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enskeauto-my.sharepoint.com/personal/pgilbert_penskeautomotive_com/Documents/Documents/Reports/EOM Reports/EOM 12.25/"/>
    </mc:Choice>
  </mc:AlternateContent>
  <xr:revisionPtr revIDLastSave="696" documentId="13_ncr:1_{CFAA2E4D-3137-F743-A1BA-6ED0C1A8D9F7}" xr6:coauthVersionLast="47" xr6:coauthVersionMax="47" xr10:uidLastSave="{F9BA95B8-A30F-4DD1-84F9-1530F4F73F01}"/>
  <bookViews>
    <workbookView xWindow="38290" yWindow="-110" windowWidth="38620" windowHeight="21100" xr2:uid="{4E6EC845-7471-405A-90E3-36BAFC4B4B58}"/>
  </bookViews>
  <sheets>
    <sheet name="Region Summary" sheetId="13" r:id="rId1"/>
    <sheet name="AutoTrader" sheetId="15" r:id="rId2"/>
    <sheet name="CARFAX" sheetId="16" r:id="rId3"/>
    <sheet name="CarGurus" sheetId="17" r:id="rId4"/>
    <sheet name="Cars.com" sheetId="18" r:id="rId5"/>
    <sheet name="By Market" sheetId="11" state="hidden" r:id="rId6"/>
    <sheet name="DATA_FINAL" sheetId="7" state="hidden" r:id="rId7"/>
    <sheet name="INP_EOMDATA" sheetId="8" state="hidden" r:id="rId8"/>
    <sheet name="WORKSHEET_VC" sheetId="12" state="hidden" r:id="rId9"/>
    <sheet name="Clipboard" sheetId="20" state="hidden" r:id="rId10"/>
    <sheet name="KEY" sheetId="9" state="hidden" r:id="rId11"/>
  </sheets>
  <definedNames>
    <definedName name="_xlnm.Print_Area" localSheetId="1">AutoTrader!$G$1:$O$90</definedName>
    <definedName name="_xlnm.Print_Area" localSheetId="5">'By Market'!$G$1:$O$91</definedName>
    <definedName name="_xlnm.Print_Area" localSheetId="2">CARFAX!$G$1:$O$90</definedName>
    <definedName name="_xlnm.Print_Area" localSheetId="3">CarGurus!$G$1:$O$90</definedName>
    <definedName name="_xlnm.Print_Area" localSheetId="4">'Cars.com'!$G$1:$O$90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53" i="7" l="1"/>
  <c r="P252" i="7"/>
  <c r="P251" i="7"/>
  <c r="P250" i="7"/>
  <c r="P249" i="7"/>
  <c r="P248" i="7"/>
  <c r="P247" i="7"/>
  <c r="P246" i="7"/>
  <c r="P245" i="7"/>
  <c r="P244" i="7"/>
  <c r="P243" i="7"/>
  <c r="P242" i="7"/>
  <c r="P241" i="7"/>
  <c r="P240" i="7"/>
  <c r="P239" i="7"/>
  <c r="P238" i="7"/>
  <c r="P237" i="7"/>
  <c r="P236" i="7"/>
  <c r="P235" i="7"/>
  <c r="P234" i="7"/>
  <c r="P233" i="7"/>
  <c r="P232" i="7"/>
  <c r="P231" i="7"/>
  <c r="P230" i="7"/>
  <c r="P229" i="7"/>
  <c r="P228" i="7"/>
  <c r="P227" i="7"/>
  <c r="P226" i="7"/>
  <c r="P225" i="7"/>
  <c r="P224" i="7"/>
  <c r="P223" i="7"/>
  <c r="P222" i="7"/>
  <c r="P221" i="7"/>
  <c r="P220" i="7"/>
  <c r="P219" i="7"/>
  <c r="P218" i="7"/>
  <c r="P217" i="7"/>
  <c r="P216" i="7"/>
  <c r="P215" i="7"/>
  <c r="P214" i="7"/>
  <c r="P213" i="7"/>
  <c r="P212" i="7"/>
  <c r="P211" i="7"/>
  <c r="P210" i="7"/>
  <c r="P209" i="7"/>
  <c r="P208" i="7"/>
  <c r="P207" i="7"/>
  <c r="P206" i="7"/>
  <c r="P205" i="7"/>
  <c r="P204" i="7"/>
  <c r="P203" i="7"/>
  <c r="P202" i="7"/>
  <c r="P201" i="7"/>
  <c r="P200" i="7"/>
  <c r="P188" i="7"/>
  <c r="P187" i="7"/>
  <c r="P186" i="7"/>
  <c r="P185" i="7"/>
  <c r="P184" i="7"/>
  <c r="P183" i="7"/>
  <c r="P182" i="7"/>
  <c r="P181" i="7"/>
  <c r="P180" i="7"/>
  <c r="P179" i="7"/>
  <c r="P178" i="7"/>
  <c r="P177" i="7"/>
  <c r="P176" i="7"/>
  <c r="P175" i="7"/>
  <c r="P174" i="7"/>
  <c r="P173" i="7"/>
  <c r="P172" i="7"/>
  <c r="P171" i="7"/>
  <c r="P170" i="7"/>
  <c r="P169" i="7"/>
  <c r="P168" i="7"/>
  <c r="P167" i="7"/>
  <c r="P166" i="7"/>
  <c r="P165" i="7"/>
  <c r="P164" i="7"/>
  <c r="P163" i="7"/>
  <c r="P162" i="7"/>
  <c r="P161" i="7"/>
  <c r="P160" i="7"/>
  <c r="P159" i="7"/>
  <c r="P158" i="7"/>
  <c r="P157" i="7"/>
  <c r="P156" i="7"/>
  <c r="P155" i="7"/>
  <c r="P154" i="7"/>
  <c r="P153" i="7"/>
  <c r="P152" i="7"/>
  <c r="P151" i="7"/>
  <c r="P150" i="7"/>
  <c r="P149" i="7"/>
  <c r="P148" i="7"/>
  <c r="P147" i="7"/>
  <c r="P146" i="7"/>
  <c r="P145" i="7"/>
  <c r="P144" i="7"/>
  <c r="P143" i="7"/>
  <c r="P142" i="7"/>
  <c r="P141" i="7"/>
  <c r="P140" i="7"/>
  <c r="P139" i="7"/>
  <c r="P138" i="7"/>
  <c r="P137" i="7"/>
  <c r="P136" i="7"/>
  <c r="P135" i="7"/>
  <c r="P71" i="7"/>
  <c r="P72" i="7"/>
  <c r="P73" i="7"/>
  <c r="P74" i="7"/>
  <c r="P75" i="7"/>
  <c r="P76" i="7"/>
  <c r="P77" i="7"/>
  <c r="P78" i="7"/>
  <c r="P79" i="7"/>
  <c r="P80" i="7"/>
  <c r="P81" i="7"/>
  <c r="P82" i="7"/>
  <c r="P83" i="7"/>
  <c r="P84" i="7"/>
  <c r="P85" i="7"/>
  <c r="P86" i="7"/>
  <c r="P87" i="7"/>
  <c r="P88" i="7"/>
  <c r="P89" i="7"/>
  <c r="P90" i="7"/>
  <c r="P91" i="7"/>
  <c r="P92" i="7"/>
  <c r="P93" i="7"/>
  <c r="P94" i="7"/>
  <c r="P95" i="7"/>
  <c r="P96" i="7"/>
  <c r="P97" i="7"/>
  <c r="P98" i="7"/>
  <c r="P99" i="7"/>
  <c r="P100" i="7"/>
  <c r="P101" i="7"/>
  <c r="P102" i="7"/>
  <c r="P103" i="7"/>
  <c r="P104" i="7"/>
  <c r="P105" i="7"/>
  <c r="P106" i="7"/>
  <c r="P107" i="7"/>
  <c r="P108" i="7"/>
  <c r="P109" i="7"/>
  <c r="P110" i="7"/>
  <c r="P111" i="7"/>
  <c r="P112" i="7"/>
  <c r="P113" i="7"/>
  <c r="P114" i="7"/>
  <c r="P115" i="7"/>
  <c r="P116" i="7"/>
  <c r="P117" i="7"/>
  <c r="P118" i="7"/>
  <c r="P119" i="7"/>
  <c r="P120" i="7"/>
  <c r="P121" i="7"/>
  <c r="P122" i="7"/>
  <c r="P123" i="7"/>
  <c r="P70" i="7"/>
  <c r="P18" i="7"/>
  <c r="P19" i="7"/>
  <c r="P20" i="7"/>
  <c r="P21" i="7"/>
  <c r="P22" i="7"/>
  <c r="P23" i="7"/>
  <c r="P24" i="7"/>
  <c r="P25" i="7"/>
  <c r="P26" i="7"/>
  <c r="P27" i="7"/>
  <c r="P28" i="7"/>
  <c r="P29" i="7"/>
  <c r="P30" i="7"/>
  <c r="P31" i="7"/>
  <c r="P32" i="7"/>
  <c r="P33" i="7"/>
  <c r="P34" i="7"/>
  <c r="P35" i="7"/>
  <c r="P36" i="7"/>
  <c r="P37" i="7"/>
  <c r="P38" i="7"/>
  <c r="P39" i="7"/>
  <c r="P40" i="7"/>
  <c r="P41" i="7"/>
  <c r="P42" i="7"/>
  <c r="P43" i="7"/>
  <c r="P44" i="7"/>
  <c r="P45" i="7"/>
  <c r="P46" i="7"/>
  <c r="P47" i="7"/>
  <c r="P48" i="7"/>
  <c r="P49" i="7"/>
  <c r="P50" i="7"/>
  <c r="P51" i="7"/>
  <c r="P52" i="7"/>
  <c r="P53" i="7"/>
  <c r="P54" i="7"/>
  <c r="P55" i="7"/>
  <c r="P56" i="7"/>
  <c r="P57" i="7"/>
  <c r="P58" i="7"/>
  <c r="P5" i="7"/>
  <c r="P6" i="7"/>
  <c r="P7" i="7"/>
  <c r="P8" i="7"/>
  <c r="P9" i="7"/>
  <c r="P10" i="7"/>
  <c r="P11" i="7"/>
  <c r="P12" i="7"/>
  <c r="P13" i="7"/>
  <c r="P14" i="7"/>
  <c r="P15" i="7"/>
  <c r="P16" i="7"/>
  <c r="P17" i="7"/>
  <c r="AC200" i="7"/>
  <c r="AC201" i="7"/>
  <c r="AC202" i="7"/>
  <c r="AC203" i="7"/>
  <c r="AC204" i="7"/>
  <c r="AC205" i="7"/>
  <c r="AC206" i="7"/>
  <c r="AC207" i="7"/>
  <c r="AC208" i="7"/>
  <c r="AC209" i="7"/>
  <c r="AC210" i="7"/>
  <c r="AC211" i="7"/>
  <c r="AC212" i="7"/>
  <c r="AC213" i="7"/>
  <c r="AX11" i="12"/>
  <c r="AC244" i="7" l="1"/>
  <c r="AC245" i="7"/>
  <c r="AC246" i="7"/>
  <c r="AC247" i="7"/>
  <c r="AC248" i="7"/>
  <c r="AC249" i="7"/>
  <c r="AC250" i="7"/>
  <c r="AC251" i="7"/>
  <c r="AC252" i="7"/>
  <c r="AC253" i="7"/>
  <c r="AC184" i="7"/>
  <c r="AC185" i="7"/>
  <c r="AC186" i="7"/>
  <c r="AC187" i="7"/>
  <c r="AC188" i="7"/>
  <c r="AO71" i="12"/>
  <c r="AP71" i="12"/>
  <c r="AQ71" i="12"/>
  <c r="AR71" i="12"/>
  <c r="AC181" i="7" s="1"/>
  <c r="AS71" i="12"/>
  <c r="AO12" i="12"/>
  <c r="AP12" i="12"/>
  <c r="AQ12" i="12"/>
  <c r="AR12" i="12"/>
  <c r="AC149" i="7" s="1"/>
  <c r="AS12" i="12"/>
  <c r="AO13" i="12"/>
  <c r="AC52" i="7" s="1"/>
  <c r="AP13" i="12"/>
  <c r="AQ13" i="12"/>
  <c r="AR13" i="12"/>
  <c r="AS13" i="12"/>
  <c r="AO14" i="12"/>
  <c r="AP14" i="12"/>
  <c r="AQ14" i="12"/>
  <c r="AC70" i="7" s="1"/>
  <c r="AR14" i="12"/>
  <c r="AC142" i="7" s="1"/>
  <c r="AS14" i="12"/>
  <c r="AO15" i="12"/>
  <c r="AC14" i="7" s="1"/>
  <c r="AP15" i="12"/>
  <c r="AQ15" i="12"/>
  <c r="AC71" i="7" s="1"/>
  <c r="AR15" i="12"/>
  <c r="AC139" i="7" s="1"/>
  <c r="AS15" i="12"/>
  <c r="AO16" i="12"/>
  <c r="AC12" i="7" s="1"/>
  <c r="AP16" i="12"/>
  <c r="AQ16" i="12"/>
  <c r="AR16" i="12"/>
  <c r="AC137" i="7" s="1"/>
  <c r="AS16" i="12"/>
  <c r="AO17" i="12"/>
  <c r="AC11" i="7" s="1"/>
  <c r="AP17" i="12"/>
  <c r="AQ17" i="12"/>
  <c r="AC72" i="7" s="1"/>
  <c r="AR17" i="12"/>
  <c r="AC147" i="7" s="1"/>
  <c r="AS17" i="12"/>
  <c r="AO18" i="12"/>
  <c r="AC32" i="7" s="1"/>
  <c r="AP18" i="12"/>
  <c r="AQ18" i="12"/>
  <c r="AC77" i="7" s="1"/>
  <c r="AR18" i="12"/>
  <c r="AC159" i="7" s="1"/>
  <c r="AS18" i="12"/>
  <c r="AO19" i="12"/>
  <c r="AC26" i="7" s="1"/>
  <c r="AP19" i="12"/>
  <c r="AQ19" i="12"/>
  <c r="AR19" i="12"/>
  <c r="AC155" i="7" s="1"/>
  <c r="AS19" i="12"/>
  <c r="AO20" i="12"/>
  <c r="AC29" i="7" s="1"/>
  <c r="AP20" i="12"/>
  <c r="AQ20" i="12"/>
  <c r="AR20" i="12"/>
  <c r="AC136" i="7" s="1"/>
  <c r="AS20" i="12"/>
  <c r="AO21" i="12"/>
  <c r="AC27" i="7" s="1"/>
  <c r="AP21" i="12"/>
  <c r="AQ21" i="12"/>
  <c r="AR21" i="12"/>
  <c r="AC167" i="7" s="1"/>
  <c r="AS21" i="12"/>
  <c r="AO22" i="12"/>
  <c r="AC20" i="7" s="1"/>
  <c r="AP22" i="12"/>
  <c r="AQ22" i="12"/>
  <c r="AR22" i="12"/>
  <c r="AC150" i="7" s="1"/>
  <c r="AS22" i="12"/>
  <c r="AO23" i="12"/>
  <c r="AC44" i="7" s="1"/>
  <c r="AP23" i="12"/>
  <c r="AQ23" i="12"/>
  <c r="AR23" i="12"/>
  <c r="AC183" i="7" s="1"/>
  <c r="AS23" i="12"/>
  <c r="AO24" i="12"/>
  <c r="AC10" i="7" s="1"/>
  <c r="AP24" i="12"/>
  <c r="AQ24" i="12"/>
  <c r="AC74" i="7" s="1"/>
  <c r="AR24" i="12"/>
  <c r="AS24" i="12"/>
  <c r="AO25" i="12"/>
  <c r="AC53" i="7" s="1"/>
  <c r="AP25" i="12"/>
  <c r="AQ25" i="12"/>
  <c r="AR25" i="12"/>
  <c r="AC169" i="7" s="1"/>
  <c r="AS25" i="12"/>
  <c r="AO26" i="12"/>
  <c r="AC6" i="7" s="1"/>
  <c r="AP26" i="12"/>
  <c r="AQ26" i="12"/>
  <c r="AR26" i="12"/>
  <c r="AC145" i="7" s="1"/>
  <c r="AS26" i="12"/>
  <c r="AO27" i="12"/>
  <c r="AC18" i="7" s="1"/>
  <c r="AP27" i="12"/>
  <c r="AQ27" i="12"/>
  <c r="AC82" i="7" s="1"/>
  <c r="AR27" i="12"/>
  <c r="AS27" i="12"/>
  <c r="AO28" i="12"/>
  <c r="AC30" i="7" s="1"/>
  <c r="AP28" i="12"/>
  <c r="AQ28" i="12"/>
  <c r="AC76" i="7" s="1"/>
  <c r="AR28" i="12"/>
  <c r="AC158" i="7" s="1"/>
  <c r="AS28" i="12"/>
  <c r="AO29" i="12"/>
  <c r="AC19" i="7" s="1"/>
  <c r="AP29" i="12"/>
  <c r="AQ29" i="12"/>
  <c r="AR29" i="12"/>
  <c r="AC141" i="7" s="1"/>
  <c r="AS29" i="12"/>
  <c r="AO30" i="12"/>
  <c r="AC36" i="7" s="1"/>
  <c r="AP30" i="12"/>
  <c r="AQ30" i="12"/>
  <c r="AR30" i="12"/>
  <c r="AC156" i="7" s="1"/>
  <c r="AS30" i="12"/>
  <c r="AO31" i="12"/>
  <c r="AC45" i="7" s="1"/>
  <c r="AP31" i="12"/>
  <c r="AQ31" i="12"/>
  <c r="AR31" i="12"/>
  <c r="AC177" i="7" s="1"/>
  <c r="AS31" i="12"/>
  <c r="AO32" i="12"/>
  <c r="AC46" i="7" s="1"/>
  <c r="AP32" i="12"/>
  <c r="AQ32" i="12"/>
  <c r="AR32" i="12"/>
  <c r="AC168" i="7" s="1"/>
  <c r="AS32" i="12"/>
  <c r="AO33" i="12"/>
  <c r="AC51" i="7" s="1"/>
  <c r="AP33" i="12"/>
  <c r="AQ33" i="12"/>
  <c r="AC81" i="7" s="1"/>
  <c r="AR33" i="12"/>
  <c r="AS33" i="12"/>
  <c r="AO34" i="12"/>
  <c r="AP34" i="12"/>
  <c r="AQ34" i="12"/>
  <c r="AR34" i="12"/>
  <c r="AC180" i="7" s="1"/>
  <c r="AS34" i="12"/>
  <c r="AO35" i="12"/>
  <c r="AC22" i="7" s="1"/>
  <c r="AP35" i="12"/>
  <c r="AQ35" i="12"/>
  <c r="AC79" i="7" s="1"/>
  <c r="AR35" i="12"/>
  <c r="AC161" i="7" s="1"/>
  <c r="AS35" i="12"/>
  <c r="AO36" i="12"/>
  <c r="AC16" i="7" s="1"/>
  <c r="AP36" i="12"/>
  <c r="AQ36" i="12"/>
  <c r="AC78" i="7" s="1"/>
  <c r="AR36" i="12"/>
  <c r="AS36" i="12"/>
  <c r="AO37" i="12"/>
  <c r="AC37" i="7" s="1"/>
  <c r="AP37" i="12"/>
  <c r="AQ37" i="12"/>
  <c r="AR37" i="12"/>
  <c r="AC157" i="7" s="1"/>
  <c r="AS37" i="12"/>
  <c r="AO38" i="12"/>
  <c r="AP38" i="12"/>
  <c r="AQ38" i="12"/>
  <c r="AC80" i="7" s="1"/>
  <c r="AR38" i="12"/>
  <c r="AC151" i="7" s="1"/>
  <c r="AS38" i="12"/>
  <c r="AO39" i="12"/>
  <c r="AP39" i="12"/>
  <c r="AQ39" i="12"/>
  <c r="AR39" i="12"/>
  <c r="AS39" i="12"/>
  <c r="AO40" i="12"/>
  <c r="AC31" i="7" s="1"/>
  <c r="AP40" i="12"/>
  <c r="AQ40" i="12"/>
  <c r="AR40" i="12"/>
  <c r="AC144" i="7" s="1"/>
  <c r="AS40" i="12"/>
  <c r="AO41" i="12"/>
  <c r="AP41" i="12"/>
  <c r="AQ41" i="12"/>
  <c r="AR41" i="12"/>
  <c r="AC174" i="7" s="1"/>
  <c r="AS41" i="12"/>
  <c r="AO42" i="12"/>
  <c r="AC47" i="7" s="1"/>
  <c r="AP42" i="12"/>
  <c r="AQ42" i="12"/>
  <c r="AR42" i="12"/>
  <c r="AC163" i="7" s="1"/>
  <c r="AS42" i="12"/>
  <c r="AO43" i="12"/>
  <c r="AC48" i="7" s="1"/>
  <c r="AP43" i="12"/>
  <c r="AQ43" i="12"/>
  <c r="AR43" i="12"/>
  <c r="AS43" i="12"/>
  <c r="AO44" i="12"/>
  <c r="AC38" i="7" s="1"/>
  <c r="AP44" i="12"/>
  <c r="AQ44" i="12"/>
  <c r="AR44" i="12"/>
  <c r="AC165" i="7" s="1"/>
  <c r="AS44" i="12"/>
  <c r="AO45" i="12"/>
  <c r="AC21" i="7" s="1"/>
  <c r="AP45" i="12"/>
  <c r="AQ45" i="12"/>
  <c r="AR45" i="12"/>
  <c r="AC138" i="7" s="1"/>
  <c r="AS45" i="12"/>
  <c r="AO46" i="12"/>
  <c r="AC33" i="7" s="1"/>
  <c r="AP46" i="12"/>
  <c r="AQ46" i="12"/>
  <c r="AR46" i="12"/>
  <c r="AS46" i="12"/>
  <c r="AO47" i="12"/>
  <c r="AC49" i="7" s="1"/>
  <c r="AP47" i="12"/>
  <c r="AQ47" i="12"/>
  <c r="AR47" i="12"/>
  <c r="AC178" i="7" s="1"/>
  <c r="AS47" i="12"/>
  <c r="AO48" i="12"/>
  <c r="AC41" i="7" s="1"/>
  <c r="AP48" i="12"/>
  <c r="AQ48" i="12"/>
  <c r="AR48" i="12"/>
  <c r="AC176" i="7" s="1"/>
  <c r="AS48" i="12"/>
  <c r="AO49" i="12"/>
  <c r="AP49" i="12"/>
  <c r="AQ49" i="12"/>
  <c r="AR49" i="12"/>
  <c r="AS49" i="12"/>
  <c r="AO50" i="12"/>
  <c r="AC43" i="7" s="1"/>
  <c r="AP50" i="12"/>
  <c r="AQ50" i="12"/>
  <c r="AR50" i="12"/>
  <c r="AC172" i="7" s="1"/>
  <c r="AS50" i="12"/>
  <c r="AO51" i="12"/>
  <c r="AP51" i="12"/>
  <c r="AQ51" i="12"/>
  <c r="AR51" i="12"/>
  <c r="AS51" i="12"/>
  <c r="AO52" i="12"/>
  <c r="AP52" i="12"/>
  <c r="AQ52" i="12"/>
  <c r="AR52" i="12"/>
  <c r="AC182" i="7" s="1"/>
  <c r="AS52" i="12"/>
  <c r="AO53" i="12"/>
  <c r="AC39" i="7" s="1"/>
  <c r="AP53" i="12"/>
  <c r="AQ53" i="12"/>
  <c r="AR53" i="12"/>
  <c r="AC175" i="7" s="1"/>
  <c r="AS53" i="12"/>
  <c r="AO54" i="12"/>
  <c r="AC9" i="7" s="1"/>
  <c r="AP54" i="12"/>
  <c r="AQ54" i="12"/>
  <c r="AR54" i="12"/>
  <c r="AC143" i="7" s="1"/>
  <c r="AS54" i="12"/>
  <c r="AO55" i="12"/>
  <c r="AC34" i="7" s="1"/>
  <c r="AP55" i="12"/>
  <c r="AQ55" i="12"/>
  <c r="AR55" i="12"/>
  <c r="AC164" i="7" s="1"/>
  <c r="AS55" i="12"/>
  <c r="AO56" i="12"/>
  <c r="AC5" i="7" s="1"/>
  <c r="AP56" i="12"/>
  <c r="AQ56" i="12"/>
  <c r="AR56" i="12"/>
  <c r="AS56" i="12"/>
  <c r="AO57" i="12"/>
  <c r="AC15" i="7" s="1"/>
  <c r="AP57" i="12"/>
  <c r="AQ57" i="12"/>
  <c r="AR57" i="12"/>
  <c r="AS57" i="12"/>
  <c r="AO58" i="12"/>
  <c r="AP58" i="12"/>
  <c r="AQ58" i="12"/>
  <c r="AR58" i="12"/>
  <c r="AS58" i="12"/>
  <c r="AO59" i="12"/>
  <c r="AP59" i="12"/>
  <c r="AQ59" i="12"/>
  <c r="AR59" i="12"/>
  <c r="AS59" i="12"/>
  <c r="AO60" i="12"/>
  <c r="AP60" i="12"/>
  <c r="AQ60" i="12"/>
  <c r="AR60" i="12"/>
  <c r="AC160" i="7" s="1"/>
  <c r="AS60" i="12"/>
  <c r="AO61" i="12"/>
  <c r="AC17" i="7" s="1"/>
  <c r="AP61" i="12"/>
  <c r="AQ61" i="12"/>
  <c r="AR61" i="12"/>
  <c r="AC140" i="7" s="1"/>
  <c r="AS61" i="12"/>
  <c r="AO62" i="12"/>
  <c r="AC13" i="7" s="1"/>
  <c r="AP62" i="12"/>
  <c r="AQ62" i="12"/>
  <c r="AR62" i="12"/>
  <c r="AC153" i="7" s="1"/>
  <c r="AS62" i="12"/>
  <c r="AO63" i="12"/>
  <c r="AC7" i="7" s="1"/>
  <c r="AP63" i="12"/>
  <c r="AQ63" i="12"/>
  <c r="AR63" i="12"/>
  <c r="AC135" i="7" s="1"/>
  <c r="AS63" i="12"/>
  <c r="AO64" i="12"/>
  <c r="AP64" i="12"/>
  <c r="AQ64" i="12"/>
  <c r="AR64" i="12"/>
  <c r="AC166" i="7" s="1"/>
  <c r="AS64" i="12"/>
  <c r="AO65" i="12"/>
  <c r="AC50" i="7" s="1"/>
  <c r="AP65" i="12"/>
  <c r="AQ65" i="12"/>
  <c r="AC83" i="7" s="1"/>
  <c r="AR65" i="12"/>
  <c r="AC170" i="7" s="1"/>
  <c r="AS65" i="12"/>
  <c r="AO66" i="12"/>
  <c r="AC8" i="7" s="1"/>
  <c r="AP66" i="12"/>
  <c r="AQ66" i="12"/>
  <c r="AC73" i="7" s="1"/>
  <c r="AR66" i="12"/>
  <c r="AC152" i="7" s="1"/>
  <c r="AS66" i="12"/>
  <c r="AO67" i="12"/>
  <c r="AC42" i="7" s="1"/>
  <c r="AP67" i="12"/>
  <c r="AQ67" i="12"/>
  <c r="AR67" i="12"/>
  <c r="AS67" i="12"/>
  <c r="AO68" i="12"/>
  <c r="AP68" i="12"/>
  <c r="AQ68" i="12"/>
  <c r="AR68" i="12"/>
  <c r="AS68" i="12"/>
  <c r="AO69" i="12"/>
  <c r="AC28" i="7" s="1"/>
  <c r="AP69" i="12"/>
  <c r="AQ69" i="12"/>
  <c r="AC75" i="7" s="1"/>
  <c r="AR69" i="12"/>
  <c r="AS69" i="12"/>
  <c r="AO70" i="12"/>
  <c r="AC40" i="7" s="1"/>
  <c r="AP70" i="12"/>
  <c r="AQ70" i="12"/>
  <c r="AR70" i="12"/>
  <c r="AS70" i="12"/>
  <c r="AO6" i="12"/>
  <c r="AP6" i="12"/>
  <c r="AQ6" i="12"/>
  <c r="AR6" i="12"/>
  <c r="AC179" i="7" s="1"/>
  <c r="AS6" i="12"/>
  <c r="AO7" i="12"/>
  <c r="AC35" i="7" s="1"/>
  <c r="AP7" i="12"/>
  <c r="AQ7" i="12"/>
  <c r="AR7" i="12"/>
  <c r="AC146" i="7" s="1"/>
  <c r="AS7" i="12"/>
  <c r="AO8" i="12"/>
  <c r="AP8" i="12"/>
  <c r="AQ8" i="12"/>
  <c r="AR8" i="12"/>
  <c r="AC173" i="7" s="1"/>
  <c r="AS8" i="12"/>
  <c r="AO9" i="12"/>
  <c r="AP9" i="12"/>
  <c r="AQ9" i="12"/>
  <c r="AR9" i="12"/>
  <c r="AC171" i="7" s="1"/>
  <c r="AS9" i="12"/>
  <c r="AO10" i="12"/>
  <c r="AC24" i="7" s="1"/>
  <c r="AP10" i="12"/>
  <c r="AQ10" i="12"/>
  <c r="AR10" i="12"/>
  <c r="AC154" i="7" s="1"/>
  <c r="AS10" i="12"/>
  <c r="AO11" i="12"/>
  <c r="AC25" i="7" s="1"/>
  <c r="AP11" i="12"/>
  <c r="AQ11" i="12"/>
  <c r="AR11" i="12"/>
  <c r="AC148" i="7" s="1"/>
  <c r="AS11" i="12"/>
  <c r="AS5" i="12"/>
  <c r="AR5" i="12"/>
  <c r="AC162" i="7" s="1"/>
  <c r="AQ5" i="12"/>
  <c r="AP5" i="12"/>
  <c r="AO5" i="12"/>
  <c r="AC23" i="7" s="1"/>
  <c r="AZ71" i="12" l="1"/>
  <c r="AY71" i="12"/>
  <c r="AX71" i="12"/>
  <c r="AW71" i="12"/>
  <c r="AV71" i="12"/>
  <c r="AZ70" i="12"/>
  <c r="AY70" i="12"/>
  <c r="AX70" i="12"/>
  <c r="AW70" i="12"/>
  <c r="AV70" i="12"/>
  <c r="AZ69" i="12"/>
  <c r="AY69" i="12"/>
  <c r="AX69" i="12"/>
  <c r="AW69" i="12"/>
  <c r="AV69" i="12"/>
  <c r="AZ68" i="12"/>
  <c r="AY68" i="12"/>
  <c r="AX68" i="12"/>
  <c r="AW68" i="12"/>
  <c r="AV68" i="12"/>
  <c r="AZ67" i="12"/>
  <c r="AY67" i="12"/>
  <c r="AX67" i="12"/>
  <c r="AW67" i="12"/>
  <c r="AV67" i="12"/>
  <c r="AZ66" i="12"/>
  <c r="AY66" i="12"/>
  <c r="AX66" i="12"/>
  <c r="AW66" i="12"/>
  <c r="AV66" i="12"/>
  <c r="AZ65" i="12"/>
  <c r="AY65" i="12"/>
  <c r="AX65" i="12"/>
  <c r="AW65" i="12"/>
  <c r="AV65" i="12"/>
  <c r="AZ63" i="12"/>
  <c r="AY63" i="12"/>
  <c r="AX63" i="12"/>
  <c r="AW63" i="12"/>
  <c r="AV63" i="12"/>
  <c r="AZ62" i="12"/>
  <c r="AY62" i="12"/>
  <c r="AX62" i="12"/>
  <c r="AW62" i="12"/>
  <c r="AV62" i="12"/>
  <c r="AZ61" i="12"/>
  <c r="AY61" i="12"/>
  <c r="AX61" i="12"/>
  <c r="AW61" i="12"/>
  <c r="AV61" i="12"/>
  <c r="AZ60" i="12"/>
  <c r="AY60" i="12"/>
  <c r="AX60" i="12"/>
  <c r="AW60" i="12"/>
  <c r="AV60" i="12"/>
  <c r="AZ59" i="12"/>
  <c r="AY59" i="12"/>
  <c r="AX59" i="12"/>
  <c r="AW59" i="12"/>
  <c r="AV59" i="12"/>
  <c r="AZ58" i="12"/>
  <c r="AY58" i="12"/>
  <c r="AX58" i="12"/>
  <c r="AW58" i="12"/>
  <c r="AV58" i="12"/>
  <c r="AZ57" i="12"/>
  <c r="AY57" i="12"/>
  <c r="AX57" i="12"/>
  <c r="AW57" i="12"/>
  <c r="AV57" i="12"/>
  <c r="AZ55" i="12"/>
  <c r="AY55" i="12"/>
  <c r="AX55" i="12"/>
  <c r="AW55" i="12"/>
  <c r="AV55" i="12"/>
  <c r="AZ54" i="12"/>
  <c r="AY54" i="12"/>
  <c r="AX54" i="12"/>
  <c r="AW54" i="12"/>
  <c r="AV54" i="12"/>
  <c r="AZ53" i="12"/>
  <c r="AY53" i="12"/>
  <c r="AX53" i="12"/>
  <c r="AW53" i="12"/>
  <c r="AV53" i="12"/>
  <c r="AZ52" i="12"/>
  <c r="AY52" i="12"/>
  <c r="AX52" i="12"/>
  <c r="AW52" i="12"/>
  <c r="AV52" i="12"/>
  <c r="AZ51" i="12"/>
  <c r="AY51" i="12"/>
  <c r="AX51" i="12"/>
  <c r="AW51" i="12"/>
  <c r="AV51" i="12"/>
  <c r="AZ50" i="12"/>
  <c r="AY50" i="12"/>
  <c r="AX50" i="12"/>
  <c r="AW50" i="12"/>
  <c r="AV50" i="12"/>
  <c r="AZ49" i="12"/>
  <c r="AY49" i="12"/>
  <c r="AX49" i="12"/>
  <c r="AW49" i="12"/>
  <c r="AV49" i="12"/>
  <c r="AZ48" i="12"/>
  <c r="AY48" i="12"/>
  <c r="AX48" i="12"/>
  <c r="AW48" i="12"/>
  <c r="AV48" i="12"/>
  <c r="AZ47" i="12"/>
  <c r="AY47" i="12"/>
  <c r="AX47" i="12"/>
  <c r="AW47" i="12"/>
  <c r="AV47" i="12"/>
  <c r="AZ46" i="12"/>
  <c r="AY46" i="12"/>
  <c r="AX46" i="12"/>
  <c r="AW46" i="12"/>
  <c r="AV46" i="12"/>
  <c r="AZ45" i="12"/>
  <c r="AY45" i="12"/>
  <c r="AX45" i="12"/>
  <c r="AW45" i="12"/>
  <c r="AV45" i="12"/>
  <c r="AZ44" i="12"/>
  <c r="AY44" i="12"/>
  <c r="AX44" i="12"/>
  <c r="AW44" i="12"/>
  <c r="AV44" i="12"/>
  <c r="AZ43" i="12"/>
  <c r="AY43" i="12"/>
  <c r="AX43" i="12"/>
  <c r="AW43" i="12"/>
  <c r="AV43" i="12"/>
  <c r="AZ42" i="12"/>
  <c r="AY42" i="12"/>
  <c r="AX42" i="12"/>
  <c r="AW42" i="12"/>
  <c r="AV42" i="12"/>
  <c r="AZ41" i="12"/>
  <c r="AY41" i="12"/>
  <c r="AX41" i="12"/>
  <c r="AW41" i="12"/>
  <c r="AV41" i="12"/>
  <c r="AZ40" i="12"/>
  <c r="AY40" i="12"/>
  <c r="AX40" i="12"/>
  <c r="AW40" i="12"/>
  <c r="AV40" i="12"/>
  <c r="AZ39" i="12"/>
  <c r="AY39" i="12"/>
  <c r="AX39" i="12"/>
  <c r="AW39" i="12"/>
  <c r="AV39" i="12"/>
  <c r="AZ38" i="12"/>
  <c r="AY38" i="12"/>
  <c r="AX38" i="12"/>
  <c r="AW38" i="12"/>
  <c r="AV38" i="12"/>
  <c r="AZ37" i="12"/>
  <c r="AY37" i="12"/>
  <c r="AX37" i="12"/>
  <c r="AW37" i="12"/>
  <c r="AV37" i="12"/>
  <c r="AZ36" i="12"/>
  <c r="AY36" i="12"/>
  <c r="AX36" i="12"/>
  <c r="AW36" i="12"/>
  <c r="AV36" i="12"/>
  <c r="AZ35" i="12"/>
  <c r="AY35" i="12"/>
  <c r="AX35" i="12"/>
  <c r="AW35" i="12"/>
  <c r="AV35" i="12"/>
  <c r="AZ34" i="12"/>
  <c r="AY34" i="12"/>
  <c r="AX34" i="12"/>
  <c r="AW34" i="12"/>
  <c r="AV34" i="12"/>
  <c r="AZ33" i="12"/>
  <c r="AY33" i="12"/>
  <c r="AX33" i="12"/>
  <c r="AW33" i="12"/>
  <c r="AV33" i="12"/>
  <c r="AZ32" i="12"/>
  <c r="AY32" i="12"/>
  <c r="AX32" i="12"/>
  <c r="AW32" i="12"/>
  <c r="AV32" i="12"/>
  <c r="AJ34" i="12"/>
  <c r="AJ29" i="12"/>
  <c r="AY9" i="12"/>
  <c r="AU29" i="12" l="1"/>
  <c r="AC243" i="7" l="1"/>
  <c r="AC242" i="7"/>
  <c r="AC241" i="7"/>
  <c r="AC240" i="7"/>
  <c r="AC239" i="7"/>
  <c r="AC238" i="7"/>
  <c r="AC237" i="7"/>
  <c r="AC236" i="7"/>
  <c r="AC235" i="7"/>
  <c r="AC234" i="7"/>
  <c r="AC233" i="7"/>
  <c r="AC232" i="7"/>
  <c r="AC231" i="7"/>
  <c r="AC230" i="7"/>
  <c r="AC229" i="7"/>
  <c r="AC228" i="7"/>
  <c r="AC227" i="7"/>
  <c r="AC226" i="7"/>
  <c r="AC225" i="7"/>
  <c r="AC224" i="7"/>
  <c r="AC223" i="7"/>
  <c r="AC222" i="7"/>
  <c r="AC221" i="7"/>
  <c r="AC220" i="7"/>
  <c r="AC219" i="7"/>
  <c r="AC218" i="7"/>
  <c r="AC217" i="7"/>
  <c r="AC216" i="7"/>
  <c r="AC215" i="7"/>
  <c r="AC214" i="7"/>
  <c r="AC113" i="7"/>
  <c r="AC112" i="7"/>
  <c r="AC111" i="7"/>
  <c r="AC110" i="7"/>
  <c r="AC109" i="7"/>
  <c r="AC108" i="7"/>
  <c r="AC107" i="7"/>
  <c r="AC106" i="7"/>
  <c r="AC105" i="7"/>
  <c r="AC104" i="7"/>
  <c r="AC103" i="7"/>
  <c r="AC102" i="7"/>
  <c r="AC101" i="7"/>
  <c r="AC100" i="7"/>
  <c r="AC99" i="7"/>
  <c r="AC98" i="7"/>
  <c r="AC97" i="7"/>
  <c r="AC96" i="7"/>
  <c r="AC95" i="7"/>
  <c r="AC94" i="7"/>
  <c r="AC93" i="7"/>
  <c r="AC92" i="7"/>
  <c r="AC91" i="7"/>
  <c r="AC90" i="7"/>
  <c r="AC89" i="7"/>
  <c r="AC88" i="7"/>
  <c r="AC87" i="7"/>
  <c r="AC86" i="7"/>
  <c r="AC85" i="7"/>
  <c r="AZ14" i="12"/>
  <c r="AY14" i="12"/>
  <c r="AX14" i="12"/>
  <c r="AV14" i="12"/>
  <c r="AF250" i="7" l="1"/>
  <c r="AE250" i="7"/>
  <c r="AD250" i="7"/>
  <c r="AB250" i="7"/>
  <c r="AA250" i="7"/>
  <c r="Z250" i="7"/>
  <c r="Y250" i="7"/>
  <c r="X250" i="7"/>
  <c r="W250" i="7"/>
  <c r="V250" i="7"/>
  <c r="U250" i="7"/>
  <c r="T250" i="7"/>
  <c r="S250" i="7"/>
  <c r="R250" i="7"/>
  <c r="Q250" i="7"/>
  <c r="O250" i="7"/>
  <c r="M250" i="7"/>
  <c r="L250" i="7"/>
  <c r="I250" i="7"/>
  <c r="H250" i="7"/>
  <c r="AF249" i="7"/>
  <c r="AE249" i="7"/>
  <c r="AD249" i="7"/>
  <c r="AB249" i="7"/>
  <c r="AA249" i="7"/>
  <c r="Z249" i="7"/>
  <c r="Y249" i="7"/>
  <c r="X249" i="7"/>
  <c r="W249" i="7"/>
  <c r="V249" i="7"/>
  <c r="U249" i="7"/>
  <c r="T249" i="7"/>
  <c r="S249" i="7"/>
  <c r="R249" i="7"/>
  <c r="Q249" i="7"/>
  <c r="O249" i="7"/>
  <c r="M249" i="7"/>
  <c r="L249" i="7"/>
  <c r="I249" i="7"/>
  <c r="H249" i="7"/>
  <c r="AF248" i="7"/>
  <c r="AE248" i="7"/>
  <c r="AD248" i="7"/>
  <c r="AB248" i="7"/>
  <c r="AA248" i="7"/>
  <c r="Z248" i="7"/>
  <c r="Y248" i="7"/>
  <c r="X248" i="7"/>
  <c r="W248" i="7"/>
  <c r="V248" i="7"/>
  <c r="U248" i="7"/>
  <c r="T248" i="7"/>
  <c r="S248" i="7"/>
  <c r="R248" i="7"/>
  <c r="Q248" i="7"/>
  <c r="O248" i="7"/>
  <c r="M248" i="7"/>
  <c r="L248" i="7"/>
  <c r="I248" i="7"/>
  <c r="H248" i="7"/>
  <c r="AF247" i="7"/>
  <c r="AE247" i="7"/>
  <c r="AD247" i="7"/>
  <c r="AB247" i="7"/>
  <c r="AA247" i="7"/>
  <c r="Z247" i="7"/>
  <c r="Y247" i="7"/>
  <c r="X247" i="7"/>
  <c r="W247" i="7"/>
  <c r="V247" i="7"/>
  <c r="U247" i="7"/>
  <c r="T247" i="7"/>
  <c r="S247" i="7"/>
  <c r="R247" i="7"/>
  <c r="Q247" i="7"/>
  <c r="O247" i="7"/>
  <c r="M247" i="7"/>
  <c r="L247" i="7"/>
  <c r="I247" i="7"/>
  <c r="H247" i="7"/>
  <c r="AF246" i="7"/>
  <c r="AE246" i="7"/>
  <c r="AD246" i="7"/>
  <c r="AB246" i="7"/>
  <c r="AA246" i="7"/>
  <c r="Z246" i="7"/>
  <c r="Y246" i="7"/>
  <c r="X246" i="7"/>
  <c r="W246" i="7"/>
  <c r="V246" i="7"/>
  <c r="U246" i="7"/>
  <c r="T246" i="7"/>
  <c r="S246" i="7"/>
  <c r="R246" i="7"/>
  <c r="Q246" i="7"/>
  <c r="O246" i="7"/>
  <c r="M246" i="7"/>
  <c r="L246" i="7"/>
  <c r="I246" i="7"/>
  <c r="H246" i="7"/>
  <c r="AF245" i="7"/>
  <c r="AE245" i="7"/>
  <c r="AD245" i="7"/>
  <c r="AB245" i="7"/>
  <c r="AA245" i="7"/>
  <c r="Z245" i="7"/>
  <c r="Y245" i="7"/>
  <c r="X245" i="7"/>
  <c r="W245" i="7"/>
  <c r="V245" i="7"/>
  <c r="U245" i="7"/>
  <c r="T245" i="7"/>
  <c r="S245" i="7"/>
  <c r="R245" i="7"/>
  <c r="Q245" i="7"/>
  <c r="O245" i="7"/>
  <c r="M245" i="7"/>
  <c r="L245" i="7"/>
  <c r="I245" i="7"/>
  <c r="H245" i="7"/>
  <c r="AF244" i="7"/>
  <c r="AE244" i="7"/>
  <c r="AD244" i="7"/>
  <c r="AB244" i="7"/>
  <c r="AA244" i="7"/>
  <c r="Z244" i="7"/>
  <c r="Y244" i="7"/>
  <c r="X244" i="7"/>
  <c r="W244" i="7"/>
  <c r="V244" i="7"/>
  <c r="U244" i="7"/>
  <c r="T244" i="7"/>
  <c r="S244" i="7"/>
  <c r="R244" i="7"/>
  <c r="Q244" i="7"/>
  <c r="O244" i="7"/>
  <c r="M244" i="7"/>
  <c r="L244" i="7"/>
  <c r="I244" i="7"/>
  <c r="H244" i="7"/>
  <c r="AF243" i="7"/>
  <c r="AE243" i="7"/>
  <c r="AD243" i="7"/>
  <c r="AB243" i="7"/>
  <c r="AA243" i="7"/>
  <c r="Z243" i="7"/>
  <c r="Y243" i="7"/>
  <c r="X243" i="7"/>
  <c r="W243" i="7"/>
  <c r="V243" i="7"/>
  <c r="U243" i="7"/>
  <c r="T243" i="7"/>
  <c r="S243" i="7"/>
  <c r="R243" i="7"/>
  <c r="Q243" i="7"/>
  <c r="O243" i="7"/>
  <c r="M243" i="7"/>
  <c r="L243" i="7"/>
  <c r="I243" i="7"/>
  <c r="H243" i="7"/>
  <c r="AF242" i="7"/>
  <c r="AE242" i="7"/>
  <c r="AD242" i="7"/>
  <c r="AB242" i="7"/>
  <c r="AA242" i="7"/>
  <c r="Z242" i="7"/>
  <c r="Y242" i="7"/>
  <c r="X242" i="7"/>
  <c r="W242" i="7"/>
  <c r="V242" i="7"/>
  <c r="U242" i="7"/>
  <c r="T242" i="7"/>
  <c r="S242" i="7"/>
  <c r="R242" i="7"/>
  <c r="Q242" i="7"/>
  <c r="O242" i="7"/>
  <c r="M242" i="7"/>
  <c r="L242" i="7"/>
  <c r="I242" i="7"/>
  <c r="H242" i="7"/>
  <c r="AF241" i="7"/>
  <c r="AE241" i="7"/>
  <c r="AD241" i="7"/>
  <c r="AB241" i="7"/>
  <c r="AA241" i="7"/>
  <c r="Z241" i="7"/>
  <c r="Y241" i="7"/>
  <c r="X241" i="7"/>
  <c r="W241" i="7"/>
  <c r="V241" i="7"/>
  <c r="U241" i="7"/>
  <c r="T241" i="7"/>
  <c r="S241" i="7"/>
  <c r="R241" i="7"/>
  <c r="Q241" i="7"/>
  <c r="O241" i="7"/>
  <c r="M241" i="7"/>
  <c r="L241" i="7"/>
  <c r="I241" i="7"/>
  <c r="H241" i="7"/>
  <c r="AF240" i="7"/>
  <c r="AE240" i="7"/>
  <c r="AD240" i="7"/>
  <c r="AB240" i="7"/>
  <c r="AA240" i="7"/>
  <c r="Z240" i="7"/>
  <c r="Y240" i="7"/>
  <c r="X240" i="7"/>
  <c r="W240" i="7"/>
  <c r="V240" i="7"/>
  <c r="U240" i="7"/>
  <c r="T240" i="7"/>
  <c r="S240" i="7"/>
  <c r="R240" i="7"/>
  <c r="Q240" i="7"/>
  <c r="O240" i="7"/>
  <c r="M240" i="7"/>
  <c r="L240" i="7"/>
  <c r="I240" i="7"/>
  <c r="H240" i="7"/>
  <c r="AF239" i="7"/>
  <c r="AE239" i="7"/>
  <c r="AD239" i="7"/>
  <c r="AB239" i="7"/>
  <c r="AA239" i="7"/>
  <c r="Z239" i="7"/>
  <c r="Y239" i="7"/>
  <c r="X239" i="7"/>
  <c r="W239" i="7"/>
  <c r="V239" i="7"/>
  <c r="U239" i="7"/>
  <c r="T239" i="7"/>
  <c r="S239" i="7"/>
  <c r="R239" i="7"/>
  <c r="Q239" i="7"/>
  <c r="O239" i="7"/>
  <c r="M239" i="7"/>
  <c r="L239" i="7"/>
  <c r="I239" i="7"/>
  <c r="H239" i="7"/>
  <c r="AF238" i="7"/>
  <c r="AE238" i="7"/>
  <c r="AD238" i="7"/>
  <c r="AB238" i="7"/>
  <c r="AA238" i="7"/>
  <c r="Z238" i="7"/>
  <c r="Y238" i="7"/>
  <c r="X238" i="7"/>
  <c r="W238" i="7"/>
  <c r="V238" i="7"/>
  <c r="U238" i="7"/>
  <c r="T238" i="7"/>
  <c r="S238" i="7"/>
  <c r="R238" i="7"/>
  <c r="Q238" i="7"/>
  <c r="O238" i="7"/>
  <c r="M238" i="7"/>
  <c r="L238" i="7"/>
  <c r="I238" i="7"/>
  <c r="H238" i="7"/>
  <c r="AF237" i="7"/>
  <c r="AE237" i="7"/>
  <c r="AD237" i="7"/>
  <c r="AB237" i="7"/>
  <c r="AA237" i="7"/>
  <c r="Z237" i="7"/>
  <c r="Y237" i="7"/>
  <c r="X237" i="7"/>
  <c r="W237" i="7"/>
  <c r="V237" i="7"/>
  <c r="U237" i="7"/>
  <c r="T237" i="7"/>
  <c r="S237" i="7"/>
  <c r="R237" i="7"/>
  <c r="Q237" i="7"/>
  <c r="O237" i="7"/>
  <c r="M237" i="7"/>
  <c r="L237" i="7"/>
  <c r="I237" i="7"/>
  <c r="H237" i="7"/>
  <c r="AF236" i="7"/>
  <c r="AE236" i="7"/>
  <c r="AD236" i="7"/>
  <c r="AB236" i="7"/>
  <c r="AA236" i="7"/>
  <c r="Z236" i="7"/>
  <c r="Y236" i="7"/>
  <c r="X236" i="7"/>
  <c r="W236" i="7"/>
  <c r="V236" i="7"/>
  <c r="U236" i="7"/>
  <c r="T236" i="7"/>
  <c r="S236" i="7"/>
  <c r="R236" i="7"/>
  <c r="Q236" i="7"/>
  <c r="O236" i="7"/>
  <c r="M236" i="7"/>
  <c r="L236" i="7"/>
  <c r="I236" i="7"/>
  <c r="H236" i="7"/>
  <c r="AF235" i="7"/>
  <c r="AE235" i="7"/>
  <c r="AD235" i="7"/>
  <c r="AB235" i="7"/>
  <c r="AA235" i="7"/>
  <c r="Z235" i="7"/>
  <c r="Y235" i="7"/>
  <c r="X235" i="7"/>
  <c r="W235" i="7"/>
  <c r="V235" i="7"/>
  <c r="U235" i="7"/>
  <c r="T235" i="7"/>
  <c r="S235" i="7"/>
  <c r="R235" i="7"/>
  <c r="Q235" i="7"/>
  <c r="O235" i="7"/>
  <c r="M235" i="7"/>
  <c r="L235" i="7"/>
  <c r="I235" i="7"/>
  <c r="H235" i="7"/>
  <c r="AF234" i="7"/>
  <c r="AE234" i="7"/>
  <c r="AD234" i="7"/>
  <c r="AB234" i="7"/>
  <c r="AA234" i="7"/>
  <c r="Z234" i="7"/>
  <c r="Y234" i="7"/>
  <c r="X234" i="7"/>
  <c r="W234" i="7"/>
  <c r="V234" i="7"/>
  <c r="U234" i="7"/>
  <c r="T234" i="7"/>
  <c r="S234" i="7"/>
  <c r="R234" i="7"/>
  <c r="Q234" i="7"/>
  <c r="O234" i="7"/>
  <c r="M234" i="7"/>
  <c r="L234" i="7"/>
  <c r="I234" i="7"/>
  <c r="H234" i="7"/>
  <c r="AF233" i="7"/>
  <c r="AE233" i="7"/>
  <c r="AD233" i="7"/>
  <c r="AB233" i="7"/>
  <c r="AA233" i="7"/>
  <c r="Z233" i="7"/>
  <c r="Y233" i="7"/>
  <c r="X233" i="7"/>
  <c r="W233" i="7"/>
  <c r="V233" i="7"/>
  <c r="U233" i="7"/>
  <c r="T233" i="7"/>
  <c r="S233" i="7"/>
  <c r="R233" i="7"/>
  <c r="Q233" i="7"/>
  <c r="O233" i="7"/>
  <c r="M233" i="7"/>
  <c r="L233" i="7"/>
  <c r="I233" i="7"/>
  <c r="H233" i="7"/>
  <c r="AF232" i="7"/>
  <c r="AE232" i="7"/>
  <c r="AD232" i="7"/>
  <c r="AB232" i="7"/>
  <c r="AA232" i="7"/>
  <c r="Z232" i="7"/>
  <c r="Y232" i="7"/>
  <c r="X232" i="7"/>
  <c r="W232" i="7"/>
  <c r="V232" i="7"/>
  <c r="U232" i="7"/>
  <c r="T232" i="7"/>
  <c r="S232" i="7"/>
  <c r="R232" i="7"/>
  <c r="Q232" i="7"/>
  <c r="O232" i="7"/>
  <c r="M232" i="7"/>
  <c r="L232" i="7"/>
  <c r="I232" i="7"/>
  <c r="H232" i="7"/>
  <c r="AF231" i="7"/>
  <c r="AE231" i="7"/>
  <c r="AD231" i="7"/>
  <c r="AB231" i="7"/>
  <c r="AA231" i="7"/>
  <c r="Z231" i="7"/>
  <c r="Y231" i="7"/>
  <c r="X231" i="7"/>
  <c r="W231" i="7"/>
  <c r="V231" i="7"/>
  <c r="U231" i="7"/>
  <c r="T231" i="7"/>
  <c r="S231" i="7"/>
  <c r="R231" i="7"/>
  <c r="Q231" i="7"/>
  <c r="O231" i="7"/>
  <c r="M231" i="7"/>
  <c r="L231" i="7"/>
  <c r="I231" i="7"/>
  <c r="H231" i="7"/>
  <c r="AF230" i="7"/>
  <c r="AE230" i="7"/>
  <c r="AD230" i="7"/>
  <c r="AB230" i="7"/>
  <c r="AA230" i="7"/>
  <c r="Z230" i="7"/>
  <c r="Y230" i="7"/>
  <c r="X230" i="7"/>
  <c r="W230" i="7"/>
  <c r="V230" i="7"/>
  <c r="U230" i="7"/>
  <c r="T230" i="7"/>
  <c r="S230" i="7"/>
  <c r="R230" i="7"/>
  <c r="Q230" i="7"/>
  <c r="O230" i="7"/>
  <c r="M230" i="7"/>
  <c r="L230" i="7"/>
  <c r="I230" i="7"/>
  <c r="H230" i="7"/>
  <c r="AF229" i="7"/>
  <c r="AE229" i="7"/>
  <c r="AD229" i="7"/>
  <c r="AB229" i="7"/>
  <c r="AA229" i="7"/>
  <c r="Z229" i="7"/>
  <c r="Y229" i="7"/>
  <c r="X229" i="7"/>
  <c r="W229" i="7"/>
  <c r="V229" i="7"/>
  <c r="U229" i="7"/>
  <c r="T229" i="7"/>
  <c r="S229" i="7"/>
  <c r="R229" i="7"/>
  <c r="Q229" i="7"/>
  <c r="O229" i="7"/>
  <c r="M229" i="7"/>
  <c r="L229" i="7"/>
  <c r="I229" i="7"/>
  <c r="H229" i="7"/>
  <c r="AF228" i="7"/>
  <c r="AE228" i="7"/>
  <c r="AD228" i="7"/>
  <c r="AB228" i="7"/>
  <c r="AA228" i="7"/>
  <c r="Z228" i="7"/>
  <c r="Y228" i="7"/>
  <c r="X228" i="7"/>
  <c r="W228" i="7"/>
  <c r="V228" i="7"/>
  <c r="U228" i="7"/>
  <c r="T228" i="7"/>
  <c r="S228" i="7"/>
  <c r="R228" i="7"/>
  <c r="Q228" i="7"/>
  <c r="O228" i="7"/>
  <c r="M228" i="7"/>
  <c r="L228" i="7"/>
  <c r="I228" i="7"/>
  <c r="H228" i="7"/>
  <c r="AF227" i="7"/>
  <c r="AE227" i="7"/>
  <c r="AD227" i="7"/>
  <c r="AB227" i="7"/>
  <c r="AA227" i="7"/>
  <c r="Z227" i="7"/>
  <c r="Y227" i="7"/>
  <c r="X227" i="7"/>
  <c r="W227" i="7"/>
  <c r="V227" i="7"/>
  <c r="U227" i="7"/>
  <c r="T227" i="7"/>
  <c r="S227" i="7"/>
  <c r="R227" i="7"/>
  <c r="Q227" i="7"/>
  <c r="O227" i="7"/>
  <c r="M227" i="7"/>
  <c r="L227" i="7"/>
  <c r="I227" i="7"/>
  <c r="H227" i="7"/>
  <c r="AF226" i="7"/>
  <c r="AE226" i="7"/>
  <c r="AD226" i="7"/>
  <c r="AB226" i="7"/>
  <c r="AA226" i="7"/>
  <c r="Z226" i="7"/>
  <c r="Y226" i="7"/>
  <c r="X226" i="7"/>
  <c r="W226" i="7"/>
  <c r="V226" i="7"/>
  <c r="U226" i="7"/>
  <c r="T226" i="7"/>
  <c r="S226" i="7"/>
  <c r="R226" i="7"/>
  <c r="Q226" i="7"/>
  <c r="O226" i="7"/>
  <c r="M226" i="7"/>
  <c r="L226" i="7"/>
  <c r="I226" i="7"/>
  <c r="H226" i="7"/>
  <c r="AF225" i="7"/>
  <c r="AE225" i="7"/>
  <c r="AD225" i="7"/>
  <c r="AB225" i="7"/>
  <c r="AA225" i="7"/>
  <c r="Z225" i="7"/>
  <c r="Y225" i="7"/>
  <c r="X225" i="7"/>
  <c r="W225" i="7"/>
  <c r="V225" i="7"/>
  <c r="U225" i="7"/>
  <c r="T225" i="7"/>
  <c r="S225" i="7"/>
  <c r="R225" i="7"/>
  <c r="Q225" i="7"/>
  <c r="O225" i="7"/>
  <c r="M225" i="7"/>
  <c r="L225" i="7"/>
  <c r="I225" i="7"/>
  <c r="H225" i="7"/>
  <c r="AF224" i="7"/>
  <c r="AE224" i="7"/>
  <c r="AD224" i="7"/>
  <c r="AB224" i="7"/>
  <c r="AA224" i="7"/>
  <c r="Z224" i="7"/>
  <c r="Y224" i="7"/>
  <c r="X224" i="7"/>
  <c r="W224" i="7"/>
  <c r="V224" i="7"/>
  <c r="U224" i="7"/>
  <c r="T224" i="7"/>
  <c r="S224" i="7"/>
  <c r="R224" i="7"/>
  <c r="Q224" i="7"/>
  <c r="O224" i="7"/>
  <c r="M224" i="7"/>
  <c r="L224" i="7"/>
  <c r="I224" i="7"/>
  <c r="H224" i="7"/>
  <c r="AF223" i="7"/>
  <c r="AE223" i="7"/>
  <c r="AD223" i="7"/>
  <c r="AB223" i="7"/>
  <c r="AA223" i="7"/>
  <c r="Z223" i="7"/>
  <c r="Y223" i="7"/>
  <c r="X223" i="7"/>
  <c r="W223" i="7"/>
  <c r="V223" i="7"/>
  <c r="U223" i="7"/>
  <c r="T223" i="7"/>
  <c r="S223" i="7"/>
  <c r="R223" i="7"/>
  <c r="Q223" i="7"/>
  <c r="O223" i="7"/>
  <c r="M223" i="7"/>
  <c r="L223" i="7"/>
  <c r="I223" i="7"/>
  <c r="H223" i="7"/>
  <c r="AF222" i="7"/>
  <c r="AE222" i="7"/>
  <c r="AD222" i="7"/>
  <c r="AB222" i="7"/>
  <c r="AA222" i="7"/>
  <c r="Z222" i="7"/>
  <c r="Y222" i="7"/>
  <c r="X222" i="7"/>
  <c r="W222" i="7"/>
  <c r="V222" i="7"/>
  <c r="U222" i="7"/>
  <c r="T222" i="7"/>
  <c r="S222" i="7"/>
  <c r="R222" i="7"/>
  <c r="Q222" i="7"/>
  <c r="O222" i="7"/>
  <c r="M222" i="7"/>
  <c r="L222" i="7"/>
  <c r="I222" i="7"/>
  <c r="H222" i="7"/>
  <c r="AF221" i="7"/>
  <c r="AE221" i="7"/>
  <c r="AD221" i="7"/>
  <c r="AB221" i="7"/>
  <c r="AA221" i="7"/>
  <c r="Z221" i="7"/>
  <c r="Y221" i="7"/>
  <c r="X221" i="7"/>
  <c r="W221" i="7"/>
  <c r="V221" i="7"/>
  <c r="U221" i="7"/>
  <c r="T221" i="7"/>
  <c r="S221" i="7"/>
  <c r="R221" i="7"/>
  <c r="Q221" i="7"/>
  <c r="O221" i="7"/>
  <c r="M221" i="7"/>
  <c r="L221" i="7"/>
  <c r="I221" i="7"/>
  <c r="H221" i="7"/>
  <c r="AF220" i="7"/>
  <c r="AE220" i="7"/>
  <c r="AD220" i="7"/>
  <c r="AB220" i="7"/>
  <c r="AA220" i="7"/>
  <c r="Z220" i="7"/>
  <c r="Y220" i="7"/>
  <c r="X220" i="7"/>
  <c r="W220" i="7"/>
  <c r="V220" i="7"/>
  <c r="U220" i="7"/>
  <c r="T220" i="7"/>
  <c r="S220" i="7"/>
  <c r="R220" i="7"/>
  <c r="Q220" i="7"/>
  <c r="O220" i="7"/>
  <c r="M220" i="7"/>
  <c r="L220" i="7"/>
  <c r="I220" i="7"/>
  <c r="H220" i="7"/>
  <c r="AF219" i="7"/>
  <c r="AE219" i="7"/>
  <c r="AD219" i="7"/>
  <c r="AB219" i="7"/>
  <c r="AA219" i="7"/>
  <c r="Z219" i="7"/>
  <c r="Y219" i="7"/>
  <c r="X219" i="7"/>
  <c r="W219" i="7"/>
  <c r="V219" i="7"/>
  <c r="U219" i="7"/>
  <c r="T219" i="7"/>
  <c r="S219" i="7"/>
  <c r="R219" i="7"/>
  <c r="Q219" i="7"/>
  <c r="O219" i="7"/>
  <c r="M219" i="7"/>
  <c r="L219" i="7"/>
  <c r="I219" i="7"/>
  <c r="H219" i="7"/>
  <c r="AF218" i="7"/>
  <c r="AE218" i="7"/>
  <c r="AD218" i="7"/>
  <c r="AB218" i="7"/>
  <c r="AA218" i="7"/>
  <c r="Z218" i="7"/>
  <c r="Y218" i="7"/>
  <c r="X218" i="7"/>
  <c r="W218" i="7"/>
  <c r="V218" i="7"/>
  <c r="U218" i="7"/>
  <c r="T218" i="7"/>
  <c r="S218" i="7"/>
  <c r="R218" i="7"/>
  <c r="Q218" i="7"/>
  <c r="O218" i="7"/>
  <c r="M218" i="7"/>
  <c r="L218" i="7"/>
  <c r="I218" i="7"/>
  <c r="H218" i="7"/>
  <c r="AF217" i="7"/>
  <c r="AE217" i="7"/>
  <c r="AD217" i="7"/>
  <c r="AB217" i="7"/>
  <c r="AA217" i="7"/>
  <c r="Z217" i="7"/>
  <c r="Y217" i="7"/>
  <c r="X217" i="7"/>
  <c r="W217" i="7"/>
  <c r="V217" i="7"/>
  <c r="U217" i="7"/>
  <c r="T217" i="7"/>
  <c r="S217" i="7"/>
  <c r="R217" i="7"/>
  <c r="Q217" i="7"/>
  <c r="O217" i="7"/>
  <c r="M217" i="7"/>
  <c r="L217" i="7"/>
  <c r="I217" i="7"/>
  <c r="H217" i="7"/>
  <c r="AF216" i="7"/>
  <c r="AE216" i="7"/>
  <c r="AD216" i="7"/>
  <c r="AB216" i="7"/>
  <c r="AA216" i="7"/>
  <c r="Z216" i="7"/>
  <c r="Y216" i="7"/>
  <c r="X216" i="7"/>
  <c r="W216" i="7"/>
  <c r="V216" i="7"/>
  <c r="U216" i="7"/>
  <c r="T216" i="7"/>
  <c r="S216" i="7"/>
  <c r="R216" i="7"/>
  <c r="Q216" i="7"/>
  <c r="O216" i="7"/>
  <c r="M216" i="7"/>
  <c r="L216" i="7"/>
  <c r="I216" i="7"/>
  <c r="H216" i="7"/>
  <c r="AF215" i="7"/>
  <c r="AE215" i="7"/>
  <c r="AD215" i="7"/>
  <c r="AB215" i="7"/>
  <c r="AA215" i="7"/>
  <c r="Z215" i="7"/>
  <c r="Y215" i="7"/>
  <c r="X215" i="7"/>
  <c r="W215" i="7"/>
  <c r="V215" i="7"/>
  <c r="U215" i="7"/>
  <c r="T215" i="7"/>
  <c r="S215" i="7"/>
  <c r="R215" i="7"/>
  <c r="Q215" i="7"/>
  <c r="O215" i="7"/>
  <c r="M215" i="7"/>
  <c r="L215" i="7"/>
  <c r="I215" i="7"/>
  <c r="H215" i="7"/>
  <c r="AF185" i="7"/>
  <c r="AE185" i="7"/>
  <c r="AD185" i="7"/>
  <c r="AB185" i="7"/>
  <c r="AA185" i="7"/>
  <c r="Z185" i="7"/>
  <c r="Y185" i="7"/>
  <c r="X185" i="7"/>
  <c r="W185" i="7"/>
  <c r="V185" i="7"/>
  <c r="U185" i="7"/>
  <c r="T185" i="7"/>
  <c r="S185" i="7"/>
  <c r="R185" i="7"/>
  <c r="Q185" i="7"/>
  <c r="O185" i="7"/>
  <c r="M185" i="7"/>
  <c r="L185" i="7"/>
  <c r="I185" i="7"/>
  <c r="H185" i="7"/>
  <c r="AF113" i="7"/>
  <c r="AE113" i="7"/>
  <c r="AD113" i="7"/>
  <c r="AB113" i="7"/>
  <c r="AA113" i="7"/>
  <c r="Z113" i="7"/>
  <c r="Y113" i="7"/>
  <c r="X113" i="7"/>
  <c r="W113" i="7"/>
  <c r="V113" i="7"/>
  <c r="U113" i="7"/>
  <c r="T113" i="7"/>
  <c r="S113" i="7"/>
  <c r="R113" i="7"/>
  <c r="Q113" i="7"/>
  <c r="O113" i="7"/>
  <c r="M113" i="7"/>
  <c r="L113" i="7"/>
  <c r="I113" i="7"/>
  <c r="H113" i="7"/>
  <c r="AF112" i="7"/>
  <c r="AE112" i="7"/>
  <c r="AD112" i="7"/>
  <c r="AB112" i="7"/>
  <c r="AA112" i="7"/>
  <c r="Z112" i="7"/>
  <c r="Y112" i="7"/>
  <c r="X112" i="7"/>
  <c r="W112" i="7"/>
  <c r="V112" i="7"/>
  <c r="U112" i="7"/>
  <c r="T112" i="7"/>
  <c r="S112" i="7"/>
  <c r="R112" i="7"/>
  <c r="Q112" i="7"/>
  <c r="O112" i="7"/>
  <c r="M112" i="7"/>
  <c r="L112" i="7"/>
  <c r="I112" i="7"/>
  <c r="H112" i="7"/>
  <c r="AF111" i="7"/>
  <c r="AE111" i="7"/>
  <c r="AD111" i="7"/>
  <c r="AB111" i="7"/>
  <c r="AA111" i="7"/>
  <c r="Z111" i="7"/>
  <c r="Y111" i="7"/>
  <c r="X111" i="7"/>
  <c r="W111" i="7"/>
  <c r="V111" i="7"/>
  <c r="U111" i="7"/>
  <c r="T111" i="7"/>
  <c r="S111" i="7"/>
  <c r="R111" i="7"/>
  <c r="Q111" i="7"/>
  <c r="O111" i="7"/>
  <c r="M111" i="7"/>
  <c r="L111" i="7"/>
  <c r="I111" i="7"/>
  <c r="H111" i="7"/>
  <c r="AF110" i="7"/>
  <c r="AE110" i="7"/>
  <c r="AD110" i="7"/>
  <c r="AB110" i="7"/>
  <c r="AA110" i="7"/>
  <c r="Z110" i="7"/>
  <c r="Y110" i="7"/>
  <c r="X110" i="7"/>
  <c r="W110" i="7"/>
  <c r="V110" i="7"/>
  <c r="U110" i="7"/>
  <c r="T110" i="7"/>
  <c r="S110" i="7"/>
  <c r="R110" i="7"/>
  <c r="Q110" i="7"/>
  <c r="O110" i="7"/>
  <c r="M110" i="7"/>
  <c r="L110" i="7"/>
  <c r="I110" i="7"/>
  <c r="H110" i="7"/>
  <c r="AF109" i="7"/>
  <c r="AE109" i="7"/>
  <c r="AD109" i="7"/>
  <c r="AB109" i="7"/>
  <c r="AA109" i="7"/>
  <c r="Z109" i="7"/>
  <c r="Y109" i="7"/>
  <c r="X109" i="7"/>
  <c r="W109" i="7"/>
  <c r="V109" i="7"/>
  <c r="U109" i="7"/>
  <c r="T109" i="7"/>
  <c r="S109" i="7"/>
  <c r="R109" i="7"/>
  <c r="Q109" i="7"/>
  <c r="O109" i="7"/>
  <c r="M109" i="7"/>
  <c r="L109" i="7"/>
  <c r="I109" i="7"/>
  <c r="H109" i="7"/>
  <c r="AF108" i="7"/>
  <c r="AE108" i="7"/>
  <c r="AD108" i="7"/>
  <c r="AB108" i="7"/>
  <c r="AA108" i="7"/>
  <c r="Z108" i="7"/>
  <c r="Y108" i="7"/>
  <c r="X108" i="7"/>
  <c r="W108" i="7"/>
  <c r="V108" i="7"/>
  <c r="U108" i="7"/>
  <c r="T108" i="7"/>
  <c r="S108" i="7"/>
  <c r="R108" i="7"/>
  <c r="Q108" i="7"/>
  <c r="O108" i="7"/>
  <c r="M108" i="7"/>
  <c r="L108" i="7"/>
  <c r="I108" i="7"/>
  <c r="H108" i="7"/>
  <c r="AF107" i="7"/>
  <c r="AE107" i="7"/>
  <c r="AD107" i="7"/>
  <c r="AB107" i="7"/>
  <c r="AA107" i="7"/>
  <c r="Z107" i="7"/>
  <c r="Y107" i="7"/>
  <c r="X107" i="7"/>
  <c r="W107" i="7"/>
  <c r="V107" i="7"/>
  <c r="U107" i="7"/>
  <c r="T107" i="7"/>
  <c r="S107" i="7"/>
  <c r="R107" i="7"/>
  <c r="Q107" i="7"/>
  <c r="O107" i="7"/>
  <c r="M107" i="7"/>
  <c r="L107" i="7"/>
  <c r="I107" i="7"/>
  <c r="H107" i="7"/>
  <c r="AF106" i="7"/>
  <c r="AE106" i="7"/>
  <c r="AD106" i="7"/>
  <c r="AB106" i="7"/>
  <c r="AA106" i="7"/>
  <c r="Z106" i="7"/>
  <c r="Y106" i="7"/>
  <c r="X106" i="7"/>
  <c r="W106" i="7"/>
  <c r="V106" i="7"/>
  <c r="U106" i="7"/>
  <c r="T106" i="7"/>
  <c r="S106" i="7"/>
  <c r="R106" i="7"/>
  <c r="Q106" i="7"/>
  <c r="O106" i="7"/>
  <c r="M106" i="7"/>
  <c r="L106" i="7"/>
  <c r="I106" i="7"/>
  <c r="H106" i="7"/>
  <c r="AF105" i="7"/>
  <c r="AE105" i="7"/>
  <c r="AD105" i="7"/>
  <c r="AB105" i="7"/>
  <c r="AA105" i="7"/>
  <c r="Z105" i="7"/>
  <c r="Y105" i="7"/>
  <c r="X105" i="7"/>
  <c r="W105" i="7"/>
  <c r="V105" i="7"/>
  <c r="U105" i="7"/>
  <c r="T105" i="7"/>
  <c r="S105" i="7"/>
  <c r="R105" i="7"/>
  <c r="Q105" i="7"/>
  <c r="O105" i="7"/>
  <c r="M105" i="7"/>
  <c r="L105" i="7"/>
  <c r="I105" i="7"/>
  <c r="H105" i="7"/>
  <c r="AF104" i="7"/>
  <c r="AE104" i="7"/>
  <c r="AD104" i="7"/>
  <c r="AB104" i="7"/>
  <c r="AA104" i="7"/>
  <c r="Z104" i="7"/>
  <c r="Y104" i="7"/>
  <c r="X104" i="7"/>
  <c r="W104" i="7"/>
  <c r="V104" i="7"/>
  <c r="U104" i="7"/>
  <c r="T104" i="7"/>
  <c r="S104" i="7"/>
  <c r="R104" i="7"/>
  <c r="Q104" i="7"/>
  <c r="O104" i="7"/>
  <c r="M104" i="7"/>
  <c r="L104" i="7"/>
  <c r="I104" i="7"/>
  <c r="H104" i="7"/>
  <c r="AF103" i="7"/>
  <c r="AE103" i="7"/>
  <c r="AD103" i="7"/>
  <c r="AB103" i="7"/>
  <c r="AA103" i="7"/>
  <c r="Z103" i="7"/>
  <c r="Y103" i="7"/>
  <c r="X103" i="7"/>
  <c r="W103" i="7"/>
  <c r="V103" i="7"/>
  <c r="U103" i="7"/>
  <c r="T103" i="7"/>
  <c r="S103" i="7"/>
  <c r="R103" i="7"/>
  <c r="Q103" i="7"/>
  <c r="O103" i="7"/>
  <c r="M103" i="7"/>
  <c r="L103" i="7"/>
  <c r="I103" i="7"/>
  <c r="H103" i="7"/>
  <c r="AF102" i="7"/>
  <c r="AE102" i="7"/>
  <c r="AD102" i="7"/>
  <c r="AB102" i="7"/>
  <c r="AA102" i="7"/>
  <c r="Z102" i="7"/>
  <c r="Y102" i="7"/>
  <c r="X102" i="7"/>
  <c r="W102" i="7"/>
  <c r="V102" i="7"/>
  <c r="U102" i="7"/>
  <c r="T102" i="7"/>
  <c r="S102" i="7"/>
  <c r="R102" i="7"/>
  <c r="Q102" i="7"/>
  <c r="O102" i="7"/>
  <c r="M102" i="7"/>
  <c r="L102" i="7"/>
  <c r="I102" i="7"/>
  <c r="H102" i="7"/>
  <c r="AF101" i="7"/>
  <c r="AE101" i="7"/>
  <c r="AD101" i="7"/>
  <c r="AB101" i="7"/>
  <c r="AA101" i="7"/>
  <c r="Z101" i="7"/>
  <c r="Y101" i="7"/>
  <c r="X101" i="7"/>
  <c r="W101" i="7"/>
  <c r="V101" i="7"/>
  <c r="U101" i="7"/>
  <c r="T101" i="7"/>
  <c r="S101" i="7"/>
  <c r="R101" i="7"/>
  <c r="Q101" i="7"/>
  <c r="O101" i="7"/>
  <c r="M101" i="7"/>
  <c r="L101" i="7"/>
  <c r="I101" i="7"/>
  <c r="H101" i="7"/>
  <c r="AF100" i="7"/>
  <c r="AE100" i="7"/>
  <c r="AD100" i="7"/>
  <c r="AB100" i="7"/>
  <c r="AA100" i="7"/>
  <c r="Z100" i="7"/>
  <c r="Y100" i="7"/>
  <c r="X100" i="7"/>
  <c r="W100" i="7"/>
  <c r="V100" i="7"/>
  <c r="U100" i="7"/>
  <c r="T100" i="7"/>
  <c r="S100" i="7"/>
  <c r="R100" i="7"/>
  <c r="Q100" i="7"/>
  <c r="O100" i="7"/>
  <c r="M100" i="7"/>
  <c r="L100" i="7"/>
  <c r="I100" i="7"/>
  <c r="H100" i="7"/>
  <c r="AF99" i="7"/>
  <c r="AE99" i="7"/>
  <c r="AD99" i="7"/>
  <c r="AB99" i="7"/>
  <c r="AA99" i="7"/>
  <c r="Z99" i="7"/>
  <c r="Y99" i="7"/>
  <c r="X99" i="7"/>
  <c r="W99" i="7"/>
  <c r="V99" i="7"/>
  <c r="U99" i="7"/>
  <c r="T99" i="7"/>
  <c r="S99" i="7"/>
  <c r="R99" i="7"/>
  <c r="Q99" i="7"/>
  <c r="O99" i="7"/>
  <c r="M99" i="7"/>
  <c r="L99" i="7"/>
  <c r="I99" i="7"/>
  <c r="H99" i="7"/>
  <c r="AF98" i="7"/>
  <c r="AE98" i="7"/>
  <c r="AD98" i="7"/>
  <c r="AB98" i="7"/>
  <c r="AA98" i="7"/>
  <c r="Z98" i="7"/>
  <c r="Y98" i="7"/>
  <c r="X98" i="7"/>
  <c r="W98" i="7"/>
  <c r="V98" i="7"/>
  <c r="U98" i="7"/>
  <c r="T98" i="7"/>
  <c r="S98" i="7"/>
  <c r="R98" i="7"/>
  <c r="Q98" i="7"/>
  <c r="O98" i="7"/>
  <c r="M98" i="7"/>
  <c r="L98" i="7"/>
  <c r="I98" i="7"/>
  <c r="H98" i="7"/>
  <c r="AF97" i="7"/>
  <c r="AE97" i="7"/>
  <c r="AD97" i="7"/>
  <c r="AB97" i="7"/>
  <c r="AA97" i="7"/>
  <c r="Z97" i="7"/>
  <c r="Y97" i="7"/>
  <c r="X97" i="7"/>
  <c r="W97" i="7"/>
  <c r="V97" i="7"/>
  <c r="U97" i="7"/>
  <c r="T97" i="7"/>
  <c r="S97" i="7"/>
  <c r="R97" i="7"/>
  <c r="Q97" i="7"/>
  <c r="O97" i="7"/>
  <c r="M97" i="7"/>
  <c r="L97" i="7"/>
  <c r="I97" i="7"/>
  <c r="H97" i="7"/>
  <c r="AF96" i="7"/>
  <c r="AE96" i="7"/>
  <c r="AD96" i="7"/>
  <c r="AB96" i="7"/>
  <c r="AA96" i="7"/>
  <c r="Z96" i="7"/>
  <c r="Y96" i="7"/>
  <c r="X96" i="7"/>
  <c r="W96" i="7"/>
  <c r="V96" i="7"/>
  <c r="U96" i="7"/>
  <c r="T96" i="7"/>
  <c r="S96" i="7"/>
  <c r="R96" i="7"/>
  <c r="Q96" i="7"/>
  <c r="O96" i="7"/>
  <c r="M96" i="7"/>
  <c r="L96" i="7"/>
  <c r="I96" i="7"/>
  <c r="H96" i="7"/>
  <c r="AF95" i="7"/>
  <c r="AE95" i="7"/>
  <c r="AD95" i="7"/>
  <c r="AB95" i="7"/>
  <c r="AA95" i="7"/>
  <c r="Z95" i="7"/>
  <c r="Y95" i="7"/>
  <c r="X95" i="7"/>
  <c r="W95" i="7"/>
  <c r="V95" i="7"/>
  <c r="U95" i="7"/>
  <c r="T95" i="7"/>
  <c r="S95" i="7"/>
  <c r="R95" i="7"/>
  <c r="Q95" i="7"/>
  <c r="O95" i="7"/>
  <c r="M95" i="7"/>
  <c r="L95" i="7"/>
  <c r="I95" i="7"/>
  <c r="H95" i="7"/>
  <c r="AF94" i="7"/>
  <c r="AE94" i="7"/>
  <c r="AD94" i="7"/>
  <c r="AB94" i="7"/>
  <c r="AA94" i="7"/>
  <c r="Z94" i="7"/>
  <c r="Y94" i="7"/>
  <c r="X94" i="7"/>
  <c r="W94" i="7"/>
  <c r="V94" i="7"/>
  <c r="U94" i="7"/>
  <c r="T94" i="7"/>
  <c r="S94" i="7"/>
  <c r="R94" i="7"/>
  <c r="Q94" i="7"/>
  <c r="O94" i="7"/>
  <c r="M94" i="7"/>
  <c r="L94" i="7"/>
  <c r="I94" i="7"/>
  <c r="H94" i="7"/>
  <c r="AF93" i="7"/>
  <c r="AE93" i="7"/>
  <c r="AD93" i="7"/>
  <c r="AB93" i="7"/>
  <c r="AA93" i="7"/>
  <c r="Z93" i="7"/>
  <c r="Y93" i="7"/>
  <c r="X93" i="7"/>
  <c r="W93" i="7"/>
  <c r="V93" i="7"/>
  <c r="U93" i="7"/>
  <c r="T93" i="7"/>
  <c r="S93" i="7"/>
  <c r="R93" i="7"/>
  <c r="Q93" i="7"/>
  <c r="O93" i="7"/>
  <c r="M93" i="7"/>
  <c r="L93" i="7"/>
  <c r="I93" i="7"/>
  <c r="H93" i="7"/>
  <c r="AF92" i="7"/>
  <c r="AE92" i="7"/>
  <c r="AD92" i="7"/>
  <c r="AB92" i="7"/>
  <c r="AA92" i="7"/>
  <c r="Z92" i="7"/>
  <c r="Y92" i="7"/>
  <c r="X92" i="7"/>
  <c r="W92" i="7"/>
  <c r="V92" i="7"/>
  <c r="U92" i="7"/>
  <c r="T92" i="7"/>
  <c r="S92" i="7"/>
  <c r="R92" i="7"/>
  <c r="Q92" i="7"/>
  <c r="O92" i="7"/>
  <c r="M92" i="7"/>
  <c r="L92" i="7"/>
  <c r="I92" i="7"/>
  <c r="H92" i="7"/>
  <c r="AF91" i="7"/>
  <c r="AE91" i="7"/>
  <c r="AD91" i="7"/>
  <c r="AB91" i="7"/>
  <c r="AA91" i="7"/>
  <c r="Z91" i="7"/>
  <c r="Y91" i="7"/>
  <c r="X91" i="7"/>
  <c r="W91" i="7"/>
  <c r="V91" i="7"/>
  <c r="U91" i="7"/>
  <c r="T91" i="7"/>
  <c r="S91" i="7"/>
  <c r="R91" i="7"/>
  <c r="Q91" i="7"/>
  <c r="O91" i="7"/>
  <c r="M91" i="7"/>
  <c r="L91" i="7"/>
  <c r="I91" i="7"/>
  <c r="H91" i="7"/>
  <c r="AF90" i="7"/>
  <c r="AE90" i="7"/>
  <c r="AD90" i="7"/>
  <c r="AB90" i="7"/>
  <c r="AA90" i="7"/>
  <c r="Z90" i="7"/>
  <c r="Y90" i="7"/>
  <c r="X90" i="7"/>
  <c r="W90" i="7"/>
  <c r="V90" i="7"/>
  <c r="U90" i="7"/>
  <c r="T90" i="7"/>
  <c r="S90" i="7"/>
  <c r="R90" i="7"/>
  <c r="Q90" i="7"/>
  <c r="O90" i="7"/>
  <c r="M90" i="7"/>
  <c r="L90" i="7"/>
  <c r="I90" i="7"/>
  <c r="H90" i="7"/>
  <c r="AF89" i="7"/>
  <c r="AE89" i="7"/>
  <c r="AD89" i="7"/>
  <c r="AB89" i="7"/>
  <c r="AA89" i="7"/>
  <c r="Z89" i="7"/>
  <c r="Y89" i="7"/>
  <c r="X89" i="7"/>
  <c r="W89" i="7"/>
  <c r="V89" i="7"/>
  <c r="U89" i="7"/>
  <c r="T89" i="7"/>
  <c r="S89" i="7"/>
  <c r="R89" i="7"/>
  <c r="Q89" i="7"/>
  <c r="O89" i="7"/>
  <c r="M89" i="7"/>
  <c r="L89" i="7"/>
  <c r="I89" i="7"/>
  <c r="H89" i="7"/>
  <c r="AF88" i="7"/>
  <c r="AE88" i="7"/>
  <c r="AD88" i="7"/>
  <c r="AB88" i="7"/>
  <c r="AA88" i="7"/>
  <c r="Z88" i="7"/>
  <c r="Y88" i="7"/>
  <c r="X88" i="7"/>
  <c r="W88" i="7"/>
  <c r="V88" i="7"/>
  <c r="U88" i="7"/>
  <c r="T88" i="7"/>
  <c r="S88" i="7"/>
  <c r="R88" i="7"/>
  <c r="Q88" i="7"/>
  <c r="O88" i="7"/>
  <c r="M88" i="7"/>
  <c r="L88" i="7"/>
  <c r="I88" i="7"/>
  <c r="H88" i="7"/>
  <c r="AF87" i="7"/>
  <c r="AE87" i="7"/>
  <c r="AD87" i="7"/>
  <c r="AB87" i="7"/>
  <c r="AA87" i="7"/>
  <c r="Z87" i="7"/>
  <c r="Y87" i="7"/>
  <c r="X87" i="7"/>
  <c r="W87" i="7"/>
  <c r="V87" i="7"/>
  <c r="U87" i="7"/>
  <c r="T87" i="7"/>
  <c r="S87" i="7"/>
  <c r="R87" i="7"/>
  <c r="Q87" i="7"/>
  <c r="O87" i="7"/>
  <c r="M87" i="7"/>
  <c r="L87" i="7"/>
  <c r="I87" i="7"/>
  <c r="H87" i="7"/>
  <c r="AF86" i="7"/>
  <c r="AE86" i="7"/>
  <c r="AD86" i="7"/>
  <c r="AB86" i="7"/>
  <c r="AA86" i="7"/>
  <c r="Z86" i="7"/>
  <c r="Y86" i="7"/>
  <c r="X86" i="7"/>
  <c r="W86" i="7"/>
  <c r="V86" i="7"/>
  <c r="U86" i="7"/>
  <c r="T86" i="7"/>
  <c r="S86" i="7"/>
  <c r="R86" i="7"/>
  <c r="Q86" i="7"/>
  <c r="O86" i="7"/>
  <c r="M86" i="7"/>
  <c r="L86" i="7"/>
  <c r="I86" i="7"/>
  <c r="H86" i="7"/>
  <c r="AF85" i="7"/>
  <c r="AE85" i="7"/>
  <c r="AD85" i="7"/>
  <c r="AB85" i="7"/>
  <c r="AA85" i="7"/>
  <c r="Z85" i="7"/>
  <c r="Y85" i="7"/>
  <c r="X85" i="7"/>
  <c r="W85" i="7"/>
  <c r="V85" i="7"/>
  <c r="U85" i="7"/>
  <c r="T85" i="7"/>
  <c r="S85" i="7"/>
  <c r="R85" i="7"/>
  <c r="Q85" i="7"/>
  <c r="O85" i="7"/>
  <c r="M85" i="7"/>
  <c r="L85" i="7"/>
  <c r="I85" i="7"/>
  <c r="H85" i="7"/>
  <c r="AV30" i="12"/>
  <c r="AU31" i="12"/>
  <c r="AU32" i="12"/>
  <c r="AU33" i="12"/>
  <c r="AU34" i="12"/>
  <c r="AU35" i="12"/>
  <c r="AU36" i="12"/>
  <c r="AU37" i="12"/>
  <c r="AU38" i="12"/>
  <c r="AU39" i="12"/>
  <c r="AU40" i="12"/>
  <c r="AU41" i="12"/>
  <c r="AU42" i="12"/>
  <c r="AU43" i="12"/>
  <c r="AU44" i="12"/>
  <c r="AU45" i="12"/>
  <c r="AU46" i="12"/>
  <c r="AU47" i="12"/>
  <c r="AU48" i="12"/>
  <c r="AU49" i="12"/>
  <c r="AU50" i="12"/>
  <c r="AU51" i="12"/>
  <c r="AC84" i="7"/>
  <c r="AU52" i="12"/>
  <c r="AU53" i="12"/>
  <c r="AU54" i="12"/>
  <c r="AU55" i="12"/>
  <c r="AU56" i="12"/>
  <c r="AU57" i="12"/>
  <c r="AU58" i="12"/>
  <c r="AU59" i="12"/>
  <c r="AU60" i="12"/>
  <c r="AU61" i="12"/>
  <c r="AU62" i="12"/>
  <c r="AU63" i="12"/>
  <c r="AU64" i="12"/>
  <c r="AU65" i="12"/>
  <c r="AU66" i="12"/>
  <c r="AU67" i="12"/>
  <c r="AU68" i="12"/>
  <c r="AU69" i="12"/>
  <c r="AU70" i="12"/>
  <c r="AU71" i="12"/>
  <c r="AU75" i="12"/>
  <c r="AW75" i="12" s="1"/>
  <c r="AV75" i="12"/>
  <c r="AU76" i="12"/>
  <c r="AV76" i="12" s="1"/>
  <c r="AU77" i="12"/>
  <c r="AZ77" i="12" s="1"/>
  <c r="AU78" i="12"/>
  <c r="AX78" i="12" s="1"/>
  <c r="AX31" i="12" s="1"/>
  <c r="AU79" i="12"/>
  <c r="AX79" i="12" s="1"/>
  <c r="AU80" i="12"/>
  <c r="AV80" i="12" s="1"/>
  <c r="AV81" i="12"/>
  <c r="AW81" i="12"/>
  <c r="AX81" i="12"/>
  <c r="AY81" i="12"/>
  <c r="AZ81" i="12"/>
  <c r="AU82" i="12"/>
  <c r="AX82" i="12" s="1"/>
  <c r="AV82" i="12"/>
  <c r="AW82" i="12"/>
  <c r="AU83" i="12"/>
  <c r="AY83" i="12" s="1"/>
  <c r="AV84" i="12"/>
  <c r="AW84" i="12"/>
  <c r="AX84" i="12"/>
  <c r="AY84" i="12"/>
  <c r="AZ84" i="12"/>
  <c r="AU85" i="12"/>
  <c r="AX85" i="12" s="1"/>
  <c r="AU86" i="12"/>
  <c r="AX86" i="12" s="1"/>
  <c r="AV87" i="12"/>
  <c r="AW87" i="12"/>
  <c r="AX87" i="12"/>
  <c r="AY87" i="12"/>
  <c r="AZ87" i="12"/>
  <c r="AV88" i="12"/>
  <c r="AW88" i="12"/>
  <c r="AX88" i="12"/>
  <c r="AY88" i="12"/>
  <c r="AZ88" i="12"/>
  <c r="AV89" i="12"/>
  <c r="AW89" i="12"/>
  <c r="AX89" i="12"/>
  <c r="AY89" i="12"/>
  <c r="AZ89" i="12"/>
  <c r="AV90" i="12"/>
  <c r="AW90" i="12"/>
  <c r="AX90" i="12"/>
  <c r="AY90" i="12"/>
  <c r="AZ90" i="12"/>
  <c r="AV91" i="12"/>
  <c r="AV20" i="12" s="1"/>
  <c r="AW91" i="12"/>
  <c r="AX91" i="12"/>
  <c r="AX20" i="12" s="1"/>
  <c r="AY91" i="12"/>
  <c r="AY20" i="12" s="1"/>
  <c r="AZ91" i="12"/>
  <c r="AZ20" i="12" s="1"/>
  <c r="AV92" i="12"/>
  <c r="AV56" i="12" s="1"/>
  <c r="AW92" i="12"/>
  <c r="AW56" i="12" s="1"/>
  <c r="AX92" i="12"/>
  <c r="AX56" i="12" s="1"/>
  <c r="AY92" i="12"/>
  <c r="AY56" i="12" s="1"/>
  <c r="AZ92" i="12"/>
  <c r="AZ56" i="12" s="1"/>
  <c r="AC121" i="7"/>
  <c r="AC120" i="7"/>
  <c r="AC119" i="7"/>
  <c r="AC118" i="7"/>
  <c r="AC117" i="7"/>
  <c r="AC116" i="7"/>
  <c r="AC115" i="7"/>
  <c r="AC114" i="7"/>
  <c r="AU24" i="12"/>
  <c r="AV24" i="12"/>
  <c r="AW24" i="12"/>
  <c r="AX24" i="12"/>
  <c r="AY24" i="12"/>
  <c r="AU25" i="12"/>
  <c r="AV25" i="12"/>
  <c r="AW25" i="12"/>
  <c r="AX25" i="12"/>
  <c r="AY25" i="12"/>
  <c r="AU26" i="12"/>
  <c r="AV26" i="12"/>
  <c r="AW26" i="12"/>
  <c r="AX26" i="12"/>
  <c r="AY26" i="12"/>
  <c r="AU27" i="12"/>
  <c r="AV27" i="12"/>
  <c r="AW27" i="12"/>
  <c r="AX27" i="12"/>
  <c r="AY27" i="12"/>
  <c r="AU28" i="12"/>
  <c r="AV28" i="12"/>
  <c r="AW28" i="12"/>
  <c r="AX28" i="12"/>
  <c r="AY28" i="12"/>
  <c r="AV29" i="12"/>
  <c r="AW29" i="12"/>
  <c r="AX29" i="12"/>
  <c r="AY29" i="12"/>
  <c r="AU30" i="12"/>
  <c r="AW30" i="12"/>
  <c r="AX30" i="12"/>
  <c r="AY30" i="12"/>
  <c r="AV83" i="12" l="1"/>
  <c r="AV86" i="12"/>
  <c r="AV78" i="12"/>
  <c r="AV31" i="12" s="1"/>
  <c r="AW86" i="12"/>
  <c r="AW79" i="12"/>
  <c r="AV79" i="12"/>
  <c r="AZ78" i="12"/>
  <c r="AZ31" i="12" s="1"/>
  <c r="AY78" i="12"/>
  <c r="AY31" i="12" s="1"/>
  <c r="AW78" i="12"/>
  <c r="AW85" i="12"/>
  <c r="AX77" i="12"/>
  <c r="AX64" i="12" s="1"/>
  <c r="AV85" i="12"/>
  <c r="AW77" i="12"/>
  <c r="AW64" i="12" s="1"/>
  <c r="AX83" i="12"/>
  <c r="AW83" i="12"/>
  <c r="AZ82" i="12"/>
  <c r="AY82" i="12"/>
  <c r="AV13" i="12"/>
  <c r="AY77" i="12"/>
  <c r="AY64" i="12" s="1"/>
  <c r="AV77" i="12"/>
  <c r="AY80" i="12"/>
  <c r="AZ75" i="12"/>
  <c r="AZ80" i="12"/>
  <c r="AZ85" i="12"/>
  <c r="AX80" i="12"/>
  <c r="AY75" i="12"/>
  <c r="AY85" i="12"/>
  <c r="AZ83" i="12"/>
  <c r="AW80" i="12"/>
  <c r="AX75" i="12"/>
  <c r="AZ76" i="12"/>
  <c r="AY76" i="12"/>
  <c r="AZ79" i="12"/>
  <c r="AZ64" i="12" s="1"/>
  <c r="AX76" i="12"/>
  <c r="AY86" i="12"/>
  <c r="AY79" i="12"/>
  <c r="AW76" i="12"/>
  <c r="AW31" i="12" s="1"/>
  <c r="AZ86" i="12"/>
  <c r="B33" i="9"/>
  <c r="C33" i="9"/>
  <c r="B34" i="9"/>
  <c r="C34" i="9"/>
  <c r="B35" i="9"/>
  <c r="C35" i="9"/>
  <c r="B36" i="9"/>
  <c r="C36" i="9"/>
  <c r="B37" i="9"/>
  <c r="C37" i="9"/>
  <c r="B38" i="9"/>
  <c r="C38" i="9"/>
  <c r="B39" i="9"/>
  <c r="C39" i="9"/>
  <c r="B40" i="9"/>
  <c r="C40" i="9"/>
  <c r="B41" i="9"/>
  <c r="C41" i="9"/>
  <c r="B42" i="9"/>
  <c r="C42" i="9"/>
  <c r="B43" i="9"/>
  <c r="C43" i="9"/>
  <c r="B44" i="9"/>
  <c r="C44" i="9"/>
  <c r="B45" i="9"/>
  <c r="C45" i="9"/>
  <c r="B46" i="9"/>
  <c r="C46" i="9"/>
  <c r="B47" i="9"/>
  <c r="C47" i="9"/>
  <c r="B48" i="9"/>
  <c r="C48" i="9"/>
  <c r="B49" i="9"/>
  <c r="C49" i="9"/>
  <c r="B50" i="9"/>
  <c r="C50" i="9"/>
  <c r="B51" i="9"/>
  <c r="C51" i="9"/>
  <c r="B52" i="9"/>
  <c r="C52" i="9"/>
  <c r="B53" i="9"/>
  <c r="C53" i="9"/>
  <c r="B54" i="9"/>
  <c r="C54" i="9"/>
  <c r="B55" i="9"/>
  <c r="C55" i="9"/>
  <c r="B56" i="9"/>
  <c r="C56" i="9"/>
  <c r="B57" i="9"/>
  <c r="C57" i="9"/>
  <c r="B58" i="9"/>
  <c r="C58" i="9"/>
  <c r="B59" i="9"/>
  <c r="C59" i="9"/>
  <c r="B60" i="9"/>
  <c r="C60" i="9"/>
  <c r="B61" i="9"/>
  <c r="C61" i="9"/>
  <c r="B62" i="9"/>
  <c r="C62" i="9"/>
  <c r="B63" i="9"/>
  <c r="C63" i="9"/>
  <c r="B64" i="9"/>
  <c r="C64" i="9"/>
  <c r="B65" i="9"/>
  <c r="C65" i="9"/>
  <c r="B66" i="9"/>
  <c r="C66" i="9"/>
  <c r="B67" i="9"/>
  <c r="C67" i="9"/>
  <c r="B68" i="9"/>
  <c r="C68" i="9"/>
  <c r="B69" i="9"/>
  <c r="C69" i="9"/>
  <c r="B70" i="9"/>
  <c r="C70" i="9"/>
  <c r="B71" i="9"/>
  <c r="C71" i="9"/>
  <c r="B72" i="9"/>
  <c r="C72" i="9"/>
  <c r="B73" i="9"/>
  <c r="C73" i="9"/>
  <c r="B74" i="9"/>
  <c r="C74" i="9"/>
  <c r="AV64" i="12" l="1"/>
  <c r="M33" i="9"/>
  <c r="M32" i="9"/>
  <c r="M31" i="9"/>
  <c r="M30" i="9"/>
  <c r="M29" i="9"/>
  <c r="M28" i="9"/>
  <c r="M27" i="9"/>
  <c r="M26" i="9"/>
  <c r="M25" i="9"/>
  <c r="M24" i="9"/>
  <c r="M23" i="9"/>
  <c r="M22" i="9"/>
  <c r="M21" i="9"/>
  <c r="M20" i="9"/>
  <c r="M19" i="9"/>
  <c r="M18" i="9"/>
  <c r="M17" i="9"/>
  <c r="M16" i="9"/>
  <c r="M15" i="9"/>
  <c r="M14" i="9"/>
  <c r="M13" i="9"/>
  <c r="M12" i="9"/>
  <c r="M11" i="9"/>
  <c r="M10" i="9"/>
  <c r="AW20" i="12" l="1"/>
  <c r="AZ19" i="12"/>
  <c r="AY19" i="12"/>
  <c r="AX19" i="12"/>
  <c r="AW19" i="12"/>
  <c r="AV19" i="12"/>
  <c r="AZ17" i="12"/>
  <c r="AY17" i="12"/>
  <c r="AX17" i="12"/>
  <c r="AW17" i="12"/>
  <c r="AV17" i="12"/>
  <c r="AZ18" i="12" l="1"/>
  <c r="AY18" i="12"/>
  <c r="AV18" i="12"/>
  <c r="AW18" i="12"/>
  <c r="AX18" i="12"/>
  <c r="AE58" i="7" l="1"/>
  <c r="AE57" i="7"/>
  <c r="AE56" i="7"/>
  <c r="AE55" i="7"/>
  <c r="AE54" i="7"/>
  <c r="AE123" i="7"/>
  <c r="AE122" i="7"/>
  <c r="AE121" i="7"/>
  <c r="AE120" i="7"/>
  <c r="AE119" i="7"/>
  <c r="AE118" i="7"/>
  <c r="AE117" i="7"/>
  <c r="AE116" i="7"/>
  <c r="AE115" i="7"/>
  <c r="AE114" i="7"/>
  <c r="AE188" i="7"/>
  <c r="AE187" i="7"/>
  <c r="AE186" i="7"/>
  <c r="AE253" i="7"/>
  <c r="AE252" i="7"/>
  <c r="AE251" i="7"/>
  <c r="AZ30" i="12" l="1"/>
  <c r="AZ29" i="12"/>
  <c r="AZ28" i="12"/>
  <c r="AZ27" i="12"/>
  <c r="AZ26" i="12"/>
  <c r="AZ25" i="12"/>
  <c r="AZ24" i="12"/>
  <c r="AZ23" i="12"/>
  <c r="AY23" i="12"/>
  <c r="AX23" i="12"/>
  <c r="AW23" i="12"/>
  <c r="AV23" i="12"/>
  <c r="AZ22" i="12"/>
  <c r="AY22" i="12"/>
  <c r="AX22" i="12"/>
  <c r="AW22" i="12"/>
  <c r="AV22" i="12"/>
  <c r="AZ21" i="12"/>
  <c r="AY21" i="12"/>
  <c r="AX21" i="12"/>
  <c r="AW21" i="12"/>
  <c r="AV21" i="12"/>
  <c r="AZ16" i="12"/>
  <c r="AY16" i="12"/>
  <c r="AX16" i="12"/>
  <c r="AW16" i="12"/>
  <c r="AV16" i="12"/>
  <c r="AZ15" i="12"/>
  <c r="AY15" i="12"/>
  <c r="AX15" i="12"/>
  <c r="AW15" i="12"/>
  <c r="AV15" i="12"/>
  <c r="AW13" i="12"/>
  <c r="AZ12" i="12"/>
  <c r="AY12" i="12"/>
  <c r="AX12" i="12"/>
  <c r="AW12" i="12"/>
  <c r="AV12" i="12"/>
  <c r="AZ11" i="12"/>
  <c r="AY11" i="12"/>
  <c r="AW11" i="12"/>
  <c r="AV11" i="12"/>
  <c r="AZ10" i="12"/>
  <c r="AY10" i="12"/>
  <c r="AX10" i="12"/>
  <c r="AW10" i="12"/>
  <c r="AV10" i="12"/>
  <c r="AZ9" i="12"/>
  <c r="AX9" i="12"/>
  <c r="AW9" i="12"/>
  <c r="AV9" i="12"/>
  <c r="AZ8" i="12"/>
  <c r="AY8" i="12"/>
  <c r="AX8" i="12"/>
  <c r="AW8" i="12"/>
  <c r="AV8" i="12"/>
  <c r="AZ7" i="12"/>
  <c r="AY7" i="12"/>
  <c r="AX7" i="12"/>
  <c r="AW7" i="12"/>
  <c r="AV7" i="12"/>
  <c r="AZ6" i="12"/>
  <c r="AY6" i="12"/>
  <c r="AX6" i="12"/>
  <c r="AW6" i="12"/>
  <c r="AV6" i="12"/>
  <c r="AZ5" i="12"/>
  <c r="AY5" i="12"/>
  <c r="AX5" i="12"/>
  <c r="AW5" i="12"/>
  <c r="AV5" i="12"/>
  <c r="AU17" i="12"/>
  <c r="AU14" i="12"/>
  <c r="M9" i="9" l="1"/>
  <c r="M8" i="9"/>
  <c r="M7" i="9"/>
  <c r="M6" i="9"/>
  <c r="B8" i="9"/>
  <c r="C8" i="9"/>
  <c r="B9" i="9"/>
  <c r="C9" i="9"/>
  <c r="B10" i="9"/>
  <c r="C10" i="9"/>
  <c r="B11" i="9"/>
  <c r="C11" i="9"/>
  <c r="B12" i="9"/>
  <c r="C12" i="9"/>
  <c r="B13" i="9"/>
  <c r="C13" i="9"/>
  <c r="B14" i="9"/>
  <c r="C14" i="9"/>
  <c r="B15" i="9"/>
  <c r="C15" i="9"/>
  <c r="B16" i="9"/>
  <c r="C16" i="9"/>
  <c r="B17" i="9"/>
  <c r="C17" i="9"/>
  <c r="B18" i="9"/>
  <c r="C18" i="9"/>
  <c r="B19" i="9"/>
  <c r="C19" i="9"/>
  <c r="B20" i="9"/>
  <c r="C20" i="9"/>
  <c r="B21" i="9"/>
  <c r="C21" i="9"/>
  <c r="B22" i="9"/>
  <c r="C22" i="9"/>
  <c r="B23" i="9"/>
  <c r="C23" i="9"/>
  <c r="B24" i="9"/>
  <c r="C24" i="9"/>
  <c r="B25" i="9"/>
  <c r="C25" i="9"/>
  <c r="B26" i="9"/>
  <c r="C26" i="9"/>
  <c r="B27" i="9"/>
  <c r="C27" i="9"/>
  <c r="B28" i="9"/>
  <c r="C28" i="9"/>
  <c r="B29" i="9"/>
  <c r="C29" i="9"/>
  <c r="B30" i="9"/>
  <c r="C30" i="9"/>
  <c r="B31" i="9"/>
  <c r="C31" i="9"/>
  <c r="B32" i="9"/>
  <c r="C32" i="9"/>
  <c r="B319" i="7" l="1"/>
  <c r="B254" i="7"/>
  <c r="B189" i="7"/>
  <c r="B124" i="7"/>
  <c r="B59" i="7"/>
  <c r="G169" i="18" l="1"/>
  <c r="D169" i="18"/>
  <c r="G168" i="18"/>
  <c r="D168" i="18"/>
  <c r="G167" i="18"/>
  <c r="M167" i="18" s="1"/>
  <c r="D167" i="18"/>
  <c r="G166" i="18"/>
  <c r="D166" i="18"/>
  <c r="G165" i="18"/>
  <c r="M165" i="18" s="1"/>
  <c r="D165" i="18"/>
  <c r="G164" i="18"/>
  <c r="D164" i="18"/>
  <c r="G163" i="18"/>
  <c r="D163" i="18"/>
  <c r="G162" i="18"/>
  <c r="D162" i="18"/>
  <c r="G161" i="18"/>
  <c r="D161" i="18"/>
  <c r="G160" i="18"/>
  <c r="M160" i="18" s="1"/>
  <c r="D160" i="18"/>
  <c r="C9" i="18"/>
  <c r="C10" i="18" s="1"/>
  <c r="E8" i="18"/>
  <c r="F8" i="18" s="1"/>
  <c r="C8" i="18"/>
  <c r="B8" i="18"/>
  <c r="G4" i="18"/>
  <c r="H2" i="18"/>
  <c r="G169" i="17"/>
  <c r="D169" i="17"/>
  <c r="G168" i="17"/>
  <c r="M168" i="17" s="1"/>
  <c r="D168" i="17"/>
  <c r="G167" i="17"/>
  <c r="D167" i="17"/>
  <c r="G166" i="17"/>
  <c r="D166" i="17"/>
  <c r="G165" i="17"/>
  <c r="D165" i="17"/>
  <c r="G164" i="17"/>
  <c r="D164" i="17"/>
  <c r="G163" i="17"/>
  <c r="M163" i="17" s="1"/>
  <c r="D163" i="17"/>
  <c r="G162" i="17"/>
  <c r="D162" i="17"/>
  <c r="G161" i="17"/>
  <c r="D161" i="17"/>
  <c r="G160" i="17"/>
  <c r="D160" i="17"/>
  <c r="E8" i="17"/>
  <c r="C8" i="17"/>
  <c r="B8" i="17"/>
  <c r="G4" i="17"/>
  <c r="H2" i="17"/>
  <c r="G169" i="16"/>
  <c r="M169" i="16" s="1"/>
  <c r="D169" i="16"/>
  <c r="G168" i="16"/>
  <c r="D168" i="16"/>
  <c r="G167" i="16"/>
  <c r="M167" i="16" s="1"/>
  <c r="D167" i="16"/>
  <c r="G166" i="16"/>
  <c r="D166" i="16"/>
  <c r="G165" i="16"/>
  <c r="M165" i="16" s="1"/>
  <c r="D165" i="16"/>
  <c r="G164" i="16"/>
  <c r="M164" i="16" s="1"/>
  <c r="D164" i="16"/>
  <c r="G163" i="16"/>
  <c r="D163" i="16"/>
  <c r="G162" i="16"/>
  <c r="M162" i="16" s="1"/>
  <c r="D162" i="16"/>
  <c r="G161" i="16"/>
  <c r="D161" i="16"/>
  <c r="G160" i="16"/>
  <c r="M160" i="16" s="1"/>
  <c r="D160" i="16"/>
  <c r="E8" i="16"/>
  <c r="F8" i="16" s="1"/>
  <c r="C8" i="16"/>
  <c r="C9" i="16" s="1"/>
  <c r="B8" i="16"/>
  <c r="G4" i="16"/>
  <c r="H2" i="16"/>
  <c r="M166" i="16" l="1"/>
  <c r="M164" i="17"/>
  <c r="M169" i="17"/>
  <c r="M161" i="18"/>
  <c r="M166" i="18"/>
  <c r="M161" i="16"/>
  <c r="M160" i="17"/>
  <c r="M165" i="17"/>
  <c r="M162" i="18"/>
  <c r="M163" i="16"/>
  <c r="M168" i="16"/>
  <c r="M161" i="17"/>
  <c r="M166" i="17"/>
  <c r="M163" i="18"/>
  <c r="M168" i="18"/>
  <c r="M162" i="17"/>
  <c r="M167" i="17"/>
  <c r="M164" i="18"/>
  <c r="M169" i="18"/>
  <c r="L165" i="18"/>
  <c r="J160" i="18"/>
  <c r="L160" i="18"/>
  <c r="L166" i="18"/>
  <c r="L162" i="16"/>
  <c r="L164" i="17"/>
  <c r="L165" i="17"/>
  <c r="L167" i="16"/>
  <c r="L162" i="18"/>
  <c r="K167" i="18"/>
  <c r="L167" i="18"/>
  <c r="L161" i="16"/>
  <c r="L163" i="17"/>
  <c r="L168" i="17"/>
  <c r="L164" i="16"/>
  <c r="L169" i="16"/>
  <c r="L161" i="17"/>
  <c r="L166" i="17"/>
  <c r="L169" i="17"/>
  <c r="L163" i="16"/>
  <c r="J163" i="18"/>
  <c r="L163" i="18"/>
  <c r="L168" i="18"/>
  <c r="L166" i="16"/>
  <c r="L168" i="16"/>
  <c r="L160" i="17"/>
  <c r="L160" i="16"/>
  <c r="L165" i="16"/>
  <c r="L162" i="17"/>
  <c r="L167" i="17"/>
  <c r="L161" i="18"/>
  <c r="L164" i="18"/>
  <c r="L169" i="18"/>
  <c r="H160" i="16"/>
  <c r="K160" i="16"/>
  <c r="K164" i="16"/>
  <c r="K169" i="16"/>
  <c r="K160" i="17"/>
  <c r="K165" i="17"/>
  <c r="J161" i="17"/>
  <c r="K161" i="17"/>
  <c r="K162" i="17"/>
  <c r="K167" i="17"/>
  <c r="K165" i="16"/>
  <c r="J161" i="16"/>
  <c r="K161" i="16"/>
  <c r="J166" i="16"/>
  <c r="K166" i="16"/>
  <c r="K162" i="16"/>
  <c r="K167" i="16"/>
  <c r="K163" i="17"/>
  <c r="J168" i="17"/>
  <c r="K168" i="17"/>
  <c r="H166" i="17"/>
  <c r="K166" i="17"/>
  <c r="K163" i="16"/>
  <c r="K168" i="16"/>
  <c r="K164" i="17"/>
  <c r="K169" i="17"/>
  <c r="N166" i="16"/>
  <c r="H161" i="17"/>
  <c r="J168" i="18"/>
  <c r="I168" i="18"/>
  <c r="H166" i="16"/>
  <c r="I166" i="16"/>
  <c r="I168" i="17"/>
  <c r="H165" i="18"/>
  <c r="J161" i="18"/>
  <c r="K165" i="18"/>
  <c r="I161" i="16"/>
  <c r="J167" i="17"/>
  <c r="N161" i="16"/>
  <c r="I166" i="17"/>
  <c r="I161" i="18"/>
  <c r="H162" i="16"/>
  <c r="J166" i="17"/>
  <c r="H163" i="17"/>
  <c r="K161" i="18"/>
  <c r="H164" i="18"/>
  <c r="I164" i="18"/>
  <c r="H167" i="16"/>
  <c r="I163" i="17"/>
  <c r="H165" i="17"/>
  <c r="J164" i="18"/>
  <c r="J163" i="17"/>
  <c r="K164" i="18"/>
  <c r="H161" i="16"/>
  <c r="J167" i="18"/>
  <c r="H164" i="17"/>
  <c r="C9" i="17"/>
  <c r="K160" i="18"/>
  <c r="H160" i="18"/>
  <c r="I160" i="18"/>
  <c r="C11" i="18"/>
  <c r="O162" i="18"/>
  <c r="N162" i="18"/>
  <c r="I162" i="18"/>
  <c r="K162" i="18"/>
  <c r="H162" i="18"/>
  <c r="K166" i="18"/>
  <c r="J166" i="18"/>
  <c r="I166" i="18"/>
  <c r="J162" i="18"/>
  <c r="H166" i="18"/>
  <c r="O163" i="18"/>
  <c r="N163" i="18"/>
  <c r="K163" i="18"/>
  <c r="H163" i="18"/>
  <c r="O167" i="18"/>
  <c r="N167" i="18"/>
  <c r="I167" i="18"/>
  <c r="I163" i="18"/>
  <c r="H167" i="18"/>
  <c r="O169" i="18"/>
  <c r="N169" i="18"/>
  <c r="J169" i="18"/>
  <c r="K169" i="18"/>
  <c r="I169" i="18"/>
  <c r="H169" i="18"/>
  <c r="O165" i="18"/>
  <c r="N165" i="18"/>
  <c r="H161" i="18"/>
  <c r="I165" i="18"/>
  <c r="O160" i="18"/>
  <c r="N160" i="18"/>
  <c r="O164" i="18"/>
  <c r="N164" i="18"/>
  <c r="J165" i="18"/>
  <c r="O168" i="18"/>
  <c r="N168" i="18"/>
  <c r="K168" i="18"/>
  <c r="H168" i="18"/>
  <c r="O161" i="18"/>
  <c r="N161" i="18"/>
  <c r="O166" i="18"/>
  <c r="N166" i="18"/>
  <c r="F8" i="17"/>
  <c r="O162" i="17"/>
  <c r="N162" i="17"/>
  <c r="I162" i="17"/>
  <c r="J162" i="17"/>
  <c r="H162" i="17"/>
  <c r="O160" i="17"/>
  <c r="N160" i="17"/>
  <c r="H160" i="17"/>
  <c r="J160" i="17"/>
  <c r="I160" i="17"/>
  <c r="I161" i="17"/>
  <c r="O167" i="17"/>
  <c r="N167" i="17"/>
  <c r="I167" i="17"/>
  <c r="H167" i="17"/>
  <c r="O165" i="17"/>
  <c r="N165" i="17"/>
  <c r="J165" i="17"/>
  <c r="I165" i="17"/>
  <c r="O164" i="17"/>
  <c r="N164" i="17"/>
  <c r="O169" i="17"/>
  <c r="N169" i="17"/>
  <c r="H169" i="17"/>
  <c r="O163" i="17"/>
  <c r="N163" i="17"/>
  <c r="I164" i="17"/>
  <c r="O168" i="17"/>
  <c r="N168" i="17"/>
  <c r="I169" i="17"/>
  <c r="J164" i="17"/>
  <c r="H168" i="17"/>
  <c r="J169" i="17"/>
  <c r="O161" i="17"/>
  <c r="N161" i="17"/>
  <c r="O166" i="17"/>
  <c r="N166" i="17"/>
  <c r="C10" i="16"/>
  <c r="J164" i="16"/>
  <c r="H164" i="16"/>
  <c r="N164" i="16"/>
  <c r="O160" i="16"/>
  <c r="N160" i="16"/>
  <c r="I160" i="16"/>
  <c r="O165" i="16"/>
  <c r="N165" i="16"/>
  <c r="I165" i="16"/>
  <c r="J160" i="16"/>
  <c r="H165" i="16"/>
  <c r="O163" i="16"/>
  <c r="N163" i="16"/>
  <c r="J165" i="16"/>
  <c r="O168" i="16"/>
  <c r="N168" i="16"/>
  <c r="J168" i="16"/>
  <c r="I168" i="16"/>
  <c r="H163" i="16"/>
  <c r="H168" i="16"/>
  <c r="I163" i="16"/>
  <c r="J163" i="16"/>
  <c r="O162" i="16"/>
  <c r="O167" i="16"/>
  <c r="I162" i="16"/>
  <c r="O164" i="16"/>
  <c r="I167" i="16"/>
  <c r="O169" i="16"/>
  <c r="N169" i="16"/>
  <c r="J162" i="16"/>
  <c r="J167" i="16"/>
  <c r="H169" i="16"/>
  <c r="O161" i="16"/>
  <c r="N162" i="16"/>
  <c r="I164" i="16"/>
  <c r="O166" i="16"/>
  <c r="N167" i="16"/>
  <c r="I169" i="16"/>
  <c r="J169" i="16"/>
  <c r="G169" i="15"/>
  <c r="D169" i="15"/>
  <c r="G168" i="15"/>
  <c r="D168" i="15"/>
  <c r="G167" i="15"/>
  <c r="D167" i="15"/>
  <c r="G166" i="15"/>
  <c r="M166" i="15" s="1"/>
  <c r="D166" i="15"/>
  <c r="G165" i="15"/>
  <c r="M165" i="15" s="1"/>
  <c r="D165" i="15"/>
  <c r="G164" i="15"/>
  <c r="M164" i="15" s="1"/>
  <c r="D164" i="15"/>
  <c r="G163" i="15"/>
  <c r="D163" i="15"/>
  <c r="G162" i="15"/>
  <c r="M162" i="15" s="1"/>
  <c r="D162" i="15"/>
  <c r="G161" i="15"/>
  <c r="M161" i="15" s="1"/>
  <c r="D161" i="15"/>
  <c r="G160" i="15"/>
  <c r="M160" i="15" s="1"/>
  <c r="D160" i="15"/>
  <c r="C8" i="15"/>
  <c r="C9" i="15" s="1"/>
  <c r="C10" i="15" s="1"/>
  <c r="B8" i="15"/>
  <c r="G4" i="15"/>
  <c r="H2" i="15"/>
  <c r="BA253" i="7"/>
  <c r="AZ253" i="7"/>
  <c r="AY253" i="7"/>
  <c r="AX253" i="7"/>
  <c r="AV253" i="7"/>
  <c r="AU253" i="7"/>
  <c r="AT253" i="7"/>
  <c r="AS253" i="7"/>
  <c r="AR253" i="7"/>
  <c r="AM253" i="7"/>
  <c r="BA252" i="7"/>
  <c r="AZ252" i="7"/>
  <c r="AY252" i="7"/>
  <c r="AX252" i="7"/>
  <c r="AV252" i="7"/>
  <c r="AU252" i="7"/>
  <c r="AT252" i="7"/>
  <c r="AS252" i="7"/>
  <c r="AR252" i="7"/>
  <c r="AM252" i="7"/>
  <c r="BA251" i="7"/>
  <c r="AZ251" i="7"/>
  <c r="AY251" i="7"/>
  <c r="AX251" i="7"/>
  <c r="AV251" i="7"/>
  <c r="AU251" i="7"/>
  <c r="AT251" i="7"/>
  <c r="AS251" i="7"/>
  <c r="AR251" i="7"/>
  <c r="AM251" i="7"/>
  <c r="BA250" i="7"/>
  <c r="AZ250" i="7"/>
  <c r="AY250" i="7"/>
  <c r="AX250" i="7"/>
  <c r="AV250" i="7"/>
  <c r="AU250" i="7"/>
  <c r="AT250" i="7"/>
  <c r="AS250" i="7"/>
  <c r="AR250" i="7"/>
  <c r="AM250" i="7"/>
  <c r="BA249" i="7"/>
  <c r="AZ249" i="7"/>
  <c r="AY249" i="7"/>
  <c r="AX249" i="7"/>
  <c r="AV249" i="7"/>
  <c r="AU249" i="7"/>
  <c r="AT249" i="7"/>
  <c r="AS249" i="7"/>
  <c r="AR249" i="7"/>
  <c r="AM249" i="7"/>
  <c r="BA248" i="7"/>
  <c r="AZ248" i="7"/>
  <c r="AY248" i="7"/>
  <c r="AX248" i="7"/>
  <c r="AV248" i="7"/>
  <c r="AU248" i="7"/>
  <c r="AT248" i="7"/>
  <c r="AS248" i="7"/>
  <c r="AR248" i="7"/>
  <c r="AM248" i="7"/>
  <c r="BA247" i="7"/>
  <c r="AZ247" i="7"/>
  <c r="AY247" i="7"/>
  <c r="AX247" i="7"/>
  <c r="AV247" i="7"/>
  <c r="AU247" i="7"/>
  <c r="AT247" i="7"/>
  <c r="AS247" i="7"/>
  <c r="AR247" i="7"/>
  <c r="AM247" i="7"/>
  <c r="BA246" i="7"/>
  <c r="AZ246" i="7"/>
  <c r="AY246" i="7"/>
  <c r="AX246" i="7"/>
  <c r="AV246" i="7"/>
  <c r="AU246" i="7"/>
  <c r="AT246" i="7"/>
  <c r="AS246" i="7"/>
  <c r="AR246" i="7"/>
  <c r="AM246" i="7"/>
  <c r="BA245" i="7"/>
  <c r="AZ245" i="7"/>
  <c r="AY245" i="7"/>
  <c r="AX245" i="7"/>
  <c r="AV245" i="7"/>
  <c r="AU245" i="7"/>
  <c r="AT245" i="7"/>
  <c r="AS245" i="7"/>
  <c r="AR245" i="7"/>
  <c r="AM245" i="7"/>
  <c r="BA244" i="7"/>
  <c r="AZ244" i="7"/>
  <c r="AY244" i="7"/>
  <c r="AX244" i="7"/>
  <c r="AV244" i="7"/>
  <c r="AU244" i="7"/>
  <c r="AT244" i="7"/>
  <c r="AS244" i="7"/>
  <c r="AR244" i="7"/>
  <c r="AM244" i="7"/>
  <c r="BA243" i="7"/>
  <c r="AZ243" i="7"/>
  <c r="AY243" i="7"/>
  <c r="AX243" i="7"/>
  <c r="AV243" i="7"/>
  <c r="AU243" i="7"/>
  <c r="AT243" i="7"/>
  <c r="AS243" i="7"/>
  <c r="AR243" i="7"/>
  <c r="AM243" i="7"/>
  <c r="BA242" i="7"/>
  <c r="AZ242" i="7"/>
  <c r="AY242" i="7"/>
  <c r="AX242" i="7"/>
  <c r="AV242" i="7"/>
  <c r="AU242" i="7"/>
  <c r="AT242" i="7"/>
  <c r="AS242" i="7"/>
  <c r="AR242" i="7"/>
  <c r="AM242" i="7"/>
  <c r="BA241" i="7"/>
  <c r="AZ241" i="7"/>
  <c r="AY241" i="7"/>
  <c r="AX241" i="7"/>
  <c r="AV241" i="7"/>
  <c r="AU241" i="7"/>
  <c r="AT241" i="7"/>
  <c r="AS241" i="7"/>
  <c r="AR241" i="7"/>
  <c r="AM241" i="7"/>
  <c r="BA240" i="7"/>
  <c r="AZ240" i="7"/>
  <c r="AY240" i="7"/>
  <c r="AX240" i="7"/>
  <c r="AV240" i="7"/>
  <c r="AU240" i="7"/>
  <c r="AT240" i="7"/>
  <c r="AS240" i="7"/>
  <c r="AR240" i="7"/>
  <c r="AM240" i="7"/>
  <c r="BA239" i="7"/>
  <c r="AZ239" i="7"/>
  <c r="AY239" i="7"/>
  <c r="AX239" i="7"/>
  <c r="AV239" i="7"/>
  <c r="AU239" i="7"/>
  <c r="AT239" i="7"/>
  <c r="AS239" i="7"/>
  <c r="AR239" i="7"/>
  <c r="AM239" i="7"/>
  <c r="BA238" i="7"/>
  <c r="AZ238" i="7"/>
  <c r="AY238" i="7"/>
  <c r="AX238" i="7"/>
  <c r="AV238" i="7"/>
  <c r="AU238" i="7"/>
  <c r="AT238" i="7"/>
  <c r="AS238" i="7"/>
  <c r="AR238" i="7"/>
  <c r="AM238" i="7"/>
  <c r="BA237" i="7"/>
  <c r="AZ237" i="7"/>
  <c r="AY237" i="7"/>
  <c r="AX237" i="7"/>
  <c r="AV237" i="7"/>
  <c r="AU237" i="7"/>
  <c r="AT237" i="7"/>
  <c r="AS237" i="7"/>
  <c r="AR237" i="7"/>
  <c r="AM237" i="7"/>
  <c r="BA236" i="7"/>
  <c r="AZ236" i="7"/>
  <c r="AY236" i="7"/>
  <c r="AX236" i="7"/>
  <c r="AV236" i="7"/>
  <c r="AU236" i="7"/>
  <c r="AT236" i="7"/>
  <c r="AS236" i="7"/>
  <c r="AR236" i="7"/>
  <c r="AM236" i="7"/>
  <c r="BA235" i="7"/>
  <c r="AZ235" i="7"/>
  <c r="AY235" i="7"/>
  <c r="AX235" i="7"/>
  <c r="AV235" i="7"/>
  <c r="AU235" i="7"/>
  <c r="AT235" i="7"/>
  <c r="AS235" i="7"/>
  <c r="AR235" i="7"/>
  <c r="AM235" i="7"/>
  <c r="BA234" i="7"/>
  <c r="AZ234" i="7"/>
  <c r="AY234" i="7"/>
  <c r="AX234" i="7"/>
  <c r="AV234" i="7"/>
  <c r="AU234" i="7"/>
  <c r="AT234" i="7"/>
  <c r="AS234" i="7"/>
  <c r="AR234" i="7"/>
  <c r="AM234" i="7"/>
  <c r="BA233" i="7"/>
  <c r="AZ233" i="7"/>
  <c r="AY233" i="7"/>
  <c r="AX233" i="7"/>
  <c r="AV233" i="7"/>
  <c r="AU233" i="7"/>
  <c r="AT233" i="7"/>
  <c r="AS233" i="7"/>
  <c r="AR233" i="7"/>
  <c r="AM233" i="7"/>
  <c r="BA232" i="7"/>
  <c r="AZ232" i="7"/>
  <c r="AY232" i="7"/>
  <c r="AX232" i="7"/>
  <c r="AV232" i="7"/>
  <c r="AU232" i="7"/>
  <c r="AT232" i="7"/>
  <c r="AS232" i="7"/>
  <c r="AR232" i="7"/>
  <c r="AM232" i="7"/>
  <c r="BA231" i="7"/>
  <c r="AZ231" i="7"/>
  <c r="AY231" i="7"/>
  <c r="AX231" i="7"/>
  <c r="AV231" i="7"/>
  <c r="AU231" i="7"/>
  <c r="AT231" i="7"/>
  <c r="AS231" i="7"/>
  <c r="AR231" i="7"/>
  <c r="AM231" i="7"/>
  <c r="BA230" i="7"/>
  <c r="AZ230" i="7"/>
  <c r="AY230" i="7"/>
  <c r="AX230" i="7"/>
  <c r="AV230" i="7"/>
  <c r="AU230" i="7"/>
  <c r="AT230" i="7"/>
  <c r="AS230" i="7"/>
  <c r="AR230" i="7"/>
  <c r="AM230" i="7"/>
  <c r="BA229" i="7"/>
  <c r="AZ229" i="7"/>
  <c r="AY229" i="7"/>
  <c r="AX229" i="7"/>
  <c r="AV229" i="7"/>
  <c r="AU229" i="7"/>
  <c r="AT229" i="7"/>
  <c r="AS229" i="7"/>
  <c r="AR229" i="7"/>
  <c r="AM229" i="7"/>
  <c r="BA228" i="7"/>
  <c r="AZ228" i="7"/>
  <c r="AY228" i="7"/>
  <c r="AX228" i="7"/>
  <c r="AV228" i="7"/>
  <c r="AU228" i="7"/>
  <c r="AT228" i="7"/>
  <c r="AS228" i="7"/>
  <c r="AR228" i="7"/>
  <c r="AM228" i="7"/>
  <c r="BA227" i="7"/>
  <c r="AZ227" i="7"/>
  <c r="AY227" i="7"/>
  <c r="AX227" i="7"/>
  <c r="AV227" i="7"/>
  <c r="AU227" i="7"/>
  <c r="AT227" i="7"/>
  <c r="AS227" i="7"/>
  <c r="AR227" i="7"/>
  <c r="AM227" i="7"/>
  <c r="BA226" i="7"/>
  <c r="AZ226" i="7"/>
  <c r="AY226" i="7"/>
  <c r="AX226" i="7"/>
  <c r="AV226" i="7"/>
  <c r="AU226" i="7"/>
  <c r="AT226" i="7"/>
  <c r="AS226" i="7"/>
  <c r="AR226" i="7"/>
  <c r="AM226" i="7"/>
  <c r="BA225" i="7"/>
  <c r="AZ225" i="7"/>
  <c r="AY225" i="7"/>
  <c r="AX225" i="7"/>
  <c r="AV225" i="7"/>
  <c r="AU225" i="7"/>
  <c r="AT225" i="7"/>
  <c r="AS225" i="7"/>
  <c r="AR225" i="7"/>
  <c r="AM225" i="7"/>
  <c r="BA224" i="7"/>
  <c r="AZ224" i="7"/>
  <c r="AY224" i="7"/>
  <c r="AX224" i="7"/>
  <c r="AV224" i="7"/>
  <c r="AU224" i="7"/>
  <c r="AT224" i="7"/>
  <c r="AS224" i="7"/>
  <c r="AR224" i="7"/>
  <c r="AM224" i="7"/>
  <c r="BA223" i="7"/>
  <c r="AZ223" i="7"/>
  <c r="AY223" i="7"/>
  <c r="AX223" i="7"/>
  <c r="AV223" i="7"/>
  <c r="AU223" i="7"/>
  <c r="AT223" i="7"/>
  <c r="AS223" i="7"/>
  <c r="AR223" i="7"/>
  <c r="AM223" i="7"/>
  <c r="BA222" i="7"/>
  <c r="AZ222" i="7"/>
  <c r="AY222" i="7"/>
  <c r="AX222" i="7"/>
  <c r="AV222" i="7"/>
  <c r="AU222" i="7"/>
  <c r="AT222" i="7"/>
  <c r="AS222" i="7"/>
  <c r="AR222" i="7"/>
  <c r="AM222" i="7"/>
  <c r="BA221" i="7"/>
  <c r="AZ221" i="7"/>
  <c r="AY221" i="7"/>
  <c r="AX221" i="7"/>
  <c r="AV221" i="7"/>
  <c r="AU221" i="7"/>
  <c r="AT221" i="7"/>
  <c r="AS221" i="7"/>
  <c r="AR221" i="7"/>
  <c r="AM221" i="7"/>
  <c r="BA220" i="7"/>
  <c r="AZ220" i="7"/>
  <c r="AY220" i="7"/>
  <c r="AX220" i="7"/>
  <c r="AV220" i="7"/>
  <c r="AU220" i="7"/>
  <c r="AT220" i="7"/>
  <c r="AS220" i="7"/>
  <c r="AR220" i="7"/>
  <c r="AM220" i="7"/>
  <c r="BA219" i="7"/>
  <c r="AZ219" i="7"/>
  <c r="AY219" i="7"/>
  <c r="AX219" i="7"/>
  <c r="AV219" i="7"/>
  <c r="AU219" i="7"/>
  <c r="AT219" i="7"/>
  <c r="AS219" i="7"/>
  <c r="AR219" i="7"/>
  <c r="AM219" i="7"/>
  <c r="AM218" i="7"/>
  <c r="AM217" i="7"/>
  <c r="AM216" i="7"/>
  <c r="AM215" i="7"/>
  <c r="AM214" i="7"/>
  <c r="AM213" i="7"/>
  <c r="AM212" i="7"/>
  <c r="AM211" i="7"/>
  <c r="AM210" i="7"/>
  <c r="AM209" i="7"/>
  <c r="AM208" i="7"/>
  <c r="AM207" i="7"/>
  <c r="AM206" i="7"/>
  <c r="AM205" i="7"/>
  <c r="AM204" i="7"/>
  <c r="AM203" i="7"/>
  <c r="AM202" i="7"/>
  <c r="AM201" i="7"/>
  <c r="AM200" i="7"/>
  <c r="BA188" i="7"/>
  <c r="AZ188" i="7"/>
  <c r="AY188" i="7"/>
  <c r="AX188" i="7"/>
  <c r="AV188" i="7"/>
  <c r="AU188" i="7"/>
  <c r="AT188" i="7"/>
  <c r="AS188" i="7"/>
  <c r="AR188" i="7"/>
  <c r="AM188" i="7"/>
  <c r="BA187" i="7"/>
  <c r="AZ187" i="7"/>
  <c r="AY187" i="7"/>
  <c r="AX187" i="7"/>
  <c r="AV187" i="7"/>
  <c r="AU187" i="7"/>
  <c r="AT187" i="7"/>
  <c r="AS187" i="7"/>
  <c r="AR187" i="7"/>
  <c r="AM187" i="7"/>
  <c r="BA186" i="7"/>
  <c r="AZ186" i="7"/>
  <c r="AY186" i="7"/>
  <c r="AX186" i="7"/>
  <c r="AV186" i="7"/>
  <c r="AU186" i="7"/>
  <c r="AT186" i="7"/>
  <c r="AS186" i="7"/>
  <c r="AR186" i="7"/>
  <c r="AM186" i="7"/>
  <c r="BA185" i="7"/>
  <c r="AZ185" i="7"/>
  <c r="AY185" i="7"/>
  <c r="AX185" i="7"/>
  <c r="AV185" i="7"/>
  <c r="AU185" i="7"/>
  <c r="AT185" i="7"/>
  <c r="AS185" i="7"/>
  <c r="AR185" i="7"/>
  <c r="AM185" i="7"/>
  <c r="AV184" i="7"/>
  <c r="AM184" i="7"/>
  <c r="AV183" i="7"/>
  <c r="AM183" i="7"/>
  <c r="AV182" i="7"/>
  <c r="AM182" i="7"/>
  <c r="AV181" i="7"/>
  <c r="AM181" i="7"/>
  <c r="AV180" i="7"/>
  <c r="AM180" i="7"/>
  <c r="AV179" i="7"/>
  <c r="AM179" i="7"/>
  <c r="AV178" i="7"/>
  <c r="AM178" i="7"/>
  <c r="AV177" i="7"/>
  <c r="AM177" i="7"/>
  <c r="AV176" i="7"/>
  <c r="AM176" i="7"/>
  <c r="AV175" i="7"/>
  <c r="AM175" i="7"/>
  <c r="AV174" i="7"/>
  <c r="AM174" i="7"/>
  <c r="AV173" i="7"/>
  <c r="AM173" i="7"/>
  <c r="AV172" i="7"/>
  <c r="AM172" i="7"/>
  <c r="AV171" i="7"/>
  <c r="AM171" i="7"/>
  <c r="AV170" i="7"/>
  <c r="AM170" i="7"/>
  <c r="AV169" i="7"/>
  <c r="AM169" i="7"/>
  <c r="AV168" i="7"/>
  <c r="AM168" i="7"/>
  <c r="AV167" i="7"/>
  <c r="AM167" i="7"/>
  <c r="AV166" i="7"/>
  <c r="AM166" i="7"/>
  <c r="AV165" i="7"/>
  <c r="AM165" i="7"/>
  <c r="AV164" i="7"/>
  <c r="AM164" i="7"/>
  <c r="AV163" i="7"/>
  <c r="AM163" i="7"/>
  <c r="AV162" i="7"/>
  <c r="AM162" i="7"/>
  <c r="AV161" i="7"/>
  <c r="AM161" i="7"/>
  <c r="AV160" i="7"/>
  <c r="AM160" i="7"/>
  <c r="AV159" i="7"/>
  <c r="AM159" i="7"/>
  <c r="AV158" i="7"/>
  <c r="AM158" i="7"/>
  <c r="AM157" i="7"/>
  <c r="AM156" i="7"/>
  <c r="AM155" i="7"/>
  <c r="AM154" i="7"/>
  <c r="AM153" i="7"/>
  <c r="AM152" i="7"/>
  <c r="AM151" i="7"/>
  <c r="AM150" i="7"/>
  <c r="AM149" i="7"/>
  <c r="AM148" i="7"/>
  <c r="AM147" i="7"/>
  <c r="AM146" i="7"/>
  <c r="AM145" i="7"/>
  <c r="AM144" i="7"/>
  <c r="AM143" i="7"/>
  <c r="AM142" i="7"/>
  <c r="AM141" i="7"/>
  <c r="AM140" i="7"/>
  <c r="AM139" i="7"/>
  <c r="AM138" i="7"/>
  <c r="AM137" i="7"/>
  <c r="AM136" i="7"/>
  <c r="AM135" i="7"/>
  <c r="BA123" i="7"/>
  <c r="AZ123" i="7"/>
  <c r="AY123" i="7"/>
  <c r="AX123" i="7"/>
  <c r="AV123" i="7"/>
  <c r="AU123" i="7"/>
  <c r="AT123" i="7"/>
  <c r="AS123" i="7"/>
  <c r="AR123" i="7"/>
  <c r="AM123" i="7"/>
  <c r="BA122" i="7"/>
  <c r="AZ122" i="7"/>
  <c r="AY122" i="7"/>
  <c r="AX122" i="7"/>
  <c r="AV122" i="7"/>
  <c r="AU122" i="7"/>
  <c r="AT122" i="7"/>
  <c r="AS122" i="7"/>
  <c r="AR122" i="7"/>
  <c r="AM122" i="7"/>
  <c r="BA121" i="7"/>
  <c r="AZ121" i="7"/>
  <c r="AY121" i="7"/>
  <c r="AX121" i="7"/>
  <c r="AV121" i="7"/>
  <c r="AU121" i="7"/>
  <c r="AT121" i="7"/>
  <c r="AS121" i="7"/>
  <c r="AR121" i="7"/>
  <c r="AM121" i="7"/>
  <c r="BA120" i="7"/>
  <c r="AZ120" i="7"/>
  <c r="AY120" i="7"/>
  <c r="AX120" i="7"/>
  <c r="AV120" i="7"/>
  <c r="AU120" i="7"/>
  <c r="AT120" i="7"/>
  <c r="AS120" i="7"/>
  <c r="AR120" i="7"/>
  <c r="AM120" i="7"/>
  <c r="BA119" i="7"/>
  <c r="AZ119" i="7"/>
  <c r="AY119" i="7"/>
  <c r="AX119" i="7"/>
  <c r="AV119" i="7"/>
  <c r="AU119" i="7"/>
  <c r="AT119" i="7"/>
  <c r="AS119" i="7"/>
  <c r="AR119" i="7"/>
  <c r="AM119" i="7"/>
  <c r="BA118" i="7"/>
  <c r="AZ118" i="7"/>
  <c r="AY118" i="7"/>
  <c r="AX118" i="7"/>
  <c r="AV118" i="7"/>
  <c r="AU118" i="7"/>
  <c r="AT118" i="7"/>
  <c r="AS118" i="7"/>
  <c r="AR118" i="7"/>
  <c r="AM118" i="7"/>
  <c r="BA117" i="7"/>
  <c r="AZ117" i="7"/>
  <c r="AY117" i="7"/>
  <c r="AX117" i="7"/>
  <c r="AV117" i="7"/>
  <c r="AU117" i="7"/>
  <c r="AT117" i="7"/>
  <c r="AS117" i="7"/>
  <c r="AR117" i="7"/>
  <c r="AM117" i="7"/>
  <c r="BA116" i="7"/>
  <c r="AZ116" i="7"/>
  <c r="AY116" i="7"/>
  <c r="AX116" i="7"/>
  <c r="AV116" i="7"/>
  <c r="AU116" i="7"/>
  <c r="AT116" i="7"/>
  <c r="AS116" i="7"/>
  <c r="AR116" i="7"/>
  <c r="AM116" i="7"/>
  <c r="BA115" i="7"/>
  <c r="AZ115" i="7"/>
  <c r="AY115" i="7"/>
  <c r="AX115" i="7"/>
  <c r="AV115" i="7"/>
  <c r="AU115" i="7"/>
  <c r="AT115" i="7"/>
  <c r="AS115" i="7"/>
  <c r="AR115" i="7"/>
  <c r="AM115" i="7"/>
  <c r="BA114" i="7"/>
  <c r="AZ114" i="7"/>
  <c r="AY114" i="7"/>
  <c r="AX114" i="7"/>
  <c r="AV114" i="7"/>
  <c r="AU114" i="7"/>
  <c r="AT114" i="7"/>
  <c r="AS114" i="7"/>
  <c r="AR114" i="7"/>
  <c r="AM114" i="7"/>
  <c r="BA113" i="7"/>
  <c r="AZ113" i="7"/>
  <c r="AY113" i="7"/>
  <c r="AX113" i="7"/>
  <c r="AV113" i="7"/>
  <c r="AU113" i="7"/>
  <c r="AT113" i="7"/>
  <c r="AS113" i="7"/>
  <c r="AR113" i="7"/>
  <c r="AM113" i="7"/>
  <c r="BA112" i="7"/>
  <c r="AZ112" i="7"/>
  <c r="AY112" i="7"/>
  <c r="AX112" i="7"/>
  <c r="AV112" i="7"/>
  <c r="AU112" i="7"/>
  <c r="AT112" i="7"/>
  <c r="AS112" i="7"/>
  <c r="AR112" i="7"/>
  <c r="AM112" i="7"/>
  <c r="BA111" i="7"/>
  <c r="AZ111" i="7"/>
  <c r="AY111" i="7"/>
  <c r="AX111" i="7"/>
  <c r="AV111" i="7"/>
  <c r="AU111" i="7"/>
  <c r="AT111" i="7"/>
  <c r="AS111" i="7"/>
  <c r="AR111" i="7"/>
  <c r="AM111" i="7"/>
  <c r="BA110" i="7"/>
  <c r="AZ110" i="7"/>
  <c r="AY110" i="7"/>
  <c r="AX110" i="7"/>
  <c r="AV110" i="7"/>
  <c r="AU110" i="7"/>
  <c r="AT110" i="7"/>
  <c r="AS110" i="7"/>
  <c r="AR110" i="7"/>
  <c r="AM110" i="7"/>
  <c r="BA109" i="7"/>
  <c r="AZ109" i="7"/>
  <c r="AY109" i="7"/>
  <c r="AX109" i="7"/>
  <c r="AV109" i="7"/>
  <c r="AU109" i="7"/>
  <c r="AT109" i="7"/>
  <c r="AS109" i="7"/>
  <c r="AR109" i="7"/>
  <c r="AM109" i="7"/>
  <c r="BA108" i="7"/>
  <c r="AZ108" i="7"/>
  <c r="AY108" i="7"/>
  <c r="AX108" i="7"/>
  <c r="AV108" i="7"/>
  <c r="AU108" i="7"/>
  <c r="AT108" i="7"/>
  <c r="AS108" i="7"/>
  <c r="AR108" i="7"/>
  <c r="AM108" i="7"/>
  <c r="BA107" i="7"/>
  <c r="AZ107" i="7"/>
  <c r="AY107" i="7"/>
  <c r="AX107" i="7"/>
  <c r="AV107" i="7"/>
  <c r="AU107" i="7"/>
  <c r="AT107" i="7"/>
  <c r="AS107" i="7"/>
  <c r="AR107" i="7"/>
  <c r="AM107" i="7"/>
  <c r="BA106" i="7"/>
  <c r="AZ106" i="7"/>
  <c r="AY106" i="7"/>
  <c r="AX106" i="7"/>
  <c r="AV106" i="7"/>
  <c r="AU106" i="7"/>
  <c r="AT106" i="7"/>
  <c r="AS106" i="7"/>
  <c r="AR106" i="7"/>
  <c r="AM106" i="7"/>
  <c r="BA105" i="7"/>
  <c r="AZ105" i="7"/>
  <c r="AY105" i="7"/>
  <c r="AX105" i="7"/>
  <c r="AV105" i="7"/>
  <c r="AU105" i="7"/>
  <c r="AT105" i="7"/>
  <c r="AS105" i="7"/>
  <c r="AR105" i="7"/>
  <c r="AM105" i="7"/>
  <c r="BA104" i="7"/>
  <c r="AZ104" i="7"/>
  <c r="AY104" i="7"/>
  <c r="AX104" i="7"/>
  <c r="AV104" i="7"/>
  <c r="AU104" i="7"/>
  <c r="AT104" i="7"/>
  <c r="AS104" i="7"/>
  <c r="AR104" i="7"/>
  <c r="AM104" i="7"/>
  <c r="BA103" i="7"/>
  <c r="AZ103" i="7"/>
  <c r="AY103" i="7"/>
  <c r="AX103" i="7"/>
  <c r="AV103" i="7"/>
  <c r="AU103" i="7"/>
  <c r="AT103" i="7"/>
  <c r="AS103" i="7"/>
  <c r="AR103" i="7"/>
  <c r="AM103" i="7"/>
  <c r="BA102" i="7"/>
  <c r="AZ102" i="7"/>
  <c r="AY102" i="7"/>
  <c r="AX102" i="7"/>
  <c r="AV102" i="7"/>
  <c r="AU102" i="7"/>
  <c r="AT102" i="7"/>
  <c r="AS102" i="7"/>
  <c r="AR102" i="7"/>
  <c r="AM102" i="7"/>
  <c r="BA101" i="7"/>
  <c r="AZ101" i="7"/>
  <c r="AY101" i="7"/>
  <c r="AX101" i="7"/>
  <c r="AV101" i="7"/>
  <c r="AU101" i="7"/>
  <c r="AT101" i="7"/>
  <c r="AS101" i="7"/>
  <c r="AR101" i="7"/>
  <c r="AM101" i="7"/>
  <c r="BA100" i="7"/>
  <c r="AZ100" i="7"/>
  <c r="AY100" i="7"/>
  <c r="AX100" i="7"/>
  <c r="AV100" i="7"/>
  <c r="AU100" i="7"/>
  <c r="AT100" i="7"/>
  <c r="AS100" i="7"/>
  <c r="AR100" i="7"/>
  <c r="AM100" i="7"/>
  <c r="BA99" i="7"/>
  <c r="AZ99" i="7"/>
  <c r="AY99" i="7"/>
  <c r="AX99" i="7"/>
  <c r="AV99" i="7"/>
  <c r="AU99" i="7"/>
  <c r="AT99" i="7"/>
  <c r="AS99" i="7"/>
  <c r="AR99" i="7"/>
  <c r="AM99" i="7"/>
  <c r="BA98" i="7"/>
  <c r="AZ98" i="7"/>
  <c r="AY98" i="7"/>
  <c r="AX98" i="7"/>
  <c r="AV98" i="7"/>
  <c r="AU98" i="7"/>
  <c r="AT98" i="7"/>
  <c r="AS98" i="7"/>
  <c r="AR98" i="7"/>
  <c r="AM98" i="7"/>
  <c r="BA97" i="7"/>
  <c r="AZ97" i="7"/>
  <c r="AY97" i="7"/>
  <c r="AX97" i="7"/>
  <c r="AV97" i="7"/>
  <c r="AU97" i="7"/>
  <c r="AT97" i="7"/>
  <c r="AS97" i="7"/>
  <c r="AR97" i="7"/>
  <c r="AM97" i="7"/>
  <c r="BA96" i="7"/>
  <c r="AZ96" i="7"/>
  <c r="AY96" i="7"/>
  <c r="AX96" i="7"/>
  <c r="AV96" i="7"/>
  <c r="AU96" i="7"/>
  <c r="AT96" i="7"/>
  <c r="AS96" i="7"/>
  <c r="AR96" i="7"/>
  <c r="AM96" i="7"/>
  <c r="BA95" i="7"/>
  <c r="AZ95" i="7"/>
  <c r="AY95" i="7"/>
  <c r="AX95" i="7"/>
  <c r="AV95" i="7"/>
  <c r="AU95" i="7"/>
  <c r="AT95" i="7"/>
  <c r="AS95" i="7"/>
  <c r="AR95" i="7"/>
  <c r="AM95" i="7"/>
  <c r="AM94" i="7"/>
  <c r="AM93" i="7"/>
  <c r="AM92" i="7"/>
  <c r="AM91" i="7"/>
  <c r="AM90" i="7"/>
  <c r="AM89" i="7"/>
  <c r="AM88" i="7"/>
  <c r="AM87" i="7"/>
  <c r="AM86" i="7"/>
  <c r="AM85" i="7"/>
  <c r="AM84" i="7"/>
  <c r="AM83" i="7"/>
  <c r="AM82" i="7"/>
  <c r="AM81" i="7"/>
  <c r="AM80" i="7"/>
  <c r="AM79" i="7"/>
  <c r="AM78" i="7"/>
  <c r="AM77" i="7"/>
  <c r="AM76" i="7"/>
  <c r="AM75" i="7"/>
  <c r="AM74" i="7"/>
  <c r="AM73" i="7"/>
  <c r="AM72" i="7"/>
  <c r="AM71" i="7"/>
  <c r="AM70" i="7"/>
  <c r="AV58" i="7"/>
  <c r="AV57" i="7"/>
  <c r="AV56" i="7"/>
  <c r="AV55" i="7"/>
  <c r="AV54" i="7"/>
  <c r="AV53" i="7"/>
  <c r="AV52" i="7"/>
  <c r="BA58" i="7"/>
  <c r="AZ58" i="7"/>
  <c r="AY58" i="7"/>
  <c r="AX58" i="7"/>
  <c r="AU58" i="7"/>
  <c r="AT58" i="7"/>
  <c r="AS58" i="7"/>
  <c r="AR58" i="7"/>
  <c r="AM58" i="7"/>
  <c r="BA57" i="7"/>
  <c r="AZ57" i="7"/>
  <c r="AY57" i="7"/>
  <c r="AX57" i="7"/>
  <c r="AU57" i="7"/>
  <c r="AT57" i="7"/>
  <c r="AS57" i="7"/>
  <c r="AR57" i="7"/>
  <c r="AM57" i="7"/>
  <c r="BA56" i="7"/>
  <c r="AZ56" i="7"/>
  <c r="AY56" i="7"/>
  <c r="AX56" i="7"/>
  <c r="AU56" i="7"/>
  <c r="AT56" i="7"/>
  <c r="AS56" i="7"/>
  <c r="AR56" i="7"/>
  <c r="AM56" i="7"/>
  <c r="BA55" i="7"/>
  <c r="AZ55" i="7"/>
  <c r="AY55" i="7"/>
  <c r="AX55" i="7"/>
  <c r="AU55" i="7"/>
  <c r="AT55" i="7"/>
  <c r="AS55" i="7"/>
  <c r="AR55" i="7"/>
  <c r="AM55" i="7"/>
  <c r="BA54" i="7"/>
  <c r="AZ54" i="7"/>
  <c r="AY54" i="7"/>
  <c r="AX54" i="7"/>
  <c r="AU54" i="7"/>
  <c r="AT54" i="7"/>
  <c r="AS54" i="7"/>
  <c r="AR54" i="7"/>
  <c r="AM54" i="7"/>
  <c r="AM53" i="7"/>
  <c r="AM52" i="7"/>
  <c r="AM51" i="7"/>
  <c r="AM50" i="7"/>
  <c r="AM49" i="7"/>
  <c r="AM48" i="7"/>
  <c r="AM47" i="7"/>
  <c r="AM46" i="7"/>
  <c r="AM45" i="7"/>
  <c r="AM44" i="7"/>
  <c r="AM43" i="7"/>
  <c r="AM42" i="7"/>
  <c r="AM41" i="7"/>
  <c r="AM40" i="7"/>
  <c r="AM39" i="7"/>
  <c r="AM38" i="7"/>
  <c r="AM37" i="7"/>
  <c r="AM36" i="7"/>
  <c r="AM35" i="7"/>
  <c r="AM34" i="7"/>
  <c r="AM33" i="7"/>
  <c r="AM32" i="7"/>
  <c r="AM31" i="7"/>
  <c r="AM30" i="7"/>
  <c r="AM29" i="7"/>
  <c r="AM28" i="7"/>
  <c r="AM27" i="7"/>
  <c r="AM26" i="7"/>
  <c r="AM25" i="7"/>
  <c r="AM24" i="7"/>
  <c r="AM23" i="7"/>
  <c r="AM22" i="7"/>
  <c r="AM21" i="7"/>
  <c r="AM20" i="7"/>
  <c r="AM19" i="7"/>
  <c r="AM18" i="7"/>
  <c r="AM17" i="7"/>
  <c r="AM16" i="7"/>
  <c r="AM15" i="7"/>
  <c r="AM14" i="7"/>
  <c r="AM13" i="7"/>
  <c r="AM12" i="7"/>
  <c r="AM11" i="7"/>
  <c r="AM10" i="7"/>
  <c r="AM9" i="7"/>
  <c r="AM8" i="7"/>
  <c r="AM7" i="7"/>
  <c r="AM6" i="7"/>
  <c r="AM5" i="7"/>
  <c r="M167" i="15" l="1"/>
  <c r="M163" i="15"/>
  <c r="M168" i="15"/>
  <c r="L161" i="15"/>
  <c r="K161" i="15"/>
  <c r="L166" i="15"/>
  <c r="K166" i="15"/>
  <c r="L162" i="15"/>
  <c r="K162" i="15"/>
  <c r="K167" i="15"/>
  <c r="L167" i="15"/>
  <c r="L164" i="15"/>
  <c r="K164" i="15"/>
  <c r="M169" i="15"/>
  <c r="L169" i="15"/>
  <c r="K169" i="15"/>
  <c r="L163" i="15"/>
  <c r="K163" i="15"/>
  <c r="L168" i="15"/>
  <c r="K168" i="15"/>
  <c r="L160" i="15"/>
  <c r="K160" i="15"/>
  <c r="K165" i="15"/>
  <c r="L165" i="15"/>
  <c r="C10" i="17"/>
  <c r="C11" i="17" s="1"/>
  <c r="C12" i="17" s="1"/>
  <c r="C13" i="17" s="1"/>
  <c r="C12" i="18"/>
  <c r="C11" i="16"/>
  <c r="N166" i="15"/>
  <c r="J162" i="15"/>
  <c r="N163" i="15"/>
  <c r="I165" i="15"/>
  <c r="H165" i="15"/>
  <c r="I161" i="15"/>
  <c r="N168" i="15"/>
  <c r="J161" i="15"/>
  <c r="N165" i="15"/>
  <c r="H168" i="15"/>
  <c r="I166" i="15"/>
  <c r="J166" i="15"/>
  <c r="H161" i="15"/>
  <c r="C11" i="15"/>
  <c r="E8" i="15"/>
  <c r="O164" i="15"/>
  <c r="I164" i="15"/>
  <c r="N164" i="15"/>
  <c r="J164" i="15"/>
  <c r="H164" i="15"/>
  <c r="O160" i="15"/>
  <c r="N160" i="15"/>
  <c r="J160" i="15"/>
  <c r="I160" i="15"/>
  <c r="H160" i="15"/>
  <c r="O161" i="15"/>
  <c r="O167" i="15"/>
  <c r="I167" i="15"/>
  <c r="H167" i="15"/>
  <c r="O163" i="15"/>
  <c r="H163" i="15"/>
  <c r="J167" i="15"/>
  <c r="N161" i="15"/>
  <c r="I163" i="15"/>
  <c r="H169" i="15"/>
  <c r="N162" i="15"/>
  <c r="H162" i="15"/>
  <c r="J163" i="15"/>
  <c r="N167" i="15"/>
  <c r="I169" i="15"/>
  <c r="I162" i="15"/>
  <c r="O168" i="15"/>
  <c r="J168" i="15"/>
  <c r="I168" i="15"/>
  <c r="O169" i="15"/>
  <c r="N169" i="15"/>
  <c r="J169" i="15"/>
  <c r="O166" i="15"/>
  <c r="O165" i="15"/>
  <c r="H166" i="15"/>
  <c r="O162" i="15"/>
  <c r="J165" i="15"/>
  <c r="C13" i="18" l="1"/>
  <c r="C14" i="17"/>
  <c r="C12" i="16"/>
  <c r="F8" i="15"/>
  <c r="C12" i="15"/>
  <c r="C14" i="18" l="1"/>
  <c r="C15" i="17"/>
  <c r="C13" i="16"/>
  <c r="C13" i="15"/>
  <c r="H3" i="11"/>
  <c r="BB3" i="7" s="1"/>
  <c r="AV3" i="7"/>
  <c r="AM59" i="7"/>
  <c r="C15" i="18" l="1"/>
  <c r="C16" i="17"/>
  <c r="C14" i="16"/>
  <c r="C14" i="15"/>
  <c r="C16" i="18" l="1"/>
  <c r="C17" i="17"/>
  <c r="C15" i="16"/>
  <c r="C15" i="15"/>
  <c r="AS98" i="12" l="1"/>
  <c r="AQ98" i="12"/>
  <c r="AO98" i="12"/>
  <c r="AR98" i="12"/>
  <c r="C17" i="18"/>
  <c r="C18" i="17"/>
  <c r="C16" i="16"/>
  <c r="C16" i="15"/>
  <c r="C18" i="18" l="1"/>
  <c r="C19" i="17"/>
  <c r="C17" i="16"/>
  <c r="C17" i="15"/>
  <c r="C19" i="18" l="1"/>
  <c r="C20" i="17"/>
  <c r="C18" i="16"/>
  <c r="C18" i="15"/>
  <c r="A2" i="13"/>
  <c r="C20" i="18" l="1"/>
  <c r="C21" i="17"/>
  <c r="C19" i="16"/>
  <c r="C19" i="15"/>
  <c r="C21" i="18" l="1"/>
  <c r="C22" i="17"/>
  <c r="C20" i="16"/>
  <c r="C20" i="15"/>
  <c r="G5" i="11"/>
  <c r="C22" i="18" l="1"/>
  <c r="C23" i="17"/>
  <c r="C21" i="16"/>
  <c r="C21" i="15"/>
  <c r="C23" i="18" l="1"/>
  <c r="C24" i="17"/>
  <c r="C22" i="16"/>
  <c r="C22" i="15"/>
  <c r="AU23" i="12"/>
  <c r="AU22" i="12"/>
  <c r="AU21" i="12"/>
  <c r="AU20" i="12"/>
  <c r="AU19" i="12"/>
  <c r="AU18" i="12"/>
  <c r="AU16" i="12"/>
  <c r="AU15" i="12"/>
  <c r="AU13" i="12"/>
  <c r="AU12" i="12"/>
  <c r="AU11" i="12"/>
  <c r="AU10" i="12"/>
  <c r="AU9" i="12"/>
  <c r="AU8" i="12"/>
  <c r="AU7" i="12"/>
  <c r="AU6" i="12"/>
  <c r="AU5" i="12"/>
  <c r="AZ13" i="12"/>
  <c r="AY13" i="12"/>
  <c r="AX13" i="12" l="1"/>
  <c r="C24" i="18"/>
  <c r="C25" i="17"/>
  <c r="C23" i="16"/>
  <c r="C23" i="15"/>
  <c r="AC58" i="7"/>
  <c r="AC57" i="7"/>
  <c r="AC123" i="7"/>
  <c r="AC122" i="7"/>
  <c r="Y81" i="12"/>
  <c r="W81" i="12"/>
  <c r="U81" i="12"/>
  <c r="S81" i="12"/>
  <c r="Q81" i="12"/>
  <c r="L81" i="12"/>
  <c r="J81" i="12"/>
  <c r="H81" i="12"/>
  <c r="G81" i="12"/>
  <c r="F81" i="12"/>
  <c r="D81" i="12"/>
  <c r="B81" i="12"/>
  <c r="AJ80" i="12"/>
  <c r="AA80" i="12"/>
  <c r="N80" i="12"/>
  <c r="AJ79" i="12"/>
  <c r="AA79" i="12"/>
  <c r="N79" i="12"/>
  <c r="AJ78" i="12"/>
  <c r="AA78" i="12"/>
  <c r="N78" i="12"/>
  <c r="AJ77" i="12"/>
  <c r="AA77" i="12"/>
  <c r="N77" i="12"/>
  <c r="AJ76" i="12"/>
  <c r="AA76" i="12"/>
  <c r="N76" i="12"/>
  <c r="AJ75" i="12"/>
  <c r="AA75" i="12"/>
  <c r="N75" i="12"/>
  <c r="AJ74" i="12"/>
  <c r="AA74" i="12"/>
  <c r="N74" i="12"/>
  <c r="AJ73" i="12"/>
  <c r="AA73" i="12"/>
  <c r="N73" i="12"/>
  <c r="AJ72" i="12"/>
  <c r="AA72" i="12"/>
  <c r="N72" i="12"/>
  <c r="AJ71" i="12"/>
  <c r="AA71" i="12"/>
  <c r="N71" i="12"/>
  <c r="AJ70" i="12"/>
  <c r="AA70" i="12"/>
  <c r="N70" i="12"/>
  <c r="AJ67" i="12"/>
  <c r="Y67" i="12"/>
  <c r="W67" i="12"/>
  <c r="U67" i="12"/>
  <c r="S67" i="12"/>
  <c r="Q67" i="12"/>
  <c r="L67" i="12"/>
  <c r="J67" i="12"/>
  <c r="H67" i="12"/>
  <c r="G67" i="12"/>
  <c r="F67" i="12"/>
  <c r="D67" i="12"/>
  <c r="B67" i="12"/>
  <c r="AJ66" i="12"/>
  <c r="AA66" i="12"/>
  <c r="N66" i="12"/>
  <c r="AJ65" i="12"/>
  <c r="AA65" i="12"/>
  <c r="N65" i="12"/>
  <c r="AJ64" i="12"/>
  <c r="AA64" i="12"/>
  <c r="N64" i="12"/>
  <c r="AJ63" i="12"/>
  <c r="AA63" i="12"/>
  <c r="N63" i="12"/>
  <c r="AJ62" i="12"/>
  <c r="AA62" i="12"/>
  <c r="N62" i="12"/>
  <c r="AJ61" i="12"/>
  <c r="AA61" i="12"/>
  <c r="N61" i="12"/>
  <c r="AJ60" i="12"/>
  <c r="AA60" i="12"/>
  <c r="N60" i="12"/>
  <c r="AJ59" i="12"/>
  <c r="AA59" i="12"/>
  <c r="N59" i="12"/>
  <c r="AJ58" i="12"/>
  <c r="AA58" i="12"/>
  <c r="N58" i="12"/>
  <c r="AJ57" i="12"/>
  <c r="AA57" i="12"/>
  <c r="N57" i="12"/>
  <c r="AJ56" i="12"/>
  <c r="AA56" i="12"/>
  <c r="N56" i="12"/>
  <c r="AJ55" i="12"/>
  <c r="AA55" i="12"/>
  <c r="N55" i="12"/>
  <c r="Y52" i="12"/>
  <c r="W52" i="12"/>
  <c r="U52" i="12"/>
  <c r="S52" i="12"/>
  <c r="Q52" i="12"/>
  <c r="L52" i="12"/>
  <c r="J52" i="12"/>
  <c r="H52" i="12"/>
  <c r="G52" i="12"/>
  <c r="F52" i="12"/>
  <c r="D52" i="12"/>
  <c r="B52" i="12"/>
  <c r="AJ51" i="12"/>
  <c r="AA51" i="12"/>
  <c r="N51" i="12"/>
  <c r="AJ50" i="12"/>
  <c r="AA50" i="12"/>
  <c r="N50" i="12"/>
  <c r="AJ49" i="12"/>
  <c r="AA49" i="12"/>
  <c r="N49" i="12"/>
  <c r="AJ48" i="12"/>
  <c r="AA48" i="12"/>
  <c r="N48" i="12"/>
  <c r="AJ47" i="12"/>
  <c r="AA47" i="12"/>
  <c r="N47" i="12"/>
  <c r="AJ46" i="12"/>
  <c r="AA46" i="12"/>
  <c r="N46" i="12"/>
  <c r="AJ45" i="12"/>
  <c r="AA45" i="12"/>
  <c r="N45" i="12"/>
  <c r="AJ44" i="12"/>
  <c r="AA44" i="12"/>
  <c r="N44" i="12"/>
  <c r="AJ43" i="12"/>
  <c r="AA43" i="12"/>
  <c r="N43" i="12"/>
  <c r="AJ40" i="12"/>
  <c r="Y40" i="12"/>
  <c r="W40" i="12"/>
  <c r="U40" i="12"/>
  <c r="S40" i="12"/>
  <c r="Q40" i="12"/>
  <c r="L40" i="12"/>
  <c r="J40" i="12"/>
  <c r="H40" i="12"/>
  <c r="G40" i="12"/>
  <c r="F40" i="12"/>
  <c r="D40" i="12"/>
  <c r="B40" i="12"/>
  <c r="AJ39" i="12"/>
  <c r="AA39" i="12"/>
  <c r="N39" i="12"/>
  <c r="AJ38" i="12"/>
  <c r="AA38" i="12"/>
  <c r="N38" i="12"/>
  <c r="AJ37" i="12"/>
  <c r="AA37" i="12"/>
  <c r="N37" i="12"/>
  <c r="AJ36" i="12"/>
  <c r="AA36" i="12"/>
  <c r="N36" i="12"/>
  <c r="AJ35" i="12"/>
  <c r="AA35" i="12"/>
  <c r="N35" i="12"/>
  <c r="AA34" i="12"/>
  <c r="N34" i="12"/>
  <c r="AJ33" i="12"/>
  <c r="AA33" i="12"/>
  <c r="N33" i="12"/>
  <c r="AJ32" i="12"/>
  <c r="AA32" i="12"/>
  <c r="N32" i="12"/>
  <c r="Y29" i="12"/>
  <c r="W29" i="12"/>
  <c r="U29" i="12"/>
  <c r="S29" i="12"/>
  <c r="Q29" i="12"/>
  <c r="L29" i="12"/>
  <c r="J29" i="12"/>
  <c r="H29" i="12"/>
  <c r="G29" i="12"/>
  <c r="F29" i="12"/>
  <c r="D29" i="12"/>
  <c r="B29" i="12"/>
  <c r="AJ28" i="12"/>
  <c r="AA28" i="12"/>
  <c r="N28" i="12"/>
  <c r="AJ27" i="12"/>
  <c r="AA27" i="12"/>
  <c r="N27" i="12"/>
  <c r="AK27" i="12" s="1"/>
  <c r="AJ26" i="12"/>
  <c r="AA26" i="12"/>
  <c r="N26" i="12"/>
  <c r="AJ25" i="12"/>
  <c r="AA25" i="12"/>
  <c r="N25" i="12"/>
  <c r="AJ24" i="12"/>
  <c r="AA24" i="12"/>
  <c r="N24" i="12"/>
  <c r="AJ23" i="12"/>
  <c r="AA23" i="12"/>
  <c r="N23" i="12"/>
  <c r="AJ22" i="12"/>
  <c r="AA22" i="12"/>
  <c r="N22" i="12"/>
  <c r="AJ21" i="12"/>
  <c r="AA21" i="12"/>
  <c r="N21" i="12"/>
  <c r="AJ20" i="12"/>
  <c r="AA20" i="12"/>
  <c r="N20" i="12"/>
  <c r="AJ19" i="12"/>
  <c r="AA19" i="12"/>
  <c r="N19" i="12"/>
  <c r="AJ18" i="12"/>
  <c r="AA18" i="12"/>
  <c r="N18" i="12"/>
  <c r="AJ17" i="12"/>
  <c r="AA17" i="12"/>
  <c r="N17" i="12"/>
  <c r="AJ16" i="12"/>
  <c r="AA16" i="12"/>
  <c r="N16" i="12"/>
  <c r="AJ15" i="12"/>
  <c r="AA15" i="12"/>
  <c r="N15" i="12"/>
  <c r="AJ14" i="12"/>
  <c r="AA14" i="12"/>
  <c r="N14" i="12"/>
  <c r="AJ13" i="12"/>
  <c r="AA13" i="12"/>
  <c r="N13" i="12"/>
  <c r="AJ12" i="12"/>
  <c r="AA12" i="12"/>
  <c r="N12" i="12"/>
  <c r="AJ11" i="12"/>
  <c r="AA11" i="12"/>
  <c r="N11" i="12"/>
  <c r="AJ10" i="12"/>
  <c r="AA10" i="12"/>
  <c r="N10" i="12"/>
  <c r="AJ9" i="12"/>
  <c r="AA9" i="12"/>
  <c r="N9" i="12"/>
  <c r="AJ8" i="12"/>
  <c r="AA8" i="12"/>
  <c r="N8" i="12"/>
  <c r="AJ7" i="12"/>
  <c r="AA7" i="12"/>
  <c r="N7" i="12"/>
  <c r="AJ6" i="12"/>
  <c r="AA6" i="12"/>
  <c r="N6" i="12"/>
  <c r="AJ5" i="12"/>
  <c r="AA5" i="12"/>
  <c r="N5" i="12"/>
  <c r="AF318" i="7"/>
  <c r="AE318" i="7"/>
  <c r="AD318" i="7"/>
  <c r="AF317" i="7"/>
  <c r="AE317" i="7"/>
  <c r="AD317" i="7"/>
  <c r="AF316" i="7"/>
  <c r="AE316" i="7"/>
  <c r="AD316" i="7"/>
  <c r="AF315" i="7"/>
  <c r="AE315" i="7"/>
  <c r="AD315" i="7"/>
  <c r="AF314" i="7"/>
  <c r="AE314" i="7"/>
  <c r="AD314" i="7"/>
  <c r="AF313" i="7"/>
  <c r="AE313" i="7"/>
  <c r="AD313" i="7"/>
  <c r="AF312" i="7"/>
  <c r="AE312" i="7"/>
  <c r="AD312" i="7"/>
  <c r="AF311" i="7"/>
  <c r="AE311" i="7"/>
  <c r="AD311" i="7"/>
  <c r="AF310" i="7"/>
  <c r="AE310" i="7"/>
  <c r="AD310" i="7"/>
  <c r="AF309" i="7"/>
  <c r="AE309" i="7"/>
  <c r="AD309" i="7"/>
  <c r="AF308" i="7"/>
  <c r="AE308" i="7"/>
  <c r="AD308" i="7"/>
  <c r="AF307" i="7"/>
  <c r="AE307" i="7"/>
  <c r="AD307" i="7"/>
  <c r="AF306" i="7"/>
  <c r="AE306" i="7"/>
  <c r="AD306" i="7"/>
  <c r="AF305" i="7"/>
  <c r="AE305" i="7"/>
  <c r="AD305" i="7"/>
  <c r="AF304" i="7"/>
  <c r="AE304" i="7"/>
  <c r="AD304" i="7"/>
  <c r="AF303" i="7"/>
  <c r="AE303" i="7"/>
  <c r="AD303" i="7"/>
  <c r="AF302" i="7"/>
  <c r="AE302" i="7"/>
  <c r="AD302" i="7"/>
  <c r="AF301" i="7"/>
  <c r="AE301" i="7"/>
  <c r="AD301" i="7"/>
  <c r="AF300" i="7"/>
  <c r="AE300" i="7"/>
  <c r="AD300" i="7"/>
  <c r="AF299" i="7"/>
  <c r="AE299" i="7"/>
  <c r="AD299" i="7"/>
  <c r="AF298" i="7"/>
  <c r="AE298" i="7"/>
  <c r="AD298" i="7"/>
  <c r="AF297" i="7"/>
  <c r="AE297" i="7"/>
  <c r="AD297" i="7"/>
  <c r="AF296" i="7"/>
  <c r="AE296" i="7"/>
  <c r="AD296" i="7"/>
  <c r="AF295" i="7"/>
  <c r="AE295" i="7"/>
  <c r="AD295" i="7"/>
  <c r="AF294" i="7"/>
  <c r="AE294" i="7"/>
  <c r="AD294" i="7"/>
  <c r="AF293" i="7"/>
  <c r="AE293" i="7"/>
  <c r="AD293" i="7"/>
  <c r="AF292" i="7"/>
  <c r="AE292" i="7"/>
  <c r="AD292" i="7"/>
  <c r="AF291" i="7"/>
  <c r="AE291" i="7"/>
  <c r="AD291" i="7"/>
  <c r="AF290" i="7"/>
  <c r="AE290" i="7"/>
  <c r="AD290" i="7"/>
  <c r="AF289" i="7"/>
  <c r="AE289" i="7"/>
  <c r="AD289" i="7"/>
  <c r="AF288" i="7"/>
  <c r="AE288" i="7"/>
  <c r="AD288" i="7"/>
  <c r="AF287" i="7"/>
  <c r="AE287" i="7"/>
  <c r="AD287" i="7"/>
  <c r="AF286" i="7"/>
  <c r="AE286" i="7"/>
  <c r="AD286" i="7"/>
  <c r="AF285" i="7"/>
  <c r="AE285" i="7"/>
  <c r="AD285" i="7"/>
  <c r="AF284" i="7"/>
  <c r="AE284" i="7"/>
  <c r="AD284" i="7"/>
  <c r="AF283" i="7"/>
  <c r="AE283" i="7"/>
  <c r="AD283" i="7"/>
  <c r="AF282" i="7"/>
  <c r="AE282" i="7"/>
  <c r="AD282" i="7"/>
  <c r="AF281" i="7"/>
  <c r="AE281" i="7"/>
  <c r="AD281" i="7"/>
  <c r="AF280" i="7"/>
  <c r="AE280" i="7"/>
  <c r="AD280" i="7"/>
  <c r="AF279" i="7"/>
  <c r="AE279" i="7"/>
  <c r="AD279" i="7"/>
  <c r="AF278" i="7"/>
  <c r="AE278" i="7"/>
  <c r="AD278" i="7"/>
  <c r="AF277" i="7"/>
  <c r="AE277" i="7"/>
  <c r="AD277" i="7"/>
  <c r="AF276" i="7"/>
  <c r="AE276" i="7"/>
  <c r="AD276" i="7"/>
  <c r="AF275" i="7"/>
  <c r="AE275" i="7"/>
  <c r="AD275" i="7"/>
  <c r="AF274" i="7"/>
  <c r="AE274" i="7"/>
  <c r="AD274" i="7"/>
  <c r="AF273" i="7"/>
  <c r="AE273" i="7"/>
  <c r="AD273" i="7"/>
  <c r="AF272" i="7"/>
  <c r="AE272" i="7"/>
  <c r="AD272" i="7"/>
  <c r="AF271" i="7"/>
  <c r="AE271" i="7"/>
  <c r="AD271" i="7"/>
  <c r="AF270" i="7"/>
  <c r="AE270" i="7"/>
  <c r="AD270" i="7"/>
  <c r="AF269" i="7"/>
  <c r="AE269" i="7"/>
  <c r="AD269" i="7"/>
  <c r="AF268" i="7"/>
  <c r="AE268" i="7"/>
  <c r="AD268" i="7"/>
  <c r="AF267" i="7"/>
  <c r="AE267" i="7"/>
  <c r="AD267" i="7"/>
  <c r="AF266" i="7"/>
  <c r="AE266" i="7"/>
  <c r="AD266" i="7"/>
  <c r="AF265" i="7"/>
  <c r="AE265" i="7"/>
  <c r="AD265" i="7"/>
  <c r="AF253" i="7"/>
  <c r="AP253" i="7"/>
  <c r="AD253" i="7"/>
  <c r="AO253" i="7" s="1"/>
  <c r="AF252" i="7"/>
  <c r="AP252" i="7"/>
  <c r="AD252" i="7"/>
  <c r="AO252" i="7" s="1"/>
  <c r="AF251" i="7"/>
  <c r="AP251" i="7"/>
  <c r="AD251" i="7"/>
  <c r="AO251" i="7" s="1"/>
  <c r="AP250" i="7"/>
  <c r="AO250" i="7"/>
  <c r="AP249" i="7"/>
  <c r="AO249" i="7"/>
  <c r="AP248" i="7"/>
  <c r="AO248" i="7"/>
  <c r="AP247" i="7"/>
  <c r="AO247" i="7"/>
  <c r="AP246" i="7"/>
  <c r="AO246" i="7"/>
  <c r="AP245" i="7"/>
  <c r="AO245" i="7"/>
  <c r="AP244" i="7"/>
  <c r="AO244" i="7"/>
  <c r="AP243" i="7"/>
  <c r="AO243" i="7"/>
  <c r="AP242" i="7"/>
  <c r="AO242" i="7"/>
  <c r="AP241" i="7"/>
  <c r="AO241" i="7"/>
  <c r="AP240" i="7"/>
  <c r="AO240" i="7"/>
  <c r="AP239" i="7"/>
  <c r="AO239" i="7"/>
  <c r="AP238" i="7"/>
  <c r="AO238" i="7"/>
  <c r="AP237" i="7"/>
  <c r="AO237" i="7"/>
  <c r="AP236" i="7"/>
  <c r="AO236" i="7"/>
  <c r="AP235" i="7"/>
  <c r="AO235" i="7"/>
  <c r="AP234" i="7"/>
  <c r="AO234" i="7"/>
  <c r="AP233" i="7"/>
  <c r="AO233" i="7"/>
  <c r="AP232" i="7"/>
  <c r="AO232" i="7"/>
  <c r="AP231" i="7"/>
  <c r="AO231" i="7"/>
  <c r="AP230" i="7"/>
  <c r="AO230" i="7"/>
  <c r="AP229" i="7"/>
  <c r="AO229" i="7"/>
  <c r="AP228" i="7"/>
  <c r="AO228" i="7"/>
  <c r="AP227" i="7"/>
  <c r="AO227" i="7"/>
  <c r="AP226" i="7"/>
  <c r="AO226" i="7"/>
  <c r="AP225" i="7"/>
  <c r="AO225" i="7"/>
  <c r="AP224" i="7"/>
  <c r="AO224" i="7"/>
  <c r="AP223" i="7"/>
  <c r="AO223" i="7"/>
  <c r="AP222" i="7"/>
  <c r="AO222" i="7"/>
  <c r="AP221" i="7"/>
  <c r="AO221" i="7"/>
  <c r="AP220" i="7"/>
  <c r="AO220" i="7"/>
  <c r="AP219" i="7"/>
  <c r="AO219" i="7"/>
  <c r="AF188" i="7"/>
  <c r="AP188" i="7"/>
  <c r="AD188" i="7"/>
  <c r="AO188" i="7" s="1"/>
  <c r="AF187" i="7"/>
  <c r="AP187" i="7"/>
  <c r="AD187" i="7"/>
  <c r="AO187" i="7" s="1"/>
  <c r="AF186" i="7"/>
  <c r="AP186" i="7"/>
  <c r="AD186" i="7"/>
  <c r="AO186" i="7" s="1"/>
  <c r="AP185" i="7"/>
  <c r="AO185" i="7"/>
  <c r="AF123" i="7"/>
  <c r="AP123" i="7"/>
  <c r="AD123" i="7"/>
  <c r="AO123" i="7" s="1"/>
  <c r="AF122" i="7"/>
  <c r="AP122" i="7"/>
  <c r="AD122" i="7"/>
  <c r="AO122" i="7" s="1"/>
  <c r="AF121" i="7"/>
  <c r="AP121" i="7"/>
  <c r="AD121" i="7"/>
  <c r="AO121" i="7" s="1"/>
  <c r="AF120" i="7"/>
  <c r="AP120" i="7"/>
  <c r="AD120" i="7"/>
  <c r="AO120" i="7" s="1"/>
  <c r="AF119" i="7"/>
  <c r="AP119" i="7"/>
  <c r="AD119" i="7"/>
  <c r="AO119" i="7" s="1"/>
  <c r="AF118" i="7"/>
  <c r="AP118" i="7"/>
  <c r="AD118" i="7"/>
  <c r="AO118" i="7" s="1"/>
  <c r="AF117" i="7"/>
  <c r="AP117" i="7"/>
  <c r="AD117" i="7"/>
  <c r="AO117" i="7" s="1"/>
  <c r="AF116" i="7"/>
  <c r="AP116" i="7"/>
  <c r="AD116" i="7"/>
  <c r="AO116" i="7" s="1"/>
  <c r="AF115" i="7"/>
  <c r="AP115" i="7"/>
  <c r="AD115" i="7"/>
  <c r="AO115" i="7" s="1"/>
  <c r="AF114" i="7"/>
  <c r="AP114" i="7"/>
  <c r="AD114" i="7"/>
  <c r="AO114" i="7" s="1"/>
  <c r="AP113" i="7"/>
  <c r="AO113" i="7"/>
  <c r="AP112" i="7"/>
  <c r="AO112" i="7"/>
  <c r="AP111" i="7"/>
  <c r="AO111" i="7"/>
  <c r="AP110" i="7"/>
  <c r="AO110" i="7"/>
  <c r="AP109" i="7"/>
  <c r="AO109" i="7"/>
  <c r="AP108" i="7"/>
  <c r="AO108" i="7"/>
  <c r="AP107" i="7"/>
  <c r="AO107" i="7"/>
  <c r="AP106" i="7"/>
  <c r="AO106" i="7"/>
  <c r="AP105" i="7"/>
  <c r="AO105" i="7"/>
  <c r="AP104" i="7"/>
  <c r="AO104" i="7"/>
  <c r="AP103" i="7"/>
  <c r="AO103" i="7"/>
  <c r="AP102" i="7"/>
  <c r="AO102" i="7"/>
  <c r="AP101" i="7"/>
  <c r="AO101" i="7"/>
  <c r="AP100" i="7"/>
  <c r="AO100" i="7"/>
  <c r="AP99" i="7"/>
  <c r="AO99" i="7"/>
  <c r="AP98" i="7"/>
  <c r="AO98" i="7"/>
  <c r="AP97" i="7"/>
  <c r="AO97" i="7"/>
  <c r="AP96" i="7"/>
  <c r="AO96" i="7"/>
  <c r="AP95" i="7"/>
  <c r="AO95" i="7"/>
  <c r="AF58" i="7"/>
  <c r="AP58" i="7"/>
  <c r="AD58" i="7"/>
  <c r="AO58" i="7" s="1"/>
  <c r="D170" i="11"/>
  <c r="D169" i="11"/>
  <c r="D168" i="11"/>
  <c r="D167" i="11"/>
  <c r="D166" i="11"/>
  <c r="D165" i="11"/>
  <c r="D164" i="11"/>
  <c r="D163" i="11"/>
  <c r="D162" i="11"/>
  <c r="D161" i="11"/>
  <c r="C9" i="11"/>
  <c r="C10" i="11" s="1"/>
  <c r="C11" i="11" s="1"/>
  <c r="B9" i="11"/>
  <c r="U2" i="12" l="1"/>
  <c r="Q2" i="12"/>
  <c r="H2" i="12"/>
  <c r="L2" i="12"/>
  <c r="AC124" i="7"/>
  <c r="AK25" i="12"/>
  <c r="AK32" i="12"/>
  <c r="Y2" i="12"/>
  <c r="F2" i="12"/>
  <c r="AK36" i="12"/>
  <c r="C25" i="18"/>
  <c r="C26" i="17"/>
  <c r="C24" i="16"/>
  <c r="C24" i="15"/>
  <c r="AJ81" i="12"/>
  <c r="AK46" i="12"/>
  <c r="AK26" i="12"/>
  <c r="AK5" i="12"/>
  <c r="AK22" i="12"/>
  <c r="W2" i="12"/>
  <c r="S2" i="12"/>
  <c r="J2" i="12"/>
  <c r="N81" i="12"/>
  <c r="N40" i="12"/>
  <c r="AK40" i="12" s="1"/>
  <c r="G2" i="12"/>
  <c r="AK60" i="12"/>
  <c r="B2" i="12"/>
  <c r="AK6" i="12"/>
  <c r="AK12" i="12"/>
  <c r="AK56" i="12"/>
  <c r="N67" i="12"/>
  <c r="AK15" i="12"/>
  <c r="AA40" i="12"/>
  <c r="AK45" i="12"/>
  <c r="AK35" i="12"/>
  <c r="AA81" i="12"/>
  <c r="AK65" i="12"/>
  <c r="AK70" i="12"/>
  <c r="N29" i="12"/>
  <c r="AA29" i="12"/>
  <c r="AK16" i="12"/>
  <c r="N52" i="12"/>
  <c r="AK28" i="12"/>
  <c r="AC56" i="7"/>
  <c r="AK49" i="12"/>
  <c r="AC54" i="7"/>
  <c r="AC55" i="7"/>
  <c r="AK8" i="12"/>
  <c r="AK59" i="12"/>
  <c r="AK51" i="12"/>
  <c r="AK78" i="12"/>
  <c r="AK10" i="12"/>
  <c r="AK13" i="12"/>
  <c r="AK19" i="12"/>
  <c r="AK44" i="12"/>
  <c r="AK58" i="12"/>
  <c r="AK14" i="12"/>
  <c r="AK62" i="12"/>
  <c r="AK73" i="12"/>
  <c r="AK75" i="12"/>
  <c r="AK64" i="12"/>
  <c r="AK72" i="12"/>
  <c r="AK47" i="12"/>
  <c r="AK79" i="12"/>
  <c r="AK39" i="12"/>
  <c r="AK33" i="12"/>
  <c r="AK17" i="12"/>
  <c r="AK20" i="12"/>
  <c r="AK7" i="12"/>
  <c r="AK23" i="12"/>
  <c r="AK9" i="12"/>
  <c r="AK24" i="12"/>
  <c r="AK37" i="12"/>
  <c r="AK57" i="12"/>
  <c r="AK71" i="12"/>
  <c r="AK76" i="12"/>
  <c r="AK50" i="12"/>
  <c r="AK43" i="12"/>
  <c r="AK61" i="12"/>
  <c r="AK21" i="12"/>
  <c r="AK55" i="12"/>
  <c r="AK18" i="12"/>
  <c r="AK34" i="12"/>
  <c r="AJ52" i="12"/>
  <c r="AK48" i="12"/>
  <c r="AK63" i="12"/>
  <c r="AK80" i="12"/>
  <c r="AK11" i="12"/>
  <c r="AK77" i="12"/>
  <c r="AK66" i="12"/>
  <c r="AK74" i="12"/>
  <c r="AJ2" i="12"/>
  <c r="AA52" i="12"/>
  <c r="AA67" i="12"/>
  <c r="D2" i="12"/>
  <c r="AK38" i="12"/>
  <c r="C12" i="11"/>
  <c r="E9" i="11"/>
  <c r="AK81" i="12" l="1"/>
  <c r="C26" i="18"/>
  <c r="C27" i="17"/>
  <c r="C25" i="16"/>
  <c r="C25" i="15"/>
  <c r="N2" i="12"/>
  <c r="AK67" i="12"/>
  <c r="AK29" i="12"/>
  <c r="AC254" i="7"/>
  <c r="AK52" i="12"/>
  <c r="AA2" i="12"/>
  <c r="F9" i="11"/>
  <c r="C13" i="11"/>
  <c r="AK2" i="12" l="1"/>
  <c r="AC59" i="7"/>
  <c r="C27" i="18"/>
  <c r="C28" i="17"/>
  <c r="C26" i="16"/>
  <c r="C26" i="15"/>
  <c r="C14" i="11"/>
  <c r="C28" i="18" l="1"/>
  <c r="C29" i="17"/>
  <c r="C27" i="16"/>
  <c r="C27" i="15"/>
  <c r="C15" i="11"/>
  <c r="C29" i="18" l="1"/>
  <c r="C30" i="17"/>
  <c r="C28" i="16"/>
  <c r="C28" i="15"/>
  <c r="C16" i="11"/>
  <c r="C30" i="18" l="1"/>
  <c r="C31" i="17"/>
  <c r="C29" i="16"/>
  <c r="C29" i="15"/>
  <c r="C17" i="11"/>
  <c r="C31" i="18" l="1"/>
  <c r="C32" i="17"/>
  <c r="C30" i="16"/>
  <c r="C30" i="15"/>
  <c r="C18" i="11"/>
  <c r="C32" i="18" l="1"/>
  <c r="C33" i="17"/>
  <c r="C31" i="16"/>
  <c r="C31" i="15"/>
  <c r="C19" i="11"/>
  <c r="C33" i="18" l="1"/>
  <c r="C34" i="17"/>
  <c r="C32" i="16"/>
  <c r="C32" i="15"/>
  <c r="C20" i="11"/>
  <c r="C34" i="18" l="1"/>
  <c r="C35" i="17"/>
  <c r="C33" i="16"/>
  <c r="C33" i="15"/>
  <c r="C21" i="11"/>
  <c r="C35" i="18" l="1"/>
  <c r="C36" i="17"/>
  <c r="C34" i="16"/>
  <c r="C34" i="15"/>
  <c r="C22" i="11"/>
  <c r="C36" i="18" l="1"/>
  <c r="C37" i="17"/>
  <c r="C35" i="16"/>
  <c r="C35" i="15"/>
  <c r="C23" i="11"/>
  <c r="C37" i="18" l="1"/>
  <c r="C38" i="17"/>
  <c r="C36" i="16"/>
  <c r="C36" i="15"/>
  <c r="C24" i="11"/>
  <c r="C38" i="18" l="1"/>
  <c r="C39" i="17"/>
  <c r="C37" i="16"/>
  <c r="C37" i="15"/>
  <c r="C25" i="11"/>
  <c r="C39" i="18" l="1"/>
  <c r="C40" i="17"/>
  <c r="C38" i="16"/>
  <c r="C38" i="15"/>
  <c r="C26" i="11"/>
  <c r="C40" i="18" l="1"/>
  <c r="C41" i="17"/>
  <c r="C39" i="16"/>
  <c r="C39" i="15"/>
  <c r="C27" i="11"/>
  <c r="C41" i="18" l="1"/>
  <c r="C42" i="17"/>
  <c r="C40" i="16"/>
  <c r="C40" i="15"/>
  <c r="C28" i="11"/>
  <c r="C42" i="18" l="1"/>
  <c r="C43" i="17"/>
  <c r="C41" i="16"/>
  <c r="C41" i="15"/>
  <c r="C29" i="11"/>
  <c r="C43" i="18" l="1"/>
  <c r="C44" i="17"/>
  <c r="C42" i="16"/>
  <c r="C42" i="15"/>
  <c r="C30" i="11"/>
  <c r="C44" i="18" l="1"/>
  <c r="C45" i="17"/>
  <c r="C43" i="16"/>
  <c r="C43" i="15"/>
  <c r="C31" i="11"/>
  <c r="C45" i="18" l="1"/>
  <c r="C46" i="17"/>
  <c r="C44" i="16"/>
  <c r="C44" i="15"/>
  <c r="C32" i="11"/>
  <c r="C46" i="18" l="1"/>
  <c r="C47" i="17"/>
  <c r="C45" i="16"/>
  <c r="C45" i="15"/>
  <c r="C33" i="11"/>
  <c r="C47" i="18" l="1"/>
  <c r="C48" i="17"/>
  <c r="C46" i="16"/>
  <c r="C46" i="15"/>
  <c r="C34" i="11"/>
  <c r="C48" i="18" l="1"/>
  <c r="C49" i="17"/>
  <c r="C47" i="16"/>
  <c r="C47" i="15"/>
  <c r="C35" i="11"/>
  <c r="C49" i="18" l="1"/>
  <c r="C50" i="17"/>
  <c r="C48" i="16"/>
  <c r="C48" i="15"/>
  <c r="C36" i="11"/>
  <c r="C50" i="18" l="1"/>
  <c r="C51" i="17"/>
  <c r="C49" i="16"/>
  <c r="C49" i="15"/>
  <c r="C37" i="11"/>
  <c r="C51" i="18" l="1"/>
  <c r="C52" i="17"/>
  <c r="C50" i="16"/>
  <c r="C50" i="15"/>
  <c r="C38" i="11"/>
  <c r="C52" i="18" l="1"/>
  <c r="C53" i="17"/>
  <c r="C51" i="16"/>
  <c r="C51" i="15"/>
  <c r="C39" i="11"/>
  <c r="C53" i="18" l="1"/>
  <c r="C54" i="17"/>
  <c r="C52" i="16"/>
  <c r="C52" i="15"/>
  <c r="C40" i="11"/>
  <c r="C54" i="18" l="1"/>
  <c r="C55" i="17"/>
  <c r="C53" i="16"/>
  <c r="C53" i="15"/>
  <c r="C41" i="11"/>
  <c r="C55" i="18" l="1"/>
  <c r="C56" i="17"/>
  <c r="C54" i="16"/>
  <c r="C54" i="15"/>
  <c r="C42" i="11"/>
  <c r="C56" i="18" l="1"/>
  <c r="C57" i="17"/>
  <c r="C55" i="16"/>
  <c r="C55" i="15"/>
  <c r="C43" i="11"/>
  <c r="C57" i="18" l="1"/>
  <c r="C58" i="17"/>
  <c r="C56" i="16"/>
  <c r="C56" i="15"/>
  <c r="C44" i="11"/>
  <c r="C58" i="18" l="1"/>
  <c r="C59" i="17"/>
  <c r="C57" i="16"/>
  <c r="C57" i="15"/>
  <c r="C45" i="11"/>
  <c r="C59" i="18" l="1"/>
  <c r="C60" i="17"/>
  <c r="C58" i="16"/>
  <c r="C58" i="15"/>
  <c r="C46" i="11"/>
  <c r="C60" i="18" l="1"/>
  <c r="C61" i="17"/>
  <c r="C59" i="16"/>
  <c r="C59" i="15"/>
  <c r="C47" i="11"/>
  <c r="C61" i="18" l="1"/>
  <c r="C62" i="17"/>
  <c r="C60" i="16"/>
  <c r="C60" i="15"/>
  <c r="C48" i="11"/>
  <c r="C62" i="18" l="1"/>
  <c r="C63" i="17"/>
  <c r="C61" i="16"/>
  <c r="C61" i="15"/>
  <c r="C49" i="11"/>
  <c r="C63" i="18" l="1"/>
  <c r="C64" i="17"/>
  <c r="C62" i="16"/>
  <c r="C62" i="15"/>
  <c r="C50" i="11"/>
  <c r="C64" i="18" l="1"/>
  <c r="C65" i="17"/>
  <c r="C63" i="16"/>
  <c r="C63" i="15"/>
  <c r="C51" i="11"/>
  <c r="C65" i="18" l="1"/>
  <c r="C66" i="17"/>
  <c r="C64" i="16"/>
  <c r="C64" i="15"/>
  <c r="C52" i="11"/>
  <c r="C66" i="18" l="1"/>
  <c r="C67" i="17"/>
  <c r="C65" i="16"/>
  <c r="C65" i="15"/>
  <c r="C53" i="11"/>
  <c r="C67" i="18" l="1"/>
  <c r="C68" i="17"/>
  <c r="C66" i="16"/>
  <c r="C66" i="15"/>
  <c r="C54" i="11"/>
  <c r="C68" i="18" l="1"/>
  <c r="C69" i="17"/>
  <c r="C67" i="16"/>
  <c r="C67" i="15"/>
  <c r="C55" i="11"/>
  <c r="C69" i="18" l="1"/>
  <c r="C70" i="17"/>
  <c r="C68" i="16"/>
  <c r="C68" i="15"/>
  <c r="C56" i="11"/>
  <c r="C70" i="18" l="1"/>
  <c r="C71" i="17"/>
  <c r="C69" i="16"/>
  <c r="C69" i="15"/>
  <c r="C57" i="11"/>
  <c r="C71" i="18" l="1"/>
  <c r="C72" i="17"/>
  <c r="C70" i="16"/>
  <c r="C70" i="15"/>
  <c r="C58" i="11"/>
  <c r="C72" i="18" l="1"/>
  <c r="C73" i="17"/>
  <c r="C71" i="16"/>
  <c r="C71" i="15"/>
  <c r="C59" i="11"/>
  <c r="C73" i="18" l="1"/>
  <c r="C74" i="17"/>
  <c r="C72" i="16"/>
  <c r="C72" i="15"/>
  <c r="C60" i="11"/>
  <c r="C74" i="18" l="1"/>
  <c r="C75" i="17"/>
  <c r="C73" i="16"/>
  <c r="C73" i="15"/>
  <c r="C61" i="11"/>
  <c r="C75" i="18" l="1"/>
  <c r="C76" i="17"/>
  <c r="C74" i="16"/>
  <c r="C74" i="15"/>
  <c r="C62" i="11"/>
  <c r="C76" i="18" l="1"/>
  <c r="C77" i="17"/>
  <c r="C75" i="16"/>
  <c r="C75" i="15"/>
  <c r="C63" i="11"/>
  <c r="C77" i="18" l="1"/>
  <c r="C78" i="17"/>
  <c r="C76" i="16"/>
  <c r="C76" i="15"/>
  <c r="C64" i="11"/>
  <c r="C78" i="18" l="1"/>
  <c r="C79" i="17"/>
  <c r="C77" i="16"/>
  <c r="C77" i="15"/>
  <c r="C65" i="11"/>
  <c r="C79" i="18" l="1"/>
  <c r="C80" i="17"/>
  <c r="C78" i="16"/>
  <c r="C78" i="15"/>
  <c r="C66" i="11"/>
  <c r="C80" i="18" l="1"/>
  <c r="C81" i="17"/>
  <c r="C79" i="16"/>
  <c r="C79" i="15"/>
  <c r="C67" i="11"/>
  <c r="C81" i="18" l="1"/>
  <c r="C82" i="17"/>
  <c r="C80" i="16"/>
  <c r="C80" i="15"/>
  <c r="C68" i="11"/>
  <c r="C82" i="18" l="1"/>
  <c r="C83" i="17"/>
  <c r="C81" i="16"/>
  <c r="C81" i="15"/>
  <c r="C69" i="11"/>
  <c r="C83" i="18" l="1"/>
  <c r="C84" i="17"/>
  <c r="C82" i="16"/>
  <c r="C82" i="15"/>
  <c r="C70" i="11"/>
  <c r="C84" i="18" l="1"/>
  <c r="C85" i="17"/>
  <c r="C83" i="16"/>
  <c r="C83" i="15"/>
  <c r="C71" i="11"/>
  <c r="C85" i="18" l="1"/>
  <c r="C86" i="17"/>
  <c r="C84" i="16"/>
  <c r="C84" i="15"/>
  <c r="C72" i="11"/>
  <c r="C86" i="18" l="1"/>
  <c r="C87" i="17"/>
  <c r="C85" i="16"/>
  <c r="C85" i="15"/>
  <c r="C73" i="11"/>
  <c r="C87" i="18" l="1"/>
  <c r="C88" i="17"/>
  <c r="C86" i="16"/>
  <c r="C86" i="15"/>
  <c r="C74" i="11"/>
  <c r="C88" i="18" l="1"/>
  <c r="C89" i="17"/>
  <c r="C87" i="16"/>
  <c r="C87" i="15"/>
  <c r="C75" i="11"/>
  <c r="C89" i="18" l="1"/>
  <c r="C90" i="17"/>
  <c r="C88" i="16"/>
  <c r="C88" i="15"/>
  <c r="C76" i="11"/>
  <c r="C90" i="18" l="1"/>
  <c r="C91" i="17"/>
  <c r="C89" i="16"/>
  <c r="C89" i="15"/>
  <c r="C77" i="11"/>
  <c r="C91" i="18" l="1"/>
  <c r="C92" i="17"/>
  <c r="C90" i="16"/>
  <c r="C90" i="15"/>
  <c r="C78" i="11"/>
  <c r="C92" i="18" l="1"/>
  <c r="C93" i="17"/>
  <c r="C91" i="16"/>
  <c r="C91" i="15"/>
  <c r="C79" i="11"/>
  <c r="C93" i="18" l="1"/>
  <c r="C94" i="17"/>
  <c r="C92" i="16"/>
  <c r="C92" i="15"/>
  <c r="C80" i="11"/>
  <c r="C94" i="18" l="1"/>
  <c r="C95" i="17"/>
  <c r="C93" i="16"/>
  <c r="C93" i="15"/>
  <c r="C81" i="11"/>
  <c r="C95" i="18" l="1"/>
  <c r="C96" i="17"/>
  <c r="C94" i="16"/>
  <c r="C94" i="15"/>
  <c r="C82" i="11"/>
  <c r="C96" i="18" l="1"/>
  <c r="C97" i="17"/>
  <c r="C95" i="16"/>
  <c r="C95" i="15"/>
  <c r="C83" i="11"/>
  <c r="C97" i="18" l="1"/>
  <c r="C98" i="17"/>
  <c r="C96" i="16"/>
  <c r="C96" i="15"/>
  <c r="C84" i="11"/>
  <c r="C98" i="18" l="1"/>
  <c r="C99" i="17"/>
  <c r="C97" i="16"/>
  <c r="C97" i="15"/>
  <c r="C85" i="11"/>
  <c r="C99" i="18" l="1"/>
  <c r="C100" i="17"/>
  <c r="C98" i="16"/>
  <c r="C98" i="15"/>
  <c r="C86" i="11"/>
  <c r="C100" i="18" l="1"/>
  <c r="C101" i="17"/>
  <c r="C99" i="16"/>
  <c r="C99" i="15"/>
  <c r="C87" i="11"/>
  <c r="C101" i="18" l="1"/>
  <c r="C102" i="17"/>
  <c r="C100" i="16"/>
  <c r="C100" i="15"/>
  <c r="C88" i="11"/>
  <c r="C102" i="18" l="1"/>
  <c r="C103" i="17"/>
  <c r="C101" i="16"/>
  <c r="C101" i="15"/>
  <c r="C89" i="11"/>
  <c r="C103" i="18" l="1"/>
  <c r="C104" i="17"/>
  <c r="C102" i="16"/>
  <c r="C102" i="15"/>
  <c r="C90" i="11"/>
  <c r="C104" i="18" l="1"/>
  <c r="C105" i="17"/>
  <c r="C103" i="16"/>
  <c r="C103" i="15"/>
  <c r="C91" i="11"/>
  <c r="C105" i="18" l="1"/>
  <c r="C106" i="17"/>
  <c r="C104" i="16"/>
  <c r="C104" i="15"/>
  <c r="C92" i="11"/>
  <c r="C106" i="18" l="1"/>
  <c r="C107" i="17"/>
  <c r="C105" i="16"/>
  <c r="C105" i="15"/>
  <c r="C93" i="11"/>
  <c r="C107" i="18" l="1"/>
  <c r="C108" i="17"/>
  <c r="C106" i="16"/>
  <c r="C106" i="15"/>
  <c r="C94" i="11"/>
  <c r="C108" i="18" l="1"/>
  <c r="C109" i="17"/>
  <c r="C107" i="16"/>
  <c r="C107" i="15"/>
  <c r="C95" i="11"/>
  <c r="C109" i="18" l="1"/>
  <c r="C110" i="17"/>
  <c r="C108" i="16"/>
  <c r="C108" i="15"/>
  <c r="C96" i="11"/>
  <c r="C110" i="18" l="1"/>
  <c r="C111" i="17"/>
  <c r="C109" i="16"/>
  <c r="C109" i="15"/>
  <c r="C97" i="11"/>
  <c r="C111" i="18" l="1"/>
  <c r="C112" i="17"/>
  <c r="C110" i="16"/>
  <c r="C110" i="15"/>
  <c r="C98" i="11"/>
  <c r="C112" i="18" l="1"/>
  <c r="C113" i="17"/>
  <c r="C111" i="16"/>
  <c r="C111" i="15"/>
  <c r="C99" i="11"/>
  <c r="C113" i="18" l="1"/>
  <c r="C114" i="17"/>
  <c r="C112" i="16"/>
  <c r="C112" i="15"/>
  <c r="C100" i="11"/>
  <c r="C114" i="18" l="1"/>
  <c r="C115" i="17"/>
  <c r="C113" i="16"/>
  <c r="C113" i="15"/>
  <c r="C101" i="11"/>
  <c r="C115" i="18" l="1"/>
  <c r="C116" i="17"/>
  <c r="C114" i="16"/>
  <c r="C114" i="15"/>
  <c r="C102" i="11"/>
  <c r="C116" i="18" l="1"/>
  <c r="C117" i="17"/>
  <c r="C115" i="16"/>
  <c r="C115" i="15"/>
  <c r="C103" i="11"/>
  <c r="C117" i="18" l="1"/>
  <c r="C118" i="17"/>
  <c r="C116" i="16"/>
  <c r="C116" i="15"/>
  <c r="C104" i="11"/>
  <c r="C118" i="18" l="1"/>
  <c r="C119" i="17"/>
  <c r="C117" i="16"/>
  <c r="C117" i="15"/>
  <c r="C105" i="11"/>
  <c r="C119" i="18" l="1"/>
  <c r="C120" i="17"/>
  <c r="C118" i="16"/>
  <c r="C118" i="15"/>
  <c r="C106" i="11"/>
  <c r="C120" i="18" l="1"/>
  <c r="C121" i="17"/>
  <c r="C119" i="16"/>
  <c r="C119" i="15"/>
  <c r="C107" i="11"/>
  <c r="C121" i="18" l="1"/>
  <c r="C122" i="17"/>
  <c r="C120" i="16"/>
  <c r="C120" i="15"/>
  <c r="C108" i="11"/>
  <c r="C122" i="18" l="1"/>
  <c r="C123" i="17"/>
  <c r="C121" i="16"/>
  <c r="C121" i="15"/>
  <c r="C109" i="11"/>
  <c r="C123" i="18" l="1"/>
  <c r="C124" i="17"/>
  <c r="C122" i="16"/>
  <c r="C122" i="15"/>
  <c r="C110" i="11"/>
  <c r="C124" i="18" l="1"/>
  <c r="C125" i="17"/>
  <c r="C123" i="16"/>
  <c r="C123" i="15"/>
  <c r="C111" i="11"/>
  <c r="C125" i="18" l="1"/>
  <c r="C126" i="17"/>
  <c r="C124" i="16"/>
  <c r="C124" i="15"/>
  <c r="C112" i="11"/>
  <c r="C126" i="18" l="1"/>
  <c r="C127" i="17"/>
  <c r="C125" i="16"/>
  <c r="C125" i="15"/>
  <c r="C113" i="11"/>
  <c r="C127" i="18" l="1"/>
  <c r="C128" i="17"/>
  <c r="C126" i="16"/>
  <c r="C126" i="15"/>
  <c r="C114" i="11"/>
  <c r="C128" i="18" l="1"/>
  <c r="C129" i="17"/>
  <c r="C127" i="16"/>
  <c r="C127" i="15"/>
  <c r="C115" i="11"/>
  <c r="C129" i="18" l="1"/>
  <c r="C130" i="17"/>
  <c r="C128" i="16"/>
  <c r="C128" i="15"/>
  <c r="C116" i="11"/>
  <c r="C130" i="18" l="1"/>
  <c r="C131" i="17"/>
  <c r="C129" i="16"/>
  <c r="C129" i="15"/>
  <c r="C117" i="11"/>
  <c r="C131" i="18" l="1"/>
  <c r="C132" i="17"/>
  <c r="C130" i="16"/>
  <c r="C130" i="15"/>
  <c r="C118" i="11"/>
  <c r="C132" i="18" l="1"/>
  <c r="C133" i="17"/>
  <c r="C131" i="16"/>
  <c r="C131" i="15"/>
  <c r="C119" i="11"/>
  <c r="C133" i="18" l="1"/>
  <c r="C134" i="17"/>
  <c r="C132" i="16"/>
  <c r="C132" i="15"/>
  <c r="C120" i="11"/>
  <c r="C134" i="18" l="1"/>
  <c r="C135" i="17"/>
  <c r="C133" i="16"/>
  <c r="C133" i="15"/>
  <c r="C121" i="11"/>
  <c r="C135" i="18" l="1"/>
  <c r="C136" i="17"/>
  <c r="C134" i="16"/>
  <c r="C134" i="15"/>
  <c r="C122" i="11"/>
  <c r="C136" i="18" l="1"/>
  <c r="C137" i="17"/>
  <c r="C135" i="16"/>
  <c r="C135" i="15"/>
  <c r="C123" i="11"/>
  <c r="C137" i="18" l="1"/>
  <c r="C138" i="17"/>
  <c r="C136" i="16"/>
  <c r="C136" i="15"/>
  <c r="C124" i="11"/>
  <c r="C138" i="18" l="1"/>
  <c r="C139" i="17"/>
  <c r="C137" i="16"/>
  <c r="C137" i="15"/>
  <c r="C125" i="11"/>
  <c r="C139" i="18" l="1"/>
  <c r="C140" i="17"/>
  <c r="C138" i="16"/>
  <c r="C138" i="15"/>
  <c r="C126" i="11"/>
  <c r="C140" i="18" l="1"/>
  <c r="C141" i="17"/>
  <c r="C139" i="16"/>
  <c r="C139" i="15"/>
  <c r="C127" i="11"/>
  <c r="C141" i="18" l="1"/>
  <c r="C142" i="17"/>
  <c r="C140" i="16"/>
  <c r="C140" i="15"/>
  <c r="C128" i="11"/>
  <c r="C142" i="18" l="1"/>
  <c r="C143" i="17"/>
  <c r="C141" i="16"/>
  <c r="C141" i="15"/>
  <c r="C129" i="11"/>
  <c r="C143" i="18" l="1"/>
  <c r="C144" i="17"/>
  <c r="C142" i="16"/>
  <c r="C142" i="15"/>
  <c r="C130" i="11"/>
  <c r="C144" i="18" l="1"/>
  <c r="C145" i="17"/>
  <c r="C143" i="16"/>
  <c r="C143" i="15"/>
  <c r="C131" i="11"/>
  <c r="C145" i="18" l="1"/>
  <c r="C146" i="17"/>
  <c r="C144" i="16"/>
  <c r="C144" i="15"/>
  <c r="C132" i="11"/>
  <c r="C146" i="18" l="1"/>
  <c r="C147" i="17"/>
  <c r="C145" i="16"/>
  <c r="C145" i="15"/>
  <c r="C133" i="11"/>
  <c r="C147" i="18" l="1"/>
  <c r="C148" i="17"/>
  <c r="C146" i="16"/>
  <c r="C146" i="15"/>
  <c r="C134" i="11"/>
  <c r="C148" i="18" l="1"/>
  <c r="C149" i="17"/>
  <c r="C147" i="16"/>
  <c r="C147" i="15"/>
  <c r="C135" i="11"/>
  <c r="C149" i="18" l="1"/>
  <c r="C150" i="17"/>
  <c r="C148" i="16"/>
  <c r="C148" i="15"/>
  <c r="C136" i="11"/>
  <c r="C150" i="18" l="1"/>
  <c r="C151" i="17"/>
  <c r="C149" i="16"/>
  <c r="C149" i="15"/>
  <c r="C137" i="11"/>
  <c r="C151" i="18" l="1"/>
  <c r="C152" i="17"/>
  <c r="C150" i="16"/>
  <c r="C150" i="15"/>
  <c r="C138" i="11"/>
  <c r="C152" i="18" l="1"/>
  <c r="C153" i="17"/>
  <c r="C151" i="16"/>
  <c r="C151" i="15"/>
  <c r="C139" i="11"/>
  <c r="C153" i="18" l="1"/>
  <c r="C154" i="17"/>
  <c r="C152" i="16"/>
  <c r="C152" i="15"/>
  <c r="C140" i="11"/>
  <c r="C154" i="18" l="1"/>
  <c r="C155" i="17"/>
  <c r="C153" i="16"/>
  <c r="C153" i="15"/>
  <c r="C141" i="11"/>
  <c r="C155" i="18" l="1"/>
  <c r="C156" i="17"/>
  <c r="C154" i="16"/>
  <c r="C154" i="15"/>
  <c r="C142" i="11"/>
  <c r="C156" i="18" l="1"/>
  <c r="C157" i="17"/>
  <c r="C155" i="16"/>
  <c r="C155" i="15"/>
  <c r="C143" i="11"/>
  <c r="C157" i="18" l="1"/>
  <c r="C158" i="17"/>
  <c r="C156" i="16"/>
  <c r="C156" i="15"/>
  <c r="C144" i="11"/>
  <c r="C158" i="18" l="1"/>
  <c r="C159" i="17"/>
  <c r="C157" i="16"/>
  <c r="C157" i="15"/>
  <c r="C145" i="11"/>
  <c r="C159" i="18" l="1"/>
  <c r="C158" i="16"/>
  <c r="C158" i="15"/>
  <c r="C146" i="11"/>
  <c r="C159" i="16" l="1"/>
  <c r="C159" i="15"/>
  <c r="C147" i="11"/>
  <c r="C148" i="11" l="1"/>
  <c r="C149" i="11" l="1"/>
  <c r="C150" i="11" l="1"/>
  <c r="C151" i="11" l="1"/>
  <c r="C152" i="11" l="1"/>
  <c r="C153" i="11" l="1"/>
  <c r="C154" i="11" l="1"/>
  <c r="C155" i="11" l="1"/>
  <c r="C156" i="11" l="1"/>
  <c r="C157" i="11" l="1"/>
  <c r="C158" i="11" l="1"/>
  <c r="C159" i="11" l="1"/>
  <c r="C160" i="11" l="1"/>
  <c r="G161" i="11" l="1"/>
  <c r="O161" i="11" s="1"/>
  <c r="H161" i="11" l="1"/>
  <c r="N161" i="11"/>
  <c r="M161" i="11"/>
  <c r="L161" i="11"/>
  <c r="K161" i="11"/>
  <c r="J161" i="11"/>
  <c r="I161" i="11"/>
  <c r="G163" i="11"/>
  <c r="O163" i="11" s="1"/>
  <c r="G162" i="11"/>
  <c r="O162" i="11" s="1"/>
  <c r="N163" i="11" l="1"/>
  <c r="M163" i="11"/>
  <c r="L163" i="11"/>
  <c r="J163" i="11"/>
  <c r="I163" i="11"/>
  <c r="H163" i="11"/>
  <c r="K163" i="11"/>
  <c r="K162" i="11"/>
  <c r="J162" i="11"/>
  <c r="I162" i="11"/>
  <c r="H162" i="11"/>
  <c r="N162" i="11"/>
  <c r="M162" i="11"/>
  <c r="L162" i="11"/>
  <c r="G164" i="11"/>
  <c r="O164" i="11" s="1"/>
  <c r="N164" i="11" l="1"/>
  <c r="M164" i="11"/>
  <c r="L164" i="11"/>
  <c r="I164" i="11"/>
  <c r="K164" i="11"/>
  <c r="J164" i="11"/>
  <c r="H164" i="11"/>
  <c r="G165" i="11"/>
  <c r="O165" i="11" s="1"/>
  <c r="J165" i="11" l="1"/>
  <c r="M165" i="11"/>
  <c r="I165" i="11"/>
  <c r="H165" i="11"/>
  <c r="K165" i="11"/>
  <c r="L165" i="11"/>
  <c r="N165" i="11"/>
  <c r="G166" i="11"/>
  <c r="O166" i="11" s="1"/>
  <c r="M166" i="11" l="1"/>
  <c r="L166" i="11"/>
  <c r="K166" i="11"/>
  <c r="I166" i="11"/>
  <c r="H166" i="11"/>
  <c r="J166" i="11"/>
  <c r="N166" i="11"/>
  <c r="G167" i="11"/>
  <c r="O167" i="11" s="1"/>
  <c r="H167" i="11" l="1"/>
  <c r="N167" i="11"/>
  <c r="M167" i="11"/>
  <c r="L167" i="11"/>
  <c r="J167" i="11"/>
  <c r="K167" i="11"/>
  <c r="I167" i="11"/>
  <c r="G168" i="11"/>
  <c r="O168" i="11" s="1"/>
  <c r="I168" i="11" l="1"/>
  <c r="H168" i="11"/>
  <c r="K168" i="11"/>
  <c r="L168" i="11"/>
  <c r="N168" i="11"/>
  <c r="M168" i="11"/>
  <c r="J168" i="11"/>
  <c r="G169" i="11"/>
  <c r="O169" i="11" s="1"/>
  <c r="L169" i="11" l="1"/>
  <c r="K169" i="11"/>
  <c r="J169" i="11"/>
  <c r="I169" i="11"/>
  <c r="H169" i="11"/>
  <c r="N169" i="11"/>
  <c r="M169" i="11"/>
  <c r="G170" i="11"/>
  <c r="O170" i="11" s="1"/>
  <c r="N170" i="11" l="1"/>
  <c r="M170" i="11"/>
  <c r="L170" i="11"/>
  <c r="J170" i="11"/>
  <c r="I170" i="11"/>
  <c r="K170" i="11"/>
  <c r="H170" i="11"/>
  <c r="W68" i="9" l="1"/>
  <c r="W69" i="9" s="1"/>
  <c r="W70" i="9" s="1"/>
  <c r="W71" i="9" s="1"/>
  <c r="W72" i="9" s="1"/>
  <c r="W88" i="9"/>
  <c r="W89" i="9" s="1"/>
  <c r="W90" i="9" s="1"/>
  <c r="W91" i="9" s="1"/>
  <c r="W92" i="9" s="1"/>
  <c r="W48" i="9"/>
  <c r="W49" i="9" s="1"/>
  <c r="W50" i="9" s="1"/>
  <c r="W51" i="9" s="1"/>
  <c r="W52" i="9" s="1"/>
  <c r="W28" i="9"/>
  <c r="W29" i="9" s="1"/>
  <c r="W30" i="9" s="1"/>
  <c r="W31" i="9" s="1"/>
  <c r="W32" i="9" s="1"/>
  <c r="W8" i="9"/>
  <c r="B318" i="7"/>
  <c r="B317" i="7"/>
  <c r="B316" i="7"/>
  <c r="B315" i="7"/>
  <c r="B314" i="7"/>
  <c r="B313" i="7"/>
  <c r="B312" i="7"/>
  <c r="B311" i="7"/>
  <c r="B310" i="7"/>
  <c r="B309" i="7"/>
  <c r="B308" i="7"/>
  <c r="B307" i="7"/>
  <c r="B306" i="7"/>
  <c r="B305" i="7"/>
  <c r="B304" i="7"/>
  <c r="B303" i="7"/>
  <c r="B302" i="7"/>
  <c r="B301" i="7"/>
  <c r="B300" i="7"/>
  <c r="B299" i="7"/>
  <c r="B298" i="7"/>
  <c r="B297" i="7"/>
  <c r="B296" i="7"/>
  <c r="B295" i="7"/>
  <c r="B294" i="7"/>
  <c r="B293" i="7"/>
  <c r="B292" i="7"/>
  <c r="B291" i="7"/>
  <c r="B290" i="7"/>
  <c r="B289" i="7"/>
  <c r="B288" i="7"/>
  <c r="B287" i="7"/>
  <c r="B286" i="7"/>
  <c r="B285" i="7"/>
  <c r="B284" i="7"/>
  <c r="B283" i="7"/>
  <c r="B282" i="7"/>
  <c r="B281" i="7"/>
  <c r="B280" i="7"/>
  <c r="B279" i="7"/>
  <c r="B278" i="7"/>
  <c r="B277" i="7"/>
  <c r="B276" i="7"/>
  <c r="B275" i="7"/>
  <c r="B274" i="7"/>
  <c r="B273" i="7"/>
  <c r="B272" i="7"/>
  <c r="B271" i="7"/>
  <c r="B270" i="7"/>
  <c r="B269" i="7"/>
  <c r="B265" i="7"/>
  <c r="B253" i="7"/>
  <c r="B252" i="7"/>
  <c r="B251" i="7"/>
  <c r="B250" i="7"/>
  <c r="B249" i="7"/>
  <c r="B248" i="7"/>
  <c r="B247" i="7"/>
  <c r="B246" i="7"/>
  <c r="B245" i="7"/>
  <c r="B244" i="7"/>
  <c r="B243" i="7"/>
  <c r="B242" i="7"/>
  <c r="B241" i="7"/>
  <c r="B240" i="7"/>
  <c r="B239" i="7"/>
  <c r="B238" i="7"/>
  <c r="B237" i="7"/>
  <c r="B236" i="7"/>
  <c r="B235" i="7"/>
  <c r="B234" i="7"/>
  <c r="B233" i="7"/>
  <c r="B232" i="7"/>
  <c r="B231" i="7"/>
  <c r="B230" i="7"/>
  <c r="B229" i="7"/>
  <c r="B228" i="7"/>
  <c r="B227" i="7"/>
  <c r="B226" i="7"/>
  <c r="B225" i="7"/>
  <c r="B224" i="7"/>
  <c r="B223" i="7"/>
  <c r="B222" i="7"/>
  <c r="B221" i="7"/>
  <c r="B220" i="7"/>
  <c r="B219" i="7"/>
  <c r="B200" i="7"/>
  <c r="B201" i="7" s="1"/>
  <c r="B202" i="7" s="1"/>
  <c r="B203" i="7" s="1"/>
  <c r="B204" i="7" s="1"/>
  <c r="B205" i="7" s="1"/>
  <c r="B206" i="7" s="1"/>
  <c r="B207" i="7" s="1"/>
  <c r="B208" i="7" s="1"/>
  <c r="B209" i="7" s="1"/>
  <c r="B210" i="7" s="1"/>
  <c r="B211" i="7" s="1"/>
  <c r="B212" i="7" s="1"/>
  <c r="B213" i="7" s="1"/>
  <c r="B214" i="7" s="1"/>
  <c r="B215" i="7" s="1"/>
  <c r="B216" i="7" s="1"/>
  <c r="B217" i="7" s="1"/>
  <c r="B218" i="7" s="1"/>
  <c r="B188" i="7"/>
  <c r="B187" i="7"/>
  <c r="B186" i="7"/>
  <c r="B185" i="7"/>
  <c r="B135" i="7"/>
  <c r="B136" i="7" s="1"/>
  <c r="B137" i="7" s="1"/>
  <c r="B138" i="7" s="1"/>
  <c r="B139" i="7" s="1"/>
  <c r="B140" i="7" s="1"/>
  <c r="B141" i="7" s="1"/>
  <c r="B142" i="7" s="1"/>
  <c r="B143" i="7" s="1"/>
  <c r="B144" i="7" s="1"/>
  <c r="B145" i="7" s="1"/>
  <c r="B146" i="7" s="1"/>
  <c r="B147" i="7" s="1"/>
  <c r="B148" i="7" s="1"/>
  <c r="B149" i="7" s="1"/>
  <c r="B150" i="7" s="1"/>
  <c r="B151" i="7" s="1"/>
  <c r="B152" i="7" s="1"/>
  <c r="B153" i="7" s="1"/>
  <c r="B154" i="7" s="1"/>
  <c r="B155" i="7" s="1"/>
  <c r="B156" i="7" s="1"/>
  <c r="B157" i="7" s="1"/>
  <c r="B158" i="7" s="1"/>
  <c r="B159" i="7" s="1"/>
  <c r="B160" i="7" s="1"/>
  <c r="B161" i="7" s="1"/>
  <c r="B162" i="7" s="1"/>
  <c r="B163" i="7" s="1"/>
  <c r="B164" i="7" s="1"/>
  <c r="B165" i="7" s="1"/>
  <c r="B166" i="7" s="1"/>
  <c r="B167" i="7" s="1"/>
  <c r="B168" i="7" s="1"/>
  <c r="B169" i="7" s="1"/>
  <c r="B170" i="7" s="1"/>
  <c r="B171" i="7" s="1"/>
  <c r="B172" i="7" s="1"/>
  <c r="B173" i="7" s="1"/>
  <c r="B174" i="7" s="1"/>
  <c r="B175" i="7" s="1"/>
  <c r="B176" i="7" s="1"/>
  <c r="B177" i="7" s="1"/>
  <c r="B178" i="7" s="1"/>
  <c r="B179" i="7" s="1"/>
  <c r="B180" i="7" s="1"/>
  <c r="B181" i="7" s="1"/>
  <c r="B182" i="7" s="1"/>
  <c r="B183" i="7" s="1"/>
  <c r="B184" i="7" s="1"/>
  <c r="B123" i="7"/>
  <c r="B122" i="7"/>
  <c r="B121" i="7"/>
  <c r="B120" i="7"/>
  <c r="B119" i="7"/>
  <c r="B118" i="7"/>
  <c r="B117" i="7"/>
  <c r="B116" i="7"/>
  <c r="B115" i="7"/>
  <c r="B114" i="7"/>
  <c r="B113" i="7"/>
  <c r="B112" i="7"/>
  <c r="B111" i="7"/>
  <c r="B110" i="7"/>
  <c r="B109" i="7"/>
  <c r="B108" i="7"/>
  <c r="B107" i="7"/>
  <c r="B106" i="7"/>
  <c r="B105" i="7"/>
  <c r="B104" i="7"/>
  <c r="B103" i="7"/>
  <c r="B102" i="7"/>
  <c r="B101" i="7"/>
  <c r="B100" i="7"/>
  <c r="B99" i="7"/>
  <c r="B98" i="7"/>
  <c r="B97" i="7"/>
  <c r="B96" i="7"/>
  <c r="B95" i="7"/>
  <c r="B70" i="7"/>
  <c r="B71" i="7" s="1"/>
  <c r="B72" i="7" s="1"/>
  <c r="B73" i="7" s="1"/>
  <c r="B74" i="7" s="1"/>
  <c r="B75" i="7" s="1"/>
  <c r="B76" i="7" s="1"/>
  <c r="B77" i="7" s="1"/>
  <c r="B78" i="7" s="1"/>
  <c r="B79" i="7" s="1"/>
  <c r="B5" i="7"/>
  <c r="D318" i="7"/>
  <c r="F318" i="7" s="1"/>
  <c r="C318" i="7"/>
  <c r="E318" i="7" s="1"/>
  <c r="D317" i="7"/>
  <c r="F317" i="7" s="1"/>
  <c r="C317" i="7"/>
  <c r="E317" i="7" s="1"/>
  <c r="D316" i="7"/>
  <c r="F316" i="7" s="1"/>
  <c r="C316" i="7"/>
  <c r="E316" i="7" s="1"/>
  <c r="D315" i="7"/>
  <c r="F315" i="7" s="1"/>
  <c r="C315" i="7"/>
  <c r="E315" i="7" s="1"/>
  <c r="D314" i="7"/>
  <c r="F314" i="7" s="1"/>
  <c r="C314" i="7"/>
  <c r="E314" i="7" s="1"/>
  <c r="D313" i="7"/>
  <c r="F313" i="7" s="1"/>
  <c r="C313" i="7"/>
  <c r="E313" i="7" s="1"/>
  <c r="D312" i="7"/>
  <c r="F312" i="7" s="1"/>
  <c r="C312" i="7"/>
  <c r="E312" i="7" s="1"/>
  <c r="D311" i="7"/>
  <c r="F311" i="7" s="1"/>
  <c r="C311" i="7"/>
  <c r="E311" i="7" s="1"/>
  <c r="D310" i="7"/>
  <c r="F310" i="7" s="1"/>
  <c r="C310" i="7"/>
  <c r="E310" i="7" s="1"/>
  <c r="D309" i="7"/>
  <c r="F309" i="7" s="1"/>
  <c r="C309" i="7"/>
  <c r="E309" i="7" s="1"/>
  <c r="D308" i="7"/>
  <c r="F308" i="7" s="1"/>
  <c r="C308" i="7"/>
  <c r="E308" i="7" s="1"/>
  <c r="D307" i="7"/>
  <c r="F307" i="7" s="1"/>
  <c r="C307" i="7"/>
  <c r="E307" i="7" s="1"/>
  <c r="D306" i="7"/>
  <c r="F306" i="7" s="1"/>
  <c r="C306" i="7"/>
  <c r="E306" i="7" s="1"/>
  <c r="D305" i="7"/>
  <c r="F305" i="7" s="1"/>
  <c r="C305" i="7"/>
  <c r="E305" i="7" s="1"/>
  <c r="D304" i="7"/>
  <c r="F304" i="7" s="1"/>
  <c r="C304" i="7"/>
  <c r="E304" i="7" s="1"/>
  <c r="D303" i="7"/>
  <c r="F303" i="7" s="1"/>
  <c r="C303" i="7"/>
  <c r="E303" i="7" s="1"/>
  <c r="D302" i="7"/>
  <c r="F302" i="7" s="1"/>
  <c r="C302" i="7"/>
  <c r="E302" i="7" s="1"/>
  <c r="D301" i="7"/>
  <c r="F301" i="7" s="1"/>
  <c r="C301" i="7"/>
  <c r="E301" i="7" s="1"/>
  <c r="D300" i="7"/>
  <c r="F300" i="7" s="1"/>
  <c r="C300" i="7"/>
  <c r="E300" i="7" s="1"/>
  <c r="D299" i="7"/>
  <c r="F299" i="7" s="1"/>
  <c r="C299" i="7"/>
  <c r="E299" i="7" s="1"/>
  <c r="D298" i="7"/>
  <c r="F298" i="7" s="1"/>
  <c r="C298" i="7"/>
  <c r="E298" i="7" s="1"/>
  <c r="D297" i="7"/>
  <c r="F297" i="7" s="1"/>
  <c r="C297" i="7"/>
  <c r="E297" i="7" s="1"/>
  <c r="D296" i="7"/>
  <c r="F296" i="7" s="1"/>
  <c r="C296" i="7"/>
  <c r="E296" i="7" s="1"/>
  <c r="D295" i="7"/>
  <c r="F295" i="7" s="1"/>
  <c r="C295" i="7"/>
  <c r="E295" i="7" s="1"/>
  <c r="D294" i="7"/>
  <c r="F294" i="7" s="1"/>
  <c r="C294" i="7"/>
  <c r="E294" i="7" s="1"/>
  <c r="D293" i="7"/>
  <c r="F293" i="7" s="1"/>
  <c r="C293" i="7"/>
  <c r="E293" i="7" s="1"/>
  <c r="D292" i="7"/>
  <c r="F292" i="7" s="1"/>
  <c r="C292" i="7"/>
  <c r="E292" i="7" s="1"/>
  <c r="D291" i="7"/>
  <c r="F291" i="7" s="1"/>
  <c r="C291" i="7"/>
  <c r="E291" i="7" s="1"/>
  <c r="D290" i="7"/>
  <c r="F290" i="7" s="1"/>
  <c r="C290" i="7"/>
  <c r="E290" i="7" s="1"/>
  <c r="D289" i="7"/>
  <c r="F289" i="7" s="1"/>
  <c r="C289" i="7"/>
  <c r="E289" i="7" s="1"/>
  <c r="D288" i="7"/>
  <c r="F288" i="7" s="1"/>
  <c r="C288" i="7"/>
  <c r="E288" i="7" s="1"/>
  <c r="D287" i="7"/>
  <c r="F287" i="7" s="1"/>
  <c r="C287" i="7"/>
  <c r="E287" i="7" s="1"/>
  <c r="D286" i="7"/>
  <c r="F286" i="7" s="1"/>
  <c r="C286" i="7"/>
  <c r="E286" i="7" s="1"/>
  <c r="D285" i="7"/>
  <c r="F285" i="7" s="1"/>
  <c r="C285" i="7"/>
  <c r="E285" i="7" s="1"/>
  <c r="D284" i="7"/>
  <c r="F284" i="7" s="1"/>
  <c r="C284" i="7"/>
  <c r="E284" i="7" s="1"/>
  <c r="D283" i="7"/>
  <c r="F283" i="7" s="1"/>
  <c r="C283" i="7"/>
  <c r="E283" i="7" s="1"/>
  <c r="D282" i="7"/>
  <c r="F282" i="7" s="1"/>
  <c r="C282" i="7"/>
  <c r="E282" i="7" s="1"/>
  <c r="D281" i="7"/>
  <c r="F281" i="7" s="1"/>
  <c r="C281" i="7"/>
  <c r="E281" i="7" s="1"/>
  <c r="D280" i="7"/>
  <c r="F280" i="7" s="1"/>
  <c r="C280" i="7"/>
  <c r="E280" i="7" s="1"/>
  <c r="D279" i="7"/>
  <c r="F279" i="7" s="1"/>
  <c r="C279" i="7"/>
  <c r="E279" i="7" s="1"/>
  <c r="D278" i="7"/>
  <c r="F278" i="7" s="1"/>
  <c r="C278" i="7"/>
  <c r="E278" i="7" s="1"/>
  <c r="D277" i="7"/>
  <c r="F277" i="7" s="1"/>
  <c r="C277" i="7"/>
  <c r="E277" i="7" s="1"/>
  <c r="D276" i="7"/>
  <c r="F276" i="7" s="1"/>
  <c r="C276" i="7"/>
  <c r="E276" i="7" s="1"/>
  <c r="D275" i="7"/>
  <c r="F275" i="7" s="1"/>
  <c r="C275" i="7"/>
  <c r="E275" i="7" s="1"/>
  <c r="D274" i="7"/>
  <c r="F274" i="7" s="1"/>
  <c r="C274" i="7"/>
  <c r="E274" i="7" s="1"/>
  <c r="D273" i="7"/>
  <c r="F273" i="7" s="1"/>
  <c r="C273" i="7"/>
  <c r="E273" i="7" s="1"/>
  <c r="D272" i="7"/>
  <c r="F272" i="7" s="1"/>
  <c r="C272" i="7"/>
  <c r="E272" i="7" s="1"/>
  <c r="D271" i="7"/>
  <c r="F271" i="7" s="1"/>
  <c r="C271" i="7"/>
  <c r="E271" i="7" s="1"/>
  <c r="D270" i="7"/>
  <c r="F270" i="7" s="1"/>
  <c r="C270" i="7"/>
  <c r="E270" i="7" s="1"/>
  <c r="D269" i="7"/>
  <c r="F269" i="7" s="1"/>
  <c r="C269" i="7"/>
  <c r="E269" i="7" s="1"/>
  <c r="D268" i="7"/>
  <c r="C268" i="7"/>
  <c r="D267" i="7"/>
  <c r="F267" i="7" s="1"/>
  <c r="C267" i="7"/>
  <c r="D266" i="7"/>
  <c r="C266" i="7"/>
  <c r="D265" i="7"/>
  <c r="C265" i="7"/>
  <c r="D253" i="7"/>
  <c r="F253" i="7" s="1"/>
  <c r="C253" i="7"/>
  <c r="E253" i="7" s="1"/>
  <c r="D252" i="7"/>
  <c r="F252" i="7" s="1"/>
  <c r="C252" i="7"/>
  <c r="E252" i="7" s="1"/>
  <c r="D251" i="7"/>
  <c r="F251" i="7" s="1"/>
  <c r="C251" i="7"/>
  <c r="E251" i="7" s="1"/>
  <c r="D250" i="7"/>
  <c r="F250" i="7" s="1"/>
  <c r="C250" i="7"/>
  <c r="E250" i="7" s="1"/>
  <c r="D249" i="7"/>
  <c r="F249" i="7" s="1"/>
  <c r="C249" i="7"/>
  <c r="E249" i="7" s="1"/>
  <c r="D248" i="7"/>
  <c r="F248" i="7" s="1"/>
  <c r="C248" i="7"/>
  <c r="E248" i="7" s="1"/>
  <c r="D247" i="7"/>
  <c r="F247" i="7" s="1"/>
  <c r="C247" i="7"/>
  <c r="E247" i="7" s="1"/>
  <c r="D246" i="7"/>
  <c r="F246" i="7" s="1"/>
  <c r="C246" i="7"/>
  <c r="E246" i="7" s="1"/>
  <c r="D245" i="7"/>
  <c r="F245" i="7" s="1"/>
  <c r="C245" i="7"/>
  <c r="E245" i="7" s="1"/>
  <c r="D244" i="7"/>
  <c r="F244" i="7" s="1"/>
  <c r="C244" i="7"/>
  <c r="E244" i="7" s="1"/>
  <c r="D243" i="7"/>
  <c r="F243" i="7" s="1"/>
  <c r="C243" i="7"/>
  <c r="E243" i="7" s="1"/>
  <c r="D242" i="7"/>
  <c r="F242" i="7" s="1"/>
  <c r="C242" i="7"/>
  <c r="E242" i="7" s="1"/>
  <c r="D241" i="7"/>
  <c r="F241" i="7" s="1"/>
  <c r="C241" i="7"/>
  <c r="E241" i="7" s="1"/>
  <c r="D240" i="7"/>
  <c r="F240" i="7" s="1"/>
  <c r="C240" i="7"/>
  <c r="E240" i="7" s="1"/>
  <c r="D239" i="7"/>
  <c r="F239" i="7" s="1"/>
  <c r="C239" i="7"/>
  <c r="E239" i="7" s="1"/>
  <c r="D238" i="7"/>
  <c r="F238" i="7" s="1"/>
  <c r="C238" i="7"/>
  <c r="E238" i="7" s="1"/>
  <c r="D237" i="7"/>
  <c r="F237" i="7" s="1"/>
  <c r="C237" i="7"/>
  <c r="E237" i="7" s="1"/>
  <c r="D236" i="7"/>
  <c r="F236" i="7" s="1"/>
  <c r="C236" i="7"/>
  <c r="E236" i="7" s="1"/>
  <c r="D235" i="7"/>
  <c r="F235" i="7" s="1"/>
  <c r="C235" i="7"/>
  <c r="E235" i="7" s="1"/>
  <c r="D234" i="7"/>
  <c r="F234" i="7" s="1"/>
  <c r="C234" i="7"/>
  <c r="E234" i="7" s="1"/>
  <c r="D233" i="7"/>
  <c r="F233" i="7" s="1"/>
  <c r="C233" i="7"/>
  <c r="E233" i="7" s="1"/>
  <c r="D232" i="7"/>
  <c r="F232" i="7" s="1"/>
  <c r="C232" i="7"/>
  <c r="E232" i="7" s="1"/>
  <c r="D231" i="7"/>
  <c r="F231" i="7" s="1"/>
  <c r="C231" i="7"/>
  <c r="E231" i="7" s="1"/>
  <c r="D230" i="7"/>
  <c r="F230" i="7" s="1"/>
  <c r="C230" i="7"/>
  <c r="E230" i="7" s="1"/>
  <c r="D229" i="7"/>
  <c r="F229" i="7" s="1"/>
  <c r="C229" i="7"/>
  <c r="E229" i="7" s="1"/>
  <c r="D228" i="7"/>
  <c r="F228" i="7" s="1"/>
  <c r="C228" i="7"/>
  <c r="E228" i="7" s="1"/>
  <c r="D227" i="7"/>
  <c r="F227" i="7" s="1"/>
  <c r="C227" i="7"/>
  <c r="E227" i="7" s="1"/>
  <c r="D226" i="7"/>
  <c r="F226" i="7" s="1"/>
  <c r="C226" i="7"/>
  <c r="E226" i="7" s="1"/>
  <c r="D225" i="7"/>
  <c r="F225" i="7" s="1"/>
  <c r="C225" i="7"/>
  <c r="E225" i="7" s="1"/>
  <c r="D224" i="7"/>
  <c r="F224" i="7" s="1"/>
  <c r="C224" i="7"/>
  <c r="E224" i="7" s="1"/>
  <c r="D223" i="7"/>
  <c r="F223" i="7" s="1"/>
  <c r="C223" i="7"/>
  <c r="E223" i="7" s="1"/>
  <c r="D222" i="7"/>
  <c r="F222" i="7" s="1"/>
  <c r="C222" i="7"/>
  <c r="E222" i="7" s="1"/>
  <c r="D221" i="7"/>
  <c r="F221" i="7" s="1"/>
  <c r="C221" i="7"/>
  <c r="E221" i="7" s="1"/>
  <c r="D220" i="7"/>
  <c r="F220" i="7" s="1"/>
  <c r="C220" i="7"/>
  <c r="E220" i="7" s="1"/>
  <c r="D219" i="7"/>
  <c r="F219" i="7" s="1"/>
  <c r="C219" i="7"/>
  <c r="E219" i="7" s="1"/>
  <c r="D218" i="7"/>
  <c r="C218" i="7"/>
  <c r="D217" i="7"/>
  <c r="C217" i="7"/>
  <c r="D216" i="7"/>
  <c r="C216" i="7"/>
  <c r="D215" i="7"/>
  <c r="C215" i="7"/>
  <c r="D214" i="7"/>
  <c r="C214" i="7"/>
  <c r="D213" i="7"/>
  <c r="C213" i="7"/>
  <c r="D212" i="7"/>
  <c r="C212" i="7"/>
  <c r="D211" i="7"/>
  <c r="C211" i="7"/>
  <c r="D210" i="7"/>
  <c r="C210" i="7"/>
  <c r="D209" i="7"/>
  <c r="C209" i="7"/>
  <c r="D208" i="7"/>
  <c r="C208" i="7"/>
  <c r="D207" i="7"/>
  <c r="C207" i="7"/>
  <c r="D206" i="7"/>
  <c r="C206" i="7"/>
  <c r="D205" i="7"/>
  <c r="C205" i="7"/>
  <c r="D204" i="7"/>
  <c r="C204" i="7"/>
  <c r="D203" i="7"/>
  <c r="C203" i="7"/>
  <c r="D202" i="7"/>
  <c r="C202" i="7"/>
  <c r="D201" i="7"/>
  <c r="C201" i="7"/>
  <c r="D200" i="7"/>
  <c r="C200" i="7"/>
  <c r="D188" i="7"/>
  <c r="F188" i="7" s="1"/>
  <c r="C188" i="7"/>
  <c r="E188" i="7" s="1"/>
  <c r="D187" i="7"/>
  <c r="F187" i="7" s="1"/>
  <c r="C187" i="7"/>
  <c r="E187" i="7" s="1"/>
  <c r="D186" i="7"/>
  <c r="F186" i="7" s="1"/>
  <c r="C186" i="7"/>
  <c r="E186" i="7" s="1"/>
  <c r="D185" i="7"/>
  <c r="F185" i="7" s="1"/>
  <c r="C185" i="7"/>
  <c r="E185" i="7" s="1"/>
  <c r="D184" i="7"/>
  <c r="C184" i="7"/>
  <c r="D183" i="7"/>
  <c r="C183" i="7"/>
  <c r="D182" i="7"/>
  <c r="C182" i="7"/>
  <c r="D181" i="7"/>
  <c r="C181" i="7"/>
  <c r="D180" i="7"/>
  <c r="C180" i="7"/>
  <c r="D179" i="7"/>
  <c r="C179" i="7"/>
  <c r="D178" i="7"/>
  <c r="C178" i="7"/>
  <c r="D177" i="7"/>
  <c r="C177" i="7"/>
  <c r="D176" i="7"/>
  <c r="C176" i="7"/>
  <c r="D175" i="7"/>
  <c r="C175" i="7"/>
  <c r="D174" i="7"/>
  <c r="C174" i="7"/>
  <c r="D173" i="7"/>
  <c r="C173" i="7"/>
  <c r="D172" i="7"/>
  <c r="C172" i="7"/>
  <c r="D171" i="7"/>
  <c r="C171" i="7"/>
  <c r="D170" i="7"/>
  <c r="C170" i="7"/>
  <c r="D169" i="7"/>
  <c r="C169" i="7"/>
  <c r="D168" i="7"/>
  <c r="C168" i="7"/>
  <c r="D167" i="7"/>
  <c r="C167" i="7"/>
  <c r="D166" i="7"/>
  <c r="C166" i="7"/>
  <c r="D165" i="7"/>
  <c r="C165" i="7"/>
  <c r="D164" i="7"/>
  <c r="C164" i="7"/>
  <c r="D163" i="7"/>
  <c r="C163" i="7"/>
  <c r="D162" i="7"/>
  <c r="C162" i="7"/>
  <c r="D161" i="7"/>
  <c r="C161" i="7"/>
  <c r="D160" i="7"/>
  <c r="C160" i="7"/>
  <c r="D159" i="7"/>
  <c r="C159" i="7"/>
  <c r="D158" i="7"/>
  <c r="C158" i="7"/>
  <c r="D157" i="7"/>
  <c r="C157" i="7"/>
  <c r="D156" i="7"/>
  <c r="C156" i="7"/>
  <c r="D155" i="7"/>
  <c r="C155" i="7"/>
  <c r="D154" i="7"/>
  <c r="C154" i="7"/>
  <c r="D153" i="7"/>
  <c r="C153" i="7"/>
  <c r="D152" i="7"/>
  <c r="C152" i="7"/>
  <c r="D151" i="7"/>
  <c r="C151" i="7"/>
  <c r="D150" i="7"/>
  <c r="C150" i="7"/>
  <c r="D149" i="7"/>
  <c r="C149" i="7"/>
  <c r="D148" i="7"/>
  <c r="C148" i="7"/>
  <c r="D147" i="7"/>
  <c r="C147" i="7"/>
  <c r="D146" i="7"/>
  <c r="C146" i="7"/>
  <c r="D145" i="7"/>
  <c r="C145" i="7"/>
  <c r="D144" i="7"/>
  <c r="C144" i="7"/>
  <c r="D143" i="7"/>
  <c r="C143" i="7"/>
  <c r="D142" i="7"/>
  <c r="C142" i="7"/>
  <c r="D141" i="7"/>
  <c r="C141" i="7"/>
  <c r="D140" i="7"/>
  <c r="C140" i="7"/>
  <c r="D139" i="7"/>
  <c r="C139" i="7"/>
  <c r="D138" i="7"/>
  <c r="C138" i="7"/>
  <c r="D137" i="7"/>
  <c r="C137" i="7"/>
  <c r="D136" i="7"/>
  <c r="C136" i="7"/>
  <c r="D135" i="7"/>
  <c r="C135" i="7"/>
  <c r="D123" i="7"/>
  <c r="F123" i="7" s="1"/>
  <c r="C123" i="7"/>
  <c r="E123" i="7" s="1"/>
  <c r="D122" i="7"/>
  <c r="F122" i="7" s="1"/>
  <c r="C122" i="7"/>
  <c r="E122" i="7" s="1"/>
  <c r="D121" i="7"/>
  <c r="F121" i="7" s="1"/>
  <c r="C121" i="7"/>
  <c r="E121" i="7" s="1"/>
  <c r="D120" i="7"/>
  <c r="F120" i="7" s="1"/>
  <c r="C120" i="7"/>
  <c r="E120" i="7" s="1"/>
  <c r="D119" i="7"/>
  <c r="F119" i="7" s="1"/>
  <c r="C119" i="7"/>
  <c r="E119" i="7" s="1"/>
  <c r="D118" i="7"/>
  <c r="F118" i="7" s="1"/>
  <c r="C118" i="7"/>
  <c r="E118" i="7" s="1"/>
  <c r="D117" i="7"/>
  <c r="F117" i="7" s="1"/>
  <c r="C117" i="7"/>
  <c r="E117" i="7" s="1"/>
  <c r="D116" i="7"/>
  <c r="F116" i="7" s="1"/>
  <c r="C116" i="7"/>
  <c r="E116" i="7" s="1"/>
  <c r="D115" i="7"/>
  <c r="F115" i="7" s="1"/>
  <c r="C115" i="7"/>
  <c r="E115" i="7" s="1"/>
  <c r="D114" i="7"/>
  <c r="F114" i="7" s="1"/>
  <c r="C114" i="7"/>
  <c r="E114" i="7" s="1"/>
  <c r="D113" i="7"/>
  <c r="F113" i="7" s="1"/>
  <c r="C113" i="7"/>
  <c r="E113" i="7" s="1"/>
  <c r="D112" i="7"/>
  <c r="F112" i="7" s="1"/>
  <c r="C112" i="7"/>
  <c r="E112" i="7" s="1"/>
  <c r="D111" i="7"/>
  <c r="F111" i="7" s="1"/>
  <c r="C111" i="7"/>
  <c r="E111" i="7" s="1"/>
  <c r="D110" i="7"/>
  <c r="F110" i="7" s="1"/>
  <c r="C110" i="7"/>
  <c r="E110" i="7" s="1"/>
  <c r="D109" i="7"/>
  <c r="F109" i="7" s="1"/>
  <c r="C109" i="7"/>
  <c r="E109" i="7" s="1"/>
  <c r="D108" i="7"/>
  <c r="F108" i="7" s="1"/>
  <c r="C108" i="7"/>
  <c r="E108" i="7" s="1"/>
  <c r="D107" i="7"/>
  <c r="F107" i="7" s="1"/>
  <c r="C107" i="7"/>
  <c r="E107" i="7" s="1"/>
  <c r="D106" i="7"/>
  <c r="F106" i="7" s="1"/>
  <c r="C106" i="7"/>
  <c r="E106" i="7" s="1"/>
  <c r="D105" i="7"/>
  <c r="F105" i="7" s="1"/>
  <c r="C105" i="7"/>
  <c r="E105" i="7" s="1"/>
  <c r="D104" i="7"/>
  <c r="F104" i="7" s="1"/>
  <c r="C104" i="7"/>
  <c r="E104" i="7" s="1"/>
  <c r="D103" i="7"/>
  <c r="F103" i="7" s="1"/>
  <c r="C103" i="7"/>
  <c r="E103" i="7" s="1"/>
  <c r="D102" i="7"/>
  <c r="F102" i="7" s="1"/>
  <c r="C102" i="7"/>
  <c r="E102" i="7" s="1"/>
  <c r="D101" i="7"/>
  <c r="F101" i="7" s="1"/>
  <c r="C101" i="7"/>
  <c r="E101" i="7" s="1"/>
  <c r="D100" i="7"/>
  <c r="F100" i="7" s="1"/>
  <c r="C100" i="7"/>
  <c r="E100" i="7" s="1"/>
  <c r="D99" i="7"/>
  <c r="F99" i="7" s="1"/>
  <c r="C99" i="7"/>
  <c r="E99" i="7" s="1"/>
  <c r="D98" i="7"/>
  <c r="F98" i="7" s="1"/>
  <c r="C98" i="7"/>
  <c r="E98" i="7" s="1"/>
  <c r="D97" i="7"/>
  <c r="F97" i="7" s="1"/>
  <c r="C97" i="7"/>
  <c r="E97" i="7" s="1"/>
  <c r="D96" i="7"/>
  <c r="F96" i="7" s="1"/>
  <c r="C96" i="7"/>
  <c r="E96" i="7" s="1"/>
  <c r="D95" i="7"/>
  <c r="F95" i="7" s="1"/>
  <c r="C95" i="7"/>
  <c r="E95" i="7" s="1"/>
  <c r="D94" i="7"/>
  <c r="C94" i="7"/>
  <c r="D93" i="7"/>
  <c r="C93" i="7"/>
  <c r="D92" i="7"/>
  <c r="C92" i="7"/>
  <c r="D91" i="7"/>
  <c r="C91" i="7"/>
  <c r="D90" i="7"/>
  <c r="C90" i="7"/>
  <c r="D89" i="7"/>
  <c r="C89" i="7"/>
  <c r="D88" i="7"/>
  <c r="C88" i="7"/>
  <c r="D87" i="7"/>
  <c r="C87" i="7"/>
  <c r="D86" i="7"/>
  <c r="C86" i="7"/>
  <c r="D85" i="7"/>
  <c r="C85" i="7"/>
  <c r="D84" i="7"/>
  <c r="C84" i="7"/>
  <c r="D83" i="7"/>
  <c r="C83" i="7"/>
  <c r="D82" i="7"/>
  <c r="C82" i="7"/>
  <c r="D81" i="7"/>
  <c r="C81" i="7"/>
  <c r="D80" i="7"/>
  <c r="C80" i="7"/>
  <c r="D79" i="7"/>
  <c r="C79" i="7"/>
  <c r="D78" i="7"/>
  <c r="C78" i="7"/>
  <c r="D77" i="7"/>
  <c r="C77" i="7"/>
  <c r="D76" i="7"/>
  <c r="C76" i="7"/>
  <c r="D75" i="7"/>
  <c r="C75" i="7"/>
  <c r="D74" i="7"/>
  <c r="C74" i="7"/>
  <c r="D73" i="7"/>
  <c r="C73" i="7"/>
  <c r="D72" i="7"/>
  <c r="C72" i="7"/>
  <c r="D71" i="7"/>
  <c r="C71" i="7"/>
  <c r="D70" i="7"/>
  <c r="C70" i="7"/>
  <c r="D58" i="7"/>
  <c r="F58" i="7" s="1"/>
  <c r="C58" i="7"/>
  <c r="E58" i="7" s="1"/>
  <c r="D57" i="7"/>
  <c r="F57" i="7" s="1"/>
  <c r="C57" i="7"/>
  <c r="E57" i="7" s="1"/>
  <c r="D56" i="7"/>
  <c r="F56" i="7" s="1"/>
  <c r="C56" i="7"/>
  <c r="E56" i="7" s="1"/>
  <c r="D55" i="7"/>
  <c r="F55" i="7" s="1"/>
  <c r="C55" i="7"/>
  <c r="E55" i="7" s="1"/>
  <c r="D54" i="7"/>
  <c r="F54" i="7" s="1"/>
  <c r="C54" i="7"/>
  <c r="E54" i="7" s="1"/>
  <c r="D53" i="7"/>
  <c r="C53" i="7"/>
  <c r="D52" i="7"/>
  <c r="C52" i="7"/>
  <c r="D51" i="7"/>
  <c r="C51" i="7"/>
  <c r="D50" i="7"/>
  <c r="C50" i="7"/>
  <c r="D49" i="7"/>
  <c r="C49" i="7"/>
  <c r="D48" i="7"/>
  <c r="C48" i="7"/>
  <c r="D47" i="7"/>
  <c r="C47" i="7"/>
  <c r="D46" i="7"/>
  <c r="C46" i="7"/>
  <c r="D45" i="7"/>
  <c r="C45" i="7"/>
  <c r="D44" i="7"/>
  <c r="C44" i="7"/>
  <c r="D43" i="7"/>
  <c r="C43" i="7"/>
  <c r="D42" i="7"/>
  <c r="C42" i="7"/>
  <c r="D41" i="7"/>
  <c r="C41" i="7"/>
  <c r="D40" i="7"/>
  <c r="C40" i="7"/>
  <c r="D39" i="7"/>
  <c r="C39" i="7"/>
  <c r="D38" i="7"/>
  <c r="C38" i="7"/>
  <c r="D37" i="7"/>
  <c r="C37" i="7"/>
  <c r="D36" i="7"/>
  <c r="C36" i="7"/>
  <c r="D35" i="7"/>
  <c r="C35" i="7"/>
  <c r="D34" i="7"/>
  <c r="C34" i="7"/>
  <c r="D33" i="7"/>
  <c r="C33" i="7"/>
  <c r="D32" i="7"/>
  <c r="C32" i="7"/>
  <c r="D31" i="7"/>
  <c r="C31" i="7"/>
  <c r="D30" i="7"/>
  <c r="C30" i="7"/>
  <c r="D29" i="7"/>
  <c r="C29" i="7"/>
  <c r="D28" i="7"/>
  <c r="C28" i="7"/>
  <c r="D27" i="7"/>
  <c r="C27" i="7"/>
  <c r="D26" i="7"/>
  <c r="C26" i="7"/>
  <c r="D25" i="7"/>
  <c r="C25" i="7"/>
  <c r="D24" i="7"/>
  <c r="C24" i="7"/>
  <c r="D23" i="7"/>
  <c r="C23" i="7"/>
  <c r="D22" i="7"/>
  <c r="C22" i="7"/>
  <c r="D21" i="7"/>
  <c r="C21" i="7"/>
  <c r="D20" i="7"/>
  <c r="C20" i="7"/>
  <c r="D19" i="7"/>
  <c r="C19" i="7"/>
  <c r="D18" i="7"/>
  <c r="C18" i="7"/>
  <c r="D17" i="7"/>
  <c r="C17" i="7"/>
  <c r="D16" i="7"/>
  <c r="C16" i="7"/>
  <c r="D15" i="7"/>
  <c r="C15" i="7"/>
  <c r="D14" i="7"/>
  <c r="C14" i="7"/>
  <c r="D13" i="7"/>
  <c r="C13" i="7"/>
  <c r="D12" i="7"/>
  <c r="C12" i="7"/>
  <c r="D11" i="7"/>
  <c r="C11" i="7"/>
  <c r="D10" i="7"/>
  <c r="C10" i="7"/>
  <c r="D9" i="7"/>
  <c r="C9" i="7"/>
  <c r="D8" i="7"/>
  <c r="C8" i="7"/>
  <c r="D7" i="7"/>
  <c r="C7" i="7"/>
  <c r="D6" i="7"/>
  <c r="C6" i="7"/>
  <c r="C5" i="7"/>
  <c r="D5" i="7"/>
  <c r="O87" i="9"/>
  <c r="O88" i="9" s="1"/>
  <c r="O89" i="9" s="1"/>
  <c r="O90" i="9" s="1"/>
  <c r="O91" i="9" s="1"/>
  <c r="O92" i="9" s="1"/>
  <c r="O67" i="9"/>
  <c r="O68" i="9" s="1"/>
  <c r="O69" i="9" s="1"/>
  <c r="O70" i="9" s="1"/>
  <c r="O71" i="9" s="1"/>
  <c r="O72" i="9" s="1"/>
  <c r="O47" i="9"/>
  <c r="O48" i="9" s="1"/>
  <c r="O49" i="9" s="1"/>
  <c r="O50" i="9" s="1"/>
  <c r="O27" i="9"/>
  <c r="O28" i="9" s="1"/>
  <c r="O29" i="9" s="1"/>
  <c r="O30" i="9" s="1"/>
  <c r="O7" i="9"/>
  <c r="C7" i="9"/>
  <c r="C6" i="9"/>
  <c r="B7" i="9"/>
  <c r="B6" i="9"/>
  <c r="E2" i="9"/>
  <c r="A31" i="7"/>
  <c r="O31" i="7" l="1"/>
  <c r="AD31" i="7"/>
  <c r="Q31" i="7"/>
  <c r="Y31" i="7"/>
  <c r="R31" i="7"/>
  <c r="S31" i="7"/>
  <c r="AE31" i="7" s="1"/>
  <c r="X31" i="7"/>
  <c r="T31" i="7"/>
  <c r="Z31" i="7"/>
  <c r="AA31" i="7"/>
  <c r="U31" i="7"/>
  <c r="W31" i="7"/>
  <c r="V31" i="7"/>
  <c r="H31" i="7"/>
  <c r="I31" i="7"/>
  <c r="L31" i="7"/>
  <c r="M31" i="7"/>
  <c r="AB31" i="7"/>
  <c r="AF31" i="7" s="1"/>
  <c r="E182" i="7"/>
  <c r="AR182" i="7"/>
  <c r="AX182" i="7"/>
  <c r="E183" i="7"/>
  <c r="AR183" i="7"/>
  <c r="AX183" i="7"/>
  <c r="E184" i="7"/>
  <c r="AR184" i="7"/>
  <c r="AX184" i="7"/>
  <c r="AR53" i="7"/>
  <c r="AX53" i="7"/>
  <c r="E181" i="7"/>
  <c r="AR181" i="7"/>
  <c r="AX181" i="7"/>
  <c r="E180" i="7"/>
  <c r="AR180" i="7"/>
  <c r="AX180" i="7"/>
  <c r="AX179" i="7"/>
  <c r="E179" i="7"/>
  <c r="AR179" i="7"/>
  <c r="E178" i="7"/>
  <c r="AR178" i="7"/>
  <c r="AX178" i="7"/>
  <c r="E177" i="7"/>
  <c r="AR177" i="7"/>
  <c r="AX177" i="7"/>
  <c r="E176" i="7"/>
  <c r="AR176" i="7"/>
  <c r="AX176" i="7"/>
  <c r="E175" i="7"/>
  <c r="AR175" i="7"/>
  <c r="AX175" i="7"/>
  <c r="E174" i="7"/>
  <c r="AR174" i="7"/>
  <c r="AX174" i="7"/>
  <c r="AX173" i="7"/>
  <c r="E173" i="7"/>
  <c r="AR173" i="7"/>
  <c r="E172" i="7"/>
  <c r="AR172" i="7"/>
  <c r="AX172" i="7"/>
  <c r="E171" i="7"/>
  <c r="AR171" i="7"/>
  <c r="AX171" i="7"/>
  <c r="AR52" i="7"/>
  <c r="AX52" i="7"/>
  <c r="AX164" i="7"/>
  <c r="E165" i="7"/>
  <c r="AR165" i="7"/>
  <c r="AX166" i="7"/>
  <c r="AX162" i="7"/>
  <c r="AX167" i="7"/>
  <c r="AX169" i="7"/>
  <c r="E170" i="7"/>
  <c r="AR170" i="7"/>
  <c r="AX165" i="7"/>
  <c r="E167" i="7"/>
  <c r="AR167" i="7"/>
  <c r="E163" i="7"/>
  <c r="AR163" i="7"/>
  <c r="E168" i="7"/>
  <c r="AR168" i="7"/>
  <c r="E161" i="7"/>
  <c r="AR161" i="7"/>
  <c r="AX161" i="7"/>
  <c r="AX163" i="7"/>
  <c r="AX168" i="7"/>
  <c r="AX170" i="7"/>
  <c r="E166" i="7"/>
  <c r="AR166" i="7"/>
  <c r="E162" i="7"/>
  <c r="AR162" i="7"/>
  <c r="E164" i="7"/>
  <c r="AR164" i="7"/>
  <c r="E169" i="7"/>
  <c r="AR169" i="7"/>
  <c r="E160" i="7"/>
  <c r="AR160" i="7"/>
  <c r="AX160" i="7"/>
  <c r="AX159" i="7"/>
  <c r="E159" i="7"/>
  <c r="AR159" i="7"/>
  <c r="E158" i="7"/>
  <c r="AR158" i="7"/>
  <c r="AX158" i="7"/>
  <c r="AR91" i="7"/>
  <c r="AR92" i="7"/>
  <c r="AX91" i="7"/>
  <c r="AX92" i="7"/>
  <c r="AR93" i="7"/>
  <c r="AX93" i="7"/>
  <c r="AR94" i="7"/>
  <c r="AX94" i="7"/>
  <c r="AX51" i="7"/>
  <c r="AR51" i="7"/>
  <c r="AX218" i="7"/>
  <c r="AR218" i="7"/>
  <c r="AX214" i="7"/>
  <c r="AR210" i="7"/>
  <c r="AX210" i="7"/>
  <c r="AX216" i="7"/>
  <c r="AX212" i="7"/>
  <c r="AX217" i="7"/>
  <c r="AX209" i="7"/>
  <c r="AR217" i="7"/>
  <c r="AR213" i="7"/>
  <c r="AR211" i="7"/>
  <c r="AX213" i="7"/>
  <c r="AR215" i="7"/>
  <c r="AX215" i="7"/>
  <c r="AR216" i="7"/>
  <c r="AX211" i="7"/>
  <c r="AR212" i="7"/>
  <c r="AR209" i="7"/>
  <c r="AR214" i="7"/>
  <c r="AR154" i="7"/>
  <c r="AX149" i="7"/>
  <c r="AX150" i="7"/>
  <c r="AX153" i="7"/>
  <c r="AR151" i="7"/>
  <c r="AX156" i="7"/>
  <c r="AR152" i="7"/>
  <c r="AR157" i="7"/>
  <c r="AR149" i="7"/>
  <c r="AR155" i="7"/>
  <c r="AX155" i="7"/>
  <c r="AR156" i="7"/>
  <c r="AX151" i="7"/>
  <c r="AX152" i="7"/>
  <c r="AX157" i="7"/>
  <c r="AX154" i="7"/>
  <c r="AR150" i="7"/>
  <c r="AR153" i="7"/>
  <c r="AX88" i="7"/>
  <c r="AR89" i="7"/>
  <c r="AX89" i="7"/>
  <c r="AR86" i="7"/>
  <c r="AR83" i="7"/>
  <c r="AR88" i="7"/>
  <c r="AR84" i="7"/>
  <c r="AR85" i="7"/>
  <c r="AX90" i="7"/>
  <c r="AX86" i="7"/>
  <c r="AX84" i="7"/>
  <c r="AR90" i="7"/>
  <c r="AR82" i="7"/>
  <c r="AR87" i="7"/>
  <c r="AX83" i="7"/>
  <c r="AX85" i="7"/>
  <c r="AX82" i="7"/>
  <c r="AX87" i="7"/>
  <c r="AR43" i="7"/>
  <c r="AR47" i="7"/>
  <c r="AX47" i="7"/>
  <c r="AX43" i="7"/>
  <c r="AR44" i="7"/>
  <c r="AX44" i="7"/>
  <c r="AR50" i="7"/>
  <c r="AX45" i="7"/>
  <c r="AX50" i="7"/>
  <c r="AR48" i="7"/>
  <c r="AX48" i="7"/>
  <c r="AR49" i="7"/>
  <c r="AX49" i="7"/>
  <c r="AR46" i="7"/>
  <c r="AR45" i="7"/>
  <c r="AX46" i="7"/>
  <c r="AR42" i="7"/>
  <c r="AX42" i="7"/>
  <c r="AR208" i="7"/>
  <c r="AX208" i="7"/>
  <c r="AX81" i="7"/>
  <c r="AR81" i="7"/>
  <c r="AX5" i="7"/>
  <c r="AR41" i="7"/>
  <c r="AX41" i="7"/>
  <c r="B266" i="7"/>
  <c r="B267" i="7" s="1"/>
  <c r="B268" i="7" s="1"/>
  <c r="F265" i="7"/>
  <c r="Z87" i="9"/>
  <c r="AA87" i="9" s="1"/>
  <c r="X87" i="9" s="1"/>
  <c r="Z67" i="9"/>
  <c r="AA67" i="9" s="1"/>
  <c r="X67" i="9" s="1"/>
  <c r="Z47" i="9"/>
  <c r="AA47" i="9" s="1"/>
  <c r="X47" i="9" s="1"/>
  <c r="Z27" i="9"/>
  <c r="AA27" i="9" s="1"/>
  <c r="X27" i="9" s="1"/>
  <c r="Z7" i="9"/>
  <c r="AA7" i="9" s="1"/>
  <c r="X7" i="9" s="1"/>
  <c r="W9" i="9"/>
  <c r="W10" i="9" s="1"/>
  <c r="W11" i="9" s="1"/>
  <c r="W12" i="9" s="1"/>
  <c r="AX19" i="7"/>
  <c r="AX39" i="7"/>
  <c r="AX75" i="7"/>
  <c r="AX141" i="7"/>
  <c r="AX202" i="7"/>
  <c r="AX207" i="7"/>
  <c r="AX9" i="7"/>
  <c r="AX29" i="7"/>
  <c r="AX70" i="7"/>
  <c r="AR10" i="7"/>
  <c r="AR25" i="7"/>
  <c r="AR40" i="7"/>
  <c r="AR76" i="7"/>
  <c r="AR142" i="7"/>
  <c r="AR203" i="7"/>
  <c r="AR15" i="7"/>
  <c r="AR30" i="7"/>
  <c r="AR71" i="7"/>
  <c r="AR137" i="7"/>
  <c r="AX30" i="7"/>
  <c r="AX142" i="7"/>
  <c r="AX14" i="7"/>
  <c r="AX34" i="7"/>
  <c r="AX136" i="7"/>
  <c r="AX146" i="7"/>
  <c r="AR20" i="7"/>
  <c r="AR35" i="7"/>
  <c r="AR147" i="7"/>
  <c r="AX15" i="7"/>
  <c r="AX35" i="7"/>
  <c r="AX203" i="7"/>
  <c r="AR11" i="7"/>
  <c r="AR26" i="7"/>
  <c r="AR77" i="7"/>
  <c r="AR138" i="7"/>
  <c r="AR204" i="7"/>
  <c r="AR5" i="7"/>
  <c r="AX25" i="7"/>
  <c r="AX71" i="7"/>
  <c r="AX147" i="7"/>
  <c r="AR6" i="7"/>
  <c r="AR21" i="7"/>
  <c r="AR36" i="7"/>
  <c r="AR72" i="7"/>
  <c r="AR143" i="7"/>
  <c r="AX21" i="7"/>
  <c r="AX36" i="7"/>
  <c r="AX143" i="7"/>
  <c r="AX204" i="7"/>
  <c r="AR7" i="7"/>
  <c r="AR17" i="7"/>
  <c r="AR27" i="7"/>
  <c r="AR205" i="7"/>
  <c r="AX24" i="7"/>
  <c r="AX80" i="7"/>
  <c r="O8" i="9"/>
  <c r="O9" i="9" s="1"/>
  <c r="O10" i="9" s="1"/>
  <c r="AX7" i="7"/>
  <c r="AX12" i="7"/>
  <c r="AX17" i="7"/>
  <c r="AX22" i="7"/>
  <c r="AX27" i="7"/>
  <c r="AX32" i="7"/>
  <c r="AX37" i="7"/>
  <c r="AX73" i="7"/>
  <c r="AX78" i="7"/>
  <c r="AX139" i="7"/>
  <c r="AX144" i="7"/>
  <c r="AX200" i="7"/>
  <c r="AX205" i="7"/>
  <c r="AX6" i="7"/>
  <c r="AX11" i="7"/>
  <c r="AX26" i="7"/>
  <c r="AX72" i="7"/>
  <c r="AX138" i="7"/>
  <c r="AR22" i="7"/>
  <c r="AR37" i="7"/>
  <c r="AR78" i="7"/>
  <c r="AR144" i="7"/>
  <c r="AR200" i="7"/>
  <c r="O31" i="9"/>
  <c r="O32" i="9" s="1"/>
  <c r="O33" i="9" s="1"/>
  <c r="O34" i="9" s="1"/>
  <c r="O35" i="9" s="1"/>
  <c r="O36" i="9" s="1"/>
  <c r="O37" i="9" s="1"/>
  <c r="O38" i="9" s="1"/>
  <c r="O39" i="9" s="1"/>
  <c r="O40" i="9" s="1"/>
  <c r="O41" i="9" s="1"/>
  <c r="O42" i="9" s="1"/>
  <c r="O43" i="9" s="1"/>
  <c r="O44" i="9" s="1"/>
  <c r="AR8" i="7"/>
  <c r="AR13" i="7"/>
  <c r="AR18" i="7"/>
  <c r="AR23" i="7"/>
  <c r="AR28" i="7"/>
  <c r="AR33" i="7"/>
  <c r="AR38" i="7"/>
  <c r="AR74" i="7"/>
  <c r="AR79" i="7"/>
  <c r="AR135" i="7"/>
  <c r="AR140" i="7"/>
  <c r="AR145" i="7"/>
  <c r="AR201" i="7"/>
  <c r="AR206" i="7"/>
  <c r="AX10" i="7"/>
  <c r="AX20" i="7"/>
  <c r="AX40" i="7"/>
  <c r="AX76" i="7"/>
  <c r="AX137" i="7"/>
  <c r="AR16" i="7"/>
  <c r="AR31" i="7"/>
  <c r="AR148" i="7"/>
  <c r="AX16" i="7"/>
  <c r="AX31" i="7"/>
  <c r="AX77" i="7"/>
  <c r="AX148" i="7"/>
  <c r="AR12" i="7"/>
  <c r="AR32" i="7"/>
  <c r="AR73" i="7"/>
  <c r="AR139" i="7"/>
  <c r="O51" i="9"/>
  <c r="O52" i="9" s="1"/>
  <c r="O53" i="9" s="1"/>
  <c r="O54" i="9" s="1"/>
  <c r="O55" i="9" s="1"/>
  <c r="O56" i="9" s="1"/>
  <c r="O57" i="9" s="1"/>
  <c r="O58" i="9" s="1"/>
  <c r="O59" i="9" s="1"/>
  <c r="O60" i="9" s="1"/>
  <c r="O61" i="9" s="1"/>
  <c r="O62" i="9" s="1"/>
  <c r="O63" i="9" s="1"/>
  <c r="O64" i="9" s="1"/>
  <c r="AX8" i="7"/>
  <c r="AX13" i="7"/>
  <c r="AX18" i="7"/>
  <c r="AX23" i="7"/>
  <c r="AX28" i="7"/>
  <c r="AX33" i="7"/>
  <c r="AX38" i="7"/>
  <c r="AX74" i="7"/>
  <c r="AX79" i="7"/>
  <c r="AX135" i="7"/>
  <c r="AX140" i="7"/>
  <c r="AX145" i="7"/>
  <c r="AX201" i="7"/>
  <c r="AX206" i="7"/>
  <c r="AR9" i="7"/>
  <c r="AR14" i="7"/>
  <c r="AR19" i="7"/>
  <c r="AR24" i="7"/>
  <c r="AR29" i="7"/>
  <c r="AR34" i="7"/>
  <c r="AR39" i="7"/>
  <c r="AR70" i="7"/>
  <c r="AR75" i="7"/>
  <c r="AR80" i="7"/>
  <c r="AR136" i="7"/>
  <c r="AR141" i="7"/>
  <c r="AR146" i="7"/>
  <c r="AR202" i="7"/>
  <c r="AR207" i="7"/>
  <c r="R72" i="9"/>
  <c r="R71" i="9"/>
  <c r="R52" i="9"/>
  <c r="R51" i="9"/>
  <c r="R31" i="9"/>
  <c r="R32" i="9"/>
  <c r="R11" i="9"/>
  <c r="R12" i="9"/>
  <c r="E265" i="7"/>
  <c r="R92" i="9"/>
  <c r="S92" i="9" s="1"/>
  <c r="P92" i="9" s="1"/>
  <c r="R91" i="9"/>
  <c r="S91" i="9" s="1"/>
  <c r="P91" i="9" s="1"/>
  <c r="O73" i="9"/>
  <c r="O74" i="9" s="1"/>
  <c r="O75" i="9" s="1"/>
  <c r="O76" i="9" s="1"/>
  <c r="O77" i="9" s="1"/>
  <c r="O78" i="9" s="1"/>
  <c r="O79" i="9" s="1"/>
  <c r="O80" i="9" s="1"/>
  <c r="O81" i="9" s="1"/>
  <c r="O82" i="9" s="1"/>
  <c r="O83" i="9" s="1"/>
  <c r="O84" i="9" s="1"/>
  <c r="O93" i="9"/>
  <c r="O94" i="9" s="1"/>
  <c r="O95" i="9" s="1"/>
  <c r="O96" i="9" s="1"/>
  <c r="O97" i="9" s="1"/>
  <c r="O98" i="9" s="1"/>
  <c r="O99" i="9" s="1"/>
  <c r="O100" i="9" s="1"/>
  <c r="O101" i="9" s="1"/>
  <c r="O102" i="9" s="1"/>
  <c r="O103" i="9" s="1"/>
  <c r="O104" i="9" s="1"/>
  <c r="Z70" i="9"/>
  <c r="AA70" i="9" s="1"/>
  <c r="X70" i="9" s="1"/>
  <c r="Z9" i="9"/>
  <c r="Z26" i="9"/>
  <c r="AA26" i="9" s="1"/>
  <c r="X26" i="9" s="1"/>
  <c r="Z68" i="9"/>
  <c r="AA68" i="9" s="1"/>
  <c r="X68" i="9" s="1"/>
  <c r="Z90" i="9"/>
  <c r="AA90" i="9" s="1"/>
  <c r="X90" i="9" s="1"/>
  <c r="Z48" i="9"/>
  <c r="Z91" i="9"/>
  <c r="Z89" i="9"/>
  <c r="AA89" i="9" s="1"/>
  <c r="X89" i="9" s="1"/>
  <c r="Z88" i="9"/>
  <c r="AA88" i="9" s="1"/>
  <c r="X88" i="9" s="1"/>
  <c r="Z86" i="9"/>
  <c r="AA86" i="9" s="1"/>
  <c r="X86" i="9" s="1"/>
  <c r="Z69" i="9"/>
  <c r="AA69" i="9" s="1"/>
  <c r="X69" i="9" s="1"/>
  <c r="Z71" i="9"/>
  <c r="Z66" i="9"/>
  <c r="AA66" i="9" s="1"/>
  <c r="X66" i="9" s="1"/>
  <c r="Z46" i="9"/>
  <c r="AA46" i="9" s="1"/>
  <c r="X46" i="9" s="1"/>
  <c r="Z51" i="9"/>
  <c r="Z50" i="9"/>
  <c r="Z49" i="9"/>
  <c r="Z28" i="9"/>
  <c r="Z29" i="9"/>
  <c r="Z30" i="9"/>
  <c r="Z31" i="9"/>
  <c r="Z10" i="9"/>
  <c r="Z11" i="9"/>
  <c r="Z6" i="9"/>
  <c r="B6" i="7"/>
  <c r="B7" i="7" s="1"/>
  <c r="B8" i="7" s="1"/>
  <c r="B9" i="7" s="1"/>
  <c r="B10" i="7" s="1"/>
  <c r="B11" i="7" s="1"/>
  <c r="B12" i="7" s="1"/>
  <c r="B13" i="7" s="1"/>
  <c r="B14" i="7" s="1"/>
  <c r="B15" i="7" s="1"/>
  <c r="B16" i="7" s="1"/>
  <c r="B17" i="7" s="1"/>
  <c r="B18" i="7" s="1"/>
  <c r="B19" i="7" s="1"/>
  <c r="B20" i="7" s="1"/>
  <c r="B21" i="7" s="1"/>
  <c r="B22" i="7" s="1"/>
  <c r="B23" i="7" s="1"/>
  <c r="B24" i="7" s="1"/>
  <c r="B25" i="7" s="1"/>
  <c r="B26" i="7" s="1"/>
  <c r="B27" i="7" s="1"/>
  <c r="B28" i="7" s="1"/>
  <c r="B29" i="7" s="1"/>
  <c r="B30" i="7" s="1"/>
  <c r="B31" i="7" s="1"/>
  <c r="B32" i="7" s="1"/>
  <c r="B33" i="7" s="1"/>
  <c r="B34" i="7" s="1"/>
  <c r="B35" i="7" s="1"/>
  <c r="B36" i="7" s="1"/>
  <c r="B37" i="7" s="1"/>
  <c r="B38" i="7" s="1"/>
  <c r="B39" i="7" s="1"/>
  <c r="B40" i="7" s="1"/>
  <c r="B41" i="7" s="1"/>
  <c r="B42" i="7" s="1"/>
  <c r="B43" i="7" s="1"/>
  <c r="B44" i="7" s="1"/>
  <c r="B45" i="7" s="1"/>
  <c r="B46" i="7" s="1"/>
  <c r="B47" i="7" s="1"/>
  <c r="B48" i="7" s="1"/>
  <c r="B49" i="7" s="1"/>
  <c r="B50" i="7" s="1"/>
  <c r="B51" i="7" s="1"/>
  <c r="B52" i="7" s="1"/>
  <c r="B53" i="7" s="1"/>
  <c r="B54" i="7" s="1"/>
  <c r="B55" i="7" s="1"/>
  <c r="B56" i="7" s="1"/>
  <c r="B57" i="7" s="1"/>
  <c r="B58" i="7" s="1"/>
  <c r="Z8" i="9"/>
  <c r="E267" i="7"/>
  <c r="E268" i="7"/>
  <c r="F268" i="7"/>
  <c r="E266" i="7"/>
  <c r="F266" i="7"/>
  <c r="B80" i="7"/>
  <c r="R7" i="9"/>
  <c r="R96" i="9"/>
  <c r="S96" i="9" s="1"/>
  <c r="P96" i="9" s="1"/>
  <c r="R69" i="9"/>
  <c r="R54" i="9"/>
  <c r="S54" i="9" s="1"/>
  <c r="P54" i="9" s="1"/>
  <c r="R77" i="9"/>
  <c r="S77" i="9" s="1"/>
  <c r="P77" i="9" s="1"/>
  <c r="R93" i="9"/>
  <c r="R27" i="9"/>
  <c r="R26" i="9"/>
  <c r="S26" i="9" s="1"/>
  <c r="P26" i="9" s="1"/>
  <c r="R37" i="9"/>
  <c r="R63" i="9"/>
  <c r="R53" i="9"/>
  <c r="R79" i="9"/>
  <c r="R68" i="9"/>
  <c r="R95" i="9"/>
  <c r="R46" i="9"/>
  <c r="S46" i="9" s="1"/>
  <c r="P46" i="9" s="1"/>
  <c r="R36" i="9"/>
  <c r="S36" i="9" s="1"/>
  <c r="P36" i="9" s="1"/>
  <c r="R62" i="9"/>
  <c r="R78" i="9"/>
  <c r="R67" i="9"/>
  <c r="R94" i="9"/>
  <c r="S94" i="9" s="1"/>
  <c r="P94" i="9" s="1"/>
  <c r="R66" i="9"/>
  <c r="S66" i="9" s="1"/>
  <c r="P66" i="9" s="1"/>
  <c r="R35" i="9"/>
  <c r="R61" i="9"/>
  <c r="R50" i="9"/>
  <c r="S50" i="9" s="1"/>
  <c r="P50" i="9" s="1"/>
  <c r="R103" i="9"/>
  <c r="S103" i="9" s="1"/>
  <c r="P103" i="9" s="1"/>
  <c r="R86" i="9"/>
  <c r="S86" i="9" s="1"/>
  <c r="P86" i="9" s="1"/>
  <c r="R34" i="9"/>
  <c r="R60" i="9"/>
  <c r="R49" i="9"/>
  <c r="R76" i="9"/>
  <c r="S76" i="9" s="1"/>
  <c r="P76" i="9" s="1"/>
  <c r="R102" i="9"/>
  <c r="S102" i="9" s="1"/>
  <c r="P102" i="9" s="1"/>
  <c r="R43" i="9"/>
  <c r="R33" i="9"/>
  <c r="R59" i="9"/>
  <c r="R48" i="9"/>
  <c r="S48" i="9" s="1"/>
  <c r="P48" i="9" s="1"/>
  <c r="R75" i="9"/>
  <c r="R101" i="9"/>
  <c r="S101" i="9" s="1"/>
  <c r="P101" i="9" s="1"/>
  <c r="R90" i="9"/>
  <c r="S90" i="9" s="1"/>
  <c r="P90" i="9" s="1"/>
  <c r="R23" i="9"/>
  <c r="R42" i="9"/>
  <c r="R58" i="9"/>
  <c r="R47" i="9"/>
  <c r="R74" i="9"/>
  <c r="R100" i="9"/>
  <c r="S100" i="9" s="1"/>
  <c r="P100" i="9" s="1"/>
  <c r="R89" i="9"/>
  <c r="S89" i="9" s="1"/>
  <c r="P89" i="9" s="1"/>
  <c r="R41" i="9"/>
  <c r="R30" i="9"/>
  <c r="R57" i="9"/>
  <c r="R83" i="9"/>
  <c r="R73" i="9"/>
  <c r="R99" i="9"/>
  <c r="S99" i="9" s="1"/>
  <c r="P99" i="9" s="1"/>
  <c r="R88" i="9"/>
  <c r="S88" i="9" s="1"/>
  <c r="P88" i="9" s="1"/>
  <c r="R40" i="9"/>
  <c r="S40" i="9" s="1"/>
  <c r="P40" i="9" s="1"/>
  <c r="R29" i="9"/>
  <c r="R56" i="9"/>
  <c r="R82" i="9"/>
  <c r="R98" i="9"/>
  <c r="R87" i="9"/>
  <c r="S87" i="9" s="1"/>
  <c r="P87" i="9" s="1"/>
  <c r="R39" i="9"/>
  <c r="R28" i="9"/>
  <c r="S28" i="9" s="1"/>
  <c r="P28" i="9" s="1"/>
  <c r="R55" i="9"/>
  <c r="R81" i="9"/>
  <c r="S81" i="9" s="1"/>
  <c r="P81" i="9" s="1"/>
  <c r="R70" i="9"/>
  <c r="R97" i="9"/>
  <c r="R38" i="9"/>
  <c r="R80" i="9"/>
  <c r="R14" i="9"/>
  <c r="R15" i="9"/>
  <c r="R16" i="9"/>
  <c r="R6" i="9"/>
  <c r="S6" i="9" s="1"/>
  <c r="P6" i="9" s="1"/>
  <c r="R17" i="9"/>
  <c r="R18" i="9"/>
  <c r="R8" i="9"/>
  <c r="R19" i="9"/>
  <c r="R9" i="9"/>
  <c r="R20" i="9"/>
  <c r="R10" i="9"/>
  <c r="R21" i="9"/>
  <c r="R22" i="9"/>
  <c r="R13" i="9"/>
  <c r="E53" i="7" l="1"/>
  <c r="E52" i="7"/>
  <c r="O11" i="9"/>
  <c r="O12" i="9" s="1"/>
  <c r="O13" i="9" s="1"/>
  <c r="O14" i="9" s="1"/>
  <c r="O15" i="9" s="1"/>
  <c r="O16" i="9" s="1"/>
  <c r="O17" i="9" s="1"/>
  <c r="O18" i="9" s="1"/>
  <c r="O19" i="9" s="1"/>
  <c r="O20" i="9" s="1"/>
  <c r="O21" i="9" s="1"/>
  <c r="O22" i="9" s="1"/>
  <c r="O23" i="9" s="1"/>
  <c r="O24" i="9" s="1"/>
  <c r="AA71" i="9"/>
  <c r="X71" i="9" s="1"/>
  <c r="B81" i="7"/>
  <c r="AA48" i="9"/>
  <c r="S47" i="9"/>
  <c r="P47" i="9" s="1"/>
  <c r="Z52" i="9"/>
  <c r="AA28" i="9"/>
  <c r="X28" i="9" s="1"/>
  <c r="Z32" i="9"/>
  <c r="S27" i="9"/>
  <c r="P27" i="9" s="1"/>
  <c r="Z92" i="9"/>
  <c r="AA92" i="9" s="1"/>
  <c r="Z72" i="9"/>
  <c r="Z12" i="9"/>
  <c r="AA6" i="9"/>
  <c r="AA91" i="9"/>
  <c r="X91" i="9" s="1"/>
  <c r="S67" i="9"/>
  <c r="P67" i="9" s="1"/>
  <c r="S93" i="9"/>
  <c r="S95" i="9" s="1"/>
  <c r="P95" i="9" s="1"/>
  <c r="S7" i="9"/>
  <c r="P7" i="9" s="1"/>
  <c r="R84" i="9"/>
  <c r="R104" i="9"/>
  <c r="R64" i="9"/>
  <c r="R44" i="9"/>
  <c r="R24" i="9"/>
  <c r="B82" i="7" l="1"/>
  <c r="B83" i="7" s="1"/>
  <c r="AA72" i="9"/>
  <c r="AB72" i="9" s="1"/>
  <c r="AA6" i="18" s="1"/>
  <c r="S49" i="9"/>
  <c r="S51" i="9" s="1"/>
  <c r="P51" i="9" s="1"/>
  <c r="AA29" i="9"/>
  <c r="X29" i="9" s="1"/>
  <c r="S29" i="9"/>
  <c r="P29" i="9" s="1"/>
  <c r="S68" i="9"/>
  <c r="P68" i="9" s="1"/>
  <c r="X48" i="9"/>
  <c r="AA49" i="9"/>
  <c r="X6" i="9"/>
  <c r="AA8" i="9"/>
  <c r="X8" i="9" s="1"/>
  <c r="X92" i="9"/>
  <c r="AB92" i="9"/>
  <c r="S97" i="9"/>
  <c r="S98" i="9" s="1"/>
  <c r="P98" i="9" s="1"/>
  <c r="P93" i="9"/>
  <c r="S8" i="9"/>
  <c r="P8" i="9" s="1"/>
  <c r="X72" i="9" l="1"/>
  <c r="P49" i="9"/>
  <c r="S52" i="9"/>
  <c r="P52" i="9" s="1"/>
  <c r="S30" i="9"/>
  <c r="P30" i="9" s="1"/>
  <c r="AA30" i="9"/>
  <c r="X30" i="9" s="1"/>
  <c r="B84" i="7"/>
  <c r="S69" i="9"/>
  <c r="X49" i="9"/>
  <c r="AA50" i="9"/>
  <c r="AA9" i="9"/>
  <c r="X9" i="9" s="1"/>
  <c r="P97" i="9"/>
  <c r="S104" i="9"/>
  <c r="T104" i="9" s="1"/>
  <c r="S9" i="9"/>
  <c r="P9" i="9" s="1"/>
  <c r="S53" i="9" l="1"/>
  <c r="P53" i="9" s="1"/>
  <c r="S31" i="9"/>
  <c r="P31" i="9" s="1"/>
  <c r="AA31" i="9"/>
  <c r="X31" i="9" s="1"/>
  <c r="B85" i="7"/>
  <c r="P69" i="9"/>
  <c r="S70" i="9"/>
  <c r="S71" i="9" s="1"/>
  <c r="P71" i="9" s="1"/>
  <c r="X50" i="9"/>
  <c r="AA51" i="9"/>
  <c r="AA10" i="9"/>
  <c r="X10" i="9" s="1"/>
  <c r="P104" i="9"/>
  <c r="S10" i="9"/>
  <c r="S11" i="9" s="1"/>
  <c r="P11" i="9" s="1"/>
  <c r="S37" i="9"/>
  <c r="S55" i="9" l="1"/>
  <c r="P55" i="9" s="1"/>
  <c r="S32" i="9"/>
  <c r="P32" i="9" s="1"/>
  <c r="S72" i="9"/>
  <c r="P72" i="9" s="1"/>
  <c r="AA32" i="9"/>
  <c r="X32" i="9" s="1"/>
  <c r="S12" i="9"/>
  <c r="P12" i="9" s="1"/>
  <c r="S33" i="9"/>
  <c r="S34" i="9" s="1"/>
  <c r="P34" i="9" s="1"/>
  <c r="B86" i="7"/>
  <c r="P70" i="9"/>
  <c r="X51" i="9"/>
  <c r="AA52" i="9"/>
  <c r="AA11" i="9"/>
  <c r="X11" i="9" s="1"/>
  <c r="P10" i="9"/>
  <c r="P37" i="9"/>
  <c r="S56" i="9" l="1"/>
  <c r="B87" i="7"/>
  <c r="AB32" i="9"/>
  <c r="AA6" i="16" s="1"/>
  <c r="S13" i="9"/>
  <c r="P13" i="9" s="1"/>
  <c r="S35" i="9"/>
  <c r="P35" i="9" s="1"/>
  <c r="P33" i="9"/>
  <c r="AA12" i="9"/>
  <c r="AB12" i="9" s="1"/>
  <c r="S73" i="9"/>
  <c r="AB52" i="9"/>
  <c r="AA6" i="17" s="1"/>
  <c r="X52" i="9"/>
  <c r="P56" i="9" l="1"/>
  <c r="S57" i="9"/>
  <c r="P57" i="9" s="1"/>
  <c r="S38" i="9"/>
  <c r="P38" i="9" s="1"/>
  <c r="B88" i="7"/>
  <c r="AA7" i="11"/>
  <c r="AA6" i="15"/>
  <c r="S14" i="9"/>
  <c r="P14" i="9" s="1"/>
  <c r="X12" i="9"/>
  <c r="P73" i="9"/>
  <c r="S74" i="9"/>
  <c r="S75" i="9" s="1"/>
  <c r="P75" i="9" s="1"/>
  <c r="S58" i="9" l="1"/>
  <c r="P58" i="9" s="1"/>
  <c r="S39" i="9"/>
  <c r="P39" i="9" s="1"/>
  <c r="B89" i="7"/>
  <c r="A9" i="16"/>
  <c r="D8" i="17"/>
  <c r="G8" i="17" s="1"/>
  <c r="A9" i="18"/>
  <c r="D8" i="18"/>
  <c r="G8" i="18" s="1"/>
  <c r="A9" i="17"/>
  <c r="D8" i="16"/>
  <c r="G8" i="16" s="1"/>
  <c r="A10" i="11"/>
  <c r="D10" i="11" s="1"/>
  <c r="D8" i="15"/>
  <c r="G8" i="15" s="1"/>
  <c r="A9" i="15"/>
  <c r="S15" i="9"/>
  <c r="P15" i="9" s="1"/>
  <c r="S41" i="9"/>
  <c r="S42" i="9" s="1"/>
  <c r="D9" i="11"/>
  <c r="G9" i="11" s="1"/>
  <c r="S16" i="9"/>
  <c r="P16" i="9" s="1"/>
  <c r="S78" i="9"/>
  <c r="P74" i="9"/>
  <c r="S59" i="9" l="1"/>
  <c r="P59" i="9" s="1"/>
  <c r="S60" i="9"/>
  <c r="P60" i="9" s="1"/>
  <c r="S79" i="9"/>
  <c r="P79" i="9" s="1"/>
  <c r="B90" i="7"/>
  <c r="M8" i="16"/>
  <c r="H8" i="16"/>
  <c r="O8" i="16"/>
  <c r="L8" i="16"/>
  <c r="K8" i="16"/>
  <c r="J8" i="16"/>
  <c r="I8" i="16"/>
  <c r="N8" i="16"/>
  <c r="D9" i="17"/>
  <c r="B9" i="17"/>
  <c r="E9" i="17" s="1"/>
  <c r="M8" i="18"/>
  <c r="L8" i="18"/>
  <c r="N8" i="18"/>
  <c r="J8" i="18"/>
  <c r="K8" i="18"/>
  <c r="I8" i="18"/>
  <c r="O8" i="18"/>
  <c r="H8" i="18"/>
  <c r="B9" i="18"/>
  <c r="E9" i="18" s="1"/>
  <c r="D9" i="18"/>
  <c r="I8" i="17"/>
  <c r="H8" i="17"/>
  <c r="O8" i="17"/>
  <c r="J8" i="17"/>
  <c r="K8" i="17"/>
  <c r="L8" i="17"/>
  <c r="M8" i="17"/>
  <c r="N8" i="17"/>
  <c r="D9" i="16"/>
  <c r="B9" i="16"/>
  <c r="E9" i="16" s="1"/>
  <c r="B10" i="11"/>
  <c r="E10" i="11" s="1"/>
  <c r="G10" i="11" s="1"/>
  <c r="M10" i="11" s="1"/>
  <c r="B9" i="15"/>
  <c r="E9" i="15" s="1"/>
  <c r="D9" i="15"/>
  <c r="P41" i="9"/>
  <c r="N9" i="11"/>
  <c r="O9" i="11"/>
  <c r="J9" i="11"/>
  <c r="I9" i="11"/>
  <c r="L9" i="11"/>
  <c r="M9" i="11"/>
  <c r="K9" i="11"/>
  <c r="H9" i="11"/>
  <c r="S17" i="9"/>
  <c r="P17" i="9" s="1"/>
  <c r="P78" i="9"/>
  <c r="S43" i="9"/>
  <c r="P42" i="9"/>
  <c r="S61" i="9" l="1"/>
  <c r="P61" i="9" s="1"/>
  <c r="B91" i="7"/>
  <c r="S80" i="9"/>
  <c r="A10" i="17"/>
  <c r="B10" i="17" s="1"/>
  <c r="A11" i="17" s="1"/>
  <c r="A11" i="11"/>
  <c r="D11" i="11" s="1"/>
  <c r="F9" i="18"/>
  <c r="G9" i="18"/>
  <c r="M9" i="18" s="1"/>
  <c r="A10" i="16"/>
  <c r="F9" i="16"/>
  <c r="G9" i="16"/>
  <c r="M9" i="16" s="1"/>
  <c r="A10" i="18"/>
  <c r="G9" i="17"/>
  <c r="M9" i="17" s="1"/>
  <c r="F9" i="17"/>
  <c r="H10" i="11"/>
  <c r="J10" i="11"/>
  <c r="L10" i="11"/>
  <c r="F10" i="11"/>
  <c r="N10" i="11"/>
  <c r="I10" i="11"/>
  <c r="O10" i="11"/>
  <c r="K10" i="11"/>
  <c r="A10" i="15"/>
  <c r="G9" i="15"/>
  <c r="M9" i="15" s="1"/>
  <c r="F9" i="15"/>
  <c r="S18" i="9"/>
  <c r="S19" i="9" s="1"/>
  <c r="P19" i="9" s="1"/>
  <c r="S83" i="9"/>
  <c r="S44" i="9"/>
  <c r="P43" i="9"/>
  <c r="S62" i="9" l="1"/>
  <c r="P62" i="9" s="1"/>
  <c r="B92" i="7"/>
  <c r="P80" i="9"/>
  <c r="S82" i="9"/>
  <c r="P82" i="9" s="1"/>
  <c r="D10" i="17"/>
  <c r="B11" i="11"/>
  <c r="A12" i="11" s="1"/>
  <c r="B12" i="11" s="1"/>
  <c r="A13" i="11" s="1"/>
  <c r="B13" i="11" s="1"/>
  <c r="A14" i="11" s="1"/>
  <c r="D14" i="11" s="1"/>
  <c r="D10" i="18"/>
  <c r="B10" i="18"/>
  <c r="A11" i="18" s="1"/>
  <c r="L9" i="16"/>
  <c r="J9" i="16"/>
  <c r="I9" i="16"/>
  <c r="H9" i="16"/>
  <c r="K9" i="16"/>
  <c r="N9" i="16"/>
  <c r="O9" i="16"/>
  <c r="B10" i="16"/>
  <c r="A11" i="16" s="1"/>
  <c r="D10" i="16"/>
  <c r="B11" i="17"/>
  <c r="A12" i="17" s="1"/>
  <c r="D11" i="17"/>
  <c r="L9" i="17"/>
  <c r="N9" i="17"/>
  <c r="H9" i="17"/>
  <c r="J9" i="17"/>
  <c r="O9" i="17"/>
  <c r="I9" i="17"/>
  <c r="K9" i="17"/>
  <c r="L9" i="18"/>
  <c r="J9" i="18"/>
  <c r="K9" i="18"/>
  <c r="H9" i="18"/>
  <c r="I9" i="18"/>
  <c r="O9" i="18"/>
  <c r="N9" i="18"/>
  <c r="L9" i="15"/>
  <c r="K9" i="15"/>
  <c r="N9" i="15"/>
  <c r="O9" i="15"/>
  <c r="J9" i="15"/>
  <c r="I9" i="15"/>
  <c r="H9" i="15"/>
  <c r="B10" i="15"/>
  <c r="D10" i="15"/>
  <c r="S20" i="9"/>
  <c r="P20" i="9" s="1"/>
  <c r="P18" i="9"/>
  <c r="P83" i="9"/>
  <c r="T44" i="9"/>
  <c r="P44" i="9"/>
  <c r="S63" i="9" l="1"/>
  <c r="B93" i="7"/>
  <c r="S84" i="9"/>
  <c r="T84" i="9" s="1"/>
  <c r="D13" i="11"/>
  <c r="B14" i="11"/>
  <c r="A15" i="11" s="1"/>
  <c r="D15" i="11" s="1"/>
  <c r="D12" i="11"/>
  <c r="B12" i="17"/>
  <c r="A13" i="17" s="1"/>
  <c r="D12" i="17"/>
  <c r="D11" i="18"/>
  <c r="B11" i="18"/>
  <c r="A12" i="18" s="1"/>
  <c r="B11" i="16"/>
  <c r="A12" i="16" s="1"/>
  <c r="D11" i="16"/>
  <c r="A11" i="15"/>
  <c r="S21" i="9"/>
  <c r="S22" i="9" s="1"/>
  <c r="P22" i="9" s="1"/>
  <c r="P63" i="9"/>
  <c r="S64" i="9"/>
  <c r="B94" i="7" l="1"/>
  <c r="P84" i="9"/>
  <c r="B15" i="11"/>
  <c r="A16" i="11" s="1"/>
  <c r="D16" i="11" s="1"/>
  <c r="D12" i="16"/>
  <c r="B12" i="16"/>
  <c r="A13" i="16" s="1"/>
  <c r="B12" i="18"/>
  <c r="A13" i="18" s="1"/>
  <c r="D12" i="18"/>
  <c r="D13" i="17"/>
  <c r="B13" i="17"/>
  <c r="A14" i="17" s="1"/>
  <c r="B11" i="15"/>
  <c r="A12" i="15" s="1"/>
  <c r="D11" i="15"/>
  <c r="P21" i="9"/>
  <c r="S23" i="9"/>
  <c r="P23" i="9" s="1"/>
  <c r="P64" i="9"/>
  <c r="T64" i="9"/>
  <c r="AC316" i="7"/>
  <c r="AB316" i="7"/>
  <c r="AA316" i="7"/>
  <c r="Z316" i="7"/>
  <c r="Y316" i="7"/>
  <c r="X316" i="7"/>
  <c r="W316" i="7"/>
  <c r="V316" i="7"/>
  <c r="U316" i="7"/>
  <c r="T316" i="7"/>
  <c r="S316" i="7"/>
  <c r="R316" i="7"/>
  <c r="Q316" i="7"/>
  <c r="P316" i="7"/>
  <c r="O316" i="7"/>
  <c r="M316" i="7"/>
  <c r="L316" i="7"/>
  <c r="I316" i="7"/>
  <c r="H316" i="7"/>
  <c r="AC315" i="7"/>
  <c r="AB315" i="7"/>
  <c r="AA315" i="7"/>
  <c r="Z315" i="7"/>
  <c r="Y315" i="7"/>
  <c r="X315" i="7"/>
  <c r="W315" i="7"/>
  <c r="V315" i="7"/>
  <c r="U315" i="7"/>
  <c r="T315" i="7"/>
  <c r="S315" i="7"/>
  <c r="R315" i="7"/>
  <c r="Q315" i="7"/>
  <c r="P315" i="7"/>
  <c r="O315" i="7"/>
  <c r="M315" i="7"/>
  <c r="L315" i="7"/>
  <c r="I315" i="7"/>
  <c r="H315" i="7"/>
  <c r="AC314" i="7"/>
  <c r="AB314" i="7"/>
  <c r="AA314" i="7"/>
  <c r="Z314" i="7"/>
  <c r="Y314" i="7"/>
  <c r="X314" i="7"/>
  <c r="W314" i="7"/>
  <c r="V314" i="7"/>
  <c r="U314" i="7"/>
  <c r="T314" i="7"/>
  <c r="S314" i="7"/>
  <c r="R314" i="7"/>
  <c r="Q314" i="7"/>
  <c r="P314" i="7"/>
  <c r="O314" i="7"/>
  <c r="M314" i="7"/>
  <c r="L314" i="7"/>
  <c r="I314" i="7"/>
  <c r="H314" i="7"/>
  <c r="AC313" i="7"/>
  <c r="AB313" i="7"/>
  <c r="AA313" i="7"/>
  <c r="Z313" i="7"/>
  <c r="Y313" i="7"/>
  <c r="X313" i="7"/>
  <c r="W313" i="7"/>
  <c r="V313" i="7"/>
  <c r="U313" i="7"/>
  <c r="T313" i="7"/>
  <c r="S313" i="7"/>
  <c r="R313" i="7"/>
  <c r="Q313" i="7"/>
  <c r="P313" i="7"/>
  <c r="O313" i="7"/>
  <c r="M313" i="7"/>
  <c r="L313" i="7"/>
  <c r="I313" i="7"/>
  <c r="H313" i="7"/>
  <c r="AC312" i="7"/>
  <c r="AB312" i="7"/>
  <c r="AA312" i="7"/>
  <c r="Z312" i="7"/>
  <c r="Y312" i="7"/>
  <c r="X312" i="7"/>
  <c r="W312" i="7"/>
  <c r="V312" i="7"/>
  <c r="U312" i="7"/>
  <c r="T312" i="7"/>
  <c r="S312" i="7"/>
  <c r="R312" i="7"/>
  <c r="Q312" i="7"/>
  <c r="P312" i="7"/>
  <c r="O312" i="7"/>
  <c r="M312" i="7"/>
  <c r="L312" i="7"/>
  <c r="I312" i="7"/>
  <c r="H312" i="7"/>
  <c r="AC311" i="7"/>
  <c r="AB311" i="7"/>
  <c r="AA311" i="7"/>
  <c r="Z311" i="7"/>
  <c r="Y311" i="7"/>
  <c r="X311" i="7"/>
  <c r="W311" i="7"/>
  <c r="V311" i="7"/>
  <c r="U311" i="7"/>
  <c r="T311" i="7"/>
  <c r="S311" i="7"/>
  <c r="R311" i="7"/>
  <c r="Q311" i="7"/>
  <c r="P311" i="7"/>
  <c r="O311" i="7"/>
  <c r="M311" i="7"/>
  <c r="L311" i="7"/>
  <c r="I311" i="7"/>
  <c r="H311" i="7"/>
  <c r="AC310" i="7"/>
  <c r="AB310" i="7"/>
  <c r="AA310" i="7"/>
  <c r="Z310" i="7"/>
  <c r="Y310" i="7"/>
  <c r="X310" i="7"/>
  <c r="W310" i="7"/>
  <c r="V310" i="7"/>
  <c r="U310" i="7"/>
  <c r="T310" i="7"/>
  <c r="S310" i="7"/>
  <c r="R310" i="7"/>
  <c r="Q310" i="7"/>
  <c r="P310" i="7"/>
  <c r="O310" i="7"/>
  <c r="M310" i="7"/>
  <c r="L310" i="7"/>
  <c r="I310" i="7"/>
  <c r="H310" i="7"/>
  <c r="AC309" i="7"/>
  <c r="AB309" i="7"/>
  <c r="AA309" i="7"/>
  <c r="Z309" i="7"/>
  <c r="Y309" i="7"/>
  <c r="X309" i="7"/>
  <c r="W309" i="7"/>
  <c r="V309" i="7"/>
  <c r="U309" i="7"/>
  <c r="T309" i="7"/>
  <c r="S309" i="7"/>
  <c r="R309" i="7"/>
  <c r="Q309" i="7"/>
  <c r="P309" i="7"/>
  <c r="O309" i="7"/>
  <c r="M309" i="7"/>
  <c r="L309" i="7"/>
  <c r="I309" i="7"/>
  <c r="H309" i="7"/>
  <c r="AC308" i="7"/>
  <c r="AB308" i="7"/>
  <c r="AA308" i="7"/>
  <c r="Z308" i="7"/>
  <c r="Y308" i="7"/>
  <c r="X308" i="7"/>
  <c r="W308" i="7"/>
  <c r="V308" i="7"/>
  <c r="U308" i="7"/>
  <c r="T308" i="7"/>
  <c r="S308" i="7"/>
  <c r="R308" i="7"/>
  <c r="Q308" i="7"/>
  <c r="P308" i="7"/>
  <c r="O308" i="7"/>
  <c r="M308" i="7"/>
  <c r="L308" i="7"/>
  <c r="I308" i="7"/>
  <c r="H308" i="7"/>
  <c r="AC307" i="7"/>
  <c r="AB307" i="7"/>
  <c r="AA307" i="7"/>
  <c r="Z307" i="7"/>
  <c r="Y307" i="7"/>
  <c r="X307" i="7"/>
  <c r="W307" i="7"/>
  <c r="V307" i="7"/>
  <c r="U307" i="7"/>
  <c r="T307" i="7"/>
  <c r="S307" i="7"/>
  <c r="R307" i="7"/>
  <c r="Q307" i="7"/>
  <c r="P307" i="7"/>
  <c r="O307" i="7"/>
  <c r="M307" i="7"/>
  <c r="L307" i="7"/>
  <c r="I307" i="7"/>
  <c r="H307" i="7"/>
  <c r="AC306" i="7"/>
  <c r="AB306" i="7"/>
  <c r="AA306" i="7"/>
  <c r="Z306" i="7"/>
  <c r="Y306" i="7"/>
  <c r="X306" i="7"/>
  <c r="W306" i="7"/>
  <c r="V306" i="7"/>
  <c r="U306" i="7"/>
  <c r="T306" i="7"/>
  <c r="S306" i="7"/>
  <c r="R306" i="7"/>
  <c r="Q306" i="7"/>
  <c r="P306" i="7"/>
  <c r="O306" i="7"/>
  <c r="M306" i="7"/>
  <c r="L306" i="7"/>
  <c r="I306" i="7"/>
  <c r="H306" i="7"/>
  <c r="AC305" i="7"/>
  <c r="AB305" i="7"/>
  <c r="AA305" i="7"/>
  <c r="Z305" i="7"/>
  <c r="Y305" i="7"/>
  <c r="X305" i="7"/>
  <c r="W305" i="7"/>
  <c r="V305" i="7"/>
  <c r="U305" i="7"/>
  <c r="T305" i="7"/>
  <c r="S305" i="7"/>
  <c r="R305" i="7"/>
  <c r="Q305" i="7"/>
  <c r="P305" i="7"/>
  <c r="O305" i="7"/>
  <c r="M305" i="7"/>
  <c r="L305" i="7"/>
  <c r="I305" i="7"/>
  <c r="H305" i="7"/>
  <c r="AC304" i="7"/>
  <c r="AB304" i="7"/>
  <c r="AA304" i="7"/>
  <c r="Z304" i="7"/>
  <c r="Y304" i="7"/>
  <c r="X304" i="7"/>
  <c r="W304" i="7"/>
  <c r="V304" i="7"/>
  <c r="U304" i="7"/>
  <c r="T304" i="7"/>
  <c r="S304" i="7"/>
  <c r="R304" i="7"/>
  <c r="Q304" i="7"/>
  <c r="P304" i="7"/>
  <c r="O304" i="7"/>
  <c r="M304" i="7"/>
  <c r="L304" i="7"/>
  <c r="I304" i="7"/>
  <c r="H304" i="7"/>
  <c r="AC303" i="7"/>
  <c r="AB303" i="7"/>
  <c r="AA303" i="7"/>
  <c r="Z303" i="7"/>
  <c r="Y303" i="7"/>
  <c r="X303" i="7"/>
  <c r="W303" i="7"/>
  <c r="V303" i="7"/>
  <c r="U303" i="7"/>
  <c r="T303" i="7"/>
  <c r="S303" i="7"/>
  <c r="R303" i="7"/>
  <c r="Q303" i="7"/>
  <c r="P303" i="7"/>
  <c r="O303" i="7"/>
  <c r="M303" i="7"/>
  <c r="L303" i="7"/>
  <c r="I303" i="7"/>
  <c r="H303" i="7"/>
  <c r="AC302" i="7"/>
  <c r="AB302" i="7"/>
  <c r="AA302" i="7"/>
  <c r="Z302" i="7"/>
  <c r="Y302" i="7"/>
  <c r="X302" i="7"/>
  <c r="W302" i="7"/>
  <c r="V302" i="7"/>
  <c r="U302" i="7"/>
  <c r="T302" i="7"/>
  <c r="S302" i="7"/>
  <c r="R302" i="7"/>
  <c r="Q302" i="7"/>
  <c r="P302" i="7"/>
  <c r="O302" i="7"/>
  <c r="M302" i="7"/>
  <c r="L302" i="7"/>
  <c r="I302" i="7"/>
  <c r="H302" i="7"/>
  <c r="AC301" i="7"/>
  <c r="AB301" i="7"/>
  <c r="AA301" i="7"/>
  <c r="Z301" i="7"/>
  <c r="Y301" i="7"/>
  <c r="X301" i="7"/>
  <c r="W301" i="7"/>
  <c r="V301" i="7"/>
  <c r="U301" i="7"/>
  <c r="T301" i="7"/>
  <c r="S301" i="7"/>
  <c r="R301" i="7"/>
  <c r="Q301" i="7"/>
  <c r="P301" i="7"/>
  <c r="O301" i="7"/>
  <c r="M301" i="7"/>
  <c r="L301" i="7"/>
  <c r="I301" i="7"/>
  <c r="H301" i="7"/>
  <c r="AC300" i="7"/>
  <c r="AB300" i="7"/>
  <c r="AA300" i="7"/>
  <c r="Z300" i="7"/>
  <c r="Y300" i="7"/>
  <c r="X300" i="7"/>
  <c r="W300" i="7"/>
  <c r="V300" i="7"/>
  <c r="U300" i="7"/>
  <c r="T300" i="7"/>
  <c r="S300" i="7"/>
  <c r="R300" i="7"/>
  <c r="Q300" i="7"/>
  <c r="P300" i="7"/>
  <c r="O300" i="7"/>
  <c r="M300" i="7"/>
  <c r="L300" i="7"/>
  <c r="I300" i="7"/>
  <c r="H300" i="7"/>
  <c r="AC299" i="7"/>
  <c r="AB299" i="7"/>
  <c r="AA299" i="7"/>
  <c r="Z299" i="7"/>
  <c r="Y299" i="7"/>
  <c r="X299" i="7"/>
  <c r="W299" i="7"/>
  <c r="V299" i="7"/>
  <c r="U299" i="7"/>
  <c r="T299" i="7"/>
  <c r="S299" i="7"/>
  <c r="R299" i="7"/>
  <c r="Q299" i="7"/>
  <c r="P299" i="7"/>
  <c r="O299" i="7"/>
  <c r="M299" i="7"/>
  <c r="L299" i="7"/>
  <c r="I299" i="7"/>
  <c r="H299" i="7"/>
  <c r="AC298" i="7"/>
  <c r="AB298" i="7"/>
  <c r="AA298" i="7"/>
  <c r="Z298" i="7"/>
  <c r="Y298" i="7"/>
  <c r="X298" i="7"/>
  <c r="W298" i="7"/>
  <c r="V298" i="7"/>
  <c r="U298" i="7"/>
  <c r="T298" i="7"/>
  <c r="S298" i="7"/>
  <c r="R298" i="7"/>
  <c r="Q298" i="7"/>
  <c r="P298" i="7"/>
  <c r="O298" i="7"/>
  <c r="M298" i="7"/>
  <c r="L298" i="7"/>
  <c r="I298" i="7"/>
  <c r="H298" i="7"/>
  <c r="AC297" i="7"/>
  <c r="AB297" i="7"/>
  <c r="AA297" i="7"/>
  <c r="Z297" i="7"/>
  <c r="Y297" i="7"/>
  <c r="X297" i="7"/>
  <c r="W297" i="7"/>
  <c r="V297" i="7"/>
  <c r="U297" i="7"/>
  <c r="T297" i="7"/>
  <c r="S297" i="7"/>
  <c r="R297" i="7"/>
  <c r="Q297" i="7"/>
  <c r="P297" i="7"/>
  <c r="O297" i="7"/>
  <c r="M297" i="7"/>
  <c r="L297" i="7"/>
  <c r="I297" i="7"/>
  <c r="H297" i="7"/>
  <c r="AC296" i="7"/>
  <c r="AB296" i="7"/>
  <c r="AA296" i="7"/>
  <c r="Z296" i="7"/>
  <c r="Y296" i="7"/>
  <c r="X296" i="7"/>
  <c r="W296" i="7"/>
  <c r="V296" i="7"/>
  <c r="U296" i="7"/>
  <c r="T296" i="7"/>
  <c r="S296" i="7"/>
  <c r="R296" i="7"/>
  <c r="Q296" i="7"/>
  <c r="P296" i="7"/>
  <c r="O296" i="7"/>
  <c r="M296" i="7"/>
  <c r="L296" i="7"/>
  <c r="I296" i="7"/>
  <c r="H296" i="7"/>
  <c r="AC295" i="7"/>
  <c r="AB295" i="7"/>
  <c r="AA295" i="7"/>
  <c r="Z295" i="7"/>
  <c r="Y295" i="7"/>
  <c r="X295" i="7"/>
  <c r="W295" i="7"/>
  <c r="V295" i="7"/>
  <c r="U295" i="7"/>
  <c r="T295" i="7"/>
  <c r="S295" i="7"/>
  <c r="R295" i="7"/>
  <c r="Q295" i="7"/>
  <c r="P295" i="7"/>
  <c r="O295" i="7"/>
  <c r="M295" i="7"/>
  <c r="L295" i="7"/>
  <c r="I295" i="7"/>
  <c r="H295" i="7"/>
  <c r="AC294" i="7"/>
  <c r="AB294" i="7"/>
  <c r="AA294" i="7"/>
  <c r="Z294" i="7"/>
  <c r="Y294" i="7"/>
  <c r="X294" i="7"/>
  <c r="W294" i="7"/>
  <c r="V294" i="7"/>
  <c r="U294" i="7"/>
  <c r="T294" i="7"/>
  <c r="S294" i="7"/>
  <c r="R294" i="7"/>
  <c r="Q294" i="7"/>
  <c r="P294" i="7"/>
  <c r="O294" i="7"/>
  <c r="M294" i="7"/>
  <c r="L294" i="7"/>
  <c r="I294" i="7"/>
  <c r="H294" i="7"/>
  <c r="AC293" i="7"/>
  <c r="AB293" i="7"/>
  <c r="AA293" i="7"/>
  <c r="Z293" i="7"/>
  <c r="Y293" i="7"/>
  <c r="X293" i="7"/>
  <c r="W293" i="7"/>
  <c r="V293" i="7"/>
  <c r="U293" i="7"/>
  <c r="T293" i="7"/>
  <c r="S293" i="7"/>
  <c r="R293" i="7"/>
  <c r="Q293" i="7"/>
  <c r="P293" i="7"/>
  <c r="O293" i="7"/>
  <c r="M293" i="7"/>
  <c r="L293" i="7"/>
  <c r="I293" i="7"/>
  <c r="H293" i="7"/>
  <c r="AC292" i="7"/>
  <c r="AB292" i="7"/>
  <c r="AA292" i="7"/>
  <c r="Z292" i="7"/>
  <c r="Y292" i="7"/>
  <c r="X292" i="7"/>
  <c r="W292" i="7"/>
  <c r="V292" i="7"/>
  <c r="U292" i="7"/>
  <c r="T292" i="7"/>
  <c r="S292" i="7"/>
  <c r="R292" i="7"/>
  <c r="Q292" i="7"/>
  <c r="P292" i="7"/>
  <c r="O292" i="7"/>
  <c r="M292" i="7"/>
  <c r="L292" i="7"/>
  <c r="I292" i="7"/>
  <c r="H292" i="7"/>
  <c r="AC291" i="7"/>
  <c r="AB291" i="7"/>
  <c r="AA291" i="7"/>
  <c r="Z291" i="7"/>
  <c r="Y291" i="7"/>
  <c r="X291" i="7"/>
  <c r="W291" i="7"/>
  <c r="V291" i="7"/>
  <c r="U291" i="7"/>
  <c r="T291" i="7"/>
  <c r="S291" i="7"/>
  <c r="R291" i="7"/>
  <c r="Q291" i="7"/>
  <c r="P291" i="7"/>
  <c r="O291" i="7"/>
  <c r="M291" i="7"/>
  <c r="L291" i="7"/>
  <c r="I291" i="7"/>
  <c r="H291" i="7"/>
  <c r="AC290" i="7"/>
  <c r="AB290" i="7"/>
  <c r="AA290" i="7"/>
  <c r="Z290" i="7"/>
  <c r="Y290" i="7"/>
  <c r="X290" i="7"/>
  <c r="W290" i="7"/>
  <c r="V290" i="7"/>
  <c r="U290" i="7"/>
  <c r="T290" i="7"/>
  <c r="S290" i="7"/>
  <c r="R290" i="7"/>
  <c r="Q290" i="7"/>
  <c r="P290" i="7"/>
  <c r="O290" i="7"/>
  <c r="M290" i="7"/>
  <c r="L290" i="7"/>
  <c r="I290" i="7"/>
  <c r="H290" i="7"/>
  <c r="AC289" i="7"/>
  <c r="AB289" i="7"/>
  <c r="AA289" i="7"/>
  <c r="Z289" i="7"/>
  <c r="Y289" i="7"/>
  <c r="X289" i="7"/>
  <c r="W289" i="7"/>
  <c r="V289" i="7"/>
  <c r="U289" i="7"/>
  <c r="T289" i="7"/>
  <c r="S289" i="7"/>
  <c r="R289" i="7"/>
  <c r="Q289" i="7"/>
  <c r="P289" i="7"/>
  <c r="O289" i="7"/>
  <c r="M289" i="7"/>
  <c r="L289" i="7"/>
  <c r="I289" i="7"/>
  <c r="H289" i="7"/>
  <c r="AC288" i="7"/>
  <c r="AB288" i="7"/>
  <c r="AA288" i="7"/>
  <c r="Z288" i="7"/>
  <c r="Y288" i="7"/>
  <c r="X288" i="7"/>
  <c r="W288" i="7"/>
  <c r="V288" i="7"/>
  <c r="U288" i="7"/>
  <c r="T288" i="7"/>
  <c r="S288" i="7"/>
  <c r="R288" i="7"/>
  <c r="Q288" i="7"/>
  <c r="P288" i="7"/>
  <c r="O288" i="7"/>
  <c r="M288" i="7"/>
  <c r="L288" i="7"/>
  <c r="I288" i="7"/>
  <c r="H288" i="7"/>
  <c r="AC287" i="7"/>
  <c r="AB287" i="7"/>
  <c r="AA287" i="7"/>
  <c r="Z287" i="7"/>
  <c r="Y287" i="7"/>
  <c r="X287" i="7"/>
  <c r="W287" i="7"/>
  <c r="V287" i="7"/>
  <c r="U287" i="7"/>
  <c r="T287" i="7"/>
  <c r="S287" i="7"/>
  <c r="R287" i="7"/>
  <c r="Q287" i="7"/>
  <c r="P287" i="7"/>
  <c r="O287" i="7"/>
  <c r="M287" i="7"/>
  <c r="L287" i="7"/>
  <c r="I287" i="7"/>
  <c r="H287" i="7"/>
  <c r="AC286" i="7"/>
  <c r="AB286" i="7"/>
  <c r="AA286" i="7"/>
  <c r="Z286" i="7"/>
  <c r="Y286" i="7"/>
  <c r="X286" i="7"/>
  <c r="W286" i="7"/>
  <c r="V286" i="7"/>
  <c r="U286" i="7"/>
  <c r="T286" i="7"/>
  <c r="S286" i="7"/>
  <c r="R286" i="7"/>
  <c r="Q286" i="7"/>
  <c r="P286" i="7"/>
  <c r="O286" i="7"/>
  <c r="M286" i="7"/>
  <c r="L286" i="7"/>
  <c r="I286" i="7"/>
  <c r="H286" i="7"/>
  <c r="AC285" i="7"/>
  <c r="AB285" i="7"/>
  <c r="AA285" i="7"/>
  <c r="Z285" i="7"/>
  <c r="Y285" i="7"/>
  <c r="X285" i="7"/>
  <c r="W285" i="7"/>
  <c r="V285" i="7"/>
  <c r="U285" i="7"/>
  <c r="T285" i="7"/>
  <c r="S285" i="7"/>
  <c r="R285" i="7"/>
  <c r="Q285" i="7"/>
  <c r="P285" i="7"/>
  <c r="O285" i="7"/>
  <c r="M285" i="7"/>
  <c r="L285" i="7"/>
  <c r="I285" i="7"/>
  <c r="H285" i="7"/>
  <c r="AC284" i="7"/>
  <c r="AB284" i="7"/>
  <c r="AA284" i="7"/>
  <c r="Z284" i="7"/>
  <c r="Y284" i="7"/>
  <c r="X284" i="7"/>
  <c r="W284" i="7"/>
  <c r="V284" i="7"/>
  <c r="U284" i="7"/>
  <c r="T284" i="7"/>
  <c r="S284" i="7"/>
  <c r="R284" i="7"/>
  <c r="Q284" i="7"/>
  <c r="P284" i="7"/>
  <c r="O284" i="7"/>
  <c r="M284" i="7"/>
  <c r="L284" i="7"/>
  <c r="I284" i="7"/>
  <c r="H284" i="7"/>
  <c r="AC283" i="7"/>
  <c r="AB283" i="7"/>
  <c r="AA283" i="7"/>
  <c r="Z283" i="7"/>
  <c r="Y283" i="7"/>
  <c r="X283" i="7"/>
  <c r="W283" i="7"/>
  <c r="V283" i="7"/>
  <c r="U283" i="7"/>
  <c r="T283" i="7"/>
  <c r="S283" i="7"/>
  <c r="R283" i="7"/>
  <c r="Q283" i="7"/>
  <c r="P283" i="7"/>
  <c r="O283" i="7"/>
  <c r="M283" i="7"/>
  <c r="L283" i="7"/>
  <c r="I283" i="7"/>
  <c r="H283" i="7"/>
  <c r="AC282" i="7"/>
  <c r="AB282" i="7"/>
  <c r="AA282" i="7"/>
  <c r="Z282" i="7"/>
  <c r="Y282" i="7"/>
  <c r="X282" i="7"/>
  <c r="W282" i="7"/>
  <c r="V282" i="7"/>
  <c r="U282" i="7"/>
  <c r="T282" i="7"/>
  <c r="S282" i="7"/>
  <c r="R282" i="7"/>
  <c r="Q282" i="7"/>
  <c r="P282" i="7"/>
  <c r="O282" i="7"/>
  <c r="M282" i="7"/>
  <c r="L282" i="7"/>
  <c r="I282" i="7"/>
  <c r="H282" i="7"/>
  <c r="AC281" i="7"/>
  <c r="AB281" i="7"/>
  <c r="AA281" i="7"/>
  <c r="Z281" i="7"/>
  <c r="Y281" i="7"/>
  <c r="X281" i="7"/>
  <c r="W281" i="7"/>
  <c r="V281" i="7"/>
  <c r="U281" i="7"/>
  <c r="T281" i="7"/>
  <c r="S281" i="7"/>
  <c r="R281" i="7"/>
  <c r="Q281" i="7"/>
  <c r="P281" i="7"/>
  <c r="O281" i="7"/>
  <c r="M281" i="7"/>
  <c r="L281" i="7"/>
  <c r="I281" i="7"/>
  <c r="H281" i="7"/>
  <c r="AC280" i="7"/>
  <c r="AB280" i="7"/>
  <c r="AA280" i="7"/>
  <c r="Z280" i="7"/>
  <c r="Y280" i="7"/>
  <c r="X280" i="7"/>
  <c r="W280" i="7"/>
  <c r="V280" i="7"/>
  <c r="U280" i="7"/>
  <c r="T280" i="7"/>
  <c r="S280" i="7"/>
  <c r="R280" i="7"/>
  <c r="Q280" i="7"/>
  <c r="P280" i="7"/>
  <c r="O280" i="7"/>
  <c r="M280" i="7"/>
  <c r="L280" i="7"/>
  <c r="I280" i="7"/>
  <c r="H280" i="7"/>
  <c r="AC279" i="7"/>
  <c r="AB279" i="7"/>
  <c r="AA279" i="7"/>
  <c r="Z279" i="7"/>
  <c r="Y279" i="7"/>
  <c r="X279" i="7"/>
  <c r="W279" i="7"/>
  <c r="V279" i="7"/>
  <c r="U279" i="7"/>
  <c r="T279" i="7"/>
  <c r="S279" i="7"/>
  <c r="R279" i="7"/>
  <c r="Q279" i="7"/>
  <c r="P279" i="7"/>
  <c r="O279" i="7"/>
  <c r="M279" i="7"/>
  <c r="L279" i="7"/>
  <c r="I279" i="7"/>
  <c r="H279" i="7"/>
  <c r="AC278" i="7"/>
  <c r="AB278" i="7"/>
  <c r="AA278" i="7"/>
  <c r="Z278" i="7"/>
  <c r="Y278" i="7"/>
  <c r="X278" i="7"/>
  <c r="W278" i="7"/>
  <c r="V278" i="7"/>
  <c r="U278" i="7"/>
  <c r="T278" i="7"/>
  <c r="S278" i="7"/>
  <c r="R278" i="7"/>
  <c r="Q278" i="7"/>
  <c r="P278" i="7"/>
  <c r="O278" i="7"/>
  <c r="M278" i="7"/>
  <c r="L278" i="7"/>
  <c r="I278" i="7"/>
  <c r="H278" i="7"/>
  <c r="AC277" i="7"/>
  <c r="AB277" i="7"/>
  <c r="AA277" i="7"/>
  <c r="Z277" i="7"/>
  <c r="Y277" i="7"/>
  <c r="X277" i="7"/>
  <c r="W277" i="7"/>
  <c r="V277" i="7"/>
  <c r="U277" i="7"/>
  <c r="T277" i="7"/>
  <c r="S277" i="7"/>
  <c r="R277" i="7"/>
  <c r="Q277" i="7"/>
  <c r="P277" i="7"/>
  <c r="O277" i="7"/>
  <c r="M277" i="7"/>
  <c r="L277" i="7"/>
  <c r="I277" i="7"/>
  <c r="H277" i="7"/>
  <c r="AC276" i="7"/>
  <c r="AB276" i="7"/>
  <c r="AA276" i="7"/>
  <c r="Z276" i="7"/>
  <c r="Y276" i="7"/>
  <c r="X276" i="7"/>
  <c r="W276" i="7"/>
  <c r="V276" i="7"/>
  <c r="U276" i="7"/>
  <c r="T276" i="7"/>
  <c r="S276" i="7"/>
  <c r="R276" i="7"/>
  <c r="Q276" i="7"/>
  <c r="P276" i="7"/>
  <c r="O276" i="7"/>
  <c r="M276" i="7"/>
  <c r="L276" i="7"/>
  <c r="I276" i="7"/>
  <c r="H276" i="7"/>
  <c r="AC275" i="7"/>
  <c r="AB275" i="7"/>
  <c r="AA275" i="7"/>
  <c r="Z275" i="7"/>
  <c r="Y275" i="7"/>
  <c r="X275" i="7"/>
  <c r="W275" i="7"/>
  <c r="V275" i="7"/>
  <c r="U275" i="7"/>
  <c r="T275" i="7"/>
  <c r="S275" i="7"/>
  <c r="R275" i="7"/>
  <c r="Q275" i="7"/>
  <c r="P275" i="7"/>
  <c r="O275" i="7"/>
  <c r="M275" i="7"/>
  <c r="L275" i="7"/>
  <c r="I275" i="7"/>
  <c r="H275" i="7"/>
  <c r="AC274" i="7"/>
  <c r="AB274" i="7"/>
  <c r="AA274" i="7"/>
  <c r="Z274" i="7"/>
  <c r="Y274" i="7"/>
  <c r="X274" i="7"/>
  <c r="W274" i="7"/>
  <c r="V274" i="7"/>
  <c r="U274" i="7"/>
  <c r="T274" i="7"/>
  <c r="S274" i="7"/>
  <c r="R274" i="7"/>
  <c r="Q274" i="7"/>
  <c r="P274" i="7"/>
  <c r="O274" i="7"/>
  <c r="M274" i="7"/>
  <c r="L274" i="7"/>
  <c r="I274" i="7"/>
  <c r="H274" i="7"/>
  <c r="AC273" i="7"/>
  <c r="AB273" i="7"/>
  <c r="AA273" i="7"/>
  <c r="Z273" i="7"/>
  <c r="Y273" i="7"/>
  <c r="X273" i="7"/>
  <c r="W273" i="7"/>
  <c r="V273" i="7"/>
  <c r="U273" i="7"/>
  <c r="T273" i="7"/>
  <c r="S273" i="7"/>
  <c r="R273" i="7"/>
  <c r="Q273" i="7"/>
  <c r="P273" i="7"/>
  <c r="O273" i="7"/>
  <c r="M273" i="7"/>
  <c r="L273" i="7"/>
  <c r="I273" i="7"/>
  <c r="H273" i="7"/>
  <c r="AC272" i="7"/>
  <c r="AB272" i="7"/>
  <c r="AA272" i="7"/>
  <c r="Z272" i="7"/>
  <c r="Y272" i="7"/>
  <c r="X272" i="7"/>
  <c r="W272" i="7"/>
  <c r="V272" i="7"/>
  <c r="U272" i="7"/>
  <c r="T272" i="7"/>
  <c r="S272" i="7"/>
  <c r="R272" i="7"/>
  <c r="Q272" i="7"/>
  <c r="P272" i="7"/>
  <c r="O272" i="7"/>
  <c r="M272" i="7"/>
  <c r="L272" i="7"/>
  <c r="I272" i="7"/>
  <c r="H272" i="7"/>
  <c r="AC271" i="7"/>
  <c r="AB271" i="7"/>
  <c r="AA271" i="7"/>
  <c r="Z271" i="7"/>
  <c r="Y271" i="7"/>
  <c r="X271" i="7"/>
  <c r="W271" i="7"/>
  <c r="V271" i="7"/>
  <c r="U271" i="7"/>
  <c r="T271" i="7"/>
  <c r="S271" i="7"/>
  <c r="R271" i="7"/>
  <c r="Q271" i="7"/>
  <c r="P271" i="7"/>
  <c r="O271" i="7"/>
  <c r="M271" i="7"/>
  <c r="L271" i="7"/>
  <c r="I271" i="7"/>
  <c r="H271" i="7"/>
  <c r="AC270" i="7"/>
  <c r="AB270" i="7"/>
  <c r="AA270" i="7"/>
  <c r="Z270" i="7"/>
  <c r="Y270" i="7"/>
  <c r="X270" i="7"/>
  <c r="W270" i="7"/>
  <c r="V270" i="7"/>
  <c r="U270" i="7"/>
  <c r="T270" i="7"/>
  <c r="S270" i="7"/>
  <c r="R270" i="7"/>
  <c r="Q270" i="7"/>
  <c r="P270" i="7"/>
  <c r="O270" i="7"/>
  <c r="M270" i="7"/>
  <c r="L270" i="7"/>
  <c r="I270" i="7"/>
  <c r="H270" i="7"/>
  <c r="AC269" i="7"/>
  <c r="AB269" i="7"/>
  <c r="AA269" i="7"/>
  <c r="Z269" i="7"/>
  <c r="Y269" i="7"/>
  <c r="X269" i="7"/>
  <c r="W269" i="7"/>
  <c r="V269" i="7"/>
  <c r="U269" i="7"/>
  <c r="T269" i="7"/>
  <c r="S269" i="7"/>
  <c r="R269" i="7"/>
  <c r="Q269" i="7"/>
  <c r="P269" i="7"/>
  <c r="O269" i="7"/>
  <c r="M269" i="7"/>
  <c r="L269" i="7"/>
  <c r="I269" i="7"/>
  <c r="H269" i="7"/>
  <c r="AB251" i="7"/>
  <c r="AA251" i="7"/>
  <c r="Z251" i="7"/>
  <c r="Y251" i="7"/>
  <c r="X251" i="7"/>
  <c r="W251" i="7"/>
  <c r="V251" i="7"/>
  <c r="U251" i="7"/>
  <c r="T251" i="7"/>
  <c r="AN251" i="7" s="1"/>
  <c r="S251" i="7"/>
  <c r="R251" i="7"/>
  <c r="Q251" i="7"/>
  <c r="O251" i="7"/>
  <c r="M251" i="7"/>
  <c r="BB251" i="7" s="1"/>
  <c r="L251" i="7"/>
  <c r="I251" i="7"/>
  <c r="H251" i="7"/>
  <c r="AN250" i="7"/>
  <c r="BB250" i="7"/>
  <c r="AN249" i="7"/>
  <c r="BB249" i="7"/>
  <c r="AN248" i="7"/>
  <c r="BB248" i="7"/>
  <c r="AN247" i="7"/>
  <c r="BB247" i="7"/>
  <c r="AN246" i="7"/>
  <c r="BB246" i="7"/>
  <c r="AN245" i="7"/>
  <c r="BB245" i="7"/>
  <c r="AN244" i="7"/>
  <c r="BB244" i="7"/>
  <c r="AN243" i="7"/>
  <c r="BB243" i="7"/>
  <c r="AN242" i="7"/>
  <c r="BB242" i="7"/>
  <c r="AN241" i="7"/>
  <c r="BB241" i="7"/>
  <c r="AN240" i="7"/>
  <c r="BB240" i="7"/>
  <c r="AN239" i="7"/>
  <c r="BB239" i="7"/>
  <c r="AN238" i="7"/>
  <c r="BB238" i="7"/>
  <c r="AN237" i="7"/>
  <c r="BB237" i="7"/>
  <c r="AN236" i="7"/>
  <c r="BB236" i="7"/>
  <c r="AN235" i="7"/>
  <c r="BB235" i="7"/>
  <c r="AN234" i="7"/>
  <c r="BB234" i="7"/>
  <c r="AN233" i="7"/>
  <c r="BB233" i="7"/>
  <c r="AN232" i="7"/>
  <c r="BB232" i="7"/>
  <c r="AN231" i="7"/>
  <c r="BB231" i="7"/>
  <c r="AN230" i="7"/>
  <c r="BB230" i="7"/>
  <c r="AN229" i="7"/>
  <c r="BB229" i="7"/>
  <c r="AN228" i="7"/>
  <c r="BB228" i="7"/>
  <c r="AN227" i="7"/>
  <c r="BB227" i="7"/>
  <c r="AN226" i="7"/>
  <c r="BB226" i="7"/>
  <c r="AN225" i="7"/>
  <c r="BB225" i="7"/>
  <c r="AN224" i="7"/>
  <c r="BB224" i="7"/>
  <c r="AN223" i="7"/>
  <c r="BB223" i="7"/>
  <c r="AN222" i="7"/>
  <c r="BB222" i="7"/>
  <c r="AN221" i="7"/>
  <c r="BB221" i="7"/>
  <c r="AN220" i="7"/>
  <c r="BB220" i="7"/>
  <c r="AN219" i="7"/>
  <c r="BB219" i="7"/>
  <c r="AB186" i="7"/>
  <c r="AA186" i="7"/>
  <c r="Z186" i="7"/>
  <c r="Y186" i="7"/>
  <c r="X186" i="7"/>
  <c r="W186" i="7"/>
  <c r="V186" i="7"/>
  <c r="U186" i="7"/>
  <c r="T186" i="7"/>
  <c r="AN186" i="7" s="1"/>
  <c r="S186" i="7"/>
  <c r="R186" i="7"/>
  <c r="Q186" i="7"/>
  <c r="O186" i="7"/>
  <c r="M186" i="7"/>
  <c r="BB186" i="7" s="1"/>
  <c r="L186" i="7"/>
  <c r="I186" i="7"/>
  <c r="H186" i="7"/>
  <c r="AN185" i="7"/>
  <c r="BB185" i="7"/>
  <c r="AB187" i="7"/>
  <c r="AA187" i="7"/>
  <c r="Z187" i="7"/>
  <c r="Y187" i="7"/>
  <c r="X187" i="7"/>
  <c r="W187" i="7"/>
  <c r="V187" i="7"/>
  <c r="U187" i="7"/>
  <c r="T187" i="7"/>
  <c r="AN187" i="7" s="1"/>
  <c r="S187" i="7"/>
  <c r="R187" i="7"/>
  <c r="Q187" i="7"/>
  <c r="O187" i="7"/>
  <c r="M187" i="7"/>
  <c r="BB187" i="7" s="1"/>
  <c r="L187" i="7"/>
  <c r="I187" i="7"/>
  <c r="H187" i="7"/>
  <c r="AB122" i="7"/>
  <c r="AA122" i="7"/>
  <c r="Z122" i="7"/>
  <c r="Y122" i="7"/>
  <c r="X122" i="7"/>
  <c r="W122" i="7"/>
  <c r="V122" i="7"/>
  <c r="U122" i="7"/>
  <c r="T122" i="7"/>
  <c r="AN122" i="7" s="1"/>
  <c r="S122" i="7"/>
  <c r="R122" i="7"/>
  <c r="Q122" i="7"/>
  <c r="O122" i="7"/>
  <c r="M122" i="7"/>
  <c r="BB122" i="7" s="1"/>
  <c r="L122" i="7"/>
  <c r="I122" i="7"/>
  <c r="H122" i="7"/>
  <c r="AB121" i="7"/>
  <c r="AA121" i="7"/>
  <c r="Z121" i="7"/>
  <c r="Y121" i="7"/>
  <c r="X121" i="7"/>
  <c r="W121" i="7"/>
  <c r="V121" i="7"/>
  <c r="U121" i="7"/>
  <c r="T121" i="7"/>
  <c r="AN121" i="7" s="1"/>
  <c r="S121" i="7"/>
  <c r="R121" i="7"/>
  <c r="Q121" i="7"/>
  <c r="O121" i="7"/>
  <c r="M121" i="7"/>
  <c r="BB121" i="7" s="1"/>
  <c r="L121" i="7"/>
  <c r="I121" i="7"/>
  <c r="H121" i="7"/>
  <c r="AB120" i="7"/>
  <c r="AA120" i="7"/>
  <c r="Z120" i="7"/>
  <c r="Y120" i="7"/>
  <c r="X120" i="7"/>
  <c r="W120" i="7"/>
  <c r="V120" i="7"/>
  <c r="U120" i="7"/>
  <c r="T120" i="7"/>
  <c r="AN120" i="7" s="1"/>
  <c r="S120" i="7"/>
  <c r="R120" i="7"/>
  <c r="Q120" i="7"/>
  <c r="O120" i="7"/>
  <c r="M120" i="7"/>
  <c r="BB120" i="7" s="1"/>
  <c r="L120" i="7"/>
  <c r="I120" i="7"/>
  <c r="H120" i="7"/>
  <c r="AB119" i="7"/>
  <c r="AA119" i="7"/>
  <c r="Z119" i="7"/>
  <c r="Y119" i="7"/>
  <c r="X119" i="7"/>
  <c r="W119" i="7"/>
  <c r="V119" i="7"/>
  <c r="U119" i="7"/>
  <c r="T119" i="7"/>
  <c r="AN119" i="7" s="1"/>
  <c r="S119" i="7"/>
  <c r="R119" i="7"/>
  <c r="Q119" i="7"/>
  <c r="O119" i="7"/>
  <c r="M119" i="7"/>
  <c r="BB119" i="7" s="1"/>
  <c r="L119" i="7"/>
  <c r="I119" i="7"/>
  <c r="H119" i="7"/>
  <c r="AB118" i="7"/>
  <c r="AA118" i="7"/>
  <c r="Z118" i="7"/>
  <c r="Y118" i="7"/>
  <c r="X118" i="7"/>
  <c r="W118" i="7"/>
  <c r="V118" i="7"/>
  <c r="U118" i="7"/>
  <c r="T118" i="7"/>
  <c r="AN118" i="7" s="1"/>
  <c r="S118" i="7"/>
  <c r="R118" i="7"/>
  <c r="Q118" i="7"/>
  <c r="O118" i="7"/>
  <c r="M118" i="7"/>
  <c r="BB118" i="7" s="1"/>
  <c r="L118" i="7"/>
  <c r="I118" i="7"/>
  <c r="H118" i="7"/>
  <c r="AB117" i="7"/>
  <c r="AA117" i="7"/>
  <c r="Z117" i="7"/>
  <c r="Y117" i="7"/>
  <c r="X117" i="7"/>
  <c r="W117" i="7"/>
  <c r="V117" i="7"/>
  <c r="U117" i="7"/>
  <c r="T117" i="7"/>
  <c r="AN117" i="7" s="1"/>
  <c r="S117" i="7"/>
  <c r="R117" i="7"/>
  <c r="Q117" i="7"/>
  <c r="O117" i="7"/>
  <c r="M117" i="7"/>
  <c r="BB117" i="7" s="1"/>
  <c r="L117" i="7"/>
  <c r="I117" i="7"/>
  <c r="H117" i="7"/>
  <c r="AB116" i="7"/>
  <c r="AA116" i="7"/>
  <c r="Z116" i="7"/>
  <c r="Y116" i="7"/>
  <c r="X116" i="7"/>
  <c r="W116" i="7"/>
  <c r="V116" i="7"/>
  <c r="U116" i="7"/>
  <c r="T116" i="7"/>
  <c r="AN116" i="7" s="1"/>
  <c r="S116" i="7"/>
  <c r="R116" i="7"/>
  <c r="Q116" i="7"/>
  <c r="O116" i="7"/>
  <c r="M116" i="7"/>
  <c r="BB116" i="7" s="1"/>
  <c r="L116" i="7"/>
  <c r="I116" i="7"/>
  <c r="H116" i="7"/>
  <c r="AB115" i="7"/>
  <c r="AA115" i="7"/>
  <c r="Z115" i="7"/>
  <c r="Y115" i="7"/>
  <c r="X115" i="7"/>
  <c r="W115" i="7"/>
  <c r="V115" i="7"/>
  <c r="U115" i="7"/>
  <c r="T115" i="7"/>
  <c r="AN115" i="7" s="1"/>
  <c r="S115" i="7"/>
  <c r="R115" i="7"/>
  <c r="Q115" i="7"/>
  <c r="O115" i="7"/>
  <c r="M115" i="7"/>
  <c r="BB115" i="7" s="1"/>
  <c r="L115" i="7"/>
  <c r="I115" i="7"/>
  <c r="H115" i="7"/>
  <c r="AB114" i="7"/>
  <c r="AA114" i="7"/>
  <c r="Z114" i="7"/>
  <c r="Y114" i="7"/>
  <c r="X114" i="7"/>
  <c r="W114" i="7"/>
  <c r="V114" i="7"/>
  <c r="U114" i="7"/>
  <c r="T114" i="7"/>
  <c r="AN114" i="7" s="1"/>
  <c r="S114" i="7"/>
  <c r="R114" i="7"/>
  <c r="Q114" i="7"/>
  <c r="O114" i="7"/>
  <c r="M114" i="7"/>
  <c r="BB114" i="7" s="1"/>
  <c r="L114" i="7"/>
  <c r="I114" i="7"/>
  <c r="H114" i="7"/>
  <c r="AN113" i="7"/>
  <c r="BB113" i="7"/>
  <c r="AN112" i="7"/>
  <c r="BB112" i="7"/>
  <c r="AN111" i="7"/>
  <c r="BB111" i="7"/>
  <c r="AN110" i="7"/>
  <c r="BB110" i="7"/>
  <c r="AN109" i="7"/>
  <c r="BB109" i="7"/>
  <c r="AN108" i="7"/>
  <c r="BB108" i="7"/>
  <c r="AN107" i="7"/>
  <c r="BB107" i="7"/>
  <c r="AN106" i="7"/>
  <c r="BB106" i="7"/>
  <c r="AN105" i="7"/>
  <c r="BB105" i="7"/>
  <c r="AN104" i="7"/>
  <c r="BB104" i="7"/>
  <c r="AN103" i="7"/>
  <c r="BB103" i="7"/>
  <c r="AN102" i="7"/>
  <c r="BB102" i="7"/>
  <c r="AN101" i="7"/>
  <c r="BB101" i="7"/>
  <c r="AN100" i="7"/>
  <c r="BB100" i="7"/>
  <c r="AN99" i="7"/>
  <c r="BB99" i="7"/>
  <c r="AN98" i="7"/>
  <c r="BB98" i="7"/>
  <c r="AN97" i="7"/>
  <c r="BB97" i="7"/>
  <c r="AN96" i="7"/>
  <c r="BB96" i="7"/>
  <c r="AN95" i="7"/>
  <c r="BB95" i="7"/>
  <c r="H6" i="18" l="1"/>
  <c r="G5" i="15"/>
  <c r="H6" i="16"/>
  <c r="H6" i="15"/>
  <c r="G5" i="17"/>
  <c r="G5" i="16"/>
  <c r="G6" i="11"/>
  <c r="N7" i="11"/>
  <c r="G5" i="18"/>
  <c r="B16" i="11"/>
  <c r="A17" i="11" s="1"/>
  <c r="B17" i="11" s="1"/>
  <c r="D14" i="17"/>
  <c r="B14" i="17"/>
  <c r="A15" i="17" s="1"/>
  <c r="B13" i="18"/>
  <c r="A14" i="18" s="1"/>
  <c r="D13" i="18"/>
  <c r="B13" i="16"/>
  <c r="A14" i="16" s="1"/>
  <c r="D13" i="16"/>
  <c r="B12" i="15"/>
  <c r="A13" i="15" s="1"/>
  <c r="D12" i="15"/>
  <c r="S24" i="9"/>
  <c r="T24" i="9" s="1"/>
  <c r="D17" i="11" l="1"/>
  <c r="B14" i="16"/>
  <c r="A15" i="16" s="1"/>
  <c r="D14" i="16"/>
  <c r="B14" i="18"/>
  <c r="A15" i="18" s="1"/>
  <c r="D14" i="18"/>
  <c r="B15" i="17"/>
  <c r="A16" i="17" s="1"/>
  <c r="D15" i="17"/>
  <c r="B13" i="15"/>
  <c r="A14" i="15" s="1"/>
  <c r="D13" i="15"/>
  <c r="P24" i="9"/>
  <c r="A18" i="11"/>
  <c r="AC318" i="7"/>
  <c r="AB318" i="7"/>
  <c r="AA318" i="7"/>
  <c r="Z318" i="7"/>
  <c r="Y318" i="7"/>
  <c r="X318" i="7"/>
  <c r="W318" i="7"/>
  <c r="V318" i="7"/>
  <c r="U318" i="7"/>
  <c r="T318" i="7"/>
  <c r="S318" i="7"/>
  <c r="R318" i="7"/>
  <c r="Q318" i="7"/>
  <c r="P318" i="7"/>
  <c r="O318" i="7"/>
  <c r="M318" i="7"/>
  <c r="L318" i="7"/>
  <c r="I318" i="7"/>
  <c r="H318" i="7"/>
  <c r="AC317" i="7"/>
  <c r="AB317" i="7"/>
  <c r="AA317" i="7"/>
  <c r="Z317" i="7"/>
  <c r="Y317" i="7"/>
  <c r="X317" i="7"/>
  <c r="W317" i="7"/>
  <c r="V317" i="7"/>
  <c r="U317" i="7"/>
  <c r="T317" i="7"/>
  <c r="S317" i="7"/>
  <c r="R317" i="7"/>
  <c r="Q317" i="7"/>
  <c r="P317" i="7"/>
  <c r="O317" i="7"/>
  <c r="M317" i="7"/>
  <c r="L317" i="7"/>
  <c r="I317" i="7"/>
  <c r="H317" i="7"/>
  <c r="AB253" i="7"/>
  <c r="AA253" i="7"/>
  <c r="Z253" i="7"/>
  <c r="Y253" i="7"/>
  <c r="X253" i="7"/>
  <c r="W253" i="7"/>
  <c r="V253" i="7"/>
  <c r="U253" i="7"/>
  <c r="T253" i="7"/>
  <c r="AN253" i="7" s="1"/>
  <c r="S253" i="7"/>
  <c r="R253" i="7"/>
  <c r="Q253" i="7"/>
  <c r="O253" i="7"/>
  <c r="M253" i="7"/>
  <c r="BB253" i="7" s="1"/>
  <c r="L253" i="7"/>
  <c r="I253" i="7"/>
  <c r="H253" i="7"/>
  <c r="AB252" i="7"/>
  <c r="AA252" i="7"/>
  <c r="Z252" i="7"/>
  <c r="Y252" i="7"/>
  <c r="X252" i="7"/>
  <c r="W252" i="7"/>
  <c r="V252" i="7"/>
  <c r="U252" i="7"/>
  <c r="T252" i="7"/>
  <c r="AN252" i="7" s="1"/>
  <c r="S252" i="7"/>
  <c r="R252" i="7"/>
  <c r="Q252" i="7"/>
  <c r="O252" i="7"/>
  <c r="M252" i="7"/>
  <c r="BB252" i="7" s="1"/>
  <c r="L252" i="7"/>
  <c r="I252" i="7"/>
  <c r="H252" i="7"/>
  <c r="AB188" i="7"/>
  <c r="AA188" i="7"/>
  <c r="Z188" i="7"/>
  <c r="Y188" i="7"/>
  <c r="X188" i="7"/>
  <c r="W188" i="7"/>
  <c r="V188" i="7"/>
  <c r="U188" i="7"/>
  <c r="T188" i="7"/>
  <c r="AN188" i="7" s="1"/>
  <c r="S188" i="7"/>
  <c r="R188" i="7"/>
  <c r="Q188" i="7"/>
  <c r="O188" i="7"/>
  <c r="M188" i="7"/>
  <c r="BB188" i="7" s="1"/>
  <c r="L188" i="7"/>
  <c r="I188" i="7"/>
  <c r="H188" i="7"/>
  <c r="B15" i="18" l="1"/>
  <c r="A16" i="18" s="1"/>
  <c r="D15" i="18"/>
  <c r="B16" i="17"/>
  <c r="A17" i="17" s="1"/>
  <c r="D16" i="17"/>
  <c r="B15" i="16"/>
  <c r="A16" i="16" s="1"/>
  <c r="D15" i="16"/>
  <c r="B14" i="15"/>
  <c r="A15" i="15" s="1"/>
  <c r="D14" i="15"/>
  <c r="B18" i="11"/>
  <c r="D18" i="11"/>
  <c r="P332" i="7"/>
  <c r="G332" i="7"/>
  <c r="P331" i="7"/>
  <c r="G331" i="7"/>
  <c r="P330" i="7"/>
  <c r="G330" i="7"/>
  <c r="P329" i="7"/>
  <c r="G329" i="7"/>
  <c r="P328" i="7"/>
  <c r="G328" i="7"/>
  <c r="P325" i="7"/>
  <c r="G325" i="7"/>
  <c r="AG319" i="7"/>
  <c r="A318" i="7"/>
  <c r="A317" i="7"/>
  <c r="A316" i="7"/>
  <c r="A315" i="7"/>
  <c r="A314" i="7"/>
  <c r="A313" i="7"/>
  <c r="A312" i="7"/>
  <c r="A311" i="7"/>
  <c r="A310" i="7"/>
  <c r="A309" i="7"/>
  <c r="A308" i="7"/>
  <c r="A307" i="7"/>
  <c r="A306" i="7"/>
  <c r="A305" i="7"/>
  <c r="A304" i="7"/>
  <c r="A303" i="7"/>
  <c r="A302" i="7"/>
  <c r="A301" i="7"/>
  <c r="A300" i="7"/>
  <c r="A299" i="7"/>
  <c r="A298" i="7"/>
  <c r="A297" i="7"/>
  <c r="A296" i="7"/>
  <c r="A295" i="7"/>
  <c r="A294" i="7"/>
  <c r="A293" i="7"/>
  <c r="A292" i="7"/>
  <c r="A291" i="7"/>
  <c r="A290" i="7"/>
  <c r="A289" i="7"/>
  <c r="A288" i="7"/>
  <c r="A287" i="7"/>
  <c r="A286" i="7"/>
  <c r="A285" i="7"/>
  <c r="A284" i="7"/>
  <c r="A283" i="7"/>
  <c r="A282" i="7"/>
  <c r="A281" i="7"/>
  <c r="A280" i="7"/>
  <c r="A279" i="7"/>
  <c r="A278" i="7"/>
  <c r="A277" i="7"/>
  <c r="A276" i="7"/>
  <c r="A275" i="7"/>
  <c r="A274" i="7"/>
  <c r="A273" i="7"/>
  <c r="A272" i="7"/>
  <c r="A271" i="7"/>
  <c r="A270" i="7"/>
  <c r="A269" i="7"/>
  <c r="A268" i="7"/>
  <c r="A267" i="7"/>
  <c r="A266" i="7"/>
  <c r="A265" i="7"/>
  <c r="P260" i="7"/>
  <c r="G260" i="7"/>
  <c r="AG254" i="7"/>
  <c r="A253" i="7"/>
  <c r="A252" i="7"/>
  <c r="A251" i="7"/>
  <c r="A250" i="7"/>
  <c r="A249" i="7"/>
  <c r="A248" i="7"/>
  <c r="A247" i="7"/>
  <c r="A246" i="7"/>
  <c r="A245" i="7"/>
  <c r="A244" i="7"/>
  <c r="A243" i="7"/>
  <c r="A242" i="7"/>
  <c r="A241" i="7"/>
  <c r="A240" i="7"/>
  <c r="A239" i="7"/>
  <c r="A238" i="7"/>
  <c r="A237" i="7"/>
  <c r="A236" i="7"/>
  <c r="A235" i="7"/>
  <c r="A234" i="7"/>
  <c r="A233" i="7"/>
  <c r="A232" i="7"/>
  <c r="A231" i="7"/>
  <c r="A230" i="7"/>
  <c r="A229" i="7"/>
  <c r="A228" i="7"/>
  <c r="A227" i="7"/>
  <c r="A226" i="7"/>
  <c r="A225" i="7"/>
  <c r="A224" i="7"/>
  <c r="A223" i="7"/>
  <c r="A222" i="7"/>
  <c r="A221" i="7"/>
  <c r="A220" i="7"/>
  <c r="A219" i="7"/>
  <c r="A218" i="7"/>
  <c r="A217" i="7"/>
  <c r="A216" i="7"/>
  <c r="A215" i="7"/>
  <c r="A214" i="7"/>
  <c r="A213" i="7"/>
  <c r="A212" i="7"/>
  <c r="A211" i="7"/>
  <c r="A210" i="7"/>
  <c r="A209" i="7"/>
  <c r="A208" i="7"/>
  <c r="A207" i="7"/>
  <c r="A206" i="7"/>
  <c r="A205" i="7"/>
  <c r="A204" i="7"/>
  <c r="A203" i="7"/>
  <c r="A202" i="7"/>
  <c r="A201" i="7"/>
  <c r="A200" i="7"/>
  <c r="P195" i="7"/>
  <c r="G195" i="7"/>
  <c r="AG189" i="7"/>
  <c r="A188" i="7"/>
  <c r="A187" i="7"/>
  <c r="A186" i="7"/>
  <c r="A185" i="7"/>
  <c r="A184" i="7"/>
  <c r="A183" i="7"/>
  <c r="A182" i="7"/>
  <c r="A181" i="7"/>
  <c r="A180" i="7"/>
  <c r="A179" i="7"/>
  <c r="A178" i="7"/>
  <c r="A177" i="7"/>
  <c r="A176" i="7"/>
  <c r="A175" i="7"/>
  <c r="A174" i="7"/>
  <c r="A173" i="7"/>
  <c r="A172" i="7"/>
  <c r="A171" i="7"/>
  <c r="A170" i="7"/>
  <c r="A169" i="7"/>
  <c r="A168" i="7"/>
  <c r="A167" i="7"/>
  <c r="A166" i="7"/>
  <c r="A165" i="7"/>
  <c r="A164" i="7"/>
  <c r="A163" i="7"/>
  <c r="A162" i="7"/>
  <c r="A161" i="7"/>
  <c r="A160" i="7"/>
  <c r="A159" i="7"/>
  <c r="A158" i="7"/>
  <c r="A157" i="7"/>
  <c r="A156" i="7"/>
  <c r="A155" i="7"/>
  <c r="A154" i="7"/>
  <c r="A153" i="7"/>
  <c r="A152" i="7"/>
  <c r="A151" i="7"/>
  <c r="A150" i="7"/>
  <c r="A149" i="7"/>
  <c r="A148" i="7"/>
  <c r="A147" i="7"/>
  <c r="A146" i="7"/>
  <c r="A145" i="7"/>
  <c r="A144" i="7"/>
  <c r="A143" i="7"/>
  <c r="A142" i="7"/>
  <c r="A141" i="7"/>
  <c r="A140" i="7"/>
  <c r="A139" i="7"/>
  <c r="A138" i="7"/>
  <c r="A137" i="7"/>
  <c r="A136" i="7"/>
  <c r="A135" i="7"/>
  <c r="P130" i="7"/>
  <c r="G130" i="7"/>
  <c r="AG124" i="7"/>
  <c r="A123" i="7"/>
  <c r="A122" i="7"/>
  <c r="A121" i="7"/>
  <c r="A120" i="7"/>
  <c r="A119" i="7"/>
  <c r="A118" i="7"/>
  <c r="A117" i="7"/>
  <c r="A116" i="7"/>
  <c r="A115" i="7"/>
  <c r="A114" i="7"/>
  <c r="A113" i="7"/>
  <c r="A112" i="7"/>
  <c r="A111" i="7"/>
  <c r="A110" i="7"/>
  <c r="A109" i="7"/>
  <c r="A108" i="7"/>
  <c r="A107" i="7"/>
  <c r="A106" i="7"/>
  <c r="A105" i="7"/>
  <c r="A104" i="7"/>
  <c r="A103" i="7"/>
  <c r="A102" i="7"/>
  <c r="A101" i="7"/>
  <c r="A100" i="7"/>
  <c r="A99" i="7"/>
  <c r="A98" i="7"/>
  <c r="A97" i="7"/>
  <c r="A96" i="7"/>
  <c r="A95" i="7"/>
  <c r="A94" i="7"/>
  <c r="A93" i="7"/>
  <c r="A92" i="7"/>
  <c r="A91" i="7"/>
  <c r="A90" i="7"/>
  <c r="A89" i="7"/>
  <c r="A88" i="7"/>
  <c r="A87" i="7"/>
  <c r="A86" i="7"/>
  <c r="A85" i="7"/>
  <c r="A84" i="7"/>
  <c r="A83" i="7"/>
  <c r="A82" i="7"/>
  <c r="A81" i="7"/>
  <c r="A80" i="7"/>
  <c r="A79" i="7"/>
  <c r="A78" i="7"/>
  <c r="A77" i="7"/>
  <c r="A76" i="7"/>
  <c r="A75" i="7"/>
  <c r="A74" i="7"/>
  <c r="A73" i="7"/>
  <c r="A72" i="7"/>
  <c r="A71" i="7"/>
  <c r="A70" i="7"/>
  <c r="P65" i="7"/>
  <c r="G65" i="7"/>
  <c r="AG59" i="7"/>
  <c r="A58" i="7"/>
  <c r="A57" i="7"/>
  <c r="A56" i="7"/>
  <c r="A55" i="7"/>
  <c r="A54" i="7"/>
  <c r="A53" i="7"/>
  <c r="A52" i="7"/>
  <c r="A51" i="7"/>
  <c r="A50" i="7"/>
  <c r="A49" i="7"/>
  <c r="A48" i="7"/>
  <c r="A47" i="7"/>
  <c r="A46" i="7"/>
  <c r="A45" i="7"/>
  <c r="A44" i="7"/>
  <c r="A43" i="7"/>
  <c r="A42" i="7"/>
  <c r="A41" i="7"/>
  <c r="A40" i="7"/>
  <c r="A39" i="7"/>
  <c r="A38" i="7"/>
  <c r="A37" i="7"/>
  <c r="A36" i="7"/>
  <c r="A35" i="7"/>
  <c r="A34" i="7"/>
  <c r="A33" i="7"/>
  <c r="A32" i="7"/>
  <c r="A30" i="7"/>
  <c r="A29" i="7"/>
  <c r="A28" i="7"/>
  <c r="A27" i="7"/>
  <c r="A26" i="7"/>
  <c r="A25" i="7"/>
  <c r="A24" i="7"/>
  <c r="A23" i="7"/>
  <c r="A22" i="7"/>
  <c r="A21" i="7"/>
  <c r="A20" i="7"/>
  <c r="A19" i="7"/>
  <c r="A18" i="7"/>
  <c r="A17" i="7"/>
  <c r="A16" i="7"/>
  <c r="A15" i="7"/>
  <c r="A14" i="7"/>
  <c r="A13" i="7"/>
  <c r="A12" i="7"/>
  <c r="A11" i="7"/>
  <c r="A10" i="7"/>
  <c r="A9" i="7"/>
  <c r="A8" i="7"/>
  <c r="A7" i="7"/>
  <c r="A6" i="7"/>
  <c r="A5" i="7"/>
  <c r="I42" i="7" l="1"/>
  <c r="S42" i="7"/>
  <c r="AE42" i="7" s="1"/>
  <c r="Y42" i="7"/>
  <c r="AB42" i="7"/>
  <c r="AF42" i="7" s="1"/>
  <c r="Z42" i="7"/>
  <c r="AA42" i="7"/>
  <c r="H42" i="7"/>
  <c r="L42" i="7"/>
  <c r="M42" i="7"/>
  <c r="O42" i="7"/>
  <c r="T42" i="7"/>
  <c r="W42" i="7"/>
  <c r="X42" i="7"/>
  <c r="AD42" i="7"/>
  <c r="U42" i="7"/>
  <c r="V42" i="7"/>
  <c r="Q42" i="7"/>
  <c r="R42" i="7"/>
  <c r="H37" i="7"/>
  <c r="W37" i="7"/>
  <c r="I37" i="7"/>
  <c r="U37" i="7"/>
  <c r="L37" i="7"/>
  <c r="O37" i="7"/>
  <c r="V37" i="7"/>
  <c r="M37" i="7"/>
  <c r="S37" i="7"/>
  <c r="AE37" i="7" s="1"/>
  <c r="AD37" i="7"/>
  <c r="Q37" i="7"/>
  <c r="T37" i="7"/>
  <c r="R37" i="7"/>
  <c r="Z37" i="7"/>
  <c r="AB37" i="7"/>
  <c r="AF37" i="7" s="1"/>
  <c r="X37" i="7"/>
  <c r="Y37" i="7"/>
  <c r="AA37" i="7"/>
  <c r="W35" i="7"/>
  <c r="X35" i="7"/>
  <c r="Y35" i="7"/>
  <c r="Z35" i="7"/>
  <c r="AA35" i="7"/>
  <c r="AB35" i="7"/>
  <c r="AF35" i="7" s="1"/>
  <c r="L35" i="7"/>
  <c r="H35" i="7"/>
  <c r="AD35" i="7"/>
  <c r="R35" i="7"/>
  <c r="V35" i="7"/>
  <c r="I35" i="7"/>
  <c r="M35" i="7"/>
  <c r="O35" i="7"/>
  <c r="T35" i="7"/>
  <c r="Q35" i="7"/>
  <c r="U35" i="7"/>
  <c r="S35" i="7"/>
  <c r="AE35" i="7" s="1"/>
  <c r="I26" i="7"/>
  <c r="S26" i="7"/>
  <c r="AE26" i="7" s="1"/>
  <c r="H26" i="7"/>
  <c r="L26" i="7"/>
  <c r="M26" i="7"/>
  <c r="O26" i="7"/>
  <c r="AD26" i="7"/>
  <c r="Q26" i="7"/>
  <c r="R26" i="7"/>
  <c r="X26" i="7"/>
  <c r="Y26" i="7"/>
  <c r="V26" i="7"/>
  <c r="W26" i="7"/>
  <c r="AB26" i="7"/>
  <c r="AF26" i="7" s="1"/>
  <c r="Z26" i="7"/>
  <c r="U26" i="7"/>
  <c r="T26" i="7"/>
  <c r="AA26" i="7"/>
  <c r="U38" i="7"/>
  <c r="V38" i="7"/>
  <c r="W38" i="7"/>
  <c r="X38" i="7"/>
  <c r="Y38" i="7"/>
  <c r="Z38" i="7"/>
  <c r="AA38" i="7"/>
  <c r="AB38" i="7"/>
  <c r="AF38" i="7" s="1"/>
  <c r="H38" i="7"/>
  <c r="O38" i="7"/>
  <c r="Q38" i="7"/>
  <c r="AD38" i="7"/>
  <c r="L38" i="7"/>
  <c r="M38" i="7"/>
  <c r="R38" i="7"/>
  <c r="T38" i="7"/>
  <c r="I38" i="7"/>
  <c r="S38" i="7"/>
  <c r="AE38" i="7" s="1"/>
  <c r="U22" i="7"/>
  <c r="V22" i="7"/>
  <c r="W22" i="7"/>
  <c r="X22" i="7"/>
  <c r="Y22" i="7"/>
  <c r="Z22" i="7"/>
  <c r="AA22" i="7"/>
  <c r="AB22" i="7"/>
  <c r="AF22" i="7" s="1"/>
  <c r="H22" i="7"/>
  <c r="AD22" i="7"/>
  <c r="R22" i="7"/>
  <c r="S22" i="7"/>
  <c r="AE22" i="7" s="1"/>
  <c r="I22" i="7"/>
  <c r="L22" i="7"/>
  <c r="M22" i="7"/>
  <c r="O22" i="7"/>
  <c r="Q22" i="7"/>
  <c r="T22" i="7"/>
  <c r="S27" i="7"/>
  <c r="AE27" i="7" s="1"/>
  <c r="AD27" i="7"/>
  <c r="H27" i="7"/>
  <c r="O27" i="7"/>
  <c r="R27" i="7"/>
  <c r="I27" i="7"/>
  <c r="Q27" i="7"/>
  <c r="L27" i="7"/>
  <c r="M27" i="7"/>
  <c r="V27" i="7"/>
  <c r="Z27" i="7"/>
  <c r="T27" i="7"/>
  <c r="U27" i="7"/>
  <c r="W27" i="7"/>
  <c r="AB27" i="7"/>
  <c r="AF27" i="7" s="1"/>
  <c r="X27" i="7"/>
  <c r="Y27" i="7"/>
  <c r="AA27" i="7"/>
  <c r="T24" i="7"/>
  <c r="R24" i="7"/>
  <c r="H24" i="7"/>
  <c r="U24" i="7"/>
  <c r="I24" i="7"/>
  <c r="S24" i="7"/>
  <c r="AE24" i="7" s="1"/>
  <c r="L24" i="7"/>
  <c r="M24" i="7"/>
  <c r="O24" i="7"/>
  <c r="Q24" i="7"/>
  <c r="AD24" i="7"/>
  <c r="X24" i="7"/>
  <c r="Z24" i="7"/>
  <c r="AA24" i="7"/>
  <c r="AB24" i="7"/>
  <c r="AF24" i="7" s="1"/>
  <c r="W24" i="7"/>
  <c r="V24" i="7"/>
  <c r="Y24" i="7"/>
  <c r="Y32" i="7"/>
  <c r="Z32" i="7"/>
  <c r="AA32" i="7"/>
  <c r="AB32" i="7"/>
  <c r="AF32" i="7" s="1"/>
  <c r="O32" i="7"/>
  <c r="Q32" i="7"/>
  <c r="T32" i="7"/>
  <c r="R32" i="7"/>
  <c r="S32" i="7"/>
  <c r="AE32" i="7" s="1"/>
  <c r="W32" i="7"/>
  <c r="U32" i="7"/>
  <c r="V32" i="7"/>
  <c r="X32" i="7"/>
  <c r="L32" i="7"/>
  <c r="I32" i="7"/>
  <c r="H32" i="7"/>
  <c r="M32" i="7"/>
  <c r="AD32" i="7"/>
  <c r="U6" i="7"/>
  <c r="V6" i="7"/>
  <c r="W6" i="7"/>
  <c r="X6" i="7"/>
  <c r="Y6" i="7"/>
  <c r="Z6" i="7"/>
  <c r="AA6" i="7"/>
  <c r="AB6" i="7"/>
  <c r="AF6" i="7" s="1"/>
  <c r="H6" i="7"/>
  <c r="AD6" i="7"/>
  <c r="R6" i="7"/>
  <c r="T6" i="7"/>
  <c r="L6" i="7"/>
  <c r="M6" i="7"/>
  <c r="O6" i="7"/>
  <c r="Q6" i="7"/>
  <c r="S6" i="7"/>
  <c r="AE6" i="7" s="1"/>
  <c r="I6" i="7"/>
  <c r="O47" i="7"/>
  <c r="AD47" i="7"/>
  <c r="Q47" i="7"/>
  <c r="X47" i="7"/>
  <c r="R47" i="7"/>
  <c r="S47" i="7"/>
  <c r="AE47" i="7" s="1"/>
  <c r="W47" i="7"/>
  <c r="Y47" i="7"/>
  <c r="T47" i="7"/>
  <c r="Z47" i="7"/>
  <c r="U47" i="7"/>
  <c r="V47" i="7"/>
  <c r="H47" i="7"/>
  <c r="I47" i="7"/>
  <c r="L47" i="7"/>
  <c r="AB47" i="7"/>
  <c r="AF47" i="7" s="1"/>
  <c r="M47" i="7"/>
  <c r="AA47" i="7"/>
  <c r="S25" i="7"/>
  <c r="AE25" i="7" s="1"/>
  <c r="AB25" i="7"/>
  <c r="AF25" i="7" s="1"/>
  <c r="T25" i="7"/>
  <c r="U25" i="7"/>
  <c r="V25" i="7"/>
  <c r="W25" i="7"/>
  <c r="AA25" i="7"/>
  <c r="X25" i="7"/>
  <c r="Y25" i="7"/>
  <c r="Z25" i="7"/>
  <c r="M25" i="7"/>
  <c r="H25" i="7"/>
  <c r="I25" i="7"/>
  <c r="L25" i="7"/>
  <c r="O25" i="7"/>
  <c r="Q25" i="7"/>
  <c r="AD25" i="7"/>
  <c r="R25" i="7"/>
  <c r="Q28" i="7"/>
  <c r="R28" i="7"/>
  <c r="S28" i="7"/>
  <c r="AE28" i="7" s="1"/>
  <c r="AB28" i="7"/>
  <c r="AF28" i="7" s="1"/>
  <c r="T28" i="7"/>
  <c r="U28" i="7"/>
  <c r="AA28" i="7"/>
  <c r="V28" i="7"/>
  <c r="Z28" i="7"/>
  <c r="W28" i="7"/>
  <c r="Y28" i="7"/>
  <c r="X28" i="7"/>
  <c r="I28" i="7"/>
  <c r="L28" i="7"/>
  <c r="O28" i="7"/>
  <c r="H28" i="7"/>
  <c r="M28" i="7"/>
  <c r="AD28" i="7"/>
  <c r="AA29" i="7"/>
  <c r="AB29" i="7"/>
  <c r="AF29" i="7" s="1"/>
  <c r="Q29" i="7"/>
  <c r="V29" i="7"/>
  <c r="W29" i="7"/>
  <c r="X29" i="7"/>
  <c r="Y29" i="7"/>
  <c r="Z29" i="7"/>
  <c r="H29" i="7"/>
  <c r="R29" i="7"/>
  <c r="I29" i="7"/>
  <c r="S29" i="7"/>
  <c r="AE29" i="7" s="1"/>
  <c r="L29" i="7"/>
  <c r="T29" i="7"/>
  <c r="U29" i="7"/>
  <c r="O29" i="7"/>
  <c r="AD29" i="7"/>
  <c r="M29" i="7"/>
  <c r="H39" i="7"/>
  <c r="M39" i="7"/>
  <c r="U39" i="7"/>
  <c r="O39" i="7"/>
  <c r="I39" i="7"/>
  <c r="L39" i="7"/>
  <c r="AD39" i="7"/>
  <c r="Q39" i="7"/>
  <c r="R39" i="7"/>
  <c r="S39" i="7"/>
  <c r="AE39" i="7" s="1"/>
  <c r="T39" i="7"/>
  <c r="X39" i="7"/>
  <c r="Y39" i="7"/>
  <c r="W39" i="7"/>
  <c r="V39" i="7"/>
  <c r="Z39" i="7"/>
  <c r="AA39" i="7"/>
  <c r="AB39" i="7"/>
  <c r="AF39" i="7" s="1"/>
  <c r="S9" i="7"/>
  <c r="AE9" i="7" s="1"/>
  <c r="T9" i="7"/>
  <c r="AB9" i="7"/>
  <c r="AF9" i="7" s="1"/>
  <c r="U9" i="7"/>
  <c r="AA9" i="7"/>
  <c r="V9" i="7"/>
  <c r="W9" i="7"/>
  <c r="X9" i="7"/>
  <c r="Y9" i="7"/>
  <c r="Z9" i="7"/>
  <c r="M9" i="7"/>
  <c r="H9" i="7"/>
  <c r="I9" i="7"/>
  <c r="L9" i="7"/>
  <c r="O9" i="7"/>
  <c r="AD9" i="7"/>
  <c r="Q9" i="7"/>
  <c r="R9" i="7"/>
  <c r="Q12" i="7"/>
  <c r="AB12" i="7"/>
  <c r="AF12" i="7" s="1"/>
  <c r="R12" i="7"/>
  <c r="S12" i="7"/>
  <c r="AE12" i="7" s="1"/>
  <c r="T12" i="7"/>
  <c r="U12" i="7"/>
  <c r="V12" i="7"/>
  <c r="AA12" i="7"/>
  <c r="W12" i="7"/>
  <c r="Z12" i="7"/>
  <c r="X12" i="7"/>
  <c r="Y12" i="7"/>
  <c r="H12" i="7"/>
  <c r="M12" i="7"/>
  <c r="I12" i="7"/>
  <c r="L12" i="7"/>
  <c r="O12" i="7"/>
  <c r="AD12" i="7"/>
  <c r="Y48" i="7"/>
  <c r="Z48" i="7"/>
  <c r="AA48" i="7"/>
  <c r="AB48" i="7"/>
  <c r="AF48" i="7" s="1"/>
  <c r="O48" i="7"/>
  <c r="M48" i="7"/>
  <c r="T48" i="7"/>
  <c r="H48" i="7"/>
  <c r="R48" i="7"/>
  <c r="S48" i="7"/>
  <c r="AE48" i="7" s="1"/>
  <c r="I48" i="7"/>
  <c r="L48" i="7"/>
  <c r="Q48" i="7"/>
  <c r="U48" i="7"/>
  <c r="V48" i="7"/>
  <c r="W48" i="7"/>
  <c r="AD48" i="7"/>
  <c r="X48" i="7"/>
  <c r="AD30" i="7"/>
  <c r="O30" i="7"/>
  <c r="Q30" i="7"/>
  <c r="L30" i="7"/>
  <c r="H30" i="7"/>
  <c r="M30" i="7"/>
  <c r="I30" i="7"/>
  <c r="T30" i="7"/>
  <c r="AA30" i="7"/>
  <c r="R30" i="7"/>
  <c r="X30" i="7"/>
  <c r="AB30" i="7"/>
  <c r="AF30" i="7" s="1"/>
  <c r="S30" i="7"/>
  <c r="AE30" i="7" s="1"/>
  <c r="U30" i="7"/>
  <c r="W30" i="7"/>
  <c r="Z30" i="7"/>
  <c r="Y30" i="7"/>
  <c r="V30" i="7"/>
  <c r="L34" i="7"/>
  <c r="U34" i="7"/>
  <c r="Y34" i="7"/>
  <c r="M34" i="7"/>
  <c r="O34" i="7"/>
  <c r="V34" i="7"/>
  <c r="AD34" i="7"/>
  <c r="Q34" i="7"/>
  <c r="W34" i="7"/>
  <c r="X34" i="7"/>
  <c r="R34" i="7"/>
  <c r="S34" i="7"/>
  <c r="AE34" i="7" s="1"/>
  <c r="T34" i="7"/>
  <c r="AB34" i="7"/>
  <c r="AF34" i="7" s="1"/>
  <c r="H34" i="7"/>
  <c r="AA34" i="7"/>
  <c r="I34" i="7"/>
  <c r="Z34" i="7"/>
  <c r="H5" i="7"/>
  <c r="U5" i="7"/>
  <c r="I5" i="7"/>
  <c r="L5" i="7"/>
  <c r="M5" i="7"/>
  <c r="W5" i="7"/>
  <c r="O5" i="7"/>
  <c r="AD5" i="7"/>
  <c r="T5" i="7"/>
  <c r="Q5" i="7"/>
  <c r="S5" i="7"/>
  <c r="AE5" i="7" s="1"/>
  <c r="V5" i="7"/>
  <c r="R5" i="7"/>
  <c r="Z5" i="7"/>
  <c r="AA5" i="7"/>
  <c r="X5" i="7"/>
  <c r="Y5" i="7"/>
  <c r="AB5" i="7"/>
  <c r="AF5" i="7" s="1"/>
  <c r="Q44" i="7"/>
  <c r="R44" i="7"/>
  <c r="S44" i="7"/>
  <c r="AE44" i="7" s="1"/>
  <c r="T44" i="7"/>
  <c r="U44" i="7"/>
  <c r="AB44" i="7"/>
  <c r="AF44" i="7" s="1"/>
  <c r="V44" i="7"/>
  <c r="AA44" i="7"/>
  <c r="W44" i="7"/>
  <c r="X44" i="7"/>
  <c r="Y44" i="7"/>
  <c r="Z44" i="7"/>
  <c r="H44" i="7"/>
  <c r="I44" i="7"/>
  <c r="L44" i="7"/>
  <c r="M44" i="7"/>
  <c r="O44" i="7"/>
  <c r="AD44" i="7"/>
  <c r="Y16" i="7"/>
  <c r="Z16" i="7"/>
  <c r="AA16" i="7"/>
  <c r="AB16" i="7"/>
  <c r="AF16" i="7" s="1"/>
  <c r="O16" i="7"/>
  <c r="S16" i="7"/>
  <c r="AE16" i="7" s="1"/>
  <c r="T16" i="7"/>
  <c r="U16" i="7"/>
  <c r="V16" i="7"/>
  <c r="W16" i="7"/>
  <c r="X16" i="7"/>
  <c r="H16" i="7"/>
  <c r="I16" i="7"/>
  <c r="M16" i="7"/>
  <c r="AD16" i="7"/>
  <c r="Q16" i="7"/>
  <c r="L16" i="7"/>
  <c r="R16" i="7"/>
  <c r="I33" i="7"/>
  <c r="H33" i="7"/>
  <c r="O33" i="7"/>
  <c r="L33" i="7"/>
  <c r="M33" i="7"/>
  <c r="R33" i="7"/>
  <c r="Y33" i="7"/>
  <c r="AD33" i="7"/>
  <c r="T33" i="7"/>
  <c r="U33" i="7"/>
  <c r="Q33" i="7"/>
  <c r="S33" i="7"/>
  <c r="AE33" i="7" s="1"/>
  <c r="V33" i="7"/>
  <c r="W33" i="7"/>
  <c r="X33" i="7"/>
  <c r="Z33" i="7"/>
  <c r="AA33" i="7"/>
  <c r="AB33" i="7"/>
  <c r="AF33" i="7" s="1"/>
  <c r="AD11" i="7"/>
  <c r="S11" i="7"/>
  <c r="AE11" i="7" s="1"/>
  <c r="R11" i="7"/>
  <c r="Q11" i="7"/>
  <c r="H11" i="7"/>
  <c r="I11" i="7"/>
  <c r="O11" i="7"/>
  <c r="L11" i="7"/>
  <c r="M11" i="7"/>
  <c r="V11" i="7"/>
  <c r="W11" i="7"/>
  <c r="T11" i="7"/>
  <c r="Y11" i="7"/>
  <c r="AA11" i="7"/>
  <c r="AB11" i="7"/>
  <c r="AF11" i="7" s="1"/>
  <c r="U11" i="7"/>
  <c r="X11" i="7"/>
  <c r="Z11" i="7"/>
  <c r="O14" i="7"/>
  <c r="AD14" i="7"/>
  <c r="Q14" i="7"/>
  <c r="H14" i="7"/>
  <c r="L14" i="7"/>
  <c r="I14" i="7"/>
  <c r="M14" i="7"/>
  <c r="T14" i="7"/>
  <c r="U14" i="7"/>
  <c r="AA14" i="7"/>
  <c r="R14" i="7"/>
  <c r="AB14" i="7"/>
  <c r="AF14" i="7" s="1"/>
  <c r="W14" i="7"/>
  <c r="Y14" i="7"/>
  <c r="V14" i="7"/>
  <c r="X14" i="7"/>
  <c r="Z14" i="7"/>
  <c r="S14" i="7"/>
  <c r="AE14" i="7" s="1"/>
  <c r="O17" i="7"/>
  <c r="I17" i="7"/>
  <c r="L17" i="7"/>
  <c r="M17" i="7"/>
  <c r="H17" i="7"/>
  <c r="R17" i="7"/>
  <c r="S17" i="7"/>
  <c r="AE17" i="7" s="1"/>
  <c r="Y17" i="7"/>
  <c r="W17" i="7"/>
  <c r="Z17" i="7"/>
  <c r="U17" i="7"/>
  <c r="AA17" i="7"/>
  <c r="AB17" i="7"/>
  <c r="AF17" i="7" s="1"/>
  <c r="AD17" i="7"/>
  <c r="Q17" i="7"/>
  <c r="T17" i="7"/>
  <c r="V17" i="7"/>
  <c r="X17" i="7"/>
  <c r="L50" i="7"/>
  <c r="U50" i="7"/>
  <c r="M50" i="7"/>
  <c r="O50" i="7"/>
  <c r="V50" i="7"/>
  <c r="AD50" i="7"/>
  <c r="Q50" i="7"/>
  <c r="R50" i="7"/>
  <c r="S50" i="7"/>
  <c r="AE50" i="7" s="1"/>
  <c r="W50" i="7"/>
  <c r="X50" i="7"/>
  <c r="T50" i="7"/>
  <c r="AB50" i="7"/>
  <c r="AF50" i="7" s="1"/>
  <c r="I50" i="7"/>
  <c r="AA50" i="7"/>
  <c r="Y50" i="7"/>
  <c r="Z50" i="7"/>
  <c r="H50" i="7"/>
  <c r="I36" i="7"/>
  <c r="L36" i="7"/>
  <c r="H36" i="7"/>
  <c r="AD36" i="7"/>
  <c r="W36" i="7"/>
  <c r="Q36" i="7"/>
  <c r="S36" i="7"/>
  <c r="AE36" i="7" s="1"/>
  <c r="T36" i="7"/>
  <c r="O36" i="7"/>
  <c r="R36" i="7"/>
  <c r="M36" i="7"/>
  <c r="U36" i="7"/>
  <c r="V36" i="7"/>
  <c r="X36" i="7"/>
  <c r="Y36" i="7"/>
  <c r="Z36" i="7"/>
  <c r="AB36" i="7"/>
  <c r="AF36" i="7" s="1"/>
  <c r="AA36" i="7"/>
  <c r="S8" i="7"/>
  <c r="AE8" i="7" s="1"/>
  <c r="H8" i="7"/>
  <c r="R8" i="7"/>
  <c r="U8" i="7"/>
  <c r="I8" i="7"/>
  <c r="Q8" i="7"/>
  <c r="L8" i="7"/>
  <c r="M8" i="7"/>
  <c r="T8" i="7"/>
  <c r="O8" i="7"/>
  <c r="AD8" i="7"/>
  <c r="X8" i="7"/>
  <c r="Y8" i="7"/>
  <c r="V8" i="7"/>
  <c r="Z8" i="7"/>
  <c r="W8" i="7"/>
  <c r="AA8" i="7"/>
  <c r="AB8" i="7"/>
  <c r="AF8" i="7" s="1"/>
  <c r="O46" i="7"/>
  <c r="AD46" i="7"/>
  <c r="Q46" i="7"/>
  <c r="L46" i="7"/>
  <c r="H46" i="7"/>
  <c r="M46" i="7"/>
  <c r="I46" i="7"/>
  <c r="T46" i="7"/>
  <c r="AA46" i="7"/>
  <c r="R46" i="7"/>
  <c r="S46" i="7"/>
  <c r="AE46" i="7" s="1"/>
  <c r="U46" i="7"/>
  <c r="Y46" i="7"/>
  <c r="V46" i="7"/>
  <c r="W46" i="7"/>
  <c r="X46" i="7"/>
  <c r="Z46" i="7"/>
  <c r="AB46" i="7"/>
  <c r="AF46" i="7" s="1"/>
  <c r="O15" i="7"/>
  <c r="AD15" i="7"/>
  <c r="Q15" i="7"/>
  <c r="R15" i="7"/>
  <c r="Z15" i="7"/>
  <c r="S15" i="7"/>
  <c r="AE15" i="7" s="1"/>
  <c r="X15" i="7"/>
  <c r="T15" i="7"/>
  <c r="U15" i="7"/>
  <c r="W15" i="7"/>
  <c r="AA15" i="7"/>
  <c r="V15" i="7"/>
  <c r="Y15" i="7"/>
  <c r="H15" i="7"/>
  <c r="I15" i="7"/>
  <c r="L15" i="7"/>
  <c r="M15" i="7"/>
  <c r="AB15" i="7"/>
  <c r="AF15" i="7" s="1"/>
  <c r="W51" i="7"/>
  <c r="X51" i="7"/>
  <c r="Y51" i="7"/>
  <c r="AA51" i="7"/>
  <c r="Z51" i="7"/>
  <c r="AB51" i="7"/>
  <c r="AF51" i="7" s="1"/>
  <c r="L51" i="7"/>
  <c r="M51" i="7"/>
  <c r="R51" i="7"/>
  <c r="I51" i="7"/>
  <c r="U51" i="7"/>
  <c r="O51" i="7"/>
  <c r="S51" i="7"/>
  <c r="AE51" i="7" s="1"/>
  <c r="H51" i="7"/>
  <c r="AD51" i="7"/>
  <c r="Q51" i="7"/>
  <c r="T51" i="7"/>
  <c r="V51" i="7"/>
  <c r="H21" i="7"/>
  <c r="I21" i="7"/>
  <c r="U21" i="7"/>
  <c r="L21" i="7"/>
  <c r="M21" i="7"/>
  <c r="O21" i="7"/>
  <c r="S21" i="7"/>
  <c r="AE21" i="7" s="1"/>
  <c r="T21" i="7"/>
  <c r="V21" i="7"/>
  <c r="AD21" i="7"/>
  <c r="W21" i="7"/>
  <c r="Q21" i="7"/>
  <c r="R21" i="7"/>
  <c r="Z21" i="7"/>
  <c r="AB21" i="7"/>
  <c r="AF21" i="7" s="1"/>
  <c r="X21" i="7"/>
  <c r="Y21" i="7"/>
  <c r="AA21" i="7"/>
  <c r="H7" i="7"/>
  <c r="M7" i="7"/>
  <c r="O7" i="7"/>
  <c r="U7" i="7"/>
  <c r="I7" i="7"/>
  <c r="L7" i="7"/>
  <c r="AD7" i="7"/>
  <c r="Q7" i="7"/>
  <c r="R7" i="7"/>
  <c r="S7" i="7"/>
  <c r="AE7" i="7" s="1"/>
  <c r="Z7" i="7"/>
  <c r="AB7" i="7"/>
  <c r="AF7" i="7" s="1"/>
  <c r="T7" i="7"/>
  <c r="V7" i="7"/>
  <c r="X7" i="7"/>
  <c r="Y7" i="7"/>
  <c r="W7" i="7"/>
  <c r="AA7" i="7"/>
  <c r="S41" i="7"/>
  <c r="AE41" i="7" s="1"/>
  <c r="T41" i="7"/>
  <c r="U41" i="7"/>
  <c r="AA41" i="7"/>
  <c r="AB41" i="7"/>
  <c r="AF41" i="7" s="1"/>
  <c r="V41" i="7"/>
  <c r="W41" i="7"/>
  <c r="X41" i="7"/>
  <c r="Y41" i="7"/>
  <c r="Z41" i="7"/>
  <c r="I41" i="7"/>
  <c r="AD41" i="7"/>
  <c r="M41" i="7"/>
  <c r="O41" i="7"/>
  <c r="R41" i="7"/>
  <c r="H41" i="7"/>
  <c r="L41" i="7"/>
  <c r="Q41" i="7"/>
  <c r="AD43" i="7"/>
  <c r="R43" i="7"/>
  <c r="H43" i="7"/>
  <c r="O43" i="7"/>
  <c r="Q43" i="7"/>
  <c r="I43" i="7"/>
  <c r="L43" i="7"/>
  <c r="M43" i="7"/>
  <c r="V43" i="7"/>
  <c r="T43" i="7"/>
  <c r="U43" i="7"/>
  <c r="W43" i="7"/>
  <c r="X43" i="7"/>
  <c r="Y43" i="7"/>
  <c r="Z43" i="7"/>
  <c r="AB43" i="7"/>
  <c r="AF43" i="7" s="1"/>
  <c r="S43" i="7"/>
  <c r="AE43" i="7" s="1"/>
  <c r="AA43" i="7"/>
  <c r="AA45" i="7"/>
  <c r="AB45" i="7"/>
  <c r="AF45" i="7" s="1"/>
  <c r="Q45" i="7"/>
  <c r="AD45" i="7"/>
  <c r="R45" i="7"/>
  <c r="W45" i="7"/>
  <c r="Z45" i="7"/>
  <c r="S45" i="7"/>
  <c r="AE45" i="7" s="1"/>
  <c r="T45" i="7"/>
  <c r="U45" i="7"/>
  <c r="X45" i="7"/>
  <c r="Y45" i="7"/>
  <c r="V45" i="7"/>
  <c r="H45" i="7"/>
  <c r="I45" i="7"/>
  <c r="L45" i="7"/>
  <c r="M45" i="7"/>
  <c r="O45" i="7"/>
  <c r="H49" i="7"/>
  <c r="L49" i="7"/>
  <c r="M49" i="7"/>
  <c r="I49" i="7"/>
  <c r="R49" i="7"/>
  <c r="Y49" i="7"/>
  <c r="AD49" i="7"/>
  <c r="Q49" i="7"/>
  <c r="O49" i="7"/>
  <c r="S49" i="7"/>
  <c r="AE49" i="7" s="1"/>
  <c r="T49" i="7"/>
  <c r="U49" i="7"/>
  <c r="V49" i="7"/>
  <c r="W49" i="7"/>
  <c r="X49" i="7"/>
  <c r="AA49" i="7"/>
  <c r="AB49" i="7"/>
  <c r="AF49" i="7" s="1"/>
  <c r="Z49" i="7"/>
  <c r="L18" i="7"/>
  <c r="X18" i="7"/>
  <c r="M18" i="7"/>
  <c r="O18" i="7"/>
  <c r="V18" i="7"/>
  <c r="AD18" i="7"/>
  <c r="Q18" i="7"/>
  <c r="W18" i="7"/>
  <c r="Y18" i="7"/>
  <c r="R18" i="7"/>
  <c r="S18" i="7"/>
  <c r="AE18" i="7" s="1"/>
  <c r="U18" i="7"/>
  <c r="T18" i="7"/>
  <c r="AB18" i="7"/>
  <c r="AF18" i="7" s="1"/>
  <c r="H18" i="7"/>
  <c r="I18" i="7"/>
  <c r="AA18" i="7"/>
  <c r="Z18" i="7"/>
  <c r="W19" i="7"/>
  <c r="X19" i="7"/>
  <c r="Y19" i="7"/>
  <c r="Z19" i="7"/>
  <c r="AA19" i="7"/>
  <c r="AB19" i="7"/>
  <c r="AF19" i="7" s="1"/>
  <c r="L19" i="7"/>
  <c r="O19" i="7"/>
  <c r="V19" i="7"/>
  <c r="AD19" i="7"/>
  <c r="Q19" i="7"/>
  <c r="R19" i="7"/>
  <c r="S19" i="7"/>
  <c r="AE19" i="7" s="1"/>
  <c r="T19" i="7"/>
  <c r="U19" i="7"/>
  <c r="H19" i="7"/>
  <c r="M19" i="7"/>
  <c r="I19" i="7"/>
  <c r="I52" i="7"/>
  <c r="H52" i="7"/>
  <c r="AD52" i="7"/>
  <c r="W52" i="7"/>
  <c r="AA52" i="7"/>
  <c r="AB52" i="7"/>
  <c r="AF52" i="7" s="1"/>
  <c r="L52" i="7"/>
  <c r="M52" i="7"/>
  <c r="O52" i="7"/>
  <c r="U52" i="7"/>
  <c r="V52" i="7"/>
  <c r="Z52" i="7"/>
  <c r="T52" i="7"/>
  <c r="X52" i="7"/>
  <c r="Y52" i="7"/>
  <c r="Q52" i="7"/>
  <c r="R52" i="7"/>
  <c r="S52" i="7"/>
  <c r="AE52" i="7" s="1"/>
  <c r="H23" i="7"/>
  <c r="M23" i="7"/>
  <c r="U23" i="7"/>
  <c r="Q23" i="7"/>
  <c r="L23" i="7"/>
  <c r="AD23" i="7"/>
  <c r="R23" i="7"/>
  <c r="I23" i="7"/>
  <c r="O23" i="7"/>
  <c r="S23" i="7"/>
  <c r="AE23" i="7" s="1"/>
  <c r="T23" i="7"/>
  <c r="V23" i="7"/>
  <c r="W23" i="7"/>
  <c r="X23" i="7"/>
  <c r="Z23" i="7"/>
  <c r="AA23" i="7"/>
  <c r="Y23" i="7"/>
  <c r="AB23" i="7"/>
  <c r="AF23" i="7" s="1"/>
  <c r="H40" i="7"/>
  <c r="U40" i="7"/>
  <c r="I40" i="7"/>
  <c r="L40" i="7"/>
  <c r="R40" i="7"/>
  <c r="T40" i="7"/>
  <c r="M40" i="7"/>
  <c r="O40" i="7"/>
  <c r="Q40" i="7"/>
  <c r="S40" i="7"/>
  <c r="AE40" i="7" s="1"/>
  <c r="AD40" i="7"/>
  <c r="X40" i="7"/>
  <c r="V40" i="7"/>
  <c r="W40" i="7"/>
  <c r="Y40" i="7"/>
  <c r="Z40" i="7"/>
  <c r="AA40" i="7"/>
  <c r="AB40" i="7"/>
  <c r="AF40" i="7" s="1"/>
  <c r="I10" i="7"/>
  <c r="L10" i="7"/>
  <c r="S10" i="7"/>
  <c r="AE10" i="7" s="1"/>
  <c r="AA10" i="7"/>
  <c r="AB10" i="7"/>
  <c r="AF10" i="7" s="1"/>
  <c r="H10" i="7"/>
  <c r="M10" i="7"/>
  <c r="O10" i="7"/>
  <c r="AD10" i="7"/>
  <c r="R10" i="7"/>
  <c r="T10" i="7"/>
  <c r="Y10" i="7"/>
  <c r="Q10" i="7"/>
  <c r="U10" i="7"/>
  <c r="V10" i="7"/>
  <c r="W10" i="7"/>
  <c r="Z10" i="7"/>
  <c r="X10" i="7"/>
  <c r="AA13" i="7"/>
  <c r="AB13" i="7"/>
  <c r="AF13" i="7" s="1"/>
  <c r="H13" i="7"/>
  <c r="Q13" i="7"/>
  <c r="V13" i="7"/>
  <c r="W13" i="7"/>
  <c r="X13" i="7"/>
  <c r="Y13" i="7"/>
  <c r="Z13" i="7"/>
  <c r="T13" i="7"/>
  <c r="S13" i="7"/>
  <c r="AE13" i="7" s="1"/>
  <c r="U13" i="7"/>
  <c r="M13" i="7"/>
  <c r="AD13" i="7"/>
  <c r="I13" i="7"/>
  <c r="L13" i="7"/>
  <c r="O13" i="7"/>
  <c r="R13" i="7"/>
  <c r="L20" i="7"/>
  <c r="I20" i="7"/>
  <c r="H20" i="7"/>
  <c r="AD20" i="7"/>
  <c r="W20" i="7"/>
  <c r="M20" i="7"/>
  <c r="O20" i="7"/>
  <c r="Q20" i="7"/>
  <c r="U20" i="7"/>
  <c r="S20" i="7"/>
  <c r="AE20" i="7" s="1"/>
  <c r="T20" i="7"/>
  <c r="R20" i="7"/>
  <c r="V20" i="7"/>
  <c r="X20" i="7"/>
  <c r="Y20" i="7"/>
  <c r="Z20" i="7"/>
  <c r="AA20" i="7"/>
  <c r="AB20" i="7"/>
  <c r="AF20" i="7" s="1"/>
  <c r="H53" i="7"/>
  <c r="I53" i="7"/>
  <c r="L53" i="7"/>
  <c r="S53" i="7"/>
  <c r="AE53" i="7" s="1"/>
  <c r="V53" i="7"/>
  <c r="M53" i="7"/>
  <c r="O53" i="7"/>
  <c r="T53" i="7"/>
  <c r="U53" i="7"/>
  <c r="AD53" i="7"/>
  <c r="Q53" i="7"/>
  <c r="R53" i="7"/>
  <c r="Z53" i="7"/>
  <c r="Y53" i="7"/>
  <c r="AA53" i="7"/>
  <c r="AB53" i="7"/>
  <c r="AF53" i="7" s="1"/>
  <c r="X53" i="7"/>
  <c r="W53" i="7"/>
  <c r="R77" i="7"/>
  <c r="Y77" i="7"/>
  <c r="M77" i="7"/>
  <c r="S77" i="7"/>
  <c r="AE77" i="7" s="1"/>
  <c r="L77" i="7"/>
  <c r="Q77" i="7"/>
  <c r="T77" i="7"/>
  <c r="Z77" i="7"/>
  <c r="AB77" i="7"/>
  <c r="AF77" i="7" s="1"/>
  <c r="AD77" i="7"/>
  <c r="U77" i="7"/>
  <c r="AA77" i="7"/>
  <c r="I77" i="7"/>
  <c r="V77" i="7"/>
  <c r="W77" i="7"/>
  <c r="X77" i="7"/>
  <c r="H77" i="7"/>
  <c r="O77" i="7"/>
  <c r="Z81" i="7"/>
  <c r="AA81" i="7"/>
  <c r="H81" i="7"/>
  <c r="L81" i="7"/>
  <c r="O81" i="7"/>
  <c r="V81" i="7"/>
  <c r="AD81" i="7"/>
  <c r="T81" i="7"/>
  <c r="AB81" i="7"/>
  <c r="AF81" i="7" s="1"/>
  <c r="I81" i="7"/>
  <c r="Q81" i="7"/>
  <c r="R81" i="7"/>
  <c r="S81" i="7"/>
  <c r="AE81" i="7" s="1"/>
  <c r="M81" i="7"/>
  <c r="U81" i="7"/>
  <c r="W81" i="7"/>
  <c r="X81" i="7"/>
  <c r="Y81" i="7"/>
  <c r="O72" i="7"/>
  <c r="AD72" i="7"/>
  <c r="R72" i="7"/>
  <c r="S72" i="7"/>
  <c r="AE72" i="7" s="1"/>
  <c r="T72" i="7"/>
  <c r="AA72" i="7"/>
  <c r="I72" i="7"/>
  <c r="U72" i="7"/>
  <c r="X72" i="7"/>
  <c r="H72" i="7"/>
  <c r="L72" i="7"/>
  <c r="V72" i="7"/>
  <c r="Y72" i="7"/>
  <c r="AB72" i="7"/>
  <c r="AF72" i="7" s="1"/>
  <c r="M72" i="7"/>
  <c r="W72" i="7"/>
  <c r="Q72" i="7"/>
  <c r="Z72" i="7"/>
  <c r="Q73" i="7"/>
  <c r="U73" i="7"/>
  <c r="X73" i="7"/>
  <c r="H73" i="7"/>
  <c r="AA73" i="7"/>
  <c r="I73" i="7"/>
  <c r="AD73" i="7"/>
  <c r="R73" i="7"/>
  <c r="S73" i="7"/>
  <c r="AE73" i="7" s="1"/>
  <c r="L73" i="7"/>
  <c r="T73" i="7"/>
  <c r="Y73" i="7"/>
  <c r="M73" i="7"/>
  <c r="O73" i="7"/>
  <c r="V73" i="7"/>
  <c r="W73" i="7"/>
  <c r="Z73" i="7"/>
  <c r="AB73" i="7"/>
  <c r="AF73" i="7" s="1"/>
  <c r="L82" i="7"/>
  <c r="M82" i="7"/>
  <c r="Q82" i="7"/>
  <c r="T82" i="7"/>
  <c r="O82" i="7"/>
  <c r="W82" i="7"/>
  <c r="X82" i="7"/>
  <c r="Y82" i="7"/>
  <c r="AA82" i="7"/>
  <c r="H82" i="7"/>
  <c r="I82" i="7"/>
  <c r="R82" i="7"/>
  <c r="Z82" i="7"/>
  <c r="AD82" i="7"/>
  <c r="S82" i="7"/>
  <c r="AE82" i="7" s="1"/>
  <c r="V82" i="7"/>
  <c r="U82" i="7"/>
  <c r="AB82" i="7"/>
  <c r="AF82" i="7" s="1"/>
  <c r="V71" i="7"/>
  <c r="H71" i="7"/>
  <c r="L71" i="7"/>
  <c r="S71" i="7"/>
  <c r="AE71" i="7" s="1"/>
  <c r="U71" i="7"/>
  <c r="W71" i="7"/>
  <c r="T71" i="7"/>
  <c r="X71" i="7"/>
  <c r="AA71" i="7"/>
  <c r="Y71" i="7"/>
  <c r="M71" i="7"/>
  <c r="AD71" i="7"/>
  <c r="Q71" i="7"/>
  <c r="Z71" i="7"/>
  <c r="AB71" i="7"/>
  <c r="AF71" i="7" s="1"/>
  <c r="O71" i="7"/>
  <c r="I71" i="7"/>
  <c r="R71" i="7"/>
  <c r="M75" i="7"/>
  <c r="O75" i="7"/>
  <c r="H75" i="7"/>
  <c r="I75" i="7"/>
  <c r="W75" i="7"/>
  <c r="AD75" i="7"/>
  <c r="R75" i="7"/>
  <c r="S75" i="7"/>
  <c r="AE75" i="7" s="1"/>
  <c r="T75" i="7"/>
  <c r="U75" i="7"/>
  <c r="V75" i="7"/>
  <c r="X75" i="7"/>
  <c r="Y75" i="7"/>
  <c r="Q75" i="7"/>
  <c r="L75" i="7"/>
  <c r="Z75" i="7"/>
  <c r="AA75" i="7"/>
  <c r="AB75" i="7"/>
  <c r="AF75" i="7" s="1"/>
  <c r="AD80" i="7"/>
  <c r="Q80" i="7"/>
  <c r="W80" i="7"/>
  <c r="AA80" i="7"/>
  <c r="L80" i="7"/>
  <c r="Z80" i="7"/>
  <c r="O80" i="7"/>
  <c r="R80" i="7"/>
  <c r="V80" i="7"/>
  <c r="X80" i="7"/>
  <c r="Y80" i="7"/>
  <c r="AB80" i="7"/>
  <c r="AF80" i="7" s="1"/>
  <c r="S80" i="7"/>
  <c r="AE80" i="7" s="1"/>
  <c r="H80" i="7"/>
  <c r="I80" i="7"/>
  <c r="M80" i="7"/>
  <c r="T80" i="7"/>
  <c r="U80" i="7"/>
  <c r="M83" i="7"/>
  <c r="O83" i="7"/>
  <c r="T83" i="7"/>
  <c r="I83" i="7"/>
  <c r="V83" i="7"/>
  <c r="Z83" i="7"/>
  <c r="AA83" i="7"/>
  <c r="AB83" i="7"/>
  <c r="AF83" i="7" s="1"/>
  <c r="AD83" i="7"/>
  <c r="Q83" i="7"/>
  <c r="U83" i="7"/>
  <c r="X83" i="7"/>
  <c r="Y83" i="7"/>
  <c r="H83" i="7"/>
  <c r="W83" i="7"/>
  <c r="R83" i="7"/>
  <c r="S83" i="7"/>
  <c r="AE83" i="7" s="1"/>
  <c r="L83" i="7"/>
  <c r="L76" i="7"/>
  <c r="M76" i="7"/>
  <c r="Q76" i="7"/>
  <c r="T76" i="7"/>
  <c r="U76" i="7"/>
  <c r="W76" i="7"/>
  <c r="Z76" i="7"/>
  <c r="O76" i="7"/>
  <c r="AA76" i="7"/>
  <c r="H76" i="7"/>
  <c r="AD76" i="7"/>
  <c r="R76" i="7"/>
  <c r="V76" i="7"/>
  <c r="X76" i="7"/>
  <c r="I76" i="7"/>
  <c r="S76" i="7"/>
  <c r="AE76" i="7" s="1"/>
  <c r="Y76" i="7"/>
  <c r="AB76" i="7"/>
  <c r="AF76" i="7" s="1"/>
  <c r="T74" i="7"/>
  <c r="Z74" i="7"/>
  <c r="R74" i="7"/>
  <c r="U74" i="7"/>
  <c r="AB74" i="7"/>
  <c r="AF74" i="7" s="1"/>
  <c r="M74" i="7"/>
  <c r="AD74" i="7"/>
  <c r="V74" i="7"/>
  <c r="L74" i="7"/>
  <c r="Q74" i="7"/>
  <c r="W74" i="7"/>
  <c r="AA74" i="7"/>
  <c r="H74" i="7"/>
  <c r="X74" i="7"/>
  <c r="Y74" i="7"/>
  <c r="O74" i="7"/>
  <c r="S74" i="7"/>
  <c r="AE74" i="7" s="1"/>
  <c r="I74" i="7"/>
  <c r="I79" i="7"/>
  <c r="M79" i="7"/>
  <c r="O79" i="7"/>
  <c r="Q79" i="7"/>
  <c r="R79" i="7"/>
  <c r="S79" i="7"/>
  <c r="AE79" i="7" s="1"/>
  <c r="U79" i="7"/>
  <c r="V79" i="7"/>
  <c r="X79" i="7"/>
  <c r="AB79" i="7"/>
  <c r="AF79" i="7" s="1"/>
  <c r="T79" i="7"/>
  <c r="L79" i="7"/>
  <c r="W79" i="7"/>
  <c r="AD79" i="7"/>
  <c r="Y79" i="7"/>
  <c r="Z79" i="7"/>
  <c r="AA79" i="7"/>
  <c r="H79" i="7"/>
  <c r="H70" i="7"/>
  <c r="I70" i="7"/>
  <c r="R70" i="7"/>
  <c r="T70" i="7"/>
  <c r="V70" i="7"/>
  <c r="X70" i="7"/>
  <c r="Y70" i="7"/>
  <c r="L70" i="7"/>
  <c r="S70" i="7"/>
  <c r="AE70" i="7" s="1"/>
  <c r="AA70" i="7"/>
  <c r="M70" i="7"/>
  <c r="O70" i="7"/>
  <c r="U70" i="7"/>
  <c r="W70" i="7"/>
  <c r="Z70" i="7"/>
  <c r="AB70" i="7"/>
  <c r="AF70" i="7" s="1"/>
  <c r="AD70" i="7"/>
  <c r="Q70" i="7"/>
  <c r="AB78" i="7"/>
  <c r="AF78" i="7" s="1"/>
  <c r="AD78" i="7"/>
  <c r="Z78" i="7"/>
  <c r="S78" i="7"/>
  <c r="AE78" i="7" s="1"/>
  <c r="I78" i="7"/>
  <c r="X78" i="7"/>
  <c r="H78" i="7"/>
  <c r="L78" i="7"/>
  <c r="R78" i="7"/>
  <c r="T78" i="7"/>
  <c r="U78" i="7"/>
  <c r="V78" i="7"/>
  <c r="O78" i="7"/>
  <c r="M78" i="7"/>
  <c r="Q78" i="7"/>
  <c r="W78" i="7"/>
  <c r="Y78" i="7"/>
  <c r="AA78" i="7"/>
  <c r="I154" i="7"/>
  <c r="S154" i="7"/>
  <c r="AE154" i="7" s="1"/>
  <c r="H154" i="7"/>
  <c r="Q154" i="7"/>
  <c r="R154" i="7"/>
  <c r="L154" i="7"/>
  <c r="M154" i="7"/>
  <c r="O154" i="7"/>
  <c r="AD154" i="7"/>
  <c r="X154" i="7"/>
  <c r="AA154" i="7"/>
  <c r="AB154" i="7"/>
  <c r="AF154" i="7" s="1"/>
  <c r="T154" i="7"/>
  <c r="V154" i="7"/>
  <c r="W154" i="7"/>
  <c r="Y154" i="7"/>
  <c r="U154" i="7"/>
  <c r="Z154" i="7"/>
  <c r="AD145" i="7"/>
  <c r="Y145" i="7"/>
  <c r="Q145" i="7"/>
  <c r="R145" i="7"/>
  <c r="W145" i="7"/>
  <c r="X145" i="7"/>
  <c r="S145" i="7"/>
  <c r="AE145" i="7" s="1"/>
  <c r="T145" i="7"/>
  <c r="U145" i="7"/>
  <c r="V145" i="7"/>
  <c r="H145" i="7"/>
  <c r="I145" i="7"/>
  <c r="Z145" i="7"/>
  <c r="AA145" i="7"/>
  <c r="AB145" i="7"/>
  <c r="AF145" i="7" s="1"/>
  <c r="L145" i="7"/>
  <c r="M145" i="7"/>
  <c r="O145" i="7"/>
  <c r="M137" i="7"/>
  <c r="Q137" i="7"/>
  <c r="R137" i="7"/>
  <c r="W137" i="7"/>
  <c r="Z137" i="7"/>
  <c r="AA137" i="7"/>
  <c r="AB137" i="7"/>
  <c r="AF137" i="7" s="1"/>
  <c r="X137" i="7"/>
  <c r="Y137" i="7"/>
  <c r="H137" i="7"/>
  <c r="V137" i="7"/>
  <c r="S137" i="7"/>
  <c r="AE137" i="7" s="1"/>
  <c r="T137" i="7"/>
  <c r="U137" i="7"/>
  <c r="AD137" i="7"/>
  <c r="I137" i="7"/>
  <c r="L137" i="7"/>
  <c r="O137" i="7"/>
  <c r="X149" i="7"/>
  <c r="Y149" i="7"/>
  <c r="Z149" i="7"/>
  <c r="AA149" i="7"/>
  <c r="AB149" i="7"/>
  <c r="AF149" i="7" s="1"/>
  <c r="T149" i="7"/>
  <c r="W149" i="7"/>
  <c r="U149" i="7"/>
  <c r="V149" i="7"/>
  <c r="H149" i="7"/>
  <c r="L149" i="7"/>
  <c r="O149" i="7"/>
  <c r="R149" i="7"/>
  <c r="M149" i="7"/>
  <c r="Q149" i="7"/>
  <c r="S149" i="7"/>
  <c r="AE149" i="7" s="1"/>
  <c r="I149" i="7"/>
  <c r="AD149" i="7"/>
  <c r="Z146" i="7"/>
  <c r="AB146" i="7"/>
  <c r="AF146" i="7" s="1"/>
  <c r="AA146" i="7"/>
  <c r="H146" i="7"/>
  <c r="I146" i="7"/>
  <c r="Q146" i="7"/>
  <c r="R146" i="7"/>
  <c r="L146" i="7"/>
  <c r="M146" i="7"/>
  <c r="O146" i="7"/>
  <c r="AD146" i="7"/>
  <c r="T146" i="7"/>
  <c r="S146" i="7"/>
  <c r="AE146" i="7" s="1"/>
  <c r="X146" i="7"/>
  <c r="Y146" i="7"/>
  <c r="W146" i="7"/>
  <c r="U146" i="7"/>
  <c r="V146" i="7"/>
  <c r="H170" i="7"/>
  <c r="I170" i="7"/>
  <c r="R170" i="7"/>
  <c r="L170" i="7"/>
  <c r="O170" i="7"/>
  <c r="Q170" i="7"/>
  <c r="M170" i="7"/>
  <c r="S170" i="7"/>
  <c r="AE170" i="7" s="1"/>
  <c r="AD170" i="7"/>
  <c r="X170" i="7"/>
  <c r="AA170" i="7"/>
  <c r="AB170" i="7"/>
  <c r="AF170" i="7" s="1"/>
  <c r="T170" i="7"/>
  <c r="Y170" i="7"/>
  <c r="Z170" i="7"/>
  <c r="V170" i="7"/>
  <c r="U170" i="7"/>
  <c r="W170" i="7"/>
  <c r="L173" i="7"/>
  <c r="O173" i="7"/>
  <c r="H173" i="7"/>
  <c r="I173" i="7"/>
  <c r="AD173" i="7"/>
  <c r="M173" i="7"/>
  <c r="V173" i="7"/>
  <c r="Y173" i="7"/>
  <c r="Z173" i="7"/>
  <c r="S173" i="7"/>
  <c r="AE173" i="7" s="1"/>
  <c r="X173" i="7"/>
  <c r="AA173" i="7"/>
  <c r="T173" i="7"/>
  <c r="U173" i="7"/>
  <c r="W173" i="7"/>
  <c r="AB173" i="7"/>
  <c r="AF173" i="7" s="1"/>
  <c r="R173" i="7"/>
  <c r="Q173" i="7"/>
  <c r="AD182" i="7"/>
  <c r="S182" i="7"/>
  <c r="AE182" i="7" s="1"/>
  <c r="R182" i="7"/>
  <c r="V182" i="7"/>
  <c r="W182" i="7"/>
  <c r="X182" i="7"/>
  <c r="T182" i="7"/>
  <c r="AB182" i="7"/>
  <c r="AF182" i="7" s="1"/>
  <c r="U182" i="7"/>
  <c r="Y182" i="7"/>
  <c r="Z182" i="7"/>
  <c r="AA182" i="7"/>
  <c r="H182" i="7"/>
  <c r="I182" i="7"/>
  <c r="O182" i="7"/>
  <c r="L182" i="7"/>
  <c r="Q182" i="7"/>
  <c r="M182" i="7"/>
  <c r="I167" i="7"/>
  <c r="L167" i="7"/>
  <c r="S167" i="7"/>
  <c r="AE167" i="7" s="1"/>
  <c r="T167" i="7"/>
  <c r="U167" i="7"/>
  <c r="M167" i="7"/>
  <c r="O167" i="7"/>
  <c r="Q167" i="7"/>
  <c r="AD167" i="7"/>
  <c r="R167" i="7"/>
  <c r="Z167" i="7"/>
  <c r="V167" i="7"/>
  <c r="AA167" i="7"/>
  <c r="AB167" i="7"/>
  <c r="AF167" i="7" s="1"/>
  <c r="W167" i="7"/>
  <c r="X167" i="7"/>
  <c r="Y167" i="7"/>
  <c r="H167" i="7"/>
  <c r="I172" i="7"/>
  <c r="O172" i="7"/>
  <c r="AD172" i="7"/>
  <c r="L172" i="7"/>
  <c r="T172" i="7"/>
  <c r="M172" i="7"/>
  <c r="R172" i="7"/>
  <c r="S172" i="7"/>
  <c r="AE172" i="7" s="1"/>
  <c r="Q172" i="7"/>
  <c r="W172" i="7"/>
  <c r="H172" i="7"/>
  <c r="Y172" i="7"/>
  <c r="AA172" i="7"/>
  <c r="U172" i="7"/>
  <c r="X172" i="7"/>
  <c r="Z172" i="7"/>
  <c r="V172" i="7"/>
  <c r="AB172" i="7"/>
  <c r="AF172" i="7" s="1"/>
  <c r="R142" i="7"/>
  <c r="T142" i="7"/>
  <c r="S142" i="7"/>
  <c r="AE142" i="7" s="1"/>
  <c r="Y142" i="7"/>
  <c r="U142" i="7"/>
  <c r="V142" i="7"/>
  <c r="W142" i="7"/>
  <c r="X142" i="7"/>
  <c r="Z142" i="7"/>
  <c r="AA142" i="7"/>
  <c r="O142" i="7"/>
  <c r="AD142" i="7"/>
  <c r="AB142" i="7"/>
  <c r="AF142" i="7" s="1"/>
  <c r="Q142" i="7"/>
  <c r="H142" i="7"/>
  <c r="L142" i="7"/>
  <c r="I142" i="7"/>
  <c r="M142" i="7"/>
  <c r="AD177" i="7"/>
  <c r="Q177" i="7"/>
  <c r="R177" i="7"/>
  <c r="S177" i="7"/>
  <c r="AE177" i="7" s="1"/>
  <c r="X177" i="7"/>
  <c r="T177" i="7"/>
  <c r="U177" i="7"/>
  <c r="W177" i="7"/>
  <c r="V177" i="7"/>
  <c r="I177" i="7"/>
  <c r="H177" i="7"/>
  <c r="M177" i="7"/>
  <c r="O177" i="7"/>
  <c r="AB177" i="7"/>
  <c r="AF177" i="7" s="1"/>
  <c r="AA177" i="7"/>
  <c r="L177" i="7"/>
  <c r="Z177" i="7"/>
  <c r="Y177" i="7"/>
  <c r="I151" i="7"/>
  <c r="M151" i="7"/>
  <c r="T151" i="7"/>
  <c r="U151" i="7"/>
  <c r="L151" i="7"/>
  <c r="S151" i="7"/>
  <c r="AE151" i="7" s="1"/>
  <c r="O151" i="7"/>
  <c r="AD151" i="7"/>
  <c r="Q151" i="7"/>
  <c r="R151" i="7"/>
  <c r="Z151" i="7"/>
  <c r="H151" i="7"/>
  <c r="W151" i="7"/>
  <c r="Y151" i="7"/>
  <c r="AB151" i="7"/>
  <c r="AF151" i="7" s="1"/>
  <c r="V151" i="7"/>
  <c r="X151" i="7"/>
  <c r="AA151" i="7"/>
  <c r="M176" i="7"/>
  <c r="H176" i="7"/>
  <c r="L176" i="7"/>
  <c r="I176" i="7"/>
  <c r="T176" i="7"/>
  <c r="W176" i="7"/>
  <c r="X176" i="7"/>
  <c r="S176" i="7"/>
  <c r="AE176" i="7" s="1"/>
  <c r="U176" i="7"/>
  <c r="V176" i="7"/>
  <c r="R176" i="7"/>
  <c r="O176" i="7"/>
  <c r="AD176" i="7"/>
  <c r="Q176" i="7"/>
  <c r="Z176" i="7"/>
  <c r="AA176" i="7"/>
  <c r="AB176" i="7"/>
  <c r="AF176" i="7" s="1"/>
  <c r="Y176" i="7"/>
  <c r="H179" i="7"/>
  <c r="I179" i="7"/>
  <c r="R179" i="7"/>
  <c r="U179" i="7"/>
  <c r="V179" i="7"/>
  <c r="AD179" i="7"/>
  <c r="L179" i="7"/>
  <c r="O179" i="7"/>
  <c r="M179" i="7"/>
  <c r="Q179" i="7"/>
  <c r="W179" i="7"/>
  <c r="S179" i="7"/>
  <c r="AE179" i="7" s="1"/>
  <c r="AA179" i="7"/>
  <c r="Y179" i="7"/>
  <c r="T179" i="7"/>
  <c r="X179" i="7"/>
  <c r="AB179" i="7"/>
  <c r="AF179" i="7" s="1"/>
  <c r="Z179" i="7"/>
  <c r="M153" i="7"/>
  <c r="Q153" i="7"/>
  <c r="R153" i="7"/>
  <c r="I153" i="7"/>
  <c r="L153" i="7"/>
  <c r="S153" i="7"/>
  <c r="AE153" i="7" s="1"/>
  <c r="T153" i="7"/>
  <c r="O153" i="7"/>
  <c r="AD153" i="7"/>
  <c r="W153" i="7"/>
  <c r="X153" i="7"/>
  <c r="Z153" i="7"/>
  <c r="AB153" i="7"/>
  <c r="AF153" i="7" s="1"/>
  <c r="H153" i="7"/>
  <c r="AA153" i="7"/>
  <c r="V153" i="7"/>
  <c r="Y153" i="7"/>
  <c r="U153" i="7"/>
  <c r="T171" i="7"/>
  <c r="U171" i="7"/>
  <c r="V171" i="7"/>
  <c r="AB171" i="7"/>
  <c r="AF171" i="7" s="1"/>
  <c r="W171" i="7"/>
  <c r="X171" i="7"/>
  <c r="Y171" i="7"/>
  <c r="Z171" i="7"/>
  <c r="AA171" i="7"/>
  <c r="I171" i="7"/>
  <c r="L171" i="7"/>
  <c r="H171" i="7"/>
  <c r="M171" i="7"/>
  <c r="O171" i="7"/>
  <c r="AD171" i="7"/>
  <c r="Q171" i="7"/>
  <c r="R171" i="7"/>
  <c r="S171" i="7"/>
  <c r="AE171" i="7" s="1"/>
  <c r="R174" i="7"/>
  <c r="S174" i="7"/>
  <c r="AE174" i="7" s="1"/>
  <c r="T174" i="7"/>
  <c r="W174" i="7"/>
  <c r="Z174" i="7"/>
  <c r="U174" i="7"/>
  <c r="V174" i="7"/>
  <c r="Y174" i="7"/>
  <c r="X174" i="7"/>
  <c r="H174" i="7"/>
  <c r="I174" i="7"/>
  <c r="L174" i="7"/>
  <c r="O174" i="7"/>
  <c r="AB174" i="7"/>
  <c r="AF174" i="7" s="1"/>
  <c r="AD174" i="7"/>
  <c r="Q174" i="7"/>
  <c r="AA174" i="7"/>
  <c r="M174" i="7"/>
  <c r="H147" i="7"/>
  <c r="I147" i="7"/>
  <c r="L147" i="7"/>
  <c r="R147" i="7"/>
  <c r="U147" i="7"/>
  <c r="V147" i="7"/>
  <c r="AD147" i="7"/>
  <c r="W147" i="7"/>
  <c r="X147" i="7"/>
  <c r="Q147" i="7"/>
  <c r="T147" i="7"/>
  <c r="S147" i="7"/>
  <c r="AE147" i="7" s="1"/>
  <c r="Y147" i="7"/>
  <c r="Z147" i="7"/>
  <c r="AA147" i="7"/>
  <c r="AB147" i="7"/>
  <c r="AF147" i="7" s="1"/>
  <c r="M147" i="7"/>
  <c r="O147" i="7"/>
  <c r="H150" i="7"/>
  <c r="AD150" i="7"/>
  <c r="S150" i="7"/>
  <c r="AE150" i="7" s="1"/>
  <c r="T150" i="7"/>
  <c r="V150" i="7"/>
  <c r="W150" i="7"/>
  <c r="I150" i="7"/>
  <c r="L150" i="7"/>
  <c r="U150" i="7"/>
  <c r="R150" i="7"/>
  <c r="M150" i="7"/>
  <c r="O150" i="7"/>
  <c r="Q150" i="7"/>
  <c r="Y150" i="7"/>
  <c r="Z150" i="7"/>
  <c r="AB150" i="7"/>
  <c r="AF150" i="7" s="1"/>
  <c r="AA150" i="7"/>
  <c r="X150" i="7"/>
  <c r="T155" i="7"/>
  <c r="U155" i="7"/>
  <c r="V155" i="7"/>
  <c r="W155" i="7"/>
  <c r="X155" i="7"/>
  <c r="Y155" i="7"/>
  <c r="AB155" i="7"/>
  <c r="AF155" i="7" s="1"/>
  <c r="AA155" i="7"/>
  <c r="Z155" i="7"/>
  <c r="I155" i="7"/>
  <c r="L155" i="7"/>
  <c r="M155" i="7"/>
  <c r="H155" i="7"/>
  <c r="AD155" i="7"/>
  <c r="S155" i="7"/>
  <c r="AE155" i="7" s="1"/>
  <c r="Q155" i="7"/>
  <c r="R155" i="7"/>
  <c r="O155" i="7"/>
  <c r="I156" i="7"/>
  <c r="O156" i="7"/>
  <c r="AD156" i="7"/>
  <c r="W156" i="7"/>
  <c r="AA156" i="7"/>
  <c r="AB156" i="7"/>
  <c r="AF156" i="7" s="1"/>
  <c r="X156" i="7"/>
  <c r="Y156" i="7"/>
  <c r="Z156" i="7"/>
  <c r="H156" i="7"/>
  <c r="R156" i="7"/>
  <c r="S156" i="7"/>
  <c r="AE156" i="7" s="1"/>
  <c r="T156" i="7"/>
  <c r="M156" i="7"/>
  <c r="U156" i="7"/>
  <c r="Q156" i="7"/>
  <c r="V156" i="7"/>
  <c r="L156" i="7"/>
  <c r="AD157" i="7"/>
  <c r="Q157" i="7"/>
  <c r="H157" i="7"/>
  <c r="O157" i="7"/>
  <c r="I157" i="7"/>
  <c r="L157" i="7"/>
  <c r="M157" i="7"/>
  <c r="V157" i="7"/>
  <c r="Y157" i="7"/>
  <c r="Z157" i="7"/>
  <c r="X157" i="7"/>
  <c r="AA157" i="7"/>
  <c r="W157" i="7"/>
  <c r="U157" i="7"/>
  <c r="R157" i="7"/>
  <c r="S157" i="7"/>
  <c r="AE157" i="7" s="1"/>
  <c r="T157" i="7"/>
  <c r="AB157" i="7"/>
  <c r="AF157" i="7" s="1"/>
  <c r="L160" i="7"/>
  <c r="M160" i="7"/>
  <c r="O160" i="7"/>
  <c r="H160" i="7"/>
  <c r="I160" i="7"/>
  <c r="T160" i="7"/>
  <c r="W160" i="7"/>
  <c r="X160" i="7"/>
  <c r="Q160" i="7"/>
  <c r="V160" i="7"/>
  <c r="Y160" i="7"/>
  <c r="R160" i="7"/>
  <c r="S160" i="7"/>
  <c r="AE160" i="7" s="1"/>
  <c r="U160" i="7"/>
  <c r="AB160" i="7"/>
  <c r="AF160" i="7" s="1"/>
  <c r="AD160" i="7"/>
  <c r="AA160" i="7"/>
  <c r="Z160" i="7"/>
  <c r="AD161" i="7"/>
  <c r="Q161" i="7"/>
  <c r="X161" i="7"/>
  <c r="R161" i="7"/>
  <c r="S161" i="7"/>
  <c r="AE161" i="7" s="1"/>
  <c r="Y161" i="7"/>
  <c r="T161" i="7"/>
  <c r="U161" i="7"/>
  <c r="V161" i="7"/>
  <c r="W161" i="7"/>
  <c r="O161" i="7"/>
  <c r="AB161" i="7"/>
  <c r="AF161" i="7" s="1"/>
  <c r="Z161" i="7"/>
  <c r="AA161" i="7"/>
  <c r="H161" i="7"/>
  <c r="L161" i="7"/>
  <c r="M161" i="7"/>
  <c r="I161" i="7"/>
  <c r="M169" i="7"/>
  <c r="Q169" i="7"/>
  <c r="R169" i="7"/>
  <c r="H169" i="7"/>
  <c r="U169" i="7"/>
  <c r="I169" i="7"/>
  <c r="S169" i="7"/>
  <c r="AE169" i="7" s="1"/>
  <c r="T169" i="7"/>
  <c r="V169" i="7"/>
  <c r="L169" i="7"/>
  <c r="O169" i="7"/>
  <c r="AD169" i="7"/>
  <c r="X169" i="7"/>
  <c r="AA169" i="7"/>
  <c r="Y169" i="7"/>
  <c r="AB169" i="7"/>
  <c r="AF169" i="7" s="1"/>
  <c r="Z169" i="7"/>
  <c r="W169" i="7"/>
  <c r="AB143" i="7"/>
  <c r="AF143" i="7" s="1"/>
  <c r="L143" i="7"/>
  <c r="M143" i="7"/>
  <c r="AD143" i="7"/>
  <c r="Q143" i="7"/>
  <c r="H143" i="7"/>
  <c r="I143" i="7"/>
  <c r="O143" i="7"/>
  <c r="R143" i="7"/>
  <c r="S143" i="7"/>
  <c r="AE143" i="7" s="1"/>
  <c r="U143" i="7"/>
  <c r="X143" i="7"/>
  <c r="Z143" i="7"/>
  <c r="V143" i="7"/>
  <c r="W143" i="7"/>
  <c r="Y143" i="7"/>
  <c r="AA143" i="7"/>
  <c r="T143" i="7"/>
  <c r="M148" i="7"/>
  <c r="V148" i="7"/>
  <c r="O148" i="7"/>
  <c r="AD148" i="7"/>
  <c r="U148" i="7"/>
  <c r="W148" i="7"/>
  <c r="Q148" i="7"/>
  <c r="R148" i="7"/>
  <c r="S148" i="7"/>
  <c r="AE148" i="7" s="1"/>
  <c r="T148" i="7"/>
  <c r="AB148" i="7"/>
  <c r="AF148" i="7" s="1"/>
  <c r="H148" i="7"/>
  <c r="I148" i="7"/>
  <c r="Y148" i="7"/>
  <c r="L148" i="7"/>
  <c r="Z148" i="7"/>
  <c r="AA148" i="7"/>
  <c r="X148" i="7"/>
  <c r="AB159" i="7"/>
  <c r="AF159" i="7" s="1"/>
  <c r="L159" i="7"/>
  <c r="M159" i="7"/>
  <c r="O159" i="7"/>
  <c r="T159" i="7"/>
  <c r="Z159" i="7"/>
  <c r="AD159" i="7"/>
  <c r="Q159" i="7"/>
  <c r="R159" i="7"/>
  <c r="S159" i="7"/>
  <c r="AE159" i="7" s="1"/>
  <c r="U159" i="7"/>
  <c r="AA159" i="7"/>
  <c r="V159" i="7"/>
  <c r="Y159" i="7"/>
  <c r="W159" i="7"/>
  <c r="X159" i="7"/>
  <c r="I159" i="7"/>
  <c r="H159" i="7"/>
  <c r="Z162" i="7"/>
  <c r="AA162" i="7"/>
  <c r="AB162" i="7"/>
  <c r="AF162" i="7" s="1"/>
  <c r="H162" i="7"/>
  <c r="I162" i="7"/>
  <c r="AD162" i="7"/>
  <c r="R162" i="7"/>
  <c r="S162" i="7"/>
  <c r="AE162" i="7" s="1"/>
  <c r="L162" i="7"/>
  <c r="Q162" i="7"/>
  <c r="M162" i="7"/>
  <c r="O162" i="7"/>
  <c r="U162" i="7"/>
  <c r="X162" i="7"/>
  <c r="Y162" i="7"/>
  <c r="V162" i="7"/>
  <c r="W162" i="7"/>
  <c r="T162" i="7"/>
  <c r="I135" i="7"/>
  <c r="T135" i="7"/>
  <c r="U135" i="7"/>
  <c r="L135" i="7"/>
  <c r="M135" i="7"/>
  <c r="O135" i="7"/>
  <c r="AD135" i="7"/>
  <c r="Q135" i="7"/>
  <c r="R135" i="7"/>
  <c r="S135" i="7"/>
  <c r="AE135" i="7" s="1"/>
  <c r="Z135" i="7"/>
  <c r="H135" i="7"/>
  <c r="V135" i="7"/>
  <c r="X135" i="7"/>
  <c r="Y135" i="7"/>
  <c r="AA135" i="7"/>
  <c r="AB135" i="7"/>
  <c r="AF135" i="7" s="1"/>
  <c r="W135" i="7"/>
  <c r="V152" i="7"/>
  <c r="W152" i="7"/>
  <c r="X152" i="7"/>
  <c r="Y152" i="7"/>
  <c r="AA152" i="7"/>
  <c r="Z152" i="7"/>
  <c r="AB152" i="7"/>
  <c r="AF152" i="7" s="1"/>
  <c r="M152" i="7"/>
  <c r="O152" i="7"/>
  <c r="H152" i="7"/>
  <c r="L152" i="7"/>
  <c r="AD152" i="7"/>
  <c r="U152" i="7"/>
  <c r="I152" i="7"/>
  <c r="Q152" i="7"/>
  <c r="T152" i="7"/>
  <c r="R152" i="7"/>
  <c r="S152" i="7"/>
  <c r="AE152" i="7" s="1"/>
  <c r="H166" i="7"/>
  <c r="AD166" i="7"/>
  <c r="S166" i="7"/>
  <c r="AE166" i="7" s="1"/>
  <c r="T166" i="7"/>
  <c r="Q166" i="7"/>
  <c r="W166" i="7"/>
  <c r="R166" i="7"/>
  <c r="U166" i="7"/>
  <c r="V166" i="7"/>
  <c r="X166" i="7"/>
  <c r="Y166" i="7"/>
  <c r="Z166" i="7"/>
  <c r="AA166" i="7"/>
  <c r="AB166" i="7"/>
  <c r="AF166" i="7" s="1"/>
  <c r="L166" i="7"/>
  <c r="O166" i="7"/>
  <c r="I166" i="7"/>
  <c r="M166" i="7"/>
  <c r="V168" i="7"/>
  <c r="W168" i="7"/>
  <c r="X168" i="7"/>
  <c r="Y168" i="7"/>
  <c r="Z168" i="7"/>
  <c r="AA168" i="7"/>
  <c r="AB168" i="7"/>
  <c r="AF168" i="7" s="1"/>
  <c r="S168" i="7"/>
  <c r="AE168" i="7" s="1"/>
  <c r="T168" i="7"/>
  <c r="U168" i="7"/>
  <c r="O168" i="7"/>
  <c r="AD168" i="7"/>
  <c r="Q168" i="7"/>
  <c r="R168" i="7"/>
  <c r="I168" i="7"/>
  <c r="H168" i="7"/>
  <c r="L168" i="7"/>
  <c r="M168" i="7"/>
  <c r="H138" i="7"/>
  <c r="I138" i="7"/>
  <c r="Q138" i="7"/>
  <c r="L138" i="7"/>
  <c r="S138" i="7"/>
  <c r="AE138" i="7" s="1"/>
  <c r="M138" i="7"/>
  <c r="R138" i="7"/>
  <c r="O138" i="7"/>
  <c r="AD138" i="7"/>
  <c r="X138" i="7"/>
  <c r="AA138" i="7"/>
  <c r="AB138" i="7"/>
  <c r="AF138" i="7" s="1"/>
  <c r="V138" i="7"/>
  <c r="W138" i="7"/>
  <c r="Z138" i="7"/>
  <c r="Y138" i="7"/>
  <c r="U138" i="7"/>
  <c r="T138" i="7"/>
  <c r="T139" i="7"/>
  <c r="AA139" i="7"/>
  <c r="U139" i="7"/>
  <c r="V139" i="7"/>
  <c r="W139" i="7"/>
  <c r="AB139" i="7"/>
  <c r="AF139" i="7" s="1"/>
  <c r="X139" i="7"/>
  <c r="Y139" i="7"/>
  <c r="Z139" i="7"/>
  <c r="L139" i="7"/>
  <c r="H139" i="7"/>
  <c r="I139" i="7"/>
  <c r="O139" i="7"/>
  <c r="M139" i="7"/>
  <c r="AD139" i="7"/>
  <c r="Q139" i="7"/>
  <c r="S139" i="7"/>
  <c r="AE139" i="7" s="1"/>
  <c r="R139" i="7"/>
  <c r="I140" i="7"/>
  <c r="O140" i="7"/>
  <c r="AD140" i="7"/>
  <c r="H140" i="7"/>
  <c r="Q140" i="7"/>
  <c r="L140" i="7"/>
  <c r="S140" i="7"/>
  <c r="AE140" i="7" s="1"/>
  <c r="T140" i="7"/>
  <c r="M140" i="7"/>
  <c r="R140" i="7"/>
  <c r="X140" i="7"/>
  <c r="U140" i="7"/>
  <c r="Z140" i="7"/>
  <c r="AA140" i="7"/>
  <c r="V140" i="7"/>
  <c r="W140" i="7"/>
  <c r="Y140" i="7"/>
  <c r="AB140" i="7"/>
  <c r="AF140" i="7" s="1"/>
  <c r="H141" i="7"/>
  <c r="O141" i="7"/>
  <c r="I141" i="7"/>
  <c r="Q141" i="7"/>
  <c r="L141" i="7"/>
  <c r="AD141" i="7"/>
  <c r="M141" i="7"/>
  <c r="V141" i="7"/>
  <c r="Y141" i="7"/>
  <c r="Z141" i="7"/>
  <c r="U141" i="7"/>
  <c r="W141" i="7"/>
  <c r="X141" i="7"/>
  <c r="R141" i="7"/>
  <c r="T141" i="7"/>
  <c r="S141" i="7"/>
  <c r="AE141" i="7" s="1"/>
  <c r="AB141" i="7"/>
  <c r="AF141" i="7" s="1"/>
  <c r="AA141" i="7"/>
  <c r="Z178" i="7"/>
  <c r="AB178" i="7"/>
  <c r="AF178" i="7" s="1"/>
  <c r="AA178" i="7"/>
  <c r="H178" i="7"/>
  <c r="I178" i="7"/>
  <c r="L178" i="7"/>
  <c r="M178" i="7"/>
  <c r="O178" i="7"/>
  <c r="AD178" i="7"/>
  <c r="W178" i="7"/>
  <c r="Q178" i="7"/>
  <c r="V178" i="7"/>
  <c r="X178" i="7"/>
  <c r="R178" i="7"/>
  <c r="U178" i="7"/>
  <c r="S178" i="7"/>
  <c r="AE178" i="7" s="1"/>
  <c r="T178" i="7"/>
  <c r="Y178" i="7"/>
  <c r="M180" i="7"/>
  <c r="O180" i="7"/>
  <c r="AD180" i="7"/>
  <c r="U180" i="7"/>
  <c r="Q180" i="7"/>
  <c r="S180" i="7"/>
  <c r="AE180" i="7" s="1"/>
  <c r="R180" i="7"/>
  <c r="T180" i="7"/>
  <c r="V180" i="7"/>
  <c r="AB180" i="7"/>
  <c r="AF180" i="7" s="1"/>
  <c r="H180" i="7"/>
  <c r="I180" i="7"/>
  <c r="L180" i="7"/>
  <c r="W180" i="7"/>
  <c r="X180" i="7"/>
  <c r="Y180" i="7"/>
  <c r="Z180" i="7"/>
  <c r="AA180" i="7"/>
  <c r="L163" i="7"/>
  <c r="H163" i="7"/>
  <c r="I163" i="7"/>
  <c r="R163" i="7"/>
  <c r="U163" i="7"/>
  <c r="V163" i="7"/>
  <c r="AB163" i="7"/>
  <c r="AF163" i="7" s="1"/>
  <c r="AD163" i="7"/>
  <c r="T163" i="7"/>
  <c r="X163" i="7"/>
  <c r="Z163" i="7"/>
  <c r="M163" i="7"/>
  <c r="O163" i="7"/>
  <c r="Q163" i="7"/>
  <c r="W163" i="7"/>
  <c r="Y163" i="7"/>
  <c r="S163" i="7"/>
  <c r="AE163" i="7" s="1"/>
  <c r="AA163" i="7"/>
  <c r="M164" i="7"/>
  <c r="O164" i="7"/>
  <c r="W164" i="7"/>
  <c r="AD164" i="7"/>
  <c r="Q164" i="7"/>
  <c r="U164" i="7"/>
  <c r="V164" i="7"/>
  <c r="R164" i="7"/>
  <c r="S164" i="7"/>
  <c r="AE164" i="7" s="1"/>
  <c r="T164" i="7"/>
  <c r="AB164" i="7"/>
  <c r="AF164" i="7" s="1"/>
  <c r="H164" i="7"/>
  <c r="I164" i="7"/>
  <c r="AA164" i="7"/>
  <c r="L164" i="7"/>
  <c r="Z164" i="7"/>
  <c r="X164" i="7"/>
  <c r="Y164" i="7"/>
  <c r="V136" i="7"/>
  <c r="X136" i="7"/>
  <c r="W136" i="7"/>
  <c r="Y136" i="7"/>
  <c r="Z136" i="7"/>
  <c r="AA136" i="7"/>
  <c r="AB136" i="7"/>
  <c r="AF136" i="7" s="1"/>
  <c r="M136" i="7"/>
  <c r="H136" i="7"/>
  <c r="I136" i="7"/>
  <c r="L136" i="7"/>
  <c r="O136" i="7"/>
  <c r="AD136" i="7"/>
  <c r="S136" i="7"/>
  <c r="AE136" i="7" s="1"/>
  <c r="U136" i="7"/>
  <c r="Q136" i="7"/>
  <c r="R136" i="7"/>
  <c r="T136" i="7"/>
  <c r="AB175" i="7"/>
  <c r="AF175" i="7" s="1"/>
  <c r="L175" i="7"/>
  <c r="M175" i="7"/>
  <c r="V175" i="7"/>
  <c r="Y175" i="7"/>
  <c r="Z175" i="7"/>
  <c r="W175" i="7"/>
  <c r="X175" i="7"/>
  <c r="AA175" i="7"/>
  <c r="H175" i="7"/>
  <c r="O175" i="7"/>
  <c r="AD175" i="7"/>
  <c r="Q175" i="7"/>
  <c r="S175" i="7"/>
  <c r="AE175" i="7" s="1"/>
  <c r="T175" i="7"/>
  <c r="U175" i="7"/>
  <c r="I175" i="7"/>
  <c r="R175" i="7"/>
  <c r="L144" i="7"/>
  <c r="M144" i="7"/>
  <c r="O144" i="7"/>
  <c r="H144" i="7"/>
  <c r="I144" i="7"/>
  <c r="T144" i="7"/>
  <c r="W144" i="7"/>
  <c r="X144" i="7"/>
  <c r="AB144" i="7"/>
  <c r="AF144" i="7" s="1"/>
  <c r="AD144" i="7"/>
  <c r="U144" i="7"/>
  <c r="Q144" i="7"/>
  <c r="R144" i="7"/>
  <c r="V144" i="7"/>
  <c r="Y144" i="7"/>
  <c r="Z144" i="7"/>
  <c r="AA144" i="7"/>
  <c r="S144" i="7"/>
  <c r="AE144" i="7" s="1"/>
  <c r="X181" i="7"/>
  <c r="Z181" i="7"/>
  <c r="Y181" i="7"/>
  <c r="AA181" i="7"/>
  <c r="AB181" i="7"/>
  <c r="AF181" i="7" s="1"/>
  <c r="H181" i="7"/>
  <c r="I181" i="7"/>
  <c r="M181" i="7"/>
  <c r="O181" i="7"/>
  <c r="R181" i="7"/>
  <c r="AD181" i="7"/>
  <c r="Q181" i="7"/>
  <c r="S181" i="7"/>
  <c r="AE181" i="7" s="1"/>
  <c r="V181" i="7"/>
  <c r="T181" i="7"/>
  <c r="U181" i="7"/>
  <c r="W181" i="7"/>
  <c r="L181" i="7"/>
  <c r="I183" i="7"/>
  <c r="Q183" i="7"/>
  <c r="L183" i="7"/>
  <c r="M183" i="7"/>
  <c r="O183" i="7"/>
  <c r="S183" i="7"/>
  <c r="AE183" i="7" s="1"/>
  <c r="AD183" i="7"/>
  <c r="T183" i="7"/>
  <c r="R183" i="7"/>
  <c r="Z183" i="7"/>
  <c r="U183" i="7"/>
  <c r="Y183" i="7"/>
  <c r="AA183" i="7"/>
  <c r="V183" i="7"/>
  <c r="X183" i="7"/>
  <c r="W183" i="7"/>
  <c r="H183" i="7"/>
  <c r="AB183" i="7"/>
  <c r="AF183" i="7" s="1"/>
  <c r="R158" i="7"/>
  <c r="S158" i="7"/>
  <c r="AE158" i="7" s="1"/>
  <c r="T158" i="7"/>
  <c r="Y158" i="7"/>
  <c r="U158" i="7"/>
  <c r="V158" i="7"/>
  <c r="W158" i="7"/>
  <c r="Z158" i="7"/>
  <c r="X158" i="7"/>
  <c r="AA158" i="7"/>
  <c r="H158" i="7"/>
  <c r="I158" i="7"/>
  <c r="O158" i="7"/>
  <c r="L158" i="7"/>
  <c r="AD158" i="7"/>
  <c r="AB158" i="7"/>
  <c r="AF158" i="7" s="1"/>
  <c r="M158" i="7"/>
  <c r="Q158" i="7"/>
  <c r="X165" i="7"/>
  <c r="Y165" i="7"/>
  <c r="Z165" i="7"/>
  <c r="AA165" i="7"/>
  <c r="AB165" i="7"/>
  <c r="AF165" i="7" s="1"/>
  <c r="I165" i="7"/>
  <c r="L165" i="7"/>
  <c r="O165" i="7"/>
  <c r="AD165" i="7"/>
  <c r="M165" i="7"/>
  <c r="Q165" i="7"/>
  <c r="T165" i="7"/>
  <c r="S165" i="7"/>
  <c r="AE165" i="7" s="1"/>
  <c r="H165" i="7"/>
  <c r="V165" i="7"/>
  <c r="U165" i="7"/>
  <c r="W165" i="7"/>
  <c r="R165" i="7"/>
  <c r="M212" i="7"/>
  <c r="AD212" i="7"/>
  <c r="S212" i="7"/>
  <c r="AE212" i="7" s="1"/>
  <c r="T212" i="7"/>
  <c r="U212" i="7"/>
  <c r="Y212" i="7"/>
  <c r="Z212" i="7"/>
  <c r="V212" i="7"/>
  <c r="AA212" i="7"/>
  <c r="L212" i="7"/>
  <c r="W212" i="7"/>
  <c r="X212" i="7"/>
  <c r="H212" i="7"/>
  <c r="O212" i="7"/>
  <c r="R212" i="7"/>
  <c r="I212" i="7"/>
  <c r="Q212" i="7"/>
  <c r="AB212" i="7"/>
  <c r="AF212" i="7" s="1"/>
  <c r="O206" i="7"/>
  <c r="L206" i="7"/>
  <c r="M206" i="7"/>
  <c r="U206" i="7"/>
  <c r="Y206" i="7"/>
  <c r="AA206" i="7"/>
  <c r="I206" i="7"/>
  <c r="W206" i="7"/>
  <c r="H206" i="7"/>
  <c r="R206" i="7"/>
  <c r="V206" i="7"/>
  <c r="Z206" i="7"/>
  <c r="AB206" i="7"/>
  <c r="AF206" i="7" s="1"/>
  <c r="AD206" i="7"/>
  <c r="Q206" i="7"/>
  <c r="S206" i="7"/>
  <c r="AE206" i="7" s="1"/>
  <c r="T206" i="7"/>
  <c r="X206" i="7"/>
  <c r="O210" i="7"/>
  <c r="AA210" i="7"/>
  <c r="AD210" i="7"/>
  <c r="Q210" i="7"/>
  <c r="L210" i="7"/>
  <c r="M210" i="7"/>
  <c r="X210" i="7"/>
  <c r="H210" i="7"/>
  <c r="R210" i="7"/>
  <c r="T210" i="7"/>
  <c r="U210" i="7"/>
  <c r="Y210" i="7"/>
  <c r="Z210" i="7"/>
  <c r="AB210" i="7"/>
  <c r="AF210" i="7" s="1"/>
  <c r="S210" i="7"/>
  <c r="AE210" i="7" s="1"/>
  <c r="V210" i="7"/>
  <c r="I210" i="7"/>
  <c r="W210" i="7"/>
  <c r="L213" i="7"/>
  <c r="T213" i="7"/>
  <c r="V213" i="7"/>
  <c r="M213" i="7"/>
  <c r="O213" i="7"/>
  <c r="S213" i="7"/>
  <c r="AE213" i="7" s="1"/>
  <c r="AA213" i="7"/>
  <c r="H213" i="7"/>
  <c r="X213" i="7"/>
  <c r="Y213" i="7"/>
  <c r="AD213" i="7"/>
  <c r="Q213" i="7"/>
  <c r="R213" i="7"/>
  <c r="U213" i="7"/>
  <c r="W213" i="7"/>
  <c r="Z213" i="7"/>
  <c r="AB213" i="7"/>
  <c r="AF213" i="7" s="1"/>
  <c r="I213" i="7"/>
  <c r="U201" i="7"/>
  <c r="H201" i="7"/>
  <c r="V201" i="7"/>
  <c r="AA201" i="7"/>
  <c r="M201" i="7"/>
  <c r="W201" i="7"/>
  <c r="I201" i="7"/>
  <c r="AD201" i="7"/>
  <c r="R201" i="7"/>
  <c r="X201" i="7"/>
  <c r="Z201" i="7"/>
  <c r="AB201" i="7"/>
  <c r="AF201" i="7" s="1"/>
  <c r="T201" i="7"/>
  <c r="Y201" i="7"/>
  <c r="L201" i="7"/>
  <c r="O201" i="7"/>
  <c r="Q201" i="7"/>
  <c r="S201" i="7"/>
  <c r="AE201" i="7" s="1"/>
  <c r="I202" i="7"/>
  <c r="M202" i="7"/>
  <c r="W202" i="7"/>
  <c r="AA202" i="7"/>
  <c r="AD202" i="7"/>
  <c r="T202" i="7"/>
  <c r="V202" i="7"/>
  <c r="AB202" i="7"/>
  <c r="AF202" i="7" s="1"/>
  <c r="H202" i="7"/>
  <c r="O202" i="7"/>
  <c r="R202" i="7"/>
  <c r="L202" i="7"/>
  <c r="S202" i="7"/>
  <c r="AE202" i="7" s="1"/>
  <c r="Y202" i="7"/>
  <c r="Q202" i="7"/>
  <c r="U202" i="7"/>
  <c r="X202" i="7"/>
  <c r="Z202" i="7"/>
  <c r="AA208" i="7"/>
  <c r="L208" i="7"/>
  <c r="AB208" i="7"/>
  <c r="AF208" i="7" s="1"/>
  <c r="S208" i="7"/>
  <c r="AE208" i="7" s="1"/>
  <c r="W208" i="7"/>
  <c r="I208" i="7"/>
  <c r="M208" i="7"/>
  <c r="Y208" i="7"/>
  <c r="T208" i="7"/>
  <c r="Z208" i="7"/>
  <c r="H208" i="7"/>
  <c r="O208" i="7"/>
  <c r="Q208" i="7"/>
  <c r="V208" i="7"/>
  <c r="X208" i="7"/>
  <c r="AD208" i="7"/>
  <c r="R208" i="7"/>
  <c r="U208" i="7"/>
  <c r="H200" i="7"/>
  <c r="R200" i="7"/>
  <c r="T200" i="7"/>
  <c r="I200" i="7"/>
  <c r="X200" i="7"/>
  <c r="L200" i="7"/>
  <c r="Q200" i="7"/>
  <c r="S200" i="7"/>
  <c r="AE200" i="7" s="1"/>
  <c r="Y200" i="7"/>
  <c r="M200" i="7"/>
  <c r="U200" i="7"/>
  <c r="V200" i="7"/>
  <c r="W200" i="7"/>
  <c r="Z200" i="7"/>
  <c r="AB200" i="7"/>
  <c r="AF200" i="7" s="1"/>
  <c r="O200" i="7"/>
  <c r="AA200" i="7"/>
  <c r="AD200" i="7"/>
  <c r="Z203" i="7"/>
  <c r="M203" i="7"/>
  <c r="X203" i="7"/>
  <c r="Y203" i="7"/>
  <c r="AB203" i="7"/>
  <c r="AF203" i="7" s="1"/>
  <c r="H203" i="7"/>
  <c r="S203" i="7"/>
  <c r="AE203" i="7" s="1"/>
  <c r="T203" i="7"/>
  <c r="I203" i="7"/>
  <c r="V203" i="7"/>
  <c r="AA203" i="7"/>
  <c r="L203" i="7"/>
  <c r="O203" i="7"/>
  <c r="AD203" i="7"/>
  <c r="Q203" i="7"/>
  <c r="R203" i="7"/>
  <c r="U203" i="7"/>
  <c r="W203" i="7"/>
  <c r="O209" i="7"/>
  <c r="T209" i="7"/>
  <c r="U209" i="7"/>
  <c r="L209" i="7"/>
  <c r="AD209" i="7"/>
  <c r="Q209" i="7"/>
  <c r="R209" i="7"/>
  <c r="AA209" i="7"/>
  <c r="M209" i="7"/>
  <c r="S209" i="7"/>
  <c r="AE209" i="7" s="1"/>
  <c r="Y209" i="7"/>
  <c r="Z209" i="7"/>
  <c r="H209" i="7"/>
  <c r="V209" i="7"/>
  <c r="X209" i="7"/>
  <c r="AB209" i="7"/>
  <c r="AF209" i="7" s="1"/>
  <c r="I209" i="7"/>
  <c r="W209" i="7"/>
  <c r="S204" i="7"/>
  <c r="AE204" i="7" s="1"/>
  <c r="L204" i="7"/>
  <c r="Q204" i="7"/>
  <c r="T204" i="7"/>
  <c r="M204" i="7"/>
  <c r="U204" i="7"/>
  <c r="Z204" i="7"/>
  <c r="V204" i="7"/>
  <c r="X204" i="7"/>
  <c r="Y204" i="7"/>
  <c r="AA204" i="7"/>
  <c r="AB204" i="7"/>
  <c r="AF204" i="7" s="1"/>
  <c r="O204" i="7"/>
  <c r="W204" i="7"/>
  <c r="I204" i="7"/>
  <c r="H204" i="7"/>
  <c r="AD204" i="7"/>
  <c r="R204" i="7"/>
  <c r="Q207" i="7"/>
  <c r="Z207" i="7"/>
  <c r="AB207" i="7"/>
  <c r="AF207" i="7" s="1"/>
  <c r="I207" i="7"/>
  <c r="M207" i="7"/>
  <c r="AD207" i="7"/>
  <c r="R207" i="7"/>
  <c r="V207" i="7"/>
  <c r="H207" i="7"/>
  <c r="S207" i="7"/>
  <c r="AE207" i="7" s="1"/>
  <c r="AA207" i="7"/>
  <c r="T207" i="7"/>
  <c r="W207" i="7"/>
  <c r="X207" i="7"/>
  <c r="U207" i="7"/>
  <c r="Y207" i="7"/>
  <c r="L207" i="7"/>
  <c r="O207" i="7"/>
  <c r="Y211" i="7"/>
  <c r="Q211" i="7"/>
  <c r="S211" i="7"/>
  <c r="AE211" i="7" s="1"/>
  <c r="Z211" i="7"/>
  <c r="AA211" i="7"/>
  <c r="AD211" i="7"/>
  <c r="U211" i="7"/>
  <c r="H211" i="7"/>
  <c r="R211" i="7"/>
  <c r="AB211" i="7"/>
  <c r="AF211" i="7" s="1"/>
  <c r="I211" i="7"/>
  <c r="T211" i="7"/>
  <c r="W211" i="7"/>
  <c r="L211" i="7"/>
  <c r="M211" i="7"/>
  <c r="O211" i="7"/>
  <c r="X211" i="7"/>
  <c r="V211" i="7"/>
  <c r="H205" i="7"/>
  <c r="L205" i="7"/>
  <c r="V205" i="7"/>
  <c r="O205" i="7"/>
  <c r="Q205" i="7"/>
  <c r="R205" i="7"/>
  <c r="S205" i="7"/>
  <c r="AE205" i="7" s="1"/>
  <c r="U205" i="7"/>
  <c r="W205" i="7"/>
  <c r="AA205" i="7"/>
  <c r="AB205" i="7"/>
  <c r="AF205" i="7" s="1"/>
  <c r="X205" i="7"/>
  <c r="Z205" i="7"/>
  <c r="M205" i="7"/>
  <c r="I205" i="7"/>
  <c r="AD205" i="7"/>
  <c r="T205" i="7"/>
  <c r="Y205" i="7"/>
  <c r="Q184" i="7"/>
  <c r="AD184" i="7"/>
  <c r="O184" i="7"/>
  <c r="T184" i="7"/>
  <c r="S184" i="7"/>
  <c r="AE184" i="7" s="1"/>
  <c r="M184" i="7"/>
  <c r="V184" i="7"/>
  <c r="L184" i="7"/>
  <c r="Y184" i="7"/>
  <c r="I184" i="7"/>
  <c r="X184" i="7"/>
  <c r="H184" i="7"/>
  <c r="W184" i="7"/>
  <c r="AB184" i="7"/>
  <c r="AF184" i="7" s="1"/>
  <c r="Z184" i="7"/>
  <c r="AA184" i="7"/>
  <c r="R184" i="7"/>
  <c r="U184" i="7"/>
  <c r="L84" i="7"/>
  <c r="AD84" i="7"/>
  <c r="I84" i="7"/>
  <c r="H84" i="7"/>
  <c r="AB84" i="7"/>
  <c r="AF84" i="7" s="1"/>
  <c r="Q84" i="7"/>
  <c r="AA84" i="7"/>
  <c r="U84" i="7"/>
  <c r="S84" i="7"/>
  <c r="AE84" i="7" s="1"/>
  <c r="Z84" i="7"/>
  <c r="Y84" i="7"/>
  <c r="X84" i="7"/>
  <c r="W84" i="7"/>
  <c r="V84" i="7"/>
  <c r="T84" i="7"/>
  <c r="R84" i="7"/>
  <c r="O84" i="7"/>
  <c r="M84" i="7"/>
  <c r="Z214" i="7"/>
  <c r="AD214" i="7"/>
  <c r="Y214" i="7"/>
  <c r="O214" i="7"/>
  <c r="X214" i="7"/>
  <c r="M214" i="7"/>
  <c r="W214" i="7"/>
  <c r="L214" i="7"/>
  <c r="V214" i="7"/>
  <c r="I214" i="7"/>
  <c r="U214" i="7"/>
  <c r="H214" i="7"/>
  <c r="T214" i="7"/>
  <c r="S214" i="7"/>
  <c r="AE214" i="7" s="1"/>
  <c r="AB214" i="7"/>
  <c r="AF214" i="7" s="1"/>
  <c r="R214" i="7"/>
  <c r="AA214" i="7"/>
  <c r="Q214" i="7"/>
  <c r="H8" i="13"/>
  <c r="N6" i="18"/>
  <c r="O6" i="18" s="1"/>
  <c r="H7" i="13"/>
  <c r="N6" i="17"/>
  <c r="H6" i="13"/>
  <c r="N6" i="16"/>
  <c r="O6" i="16" s="1"/>
  <c r="H5" i="13"/>
  <c r="N6" i="15"/>
  <c r="O6" i="15" s="1"/>
  <c r="B16" i="18"/>
  <c r="A17" i="18" s="1"/>
  <c r="D16" i="18"/>
  <c r="D16" i="16"/>
  <c r="B16" i="16"/>
  <c r="A17" i="16" s="1"/>
  <c r="B17" i="17"/>
  <c r="A18" i="17" s="1"/>
  <c r="D17" i="17"/>
  <c r="B15" i="15"/>
  <c r="A16" i="15" s="1"/>
  <c r="D15" i="15"/>
  <c r="W58" i="7"/>
  <c r="H58" i="7"/>
  <c r="X58" i="7"/>
  <c r="V58" i="7"/>
  <c r="R58" i="7"/>
  <c r="Y58" i="7"/>
  <c r="U58" i="7"/>
  <c r="T58" i="7"/>
  <c r="AN58" i="7" s="1"/>
  <c r="S58" i="7"/>
  <c r="AA58" i="7"/>
  <c r="L58" i="7"/>
  <c r="AB58" i="7"/>
  <c r="O58" i="7"/>
  <c r="Q58" i="7"/>
  <c r="M58" i="7"/>
  <c r="BB58" i="7" s="1"/>
  <c r="Z58" i="7"/>
  <c r="I58" i="7"/>
  <c r="S57" i="7"/>
  <c r="AP57" i="7" s="1"/>
  <c r="Q57" i="7"/>
  <c r="T57" i="7"/>
  <c r="AN57" i="7" s="1"/>
  <c r="V57" i="7"/>
  <c r="U57" i="7"/>
  <c r="H57" i="7"/>
  <c r="W57" i="7"/>
  <c r="Y57" i="7"/>
  <c r="AB57" i="7"/>
  <c r="AF57" i="7" s="1"/>
  <c r="I57" i="7"/>
  <c r="X57" i="7"/>
  <c r="AA57" i="7"/>
  <c r="L57" i="7"/>
  <c r="Z57" i="7"/>
  <c r="M57" i="7"/>
  <c r="BB57" i="7" s="1"/>
  <c r="O57" i="7"/>
  <c r="AD57" i="7"/>
  <c r="AO57" i="7" s="1"/>
  <c r="R57" i="7"/>
  <c r="A19" i="11"/>
  <c r="Z266" i="7"/>
  <c r="P266" i="7"/>
  <c r="Y266" i="7"/>
  <c r="O266" i="7"/>
  <c r="X266" i="7"/>
  <c r="M266" i="7"/>
  <c r="W266" i="7"/>
  <c r="L266" i="7"/>
  <c r="V266" i="7"/>
  <c r="I266" i="7"/>
  <c r="U266" i="7"/>
  <c r="H266" i="7"/>
  <c r="T266" i="7"/>
  <c r="AA266" i="7"/>
  <c r="Q266" i="7"/>
  <c r="S266" i="7"/>
  <c r="R266" i="7"/>
  <c r="AB266" i="7"/>
  <c r="AC266" i="7"/>
  <c r="X267" i="7"/>
  <c r="M267" i="7"/>
  <c r="W267" i="7"/>
  <c r="L267" i="7"/>
  <c r="V267" i="7"/>
  <c r="I267" i="7"/>
  <c r="U267" i="7"/>
  <c r="H267" i="7"/>
  <c r="T267" i="7"/>
  <c r="AC267" i="7"/>
  <c r="S267" i="7"/>
  <c r="AB267" i="7"/>
  <c r="R267" i="7"/>
  <c r="Y267" i="7"/>
  <c r="O267" i="7"/>
  <c r="AA267" i="7"/>
  <c r="Z267" i="7"/>
  <c r="Q267" i="7"/>
  <c r="P267" i="7"/>
  <c r="V54" i="7"/>
  <c r="I54" i="7"/>
  <c r="AB54" i="7"/>
  <c r="AF54" i="7" s="1"/>
  <c r="Q54" i="7"/>
  <c r="AA54" i="7"/>
  <c r="AD54" i="7"/>
  <c r="AO54" i="7" s="1"/>
  <c r="Z54" i="7"/>
  <c r="O54" i="7"/>
  <c r="Y54" i="7"/>
  <c r="M54" i="7"/>
  <c r="BB54" i="7" s="1"/>
  <c r="X54" i="7"/>
  <c r="L54" i="7"/>
  <c r="W54" i="7"/>
  <c r="H54" i="7"/>
  <c r="U54" i="7"/>
  <c r="R54" i="7"/>
  <c r="T54" i="7"/>
  <c r="AN54" i="7" s="1"/>
  <c r="S54" i="7"/>
  <c r="AP54" i="7" s="1"/>
  <c r="V268" i="7"/>
  <c r="I268" i="7"/>
  <c r="U268" i="7"/>
  <c r="H268" i="7"/>
  <c r="T268" i="7"/>
  <c r="AC268" i="7"/>
  <c r="S268" i="7"/>
  <c r="AB268" i="7"/>
  <c r="R268" i="7"/>
  <c r="AA268" i="7"/>
  <c r="Q268" i="7"/>
  <c r="Z268" i="7"/>
  <c r="P268" i="7"/>
  <c r="W268" i="7"/>
  <c r="L268" i="7"/>
  <c r="Y268" i="7"/>
  <c r="X268" i="7"/>
  <c r="O268" i="7"/>
  <c r="M268" i="7"/>
  <c r="T55" i="7"/>
  <c r="AN55" i="7" s="1"/>
  <c r="AB55" i="7"/>
  <c r="AF55" i="7" s="1"/>
  <c r="Q55" i="7"/>
  <c r="AA55" i="7"/>
  <c r="AD55" i="7"/>
  <c r="AO55" i="7" s="1"/>
  <c r="Z55" i="7"/>
  <c r="O55" i="7"/>
  <c r="Y55" i="7"/>
  <c r="M55" i="7"/>
  <c r="BB55" i="7" s="1"/>
  <c r="X55" i="7"/>
  <c r="L55" i="7"/>
  <c r="W55" i="7"/>
  <c r="I55" i="7"/>
  <c r="V55" i="7"/>
  <c r="H55" i="7"/>
  <c r="R55" i="7"/>
  <c r="U55" i="7"/>
  <c r="S55" i="7"/>
  <c r="AP55" i="7" s="1"/>
  <c r="AB56" i="7"/>
  <c r="AF56" i="7" s="1"/>
  <c r="R56" i="7"/>
  <c r="Q56" i="7"/>
  <c r="AA56" i="7"/>
  <c r="AD56" i="7"/>
  <c r="AO56" i="7" s="1"/>
  <c r="Z56" i="7"/>
  <c r="O56" i="7"/>
  <c r="Y56" i="7"/>
  <c r="M56" i="7"/>
  <c r="BB56" i="7" s="1"/>
  <c r="X56" i="7"/>
  <c r="L56" i="7"/>
  <c r="W56" i="7"/>
  <c r="I56" i="7"/>
  <c r="V56" i="7"/>
  <c r="H56" i="7"/>
  <c r="S56" i="7"/>
  <c r="AP56" i="7" s="1"/>
  <c r="U56" i="7"/>
  <c r="T56" i="7"/>
  <c r="AN56" i="7" s="1"/>
  <c r="AB265" i="7"/>
  <c r="R265" i="7"/>
  <c r="AA265" i="7"/>
  <c r="Q265" i="7"/>
  <c r="Z265" i="7"/>
  <c r="P265" i="7"/>
  <c r="Y265" i="7"/>
  <c r="O265" i="7"/>
  <c r="X265" i="7"/>
  <c r="M265" i="7"/>
  <c r="W265" i="7"/>
  <c r="L265" i="7"/>
  <c r="V265" i="7"/>
  <c r="I265" i="7"/>
  <c r="AC265" i="7"/>
  <c r="S265" i="7"/>
  <c r="U265" i="7"/>
  <c r="T265" i="7"/>
  <c r="H265" i="7"/>
  <c r="T123" i="7"/>
  <c r="AN123" i="7" s="1"/>
  <c r="Q123" i="7"/>
  <c r="S123" i="7"/>
  <c r="R123" i="7"/>
  <c r="U123" i="7"/>
  <c r="AB123" i="7"/>
  <c r="AA123" i="7"/>
  <c r="O123" i="7"/>
  <c r="Z123" i="7"/>
  <c r="M123" i="7"/>
  <c r="BB123" i="7" s="1"/>
  <c r="H123" i="7"/>
  <c r="Y123" i="7"/>
  <c r="L123" i="7"/>
  <c r="I123" i="7"/>
  <c r="X123" i="7"/>
  <c r="W123" i="7"/>
  <c r="V123" i="7"/>
  <c r="AO93" i="7" l="1"/>
  <c r="AP94" i="7"/>
  <c r="AO91" i="7"/>
  <c r="AN94" i="7"/>
  <c r="AO94" i="7"/>
  <c r="AP92" i="7"/>
  <c r="AP93" i="7"/>
  <c r="AN93" i="7"/>
  <c r="AO92" i="7"/>
  <c r="AN92" i="7"/>
  <c r="AP91" i="7"/>
  <c r="AN91" i="7"/>
  <c r="AN218" i="7"/>
  <c r="AO218" i="7"/>
  <c r="AO86" i="7"/>
  <c r="AN216" i="7"/>
  <c r="AO217" i="7"/>
  <c r="AN214" i="7"/>
  <c r="AO215" i="7"/>
  <c r="AN217" i="7"/>
  <c r="AO214" i="7"/>
  <c r="AO216" i="7"/>
  <c r="AN215" i="7"/>
  <c r="AO85" i="7"/>
  <c r="AN87" i="7"/>
  <c r="AO90" i="7"/>
  <c r="AO88" i="7"/>
  <c r="AN88" i="7"/>
  <c r="AO89" i="7"/>
  <c r="AN89" i="7"/>
  <c r="AO87" i="7"/>
  <c r="AN90" i="7"/>
  <c r="AN86" i="7"/>
  <c r="AN85" i="7"/>
  <c r="H4" i="13"/>
  <c r="B18" i="17"/>
  <c r="A19" i="17" s="1"/>
  <c r="D18" i="17"/>
  <c r="D17" i="16"/>
  <c r="B17" i="16"/>
  <c r="A18" i="16" s="1"/>
  <c r="B17" i="18"/>
  <c r="A18" i="18" s="1"/>
  <c r="D17" i="18"/>
  <c r="D16" i="15"/>
  <c r="B16" i="15"/>
  <c r="A17" i="15" s="1"/>
  <c r="B19" i="11"/>
  <c r="D19" i="11"/>
  <c r="H7" i="11"/>
  <c r="O7" i="11" s="1"/>
  <c r="Z319" i="7"/>
  <c r="H319" i="7"/>
  <c r="L319" i="7"/>
  <c r="U319" i="7"/>
  <c r="P319" i="7"/>
  <c r="Q319" i="7"/>
  <c r="AA319" i="7"/>
  <c r="AB319" i="7"/>
  <c r="M319" i="7"/>
  <c r="Y319" i="7"/>
  <c r="I319" i="7"/>
  <c r="W319" i="7"/>
  <c r="R319" i="7"/>
  <c r="AF319" i="7"/>
  <c r="O319" i="7"/>
  <c r="AE319" i="7"/>
  <c r="AC319" i="7"/>
  <c r="AD319" i="7"/>
  <c r="S319" i="7"/>
  <c r="Y323" i="7"/>
  <c r="O322" i="7"/>
  <c r="AD322" i="7"/>
  <c r="AC322" i="7"/>
  <c r="L323" i="7"/>
  <c r="AC324" i="7"/>
  <c r="AA322" i="7"/>
  <c r="H323" i="7"/>
  <c r="R323" i="7"/>
  <c r="Q323" i="7"/>
  <c r="AD321" i="7"/>
  <c r="M322" i="7"/>
  <c r="U322" i="7"/>
  <c r="AB322" i="7"/>
  <c r="M320" i="7"/>
  <c r="H322" i="7"/>
  <c r="R322" i="7"/>
  <c r="Y322" i="7"/>
  <c r="P322" i="7"/>
  <c r="AC320" i="7"/>
  <c r="U321" i="7"/>
  <c r="AB321" i="7"/>
  <c r="AA321" i="7"/>
  <c r="Z321" i="7"/>
  <c r="AG321" i="7"/>
  <c r="Q322" i="7"/>
  <c r="AE321" i="7"/>
  <c r="U320" i="7"/>
  <c r="L321" i="7"/>
  <c r="I321" i="7"/>
  <c r="S321" i="7"/>
  <c r="S322" i="7"/>
  <c r="L322" i="7"/>
  <c r="Q321" i="7"/>
  <c r="Y324" i="7"/>
  <c r="I320" i="7"/>
  <c r="S320" i="7"/>
  <c r="Z320" i="7"/>
  <c r="Z322" i="7"/>
  <c r="AC321" i="7"/>
  <c r="AF321" i="7"/>
  <c r="AB320" i="7"/>
  <c r="AA320" i="7"/>
  <c r="H321" i="7"/>
  <c r="AG320" i="7"/>
  <c r="P321" i="7"/>
  <c r="Y320" i="7"/>
  <c r="AF320" i="7"/>
  <c r="AE320" i="7"/>
  <c r="Q324" i="7"/>
  <c r="AF324" i="7"/>
  <c r="AE324" i="7"/>
  <c r="H320" i="7"/>
  <c r="R320" i="7"/>
  <c r="I323" i="7"/>
  <c r="AF322" i="7"/>
  <c r="R321" i="7"/>
  <c r="Q320" i="7"/>
  <c r="O320" i="7"/>
  <c r="P324" i="7"/>
  <c r="AD324" i="7"/>
  <c r="U324" i="7"/>
  <c r="AA324" i="7"/>
  <c r="Z324" i="7"/>
  <c r="P323" i="7"/>
  <c r="AE323" i="7"/>
  <c r="O324" i="7"/>
  <c r="M324" i="7"/>
  <c r="W320" i="7"/>
  <c r="Z323" i="7"/>
  <c r="M321" i="7"/>
  <c r="AG324" i="7"/>
  <c r="P320" i="7"/>
  <c r="AF323" i="7"/>
  <c r="W321" i="7"/>
  <c r="AB324" i="7"/>
  <c r="L324" i="7"/>
  <c r="I324" i="7"/>
  <c r="S324" i="7"/>
  <c r="R324" i="7"/>
  <c r="AE322" i="7"/>
  <c r="W323" i="7"/>
  <c r="AD323" i="7"/>
  <c r="AC323" i="7"/>
  <c r="AD320" i="7"/>
  <c r="S323" i="7"/>
  <c r="AG322" i="7"/>
  <c r="I322" i="7"/>
  <c r="Y321" i="7"/>
  <c r="L320" i="7"/>
  <c r="W324" i="7"/>
  <c r="AB323" i="7"/>
  <c r="AA323" i="7"/>
  <c r="H324" i="7"/>
  <c r="AG323" i="7"/>
  <c r="W322" i="7"/>
  <c r="O323" i="7"/>
  <c r="M323" i="7"/>
  <c r="U323" i="7"/>
  <c r="O321" i="7"/>
  <c r="B8" i="13"/>
  <c r="AC189" i="7"/>
  <c r="B6" i="13"/>
  <c r="B5" i="13"/>
  <c r="AT94" i="7" l="1"/>
  <c r="AZ94" i="7"/>
  <c r="AS94" i="7"/>
  <c r="AY94" i="7"/>
  <c r="AS91" i="7"/>
  <c r="AY91" i="7"/>
  <c r="AT91" i="7"/>
  <c r="AZ91" i="7"/>
  <c r="AU94" i="7"/>
  <c r="AV94" i="7" s="1"/>
  <c r="E94" i="7" s="1"/>
  <c r="AY92" i="7"/>
  <c r="AS92" i="7"/>
  <c r="AZ92" i="7"/>
  <c r="AT92" i="7"/>
  <c r="AT93" i="7"/>
  <c r="AZ93" i="7"/>
  <c r="AS93" i="7"/>
  <c r="AY93" i="7"/>
  <c r="AP218" i="7"/>
  <c r="AZ218" i="7"/>
  <c r="AT218" i="7"/>
  <c r="AY218" i="7"/>
  <c r="AS218" i="7"/>
  <c r="AP85" i="7"/>
  <c r="AT86" i="7"/>
  <c r="AP89" i="7"/>
  <c r="AP86" i="7"/>
  <c r="AP87" i="7"/>
  <c r="AZ86" i="7"/>
  <c r="AP215" i="7"/>
  <c r="AP214" i="7"/>
  <c r="AZ217" i="7"/>
  <c r="AT217" i="7"/>
  <c r="AY216" i="7"/>
  <c r="AS216" i="7"/>
  <c r="AZ216" i="7"/>
  <c r="AT216" i="7"/>
  <c r="AY217" i="7"/>
  <c r="AS217" i="7"/>
  <c r="AZ215" i="7"/>
  <c r="AT215" i="7"/>
  <c r="AP216" i="7"/>
  <c r="AY215" i="7"/>
  <c r="AS215" i="7"/>
  <c r="AY214" i="7"/>
  <c r="AS214" i="7"/>
  <c r="AP217" i="7"/>
  <c r="AT214" i="7"/>
  <c r="AZ214" i="7"/>
  <c r="AS85" i="7"/>
  <c r="AY85" i="7"/>
  <c r="AY86" i="7"/>
  <c r="AS86" i="7"/>
  <c r="AY87" i="7"/>
  <c r="AS87" i="7"/>
  <c r="AY90" i="7"/>
  <c r="AS90" i="7"/>
  <c r="AT87" i="7"/>
  <c r="AZ87" i="7"/>
  <c r="AZ85" i="7"/>
  <c r="AT85" i="7"/>
  <c r="AY89" i="7"/>
  <c r="AS89" i="7"/>
  <c r="AP90" i="7"/>
  <c r="AT89" i="7"/>
  <c r="AZ89" i="7"/>
  <c r="AP88" i="7"/>
  <c r="AY88" i="7"/>
  <c r="AS88" i="7"/>
  <c r="AT88" i="7"/>
  <c r="AZ88" i="7"/>
  <c r="AZ90" i="7"/>
  <c r="AT90" i="7"/>
  <c r="B7" i="13"/>
  <c r="I7" i="13" s="1"/>
  <c r="H6" i="17"/>
  <c r="B18" i="16"/>
  <c r="A19" i="16" s="1"/>
  <c r="D18" i="16"/>
  <c r="B18" i="18"/>
  <c r="A19" i="18" s="1"/>
  <c r="D18" i="18"/>
  <c r="B19" i="17"/>
  <c r="A20" i="17" s="1"/>
  <c r="D19" i="17"/>
  <c r="I8" i="13"/>
  <c r="I6" i="13"/>
  <c r="I5" i="13"/>
  <c r="H8" i="15"/>
  <c r="I8" i="15"/>
  <c r="J8" i="15"/>
  <c r="K8" i="15" s="1"/>
  <c r="N8" i="15"/>
  <c r="B17" i="15"/>
  <c r="A18" i="15" s="1"/>
  <c r="D17" i="15"/>
  <c r="A20" i="11"/>
  <c r="X319" i="7"/>
  <c r="T319" i="7"/>
  <c r="X324" i="7"/>
  <c r="T323" i="7"/>
  <c r="V323" i="7"/>
  <c r="X323" i="7"/>
  <c r="V320" i="7"/>
  <c r="X322" i="7"/>
  <c r="T322" i="7"/>
  <c r="V322" i="7"/>
  <c r="T321" i="7"/>
  <c r="V319" i="7"/>
  <c r="X321" i="7"/>
  <c r="T320" i="7"/>
  <c r="X320" i="7"/>
  <c r="V321" i="7"/>
  <c r="V324" i="7"/>
  <c r="T324" i="7"/>
  <c r="AU89" i="7" l="1"/>
  <c r="AV89" i="7" s="1"/>
  <c r="E89" i="7" s="1"/>
  <c r="AU85" i="7"/>
  <c r="AV85" i="7" s="1"/>
  <c r="E85" i="7" s="1"/>
  <c r="AU93" i="7"/>
  <c r="AV93" i="7" s="1"/>
  <c r="E93" i="7" s="1"/>
  <c r="AU91" i="7"/>
  <c r="AV91" i="7" s="1"/>
  <c r="E91" i="7" s="1"/>
  <c r="BA94" i="7"/>
  <c r="BB94" i="7" s="1"/>
  <c r="F94" i="7" s="1"/>
  <c r="AU92" i="7"/>
  <c r="AV92" i="7" s="1"/>
  <c r="E92" i="7" s="1"/>
  <c r="BA91" i="7"/>
  <c r="BB91" i="7" s="1"/>
  <c r="F91" i="7" s="1"/>
  <c r="BA92" i="7"/>
  <c r="BB92" i="7" s="1"/>
  <c r="F92" i="7" s="1"/>
  <c r="BA93" i="7"/>
  <c r="BB93" i="7" s="1"/>
  <c r="F93" i="7" s="1"/>
  <c r="BA218" i="7"/>
  <c r="BB218" i="7" s="1"/>
  <c r="F218" i="7" s="1"/>
  <c r="AU215" i="7"/>
  <c r="AV215" i="7" s="1"/>
  <c r="E215" i="7" s="1"/>
  <c r="AU214" i="7"/>
  <c r="AV214" i="7" s="1"/>
  <c r="E214" i="7" s="1"/>
  <c r="AU86" i="7"/>
  <c r="AV86" i="7" s="1"/>
  <c r="E86" i="7" s="1"/>
  <c r="BA86" i="7"/>
  <c r="BB86" i="7" s="1"/>
  <c r="F86" i="7" s="1"/>
  <c r="BA214" i="7"/>
  <c r="BB214" i="7" s="1"/>
  <c r="F214" i="7" s="1"/>
  <c r="BA215" i="7"/>
  <c r="BB215" i="7" s="1"/>
  <c r="F215" i="7" s="1"/>
  <c r="AU217" i="7"/>
  <c r="AV217" i="7" s="1"/>
  <c r="E217" i="7" s="1"/>
  <c r="BA217" i="7"/>
  <c r="BB217" i="7" s="1"/>
  <c r="F217" i="7" s="1"/>
  <c r="AU216" i="7"/>
  <c r="AV216" i="7" s="1"/>
  <c r="E216" i="7" s="1"/>
  <c r="BA216" i="7"/>
  <c r="BB216" i="7" s="1"/>
  <c r="F216" i="7" s="1"/>
  <c r="B4" i="13"/>
  <c r="I4" i="13" s="1"/>
  <c r="BA85" i="7"/>
  <c r="BB85" i="7" s="1"/>
  <c r="F85" i="7" s="1"/>
  <c r="BA88" i="7"/>
  <c r="BB88" i="7" s="1"/>
  <c r="F88" i="7" s="1"/>
  <c r="AU88" i="7"/>
  <c r="AV88" i="7" s="1"/>
  <c r="E88" i="7" s="1"/>
  <c r="AU87" i="7"/>
  <c r="AV87" i="7" s="1"/>
  <c r="E87" i="7" s="1"/>
  <c r="BA90" i="7"/>
  <c r="BB90" i="7" s="1"/>
  <c r="F90" i="7" s="1"/>
  <c r="AU90" i="7"/>
  <c r="AV90" i="7" s="1"/>
  <c r="E90" i="7" s="1"/>
  <c r="BA87" i="7"/>
  <c r="BB87" i="7" s="1"/>
  <c r="F87" i="7" s="1"/>
  <c r="BA89" i="7"/>
  <c r="BB89" i="7" s="1"/>
  <c r="F89" i="7" s="1"/>
  <c r="O6" i="17"/>
  <c r="B19" i="18"/>
  <c r="A20" i="18" s="1"/>
  <c r="D19" i="18"/>
  <c r="B20" i="17"/>
  <c r="A21" i="17" s="1"/>
  <c r="D20" i="17"/>
  <c r="D19" i="16"/>
  <c r="B19" i="16"/>
  <c r="A20" i="16" s="1"/>
  <c r="O8" i="15"/>
  <c r="M8" i="15"/>
  <c r="L8" i="15"/>
  <c r="B18" i="15"/>
  <c r="A19" i="15" s="1"/>
  <c r="D18" i="15"/>
  <c r="B20" i="11"/>
  <c r="D20" i="11"/>
  <c r="B20" i="16" l="1"/>
  <c r="D20" i="16"/>
  <c r="D21" i="17"/>
  <c r="B21" i="17"/>
  <c r="D20" i="18"/>
  <c r="B20" i="18"/>
  <c r="A21" i="18" s="1"/>
  <c r="B19" i="15"/>
  <c r="D19" i="15"/>
  <c r="A21" i="11"/>
  <c r="B21" i="18" l="1"/>
  <c r="A22" i="18" s="1"/>
  <c r="D21" i="18"/>
  <c r="A22" i="17"/>
  <c r="A21" i="16"/>
  <c r="A20" i="15"/>
  <c r="D20" i="15" s="1"/>
  <c r="B21" i="11"/>
  <c r="D21" i="11"/>
  <c r="B20" i="15" l="1"/>
  <c r="A21" i="15" s="1"/>
  <c r="B21" i="15" s="1"/>
  <c r="D21" i="16"/>
  <c r="B21" i="16"/>
  <c r="B22" i="18"/>
  <c r="A23" i="18" s="1"/>
  <c r="D22" i="18"/>
  <c r="B22" i="17"/>
  <c r="D22" i="17"/>
  <c r="A22" i="11"/>
  <c r="D21" i="15" l="1"/>
  <c r="D23" i="18"/>
  <c r="B23" i="18"/>
  <c r="A24" i="18" s="1"/>
  <c r="A23" i="17"/>
  <c r="A22" i="16"/>
  <c r="A22" i="15"/>
  <c r="B22" i="15" s="1"/>
  <c r="B22" i="11"/>
  <c r="D22" i="11"/>
  <c r="D22" i="15" l="1"/>
  <c r="B23" i="17"/>
  <c r="D23" i="17"/>
  <c r="B22" i="16"/>
  <c r="D22" i="16"/>
  <c r="B24" i="18"/>
  <c r="A25" i="18" s="1"/>
  <c r="D24" i="18"/>
  <c r="A23" i="15"/>
  <c r="B23" i="15" s="1"/>
  <c r="A23" i="11"/>
  <c r="A23" i="16" l="1"/>
  <c r="A24" i="17"/>
  <c r="D23" i="15"/>
  <c r="B25" i="18"/>
  <c r="A26" i="18" s="1"/>
  <c r="D25" i="18"/>
  <c r="E24" i="18"/>
  <c r="A24" i="15"/>
  <c r="D24" i="15" s="1"/>
  <c r="B23" i="11"/>
  <c r="D23" i="11"/>
  <c r="F24" i="18" l="1"/>
  <c r="G24" i="18" s="1"/>
  <c r="E25" i="18"/>
  <c r="B24" i="15"/>
  <c r="B24" i="17"/>
  <c r="A25" i="17" s="1"/>
  <c r="D24" i="17"/>
  <c r="B26" i="18"/>
  <c r="A27" i="18" s="1"/>
  <c r="D26" i="18"/>
  <c r="B23" i="16"/>
  <c r="A24" i="16" s="1"/>
  <c r="D23" i="16"/>
  <c r="A24" i="11"/>
  <c r="N24" i="18" l="1"/>
  <c r="H24" i="18"/>
  <c r="F25" i="18"/>
  <c r="G25" i="18" s="1"/>
  <c r="A25" i="15"/>
  <c r="D25" i="15" s="1"/>
  <c r="B25" i="17"/>
  <c r="D25" i="17"/>
  <c r="D27" i="18"/>
  <c r="B27" i="18"/>
  <c r="A28" i="18" s="1"/>
  <c r="D24" i="16"/>
  <c r="B24" i="16"/>
  <c r="A25" i="16" s="1"/>
  <c r="E26" i="18"/>
  <c r="B24" i="11"/>
  <c r="D24" i="11"/>
  <c r="O24" i="18" l="1"/>
  <c r="N25" i="18"/>
  <c r="J25" i="18"/>
  <c r="H25" i="18"/>
  <c r="I25" i="18"/>
  <c r="B25" i="15"/>
  <c r="E27" i="18"/>
  <c r="F26" i="18"/>
  <c r="G26" i="18" s="1"/>
  <c r="B25" i="16"/>
  <c r="A26" i="16" s="1"/>
  <c r="D25" i="16"/>
  <c r="D28" i="18"/>
  <c r="B28" i="18"/>
  <c r="A29" i="18" s="1"/>
  <c r="A26" i="17"/>
  <c r="A25" i="11"/>
  <c r="M25" i="18" l="1"/>
  <c r="O25" i="18"/>
  <c r="J26" i="18"/>
  <c r="H26" i="18"/>
  <c r="M26" i="18" s="1"/>
  <c r="I26" i="18"/>
  <c r="N26" i="18"/>
  <c r="L25" i="18"/>
  <c r="K25" i="18"/>
  <c r="G27" i="18"/>
  <c r="A26" i="15"/>
  <c r="F27" i="18"/>
  <c r="E28" i="18"/>
  <c r="F28" i="18" s="1"/>
  <c r="G28" i="18" s="1"/>
  <c r="M28" i="18" s="1"/>
  <c r="E25" i="16"/>
  <c r="D26" i="16"/>
  <c r="B26" i="16"/>
  <c r="A27" i="16" s="1"/>
  <c r="B26" i="17"/>
  <c r="A27" i="17" s="1"/>
  <c r="D26" i="17"/>
  <c r="B29" i="18"/>
  <c r="D29" i="18"/>
  <c r="A30" i="18"/>
  <c r="B25" i="11"/>
  <c r="D25" i="11"/>
  <c r="H27" i="18" l="1"/>
  <c r="M27" i="18"/>
  <c r="O26" i="18"/>
  <c r="L26" i="18"/>
  <c r="K26" i="18"/>
  <c r="F25" i="16"/>
  <c r="G25" i="16" s="1"/>
  <c r="I27" i="18"/>
  <c r="L27" i="18" s="1"/>
  <c r="N27" i="18"/>
  <c r="O27" i="18" s="1"/>
  <c r="J27" i="18"/>
  <c r="B26" i="15"/>
  <c r="D26" i="15"/>
  <c r="N28" i="18"/>
  <c r="I28" i="18"/>
  <c r="J28" i="18"/>
  <c r="K28" i="18" s="1"/>
  <c r="H28" i="18"/>
  <c r="O28" i="18"/>
  <c r="E26" i="16"/>
  <c r="B30" i="18"/>
  <c r="A31" i="18"/>
  <c r="D30" i="18"/>
  <c r="E29" i="18"/>
  <c r="F29" i="18" s="1"/>
  <c r="G29" i="18" s="1"/>
  <c r="M29" i="18" s="1"/>
  <c r="D27" i="17"/>
  <c r="B27" i="17"/>
  <c r="A28" i="17" s="1"/>
  <c r="D27" i="16"/>
  <c r="B27" i="16"/>
  <c r="A28" i="16" s="1"/>
  <c r="A26" i="11"/>
  <c r="K27" i="18" l="1"/>
  <c r="F26" i="16"/>
  <c r="G26" i="16" s="1"/>
  <c r="N25" i="16"/>
  <c r="H25" i="16"/>
  <c r="L28" i="18"/>
  <c r="A27" i="15"/>
  <c r="E27" i="16"/>
  <c r="B28" i="16"/>
  <c r="A29" i="16" s="1"/>
  <c r="D28" i="16"/>
  <c r="B28" i="17"/>
  <c r="A29" i="17" s="1"/>
  <c r="D28" i="17"/>
  <c r="L29" i="18"/>
  <c r="J29" i="18"/>
  <c r="N29" i="18"/>
  <c r="I29" i="18"/>
  <c r="H29" i="18"/>
  <c r="O29" i="18" s="1"/>
  <c r="K29" i="18"/>
  <c r="D31" i="18"/>
  <c r="B31" i="18"/>
  <c r="A32" i="18"/>
  <c r="E30" i="18"/>
  <c r="F30" i="18" s="1"/>
  <c r="G30" i="18" s="1"/>
  <c r="M30" i="18" s="1"/>
  <c r="B26" i="11"/>
  <c r="D26" i="11"/>
  <c r="O25" i="16" l="1"/>
  <c r="N26" i="16"/>
  <c r="I26" i="16"/>
  <c r="J26" i="16"/>
  <c r="H26" i="16"/>
  <c r="F27" i="16"/>
  <c r="G27" i="16" s="1"/>
  <c r="B27" i="15"/>
  <c r="A28" i="15" s="1"/>
  <c r="D27" i="15"/>
  <c r="E28" i="16"/>
  <c r="L30" i="18"/>
  <c r="I30" i="18"/>
  <c r="H30" i="18"/>
  <c r="O30" i="18" s="1"/>
  <c r="J30" i="18"/>
  <c r="K30" i="18"/>
  <c r="N30" i="18"/>
  <c r="B32" i="18"/>
  <c r="D32" i="18"/>
  <c r="A33" i="18"/>
  <c r="D29" i="17"/>
  <c r="B29" i="17"/>
  <c r="A30" i="17" s="1"/>
  <c r="E31" i="18"/>
  <c r="F31" i="18" s="1"/>
  <c r="G31" i="18" s="1"/>
  <c r="M31" i="18" s="1"/>
  <c r="D29" i="16"/>
  <c r="B29" i="16"/>
  <c r="A30" i="16" s="1"/>
  <c r="A27" i="11"/>
  <c r="M26" i="16" l="1"/>
  <c r="L26" i="16"/>
  <c r="F28" i="16"/>
  <c r="G28" i="16" s="1"/>
  <c r="N27" i="16"/>
  <c r="J27" i="16"/>
  <c r="I27" i="16"/>
  <c r="H27" i="16"/>
  <c r="O26" i="16"/>
  <c r="K26" i="16"/>
  <c r="D28" i="15"/>
  <c r="B28" i="15"/>
  <c r="E32" i="18"/>
  <c r="G32" i="18" s="1"/>
  <c r="M32" i="18" s="1"/>
  <c r="D33" i="18"/>
  <c r="A34" i="18"/>
  <c r="B33" i="18"/>
  <c r="B30" i="16"/>
  <c r="A31" i="16" s="1"/>
  <c r="D30" i="16"/>
  <c r="E29" i="16"/>
  <c r="F29" i="16" s="1"/>
  <c r="G29" i="16" s="1"/>
  <c r="L31" i="18"/>
  <c r="K31" i="18"/>
  <c r="J31" i="18"/>
  <c r="H31" i="18"/>
  <c r="N31" i="18"/>
  <c r="O31" i="18" s="1"/>
  <c r="I31" i="18"/>
  <c r="B30" i="17"/>
  <c r="A31" i="17" s="1"/>
  <c r="D30" i="17"/>
  <c r="B27" i="11"/>
  <c r="D27" i="11"/>
  <c r="M27" i="16" l="1"/>
  <c r="L27" i="16"/>
  <c r="K27" i="16"/>
  <c r="O27" i="16"/>
  <c r="H28" i="16"/>
  <c r="J28" i="16"/>
  <c r="N28" i="16"/>
  <c r="I28" i="16"/>
  <c r="A29" i="15"/>
  <c r="E33" i="18"/>
  <c r="F33" i="18" s="1"/>
  <c r="G33" i="18" s="1"/>
  <c r="M33" i="18" s="1"/>
  <c r="F32" i="18"/>
  <c r="E30" i="16"/>
  <c r="F30" i="16" s="1"/>
  <c r="G30" i="16" s="1"/>
  <c r="D31" i="17"/>
  <c r="B31" i="17"/>
  <c r="A32" i="17" s="1"/>
  <c r="J29" i="16"/>
  <c r="H29" i="16"/>
  <c r="I29" i="16"/>
  <c r="N29" i="16"/>
  <c r="B31" i="16"/>
  <c r="A32" i="16" s="1"/>
  <c r="D31" i="16"/>
  <c r="D34" i="18"/>
  <c r="B34" i="18"/>
  <c r="A35" i="18"/>
  <c r="L32" i="18"/>
  <c r="J32" i="18"/>
  <c r="H32" i="18"/>
  <c r="O32" i="18" s="1"/>
  <c r="I32" i="18"/>
  <c r="K32" i="18"/>
  <c r="N32" i="18"/>
  <c r="A28" i="11"/>
  <c r="M28" i="16" l="1"/>
  <c r="M29" i="16"/>
  <c r="O28" i="16"/>
  <c r="K28" i="16"/>
  <c r="L28" i="16"/>
  <c r="O29" i="16"/>
  <c r="K29" i="16"/>
  <c r="L29" i="16"/>
  <c r="B29" i="15"/>
  <c r="A30" i="15" s="1"/>
  <c r="D29" i="15"/>
  <c r="I33" i="18"/>
  <c r="K33" i="18"/>
  <c r="O33" i="18"/>
  <c r="J33" i="18"/>
  <c r="N33" i="18"/>
  <c r="H33" i="18"/>
  <c r="L33" i="18"/>
  <c r="J30" i="16"/>
  <c r="N30" i="16"/>
  <c r="I30" i="16"/>
  <c r="H30" i="16"/>
  <c r="E34" i="18"/>
  <c r="F34" i="18" s="1"/>
  <c r="G34" i="18" s="1"/>
  <c r="B32" i="17"/>
  <c r="A33" i="17" s="1"/>
  <c r="D32" i="17"/>
  <c r="B35" i="18"/>
  <c r="D35" i="18"/>
  <c r="A36" i="18"/>
  <c r="B32" i="16"/>
  <c r="A33" i="16" s="1"/>
  <c r="D32" i="16"/>
  <c r="E31" i="16"/>
  <c r="B28" i="11"/>
  <c r="D28" i="11"/>
  <c r="M30" i="16" l="1"/>
  <c r="N34" i="18"/>
  <c r="O34" i="18" s="1"/>
  <c r="M34" i="18"/>
  <c r="K30" i="16"/>
  <c r="O30" i="16"/>
  <c r="L30" i="16"/>
  <c r="D30" i="15"/>
  <c r="B30" i="15"/>
  <c r="A31" i="15" s="1"/>
  <c r="I34" i="18"/>
  <c r="L34" i="18"/>
  <c r="K34" i="18"/>
  <c r="H34" i="18"/>
  <c r="J34" i="18"/>
  <c r="B36" i="18"/>
  <c r="D36" i="18"/>
  <c r="A37" i="18"/>
  <c r="B33" i="16"/>
  <c r="A34" i="16" s="1"/>
  <c r="D33" i="16"/>
  <c r="E32" i="16"/>
  <c r="F32" i="16" s="1"/>
  <c r="G32" i="16" s="1"/>
  <c r="F31" i="16"/>
  <c r="G31" i="16" s="1"/>
  <c r="E35" i="18"/>
  <c r="F35" i="18" s="1"/>
  <c r="G35" i="18" s="1"/>
  <c r="M35" i="18" s="1"/>
  <c r="D33" i="17"/>
  <c r="B33" i="17"/>
  <c r="A34" i="17" s="1"/>
  <c r="A29" i="11"/>
  <c r="D31" i="15" l="1"/>
  <c r="B31" i="15"/>
  <c r="I32" i="16"/>
  <c r="H32" i="16"/>
  <c r="J32" i="16"/>
  <c r="N32" i="16"/>
  <c r="B34" i="16"/>
  <c r="A35" i="16" s="1"/>
  <c r="D34" i="16"/>
  <c r="L35" i="18"/>
  <c r="J35" i="18"/>
  <c r="N35" i="18"/>
  <c r="H35" i="18"/>
  <c r="O35" i="18" s="1"/>
  <c r="I35" i="18"/>
  <c r="K35" i="18"/>
  <c r="E33" i="16"/>
  <c r="F33" i="16" s="1"/>
  <c r="G33" i="16" s="1"/>
  <c r="H31" i="16"/>
  <c r="J31" i="16"/>
  <c r="I31" i="16"/>
  <c r="N31" i="16"/>
  <c r="B34" i="17"/>
  <c r="A35" i="17" s="1"/>
  <c r="D34" i="17"/>
  <c r="D37" i="18"/>
  <c r="A38" i="18"/>
  <c r="B37" i="18"/>
  <c r="E36" i="18"/>
  <c r="F36" i="18" s="1"/>
  <c r="G36" i="18" s="1"/>
  <c r="M36" i="18" s="1"/>
  <c r="B29" i="11"/>
  <c r="D29" i="11"/>
  <c r="L32" i="16" l="1"/>
  <c r="M31" i="16"/>
  <c r="K32" i="16"/>
  <c r="O32" i="16"/>
  <c r="M32" i="16"/>
  <c r="K31" i="16"/>
  <c r="O31" i="16"/>
  <c r="L31" i="16"/>
  <c r="A32" i="15"/>
  <c r="D35" i="17"/>
  <c r="B35" i="17"/>
  <c r="A36" i="17" s="1"/>
  <c r="L33" i="16"/>
  <c r="N33" i="16"/>
  <c r="H33" i="16"/>
  <c r="I33" i="16"/>
  <c r="J33" i="16"/>
  <c r="K33" i="16"/>
  <c r="E34" i="16"/>
  <c r="E37" i="18"/>
  <c r="F37" i="18" s="1"/>
  <c r="G37" i="18" s="1"/>
  <c r="M37" i="18" s="1"/>
  <c r="L36" i="18"/>
  <c r="O36" i="18"/>
  <c r="H36" i="18"/>
  <c r="J36" i="18"/>
  <c r="N36" i="18"/>
  <c r="I36" i="18"/>
  <c r="K36" i="18"/>
  <c r="B38" i="18"/>
  <c r="D38" i="18"/>
  <c r="A39" i="18"/>
  <c r="D35" i="16"/>
  <c r="B35" i="16"/>
  <c r="A36" i="16" s="1"/>
  <c r="A30" i="11"/>
  <c r="O33" i="16" l="1"/>
  <c r="M33" i="16"/>
  <c r="B32" i="15"/>
  <c r="A33" i="15" s="1"/>
  <c r="D32" i="15"/>
  <c r="E35" i="16"/>
  <c r="F35" i="16" s="1"/>
  <c r="G35" i="16" s="1"/>
  <c r="E38" i="18"/>
  <c r="F38" i="18" s="1"/>
  <c r="G38" i="18" s="1"/>
  <c r="B36" i="16"/>
  <c r="A37" i="16"/>
  <c r="D36" i="16"/>
  <c r="B39" i="18"/>
  <c r="D39" i="18"/>
  <c r="A40" i="18"/>
  <c r="L37" i="18"/>
  <c r="K37" i="18"/>
  <c r="I37" i="18"/>
  <c r="H37" i="18"/>
  <c r="O37" i="18" s="1"/>
  <c r="N37" i="18"/>
  <c r="J37" i="18"/>
  <c r="D36" i="17"/>
  <c r="B36" i="17"/>
  <c r="A37" i="17" s="1"/>
  <c r="F34" i="16"/>
  <c r="G34" i="16" s="1"/>
  <c r="B30" i="11"/>
  <c r="D30" i="11"/>
  <c r="K38" i="18" l="1"/>
  <c r="M38" i="18"/>
  <c r="B33" i="15"/>
  <c r="A34" i="15" s="1"/>
  <c r="D33" i="15"/>
  <c r="J38" i="18"/>
  <c r="O35" i="16"/>
  <c r="H35" i="16"/>
  <c r="L35" i="16" s="1"/>
  <c r="I38" i="18"/>
  <c r="I35" i="16"/>
  <c r="H38" i="18"/>
  <c r="O38" i="18" s="1"/>
  <c r="J35" i="16"/>
  <c r="K35" i="16" s="1"/>
  <c r="L38" i="18"/>
  <c r="N35" i="16"/>
  <c r="N38" i="18"/>
  <c r="E36" i="16"/>
  <c r="F36" i="16" s="1"/>
  <c r="G36" i="16" s="1"/>
  <c r="D37" i="16"/>
  <c r="A38" i="16"/>
  <c r="B37" i="16"/>
  <c r="J34" i="16"/>
  <c r="K34" i="16" s="1"/>
  <c r="I34" i="16"/>
  <c r="O34" i="16"/>
  <c r="H34" i="16"/>
  <c r="M34" i="16" s="1"/>
  <c r="N34" i="16"/>
  <c r="D40" i="18"/>
  <c r="A41" i="18"/>
  <c r="B40" i="18"/>
  <c r="B37" i="17"/>
  <c r="A38" i="17" s="1"/>
  <c r="D37" i="17"/>
  <c r="E39" i="18"/>
  <c r="F39" i="18" s="1"/>
  <c r="G39" i="18" s="1"/>
  <c r="M39" i="18" s="1"/>
  <c r="A31" i="11"/>
  <c r="M35" i="16" l="1"/>
  <c r="L34" i="16"/>
  <c r="H36" i="16"/>
  <c r="O36" i="16" s="1"/>
  <c r="M36" i="16"/>
  <c r="D34" i="15"/>
  <c r="B34" i="15"/>
  <c r="E37" i="16"/>
  <c r="F37" i="16" s="1"/>
  <c r="G37" i="16" s="1"/>
  <c r="L36" i="16"/>
  <c r="J36" i="16"/>
  <c r="K36" i="16"/>
  <c r="I36" i="16"/>
  <c r="N36" i="16"/>
  <c r="L39" i="18"/>
  <c r="J39" i="18"/>
  <c r="I39" i="18"/>
  <c r="O39" i="18"/>
  <c r="K39" i="18"/>
  <c r="N39" i="18"/>
  <c r="H39" i="18"/>
  <c r="B38" i="17"/>
  <c r="A39" i="17" s="1"/>
  <c r="D38" i="17"/>
  <c r="E40" i="18"/>
  <c r="A39" i="16"/>
  <c r="D38" i="16"/>
  <c r="B38" i="16"/>
  <c r="B41" i="18"/>
  <c r="A42" i="18"/>
  <c r="D41" i="18"/>
  <c r="B31" i="11"/>
  <c r="D31" i="11"/>
  <c r="H37" i="16" l="1"/>
  <c r="M37" i="16"/>
  <c r="A35" i="15"/>
  <c r="L37" i="16"/>
  <c r="J37" i="16"/>
  <c r="K37" i="16"/>
  <c r="N37" i="16"/>
  <c r="O37" i="16"/>
  <c r="I37" i="16"/>
  <c r="E38" i="16"/>
  <c r="F38" i="16" s="1"/>
  <c r="G38" i="16" s="1"/>
  <c r="D42" i="18"/>
  <c r="B42" i="18"/>
  <c r="A43" i="18"/>
  <c r="E41" i="18"/>
  <c r="F41" i="18" s="1"/>
  <c r="G41" i="18" s="1"/>
  <c r="M41" i="18" s="1"/>
  <c r="D39" i="16"/>
  <c r="A40" i="16"/>
  <c r="B39" i="16"/>
  <c r="B39" i="17"/>
  <c r="A40" i="17" s="1"/>
  <c r="D39" i="17"/>
  <c r="F40" i="18"/>
  <c r="G40" i="18"/>
  <c r="M40" i="18" s="1"/>
  <c r="A32" i="11"/>
  <c r="K38" i="16" l="1"/>
  <c r="M38" i="16"/>
  <c r="B35" i="15"/>
  <c r="D35" i="15"/>
  <c r="L38" i="16"/>
  <c r="E39" i="16"/>
  <c r="G39" i="16" s="1"/>
  <c r="M39" i="16" s="1"/>
  <c r="O38" i="16"/>
  <c r="J38" i="16"/>
  <c r="N38" i="16"/>
  <c r="H38" i="16"/>
  <c r="I38" i="16"/>
  <c r="L40" i="18"/>
  <c r="K40" i="18"/>
  <c r="I40" i="18"/>
  <c r="N40" i="18"/>
  <c r="H40" i="18"/>
  <c r="J40" i="18"/>
  <c r="O40" i="18"/>
  <c r="E42" i="18"/>
  <c r="D40" i="17"/>
  <c r="B40" i="17"/>
  <c r="A41" i="17" s="1"/>
  <c r="B40" i="16"/>
  <c r="A41" i="16"/>
  <c r="D40" i="16"/>
  <c r="L41" i="18"/>
  <c r="K41" i="18"/>
  <c r="I41" i="18"/>
  <c r="H41" i="18"/>
  <c r="O41" i="18" s="1"/>
  <c r="N41" i="18"/>
  <c r="J41" i="18"/>
  <c r="A44" i="18"/>
  <c r="B43" i="18"/>
  <c r="D43" i="18"/>
  <c r="B32" i="11"/>
  <c r="D32" i="11"/>
  <c r="A36" i="15" l="1"/>
  <c r="F39" i="16"/>
  <c r="F42" i="18"/>
  <c r="G42" i="18"/>
  <c r="M42" i="18" s="1"/>
  <c r="D41" i="16"/>
  <c r="B41" i="16"/>
  <c r="A42" i="16"/>
  <c r="E40" i="16"/>
  <c r="F40" i="16" s="1"/>
  <c r="G40" i="16" s="1"/>
  <c r="M40" i="16" s="1"/>
  <c r="E43" i="18"/>
  <c r="F43" i="18" s="1"/>
  <c r="G43" i="18" s="1"/>
  <c r="M43" i="18" s="1"/>
  <c r="D44" i="18"/>
  <c r="A45" i="18"/>
  <c r="B44" i="18"/>
  <c r="L39" i="16"/>
  <c r="J39" i="16"/>
  <c r="N39" i="16"/>
  <c r="K39" i="16"/>
  <c r="I39" i="16"/>
  <c r="H39" i="16"/>
  <c r="O39" i="16" s="1"/>
  <c r="B41" i="17"/>
  <c r="A42" i="17" s="1"/>
  <c r="D41" i="17"/>
  <c r="A33" i="11"/>
  <c r="D36" i="15" l="1"/>
  <c r="B36" i="15"/>
  <c r="L42" i="18"/>
  <c r="H42" i="18"/>
  <c r="O42" i="18" s="1"/>
  <c r="K42" i="18"/>
  <c r="J42" i="18"/>
  <c r="I42" i="18"/>
  <c r="N42" i="18"/>
  <c r="E44" i="18"/>
  <c r="B45" i="18"/>
  <c r="A46" i="18"/>
  <c r="D45" i="18"/>
  <c r="B42" i="17"/>
  <c r="A43" i="17" s="1"/>
  <c r="D42" i="17"/>
  <c r="N43" i="18"/>
  <c r="L43" i="18"/>
  <c r="I43" i="18"/>
  <c r="H43" i="18"/>
  <c r="J43" i="18"/>
  <c r="O43" i="18"/>
  <c r="K43" i="18"/>
  <c r="K40" i="16"/>
  <c r="L40" i="16"/>
  <c r="N40" i="16"/>
  <c r="J40" i="16"/>
  <c r="H40" i="16"/>
  <c r="O40" i="16" s="1"/>
  <c r="I40" i="16"/>
  <c r="B42" i="16"/>
  <c r="D42" i="16"/>
  <c r="A43" i="16"/>
  <c r="E41" i="16"/>
  <c r="F41" i="16" s="1"/>
  <c r="G41" i="16" s="1"/>
  <c r="M41" i="16" s="1"/>
  <c r="B33" i="11"/>
  <c r="D33" i="11"/>
  <c r="A37" i="15" l="1"/>
  <c r="G44" i="18"/>
  <c r="M44" i="18" s="1"/>
  <c r="F44" i="18"/>
  <c r="B43" i="17"/>
  <c r="A44" i="17" s="1"/>
  <c r="D43" i="17"/>
  <c r="L41" i="16"/>
  <c r="J41" i="16"/>
  <c r="K41" i="16"/>
  <c r="I41" i="16"/>
  <c r="H41" i="16"/>
  <c r="O41" i="16" s="1"/>
  <c r="N41" i="16"/>
  <c r="B43" i="16"/>
  <c r="D43" i="16"/>
  <c r="A44" i="16"/>
  <c r="A47" i="18"/>
  <c r="D46" i="18"/>
  <c r="B46" i="18"/>
  <c r="E45" i="18"/>
  <c r="F45" i="18" s="1"/>
  <c r="G45" i="18" s="1"/>
  <c r="M45" i="18" s="1"/>
  <c r="E42" i="16"/>
  <c r="F42" i="16" s="1"/>
  <c r="G42" i="16" s="1"/>
  <c r="M42" i="16" s="1"/>
  <c r="A34" i="11"/>
  <c r="D37" i="15" l="1"/>
  <c r="B37" i="15"/>
  <c r="E43" i="16"/>
  <c r="G43" i="16" s="1"/>
  <c r="M43" i="16" s="1"/>
  <c r="D44" i="16"/>
  <c r="B44" i="16"/>
  <c r="A45" i="16"/>
  <c r="B44" i="17"/>
  <c r="A45" i="17" s="1"/>
  <c r="D44" i="17"/>
  <c r="L42" i="16"/>
  <c r="I42" i="16"/>
  <c r="J42" i="16"/>
  <c r="N42" i="16"/>
  <c r="K42" i="16"/>
  <c r="H42" i="16"/>
  <c r="O42" i="16" s="1"/>
  <c r="L45" i="18"/>
  <c r="K45" i="18"/>
  <c r="N45" i="18"/>
  <c r="O45" i="18" s="1"/>
  <c r="I45" i="18"/>
  <c r="J45" i="18"/>
  <c r="H45" i="18"/>
  <c r="E46" i="18"/>
  <c r="B47" i="18"/>
  <c r="D47" i="18"/>
  <c r="A48" i="18"/>
  <c r="L44" i="18"/>
  <c r="H44" i="18"/>
  <c r="N44" i="18"/>
  <c r="K44" i="18"/>
  <c r="I44" i="18"/>
  <c r="J44" i="18"/>
  <c r="O44" i="18"/>
  <c r="B34" i="11"/>
  <c r="D34" i="11"/>
  <c r="A38" i="15" l="1"/>
  <c r="F43" i="16"/>
  <c r="B45" i="17"/>
  <c r="A46" i="17" s="1"/>
  <c r="D45" i="17"/>
  <c r="B48" i="18"/>
  <c r="A49" i="18"/>
  <c r="D48" i="18"/>
  <c r="L43" i="16"/>
  <c r="N43" i="16"/>
  <c r="K43" i="16"/>
  <c r="H43" i="16"/>
  <c r="O43" i="16" s="1"/>
  <c r="J43" i="16"/>
  <c r="I43" i="16"/>
  <c r="E47" i="18"/>
  <c r="G46" i="18"/>
  <c r="M46" i="18" s="1"/>
  <c r="F46" i="18"/>
  <c r="A46" i="16"/>
  <c r="D45" i="16"/>
  <c r="B45" i="16"/>
  <c r="E44" i="16"/>
  <c r="F44" i="16" s="1"/>
  <c r="G44" i="16" s="1"/>
  <c r="M44" i="16" s="1"/>
  <c r="A35" i="11"/>
  <c r="D38" i="15" l="1"/>
  <c r="B38" i="15"/>
  <c r="E45" i="16"/>
  <c r="F45" i="16" s="1"/>
  <c r="G45" i="16" s="1"/>
  <c r="L44" i="16"/>
  <c r="H44" i="16"/>
  <c r="N44" i="16"/>
  <c r="O44" i="16"/>
  <c r="K44" i="16"/>
  <c r="J44" i="16"/>
  <c r="I44" i="16"/>
  <c r="D46" i="16"/>
  <c r="B46" i="16"/>
  <c r="A47" i="16"/>
  <c r="G47" i="18"/>
  <c r="M47" i="18" s="1"/>
  <c r="F47" i="18"/>
  <c r="A50" i="18"/>
  <c r="B49" i="18"/>
  <c r="D49" i="18"/>
  <c r="L46" i="18"/>
  <c r="H46" i="18"/>
  <c r="K46" i="18"/>
  <c r="J46" i="18"/>
  <c r="I46" i="18"/>
  <c r="N46" i="18"/>
  <c r="O46" i="18"/>
  <c r="E48" i="18"/>
  <c r="D46" i="17"/>
  <c r="B46" i="17"/>
  <c r="A47" i="17" s="1"/>
  <c r="B35" i="11"/>
  <c r="D35" i="11"/>
  <c r="L45" i="16" l="1"/>
  <c r="M45" i="16"/>
  <c r="A39" i="15"/>
  <c r="N45" i="16"/>
  <c r="K45" i="16"/>
  <c r="I45" i="16"/>
  <c r="H45" i="16"/>
  <c r="O45" i="16" s="1"/>
  <c r="J45" i="16"/>
  <c r="E46" i="16"/>
  <c r="G46" i="16" s="1"/>
  <c r="M46" i="16" s="1"/>
  <c r="F48" i="18"/>
  <c r="G48" i="18"/>
  <c r="M48" i="18" s="1"/>
  <c r="E49" i="18"/>
  <c r="A51" i="18"/>
  <c r="D50" i="18"/>
  <c r="B50" i="18"/>
  <c r="L47" i="18"/>
  <c r="O47" i="18"/>
  <c r="J47" i="18"/>
  <c r="N47" i="18"/>
  <c r="H47" i="18"/>
  <c r="I47" i="18"/>
  <c r="K47" i="18"/>
  <c r="B47" i="16"/>
  <c r="D47" i="16"/>
  <c r="A48" i="16"/>
  <c r="B47" i="17"/>
  <c r="A48" i="17" s="1"/>
  <c r="D47" i="17"/>
  <c r="A36" i="11"/>
  <c r="D39" i="15" l="1"/>
  <c r="B39" i="15"/>
  <c r="F46" i="16"/>
  <c r="E50" i="18"/>
  <c r="G50" i="18" s="1"/>
  <c r="M50" i="18" s="1"/>
  <c r="L46" i="16"/>
  <c r="J46" i="16"/>
  <c r="N46" i="16"/>
  <c r="I46" i="16"/>
  <c r="H46" i="16"/>
  <c r="O46" i="16"/>
  <c r="K46" i="16"/>
  <c r="A49" i="16"/>
  <c r="B48" i="16"/>
  <c r="D48" i="16"/>
  <c r="E47" i="16"/>
  <c r="B51" i="18"/>
  <c r="A52" i="18"/>
  <c r="D51" i="18"/>
  <c r="F49" i="18"/>
  <c r="G49" i="18"/>
  <c r="M49" i="18" s="1"/>
  <c r="B48" i="17"/>
  <c r="A49" i="17" s="1"/>
  <c r="D48" i="17"/>
  <c r="L48" i="18"/>
  <c r="I48" i="18"/>
  <c r="K48" i="18"/>
  <c r="J48" i="18"/>
  <c r="H48" i="18"/>
  <c r="N48" i="18"/>
  <c r="O48" i="18"/>
  <c r="B36" i="11"/>
  <c r="D36" i="11"/>
  <c r="A40" i="15" l="1"/>
  <c r="F50" i="18"/>
  <c r="E48" i="16"/>
  <c r="D49" i="16"/>
  <c r="B49" i="16"/>
  <c r="A50" i="16"/>
  <c r="A53" i="18"/>
  <c r="D52" i="18"/>
  <c r="B52" i="18"/>
  <c r="E51" i="18"/>
  <c r="G47" i="16"/>
  <c r="M47" i="16" s="1"/>
  <c r="F47" i="16"/>
  <c r="B49" i="17"/>
  <c r="A50" i="17" s="1"/>
  <c r="D49" i="17"/>
  <c r="L49" i="18"/>
  <c r="J49" i="18"/>
  <c r="H49" i="18"/>
  <c r="K49" i="18"/>
  <c r="N49" i="18"/>
  <c r="O49" i="18"/>
  <c r="I49" i="18"/>
  <c r="L50" i="18"/>
  <c r="H50" i="18"/>
  <c r="K50" i="18"/>
  <c r="I50" i="18"/>
  <c r="O50" i="18"/>
  <c r="N50" i="18"/>
  <c r="J50" i="18"/>
  <c r="A37" i="11"/>
  <c r="B40" i="15" l="1"/>
  <c r="D40" i="15"/>
  <c r="E52" i="18"/>
  <c r="G52" i="18" s="1"/>
  <c r="M52" i="18" s="1"/>
  <c r="B50" i="17"/>
  <c r="A51" i="17" s="1"/>
  <c r="D50" i="17"/>
  <c r="F48" i="16"/>
  <c r="G48" i="16"/>
  <c r="M48" i="16" s="1"/>
  <c r="L47" i="16"/>
  <c r="O47" i="16"/>
  <c r="N47" i="16"/>
  <c r="J47" i="16"/>
  <c r="I47" i="16"/>
  <c r="H47" i="16"/>
  <c r="K47" i="16"/>
  <c r="G51" i="18"/>
  <c r="M51" i="18" s="1"/>
  <c r="F51" i="18"/>
  <c r="B53" i="18"/>
  <c r="A54" i="18"/>
  <c r="D53" i="18"/>
  <c r="B50" i="16"/>
  <c r="D50" i="16"/>
  <c r="A51" i="16"/>
  <c r="E49" i="16"/>
  <c r="B37" i="11"/>
  <c r="D37" i="11"/>
  <c r="A41" i="15" l="1"/>
  <c r="F52" i="18"/>
  <c r="E50" i="16"/>
  <c r="G50" i="16" s="1"/>
  <c r="M50" i="16" s="1"/>
  <c r="E53" i="18"/>
  <c r="A52" i="16"/>
  <c r="B51" i="16"/>
  <c r="D51" i="16"/>
  <c r="L52" i="18"/>
  <c r="O52" i="18"/>
  <c r="J52" i="18"/>
  <c r="K52" i="18"/>
  <c r="I52" i="18"/>
  <c r="N52" i="18"/>
  <c r="H52" i="18"/>
  <c r="G49" i="16"/>
  <c r="M49" i="16" s="1"/>
  <c r="F49" i="16"/>
  <c r="K48" i="16"/>
  <c r="L48" i="16"/>
  <c r="I48" i="16"/>
  <c r="J48" i="16"/>
  <c r="O48" i="16"/>
  <c r="N48" i="16"/>
  <c r="H48" i="16"/>
  <c r="L51" i="18"/>
  <c r="N51" i="18"/>
  <c r="J51" i="18"/>
  <c r="I51" i="18"/>
  <c r="H51" i="18"/>
  <c r="O51" i="18"/>
  <c r="K51" i="18"/>
  <c r="D51" i="17"/>
  <c r="B51" i="17"/>
  <c r="A52" i="17" s="1"/>
  <c r="A55" i="18"/>
  <c r="D54" i="18"/>
  <c r="B54" i="18"/>
  <c r="A38" i="11"/>
  <c r="B41" i="15" l="1"/>
  <c r="D41" i="15"/>
  <c r="F50" i="16"/>
  <c r="E51" i="16"/>
  <c r="F51" i="16" s="1"/>
  <c r="E54" i="18"/>
  <c r="D55" i="18"/>
  <c r="A56" i="18"/>
  <c r="B55" i="18"/>
  <c r="L50" i="16"/>
  <c r="O50" i="16"/>
  <c r="J50" i="16"/>
  <c r="H50" i="16"/>
  <c r="I50" i="16"/>
  <c r="K50" i="16"/>
  <c r="N50" i="16"/>
  <c r="L49" i="16"/>
  <c r="N49" i="16"/>
  <c r="H49" i="16"/>
  <c r="I49" i="16"/>
  <c r="J49" i="16"/>
  <c r="K49" i="16"/>
  <c r="O49" i="16"/>
  <c r="A53" i="16"/>
  <c r="D52" i="16"/>
  <c r="B52" i="16"/>
  <c r="B52" i="17"/>
  <c r="A53" i="17" s="1"/>
  <c r="D52" i="17"/>
  <c r="G53" i="18"/>
  <c r="M53" i="18" s="1"/>
  <c r="F53" i="18"/>
  <c r="B38" i="11"/>
  <c r="D38" i="11"/>
  <c r="A42" i="15" l="1"/>
  <c r="G51" i="16"/>
  <c r="E55" i="18"/>
  <c r="G55" i="18" s="1"/>
  <c r="M55" i="18" s="1"/>
  <c r="L53" i="18"/>
  <c r="K53" i="18"/>
  <c r="H53" i="18"/>
  <c r="O53" i="18"/>
  <c r="J53" i="18"/>
  <c r="I53" i="18"/>
  <c r="N53" i="18"/>
  <c r="E52" i="16"/>
  <c r="A57" i="18"/>
  <c r="D56" i="18"/>
  <c r="B56" i="18"/>
  <c r="B53" i="17"/>
  <c r="A54" i="17" s="1"/>
  <c r="D53" i="17"/>
  <c r="A54" i="16"/>
  <c r="B53" i="16"/>
  <c r="D53" i="16"/>
  <c r="G54" i="18"/>
  <c r="M54" i="18" s="1"/>
  <c r="F54" i="18"/>
  <c r="A39" i="11"/>
  <c r="K51" i="16" l="1"/>
  <c r="M51" i="16"/>
  <c r="D42" i="15"/>
  <c r="B42" i="15"/>
  <c r="N51" i="16"/>
  <c r="L51" i="16"/>
  <c r="F55" i="18"/>
  <c r="O51" i="16"/>
  <c r="J51" i="16"/>
  <c r="I51" i="16"/>
  <c r="H51" i="16"/>
  <c r="L55" i="18"/>
  <c r="N55" i="18"/>
  <c r="J55" i="18"/>
  <c r="H55" i="18"/>
  <c r="K55" i="18"/>
  <c r="O55" i="18"/>
  <c r="I55" i="18"/>
  <c r="E53" i="16"/>
  <c r="B54" i="17"/>
  <c r="A55" i="17" s="1"/>
  <c r="D54" i="17"/>
  <c r="L54" i="18"/>
  <c r="K54" i="18"/>
  <c r="O54" i="18"/>
  <c r="H54" i="18"/>
  <c r="J54" i="18"/>
  <c r="N54" i="18"/>
  <c r="I54" i="18"/>
  <c r="A55" i="16"/>
  <c r="B54" i="16"/>
  <c r="D54" i="16"/>
  <c r="E56" i="18"/>
  <c r="D57" i="18"/>
  <c r="B57" i="18"/>
  <c r="A58" i="18"/>
  <c r="F52" i="16"/>
  <c r="G52" i="16"/>
  <c r="M52" i="16" s="1"/>
  <c r="B39" i="11"/>
  <c r="D39" i="11"/>
  <c r="A43" i="15" l="1"/>
  <c r="F53" i="16"/>
  <c r="G53" i="16"/>
  <c r="M53" i="16" s="1"/>
  <c r="D58" i="18"/>
  <c r="A59" i="18"/>
  <c r="B58" i="18"/>
  <c r="E57" i="18"/>
  <c r="G56" i="18"/>
  <c r="M56" i="18" s="1"/>
  <c r="F56" i="18"/>
  <c r="E54" i="16"/>
  <c r="L52" i="16"/>
  <c r="I52" i="16"/>
  <c r="K52" i="16"/>
  <c r="N52" i="16"/>
  <c r="O52" i="16"/>
  <c r="H52" i="16"/>
  <c r="J52" i="16"/>
  <c r="A56" i="16"/>
  <c r="D55" i="16"/>
  <c r="B55" i="16"/>
  <c r="B55" i="17"/>
  <c r="A56" i="17" s="1"/>
  <c r="D55" i="17"/>
  <c r="A40" i="11"/>
  <c r="D43" i="15" l="1"/>
  <c r="B43" i="15"/>
  <c r="E58" i="18"/>
  <c r="F58" i="18" s="1"/>
  <c r="B56" i="16"/>
  <c r="D56" i="16"/>
  <c r="A57" i="16"/>
  <c r="B56" i="17"/>
  <c r="A57" i="17" s="1"/>
  <c r="D56" i="17"/>
  <c r="L56" i="18"/>
  <c r="K56" i="18"/>
  <c r="O56" i="18"/>
  <c r="H56" i="18"/>
  <c r="I56" i="18"/>
  <c r="J56" i="18"/>
  <c r="N56" i="18"/>
  <c r="G57" i="18"/>
  <c r="M57" i="18" s="1"/>
  <c r="F57" i="18"/>
  <c r="D59" i="18"/>
  <c r="A60" i="18"/>
  <c r="B59" i="18"/>
  <c r="L53" i="16"/>
  <c r="H53" i="16"/>
  <c r="N53" i="16"/>
  <c r="O53" i="16"/>
  <c r="K53" i="16"/>
  <c r="J53" i="16"/>
  <c r="I53" i="16"/>
  <c r="E55" i="16"/>
  <c r="F54" i="16"/>
  <c r="G54" i="16"/>
  <c r="M54" i="16" s="1"/>
  <c r="B40" i="11"/>
  <c r="D40" i="11"/>
  <c r="A44" i="15" l="1"/>
  <c r="G58" i="18"/>
  <c r="E59" i="18"/>
  <c r="F59" i="18" s="1"/>
  <c r="E56" i="16"/>
  <c r="F56" i="16" s="1"/>
  <c r="F55" i="16"/>
  <c r="G55" i="16"/>
  <c r="M55" i="16" s="1"/>
  <c r="B57" i="17"/>
  <c r="A58" i="17" s="1"/>
  <c r="D57" i="17"/>
  <c r="B60" i="18"/>
  <c r="A61" i="18"/>
  <c r="D60" i="18"/>
  <c r="L54" i="16"/>
  <c r="J54" i="16"/>
  <c r="O54" i="16"/>
  <c r="N54" i="16"/>
  <c r="I54" i="16"/>
  <c r="K54" i="16"/>
  <c r="H54" i="16"/>
  <c r="L57" i="18"/>
  <c r="K57" i="18"/>
  <c r="I57" i="18"/>
  <c r="H57" i="18"/>
  <c r="J57" i="18"/>
  <c r="O57" i="18"/>
  <c r="N57" i="18"/>
  <c r="D57" i="16"/>
  <c r="B57" i="16"/>
  <c r="A58" i="16"/>
  <c r="A41" i="11"/>
  <c r="H58" i="18" l="1"/>
  <c r="M58" i="18"/>
  <c r="N58" i="18"/>
  <c r="L58" i="18"/>
  <c r="O58" i="18"/>
  <c r="K58" i="18"/>
  <c r="J58" i="18"/>
  <c r="I58" i="18"/>
  <c r="D44" i="15"/>
  <c r="B44" i="15"/>
  <c r="G56" i="16"/>
  <c r="G59" i="18"/>
  <c r="M59" i="18" s="1"/>
  <c r="A62" i="18"/>
  <c r="B61" i="18"/>
  <c r="D61" i="18"/>
  <c r="B58" i="16"/>
  <c r="A59" i="16"/>
  <c r="D58" i="16"/>
  <c r="E60" i="18"/>
  <c r="E57" i="16"/>
  <c r="B58" i="17"/>
  <c r="A59" i="17" s="1"/>
  <c r="D58" i="17"/>
  <c r="L55" i="16"/>
  <c r="K55" i="16"/>
  <c r="O55" i="16"/>
  <c r="J55" i="16"/>
  <c r="I55" i="16"/>
  <c r="H55" i="16"/>
  <c r="N55" i="16"/>
  <c r="B41" i="11"/>
  <c r="D41" i="11"/>
  <c r="K56" i="16" l="1"/>
  <c r="M56" i="16"/>
  <c r="A45" i="15"/>
  <c r="O59" i="18"/>
  <c r="K59" i="18"/>
  <c r="H56" i="16"/>
  <c r="L56" i="16"/>
  <c r="I56" i="16"/>
  <c r="J59" i="18"/>
  <c r="H59" i="18"/>
  <c r="O56" i="16"/>
  <c r="J56" i="16"/>
  <c r="I59" i="18"/>
  <c r="N56" i="16"/>
  <c r="N59" i="18"/>
  <c r="L59" i="18"/>
  <c r="E58" i="16"/>
  <c r="G58" i="16" s="1"/>
  <c r="M58" i="16" s="1"/>
  <c r="B59" i="17"/>
  <c r="A60" i="17" s="1"/>
  <c r="D59" i="17"/>
  <c r="F57" i="16"/>
  <c r="G57" i="16"/>
  <c r="M57" i="16" s="1"/>
  <c r="G60" i="18"/>
  <c r="M60" i="18" s="1"/>
  <c r="F60" i="18"/>
  <c r="D59" i="16"/>
  <c r="B59" i="16"/>
  <c r="A60" i="16"/>
  <c r="E61" i="18"/>
  <c r="A63" i="18"/>
  <c r="B62" i="18"/>
  <c r="D62" i="18"/>
  <c r="A42" i="11"/>
  <c r="B45" i="15" l="1"/>
  <c r="D45" i="15"/>
  <c r="F58" i="16"/>
  <c r="E59" i="16"/>
  <c r="G59" i="16" s="1"/>
  <c r="M59" i="16" s="1"/>
  <c r="A61" i="16"/>
  <c r="B60" i="16"/>
  <c r="D60" i="16"/>
  <c r="L60" i="18"/>
  <c r="I60" i="18"/>
  <c r="H60" i="18"/>
  <c r="N60" i="18"/>
  <c r="O60" i="18"/>
  <c r="J60" i="18"/>
  <c r="K60" i="18"/>
  <c r="E62" i="18"/>
  <c r="D63" i="18"/>
  <c r="B63" i="18"/>
  <c r="A64" i="18"/>
  <c r="G61" i="18"/>
  <c r="M61" i="18" s="1"/>
  <c r="F61" i="18"/>
  <c r="L57" i="16"/>
  <c r="I57" i="16"/>
  <c r="K57" i="16"/>
  <c r="H57" i="16"/>
  <c r="N57" i="16"/>
  <c r="O57" i="16"/>
  <c r="J57" i="16"/>
  <c r="L58" i="16"/>
  <c r="K58" i="16"/>
  <c r="H58" i="16"/>
  <c r="J58" i="16"/>
  <c r="N58" i="16"/>
  <c r="O58" i="16"/>
  <c r="I58" i="16"/>
  <c r="B60" i="17"/>
  <c r="A61" i="17" s="1"/>
  <c r="D60" i="17"/>
  <c r="B42" i="11"/>
  <c r="D42" i="11"/>
  <c r="A46" i="15" l="1"/>
  <c r="E60" i="17"/>
  <c r="G60" i="17" s="1"/>
  <c r="F59" i="16"/>
  <c r="E63" i="18"/>
  <c r="G63" i="18" s="1"/>
  <c r="M63" i="18" s="1"/>
  <c r="L61" i="18"/>
  <c r="K61" i="18"/>
  <c r="I61" i="18"/>
  <c r="H61" i="18"/>
  <c r="O61" i="18"/>
  <c r="J61" i="18"/>
  <c r="N61" i="18"/>
  <c r="G62" i="18"/>
  <c r="M62" i="18" s="1"/>
  <c r="F62" i="18"/>
  <c r="L59" i="16"/>
  <c r="J59" i="16"/>
  <c r="I59" i="16"/>
  <c r="H59" i="16"/>
  <c r="K59" i="16"/>
  <c r="O59" i="16"/>
  <c r="N59" i="16"/>
  <c r="D61" i="17"/>
  <c r="B61" i="17"/>
  <c r="A62" i="17" s="1"/>
  <c r="E60" i="16"/>
  <c r="B61" i="16"/>
  <c r="A62" i="16"/>
  <c r="D61" i="16"/>
  <c r="A65" i="18"/>
  <c r="B64" i="18"/>
  <c r="D64" i="18"/>
  <c r="A43" i="11"/>
  <c r="B46" i="15" l="1"/>
  <c r="D46" i="15"/>
  <c r="F60" i="17"/>
  <c r="F63" i="18"/>
  <c r="E64" i="18"/>
  <c r="F64" i="18" s="1"/>
  <c r="L63" i="18"/>
  <c r="O63" i="18"/>
  <c r="K63" i="18"/>
  <c r="J63" i="18"/>
  <c r="I63" i="18"/>
  <c r="N63" i="18"/>
  <c r="H63" i="18"/>
  <c r="L62" i="18"/>
  <c r="K62" i="18"/>
  <c r="J62" i="18"/>
  <c r="O62" i="18"/>
  <c r="I62" i="18"/>
  <c r="H62" i="18"/>
  <c r="N62" i="18"/>
  <c r="B65" i="18"/>
  <c r="A66" i="18"/>
  <c r="D65" i="18"/>
  <c r="D62" i="16"/>
  <c r="B62" i="16"/>
  <c r="A63" i="16"/>
  <c r="E61" i="16"/>
  <c r="F60" i="16"/>
  <c r="G60" i="16"/>
  <c r="M60" i="16" s="1"/>
  <c r="N60" i="17"/>
  <c r="H60" i="17"/>
  <c r="D62" i="17"/>
  <c r="B62" i="17"/>
  <c r="A63" i="17"/>
  <c r="E61" i="17"/>
  <c r="B43" i="11"/>
  <c r="D43" i="11"/>
  <c r="O60" i="17" l="1"/>
  <c r="A47" i="15"/>
  <c r="G64" i="18"/>
  <c r="E62" i="16"/>
  <c r="G62" i="16" s="1"/>
  <c r="M62" i="16" s="1"/>
  <c r="F61" i="17"/>
  <c r="G61" i="17"/>
  <c r="M61" i="17" s="1"/>
  <c r="B63" i="17"/>
  <c r="A64" i="17"/>
  <c r="D63" i="17"/>
  <c r="D66" i="18"/>
  <c r="A67" i="18"/>
  <c r="B66" i="18"/>
  <c r="E62" i="17"/>
  <c r="E65" i="18"/>
  <c r="L60" i="16"/>
  <c r="O60" i="16"/>
  <c r="N60" i="16"/>
  <c r="K60" i="16"/>
  <c r="I60" i="16"/>
  <c r="H60" i="16"/>
  <c r="J60" i="16"/>
  <c r="G61" i="16"/>
  <c r="M61" i="16" s="1"/>
  <c r="F61" i="16"/>
  <c r="A64" i="16"/>
  <c r="D63" i="16"/>
  <c r="B63" i="16"/>
  <c r="A44" i="11"/>
  <c r="O64" i="18" l="1"/>
  <c r="M64" i="18"/>
  <c r="B47" i="15"/>
  <c r="A48" i="15" s="1"/>
  <c r="B48" i="15" s="1"/>
  <c r="D47" i="15"/>
  <c r="H64" i="18"/>
  <c r="L64" i="18"/>
  <c r="J64" i="18"/>
  <c r="I64" i="18"/>
  <c r="N64" i="18"/>
  <c r="K64" i="18"/>
  <c r="E63" i="16"/>
  <c r="F63" i="16" s="1"/>
  <c r="F62" i="16"/>
  <c r="E66" i="18"/>
  <c r="F66" i="18" s="1"/>
  <c r="A65" i="16"/>
  <c r="D64" i="16"/>
  <c r="B64" i="16"/>
  <c r="G65" i="18"/>
  <c r="M65" i="18" s="1"/>
  <c r="F65" i="18"/>
  <c r="L61" i="16"/>
  <c r="O61" i="16"/>
  <c r="N61" i="16"/>
  <c r="J61" i="16"/>
  <c r="K61" i="16"/>
  <c r="H61" i="16"/>
  <c r="I61" i="16"/>
  <c r="B67" i="18"/>
  <c r="A68" i="18"/>
  <c r="D67" i="18"/>
  <c r="D64" i="17"/>
  <c r="A65" i="17"/>
  <c r="B64" i="17"/>
  <c r="E63" i="17"/>
  <c r="L61" i="17"/>
  <c r="H61" i="17"/>
  <c r="K61" i="17"/>
  <c r="O61" i="17"/>
  <c r="J61" i="17"/>
  <c r="N61" i="17"/>
  <c r="I61" i="17"/>
  <c r="F62" i="17"/>
  <c r="G62" i="17"/>
  <c r="M62" i="17" s="1"/>
  <c r="L62" i="16"/>
  <c r="K62" i="16"/>
  <c r="I62" i="16"/>
  <c r="O62" i="16"/>
  <c r="N62" i="16"/>
  <c r="H62" i="16"/>
  <c r="J62" i="16"/>
  <c r="B44" i="11"/>
  <c r="D44" i="11"/>
  <c r="D48" i="15" l="1"/>
  <c r="A49" i="15"/>
  <c r="B49" i="15" s="1"/>
  <c r="G63" i="16"/>
  <c r="M63" i="16" s="1"/>
  <c r="G66" i="18"/>
  <c r="A66" i="17"/>
  <c r="B65" i="17"/>
  <c r="D65" i="17"/>
  <c r="E64" i="17"/>
  <c r="B68" i="18"/>
  <c r="A69" i="18"/>
  <c r="D68" i="18"/>
  <c r="E67" i="18"/>
  <c r="L62" i="17"/>
  <c r="J62" i="17"/>
  <c r="I62" i="17"/>
  <c r="H62" i="17"/>
  <c r="K62" i="17"/>
  <c r="O62" i="17"/>
  <c r="N62" i="17"/>
  <c r="G63" i="17"/>
  <c r="M63" i="17" s="1"/>
  <c r="F63" i="17"/>
  <c r="L65" i="18"/>
  <c r="K65" i="18"/>
  <c r="N65" i="18"/>
  <c r="J65" i="18"/>
  <c r="H65" i="18"/>
  <c r="O65" i="18"/>
  <c r="I65" i="18"/>
  <c r="E64" i="16"/>
  <c r="D65" i="16"/>
  <c r="B65" i="16"/>
  <c r="A66" i="16"/>
  <c r="A45" i="11"/>
  <c r="O66" i="18" l="1"/>
  <c r="M66" i="18"/>
  <c r="A50" i="15"/>
  <c r="D49" i="15"/>
  <c r="O63" i="16"/>
  <c r="H63" i="16"/>
  <c r="L66" i="18"/>
  <c r="L63" i="16"/>
  <c r="I63" i="16"/>
  <c r="K63" i="16"/>
  <c r="J63" i="16"/>
  <c r="N63" i="16"/>
  <c r="I66" i="18"/>
  <c r="K66" i="18"/>
  <c r="N66" i="18"/>
  <c r="J66" i="18"/>
  <c r="H66" i="18"/>
  <c r="E68" i="18"/>
  <c r="G68" i="18" s="1"/>
  <c r="M68" i="18" s="1"/>
  <c r="E65" i="16"/>
  <c r="B66" i="16"/>
  <c r="D66" i="16"/>
  <c r="A67" i="16"/>
  <c r="G67" i="18"/>
  <c r="M67" i="18" s="1"/>
  <c r="F67" i="18"/>
  <c r="B69" i="18"/>
  <c r="A70" i="18"/>
  <c r="D69" i="18"/>
  <c r="G64" i="16"/>
  <c r="M64" i="16" s="1"/>
  <c r="F64" i="16"/>
  <c r="L63" i="17"/>
  <c r="O63" i="17"/>
  <c r="K63" i="17"/>
  <c r="H63" i="17"/>
  <c r="N63" i="17"/>
  <c r="I63" i="17"/>
  <c r="J63" i="17"/>
  <c r="F64" i="17"/>
  <c r="G64" i="17"/>
  <c r="M64" i="17" s="1"/>
  <c r="E65" i="17"/>
  <c r="D66" i="17"/>
  <c r="B66" i="17"/>
  <c r="A67" i="17"/>
  <c r="B45" i="11"/>
  <c r="D45" i="11"/>
  <c r="D50" i="15" l="1"/>
  <c r="B50" i="15"/>
  <c r="A51" i="15" s="1"/>
  <c r="F68" i="18"/>
  <c r="E66" i="17"/>
  <c r="F66" i="17" s="1"/>
  <c r="L68" i="18"/>
  <c r="H68" i="18"/>
  <c r="J68" i="18"/>
  <c r="K68" i="18"/>
  <c r="I68" i="18"/>
  <c r="N68" i="18"/>
  <c r="O68" i="18"/>
  <c r="L64" i="16"/>
  <c r="I64" i="16"/>
  <c r="J64" i="16"/>
  <c r="K64" i="16"/>
  <c r="O64" i="16"/>
  <c r="H64" i="16"/>
  <c r="N64" i="16"/>
  <c r="B70" i="18"/>
  <c r="A71" i="18"/>
  <c r="D70" i="18"/>
  <c r="B67" i="17"/>
  <c r="D67" i="17"/>
  <c r="A68" i="17"/>
  <c r="E69" i="18"/>
  <c r="L67" i="18"/>
  <c r="J67" i="18"/>
  <c r="H67" i="18"/>
  <c r="I67" i="18"/>
  <c r="N67" i="18"/>
  <c r="O67" i="18"/>
  <c r="K67" i="18"/>
  <c r="F65" i="17"/>
  <c r="G65" i="17"/>
  <c r="M65" i="17" s="1"/>
  <c r="D67" i="16"/>
  <c r="A68" i="16"/>
  <c r="B67" i="16"/>
  <c r="L64" i="17"/>
  <c r="O64" i="17"/>
  <c r="K64" i="17"/>
  <c r="I64" i="17"/>
  <c r="J64" i="17"/>
  <c r="H64" i="17"/>
  <c r="N64" i="17"/>
  <c r="E66" i="16"/>
  <c r="G65" i="16"/>
  <c r="M65" i="16" s="1"/>
  <c r="F65" i="16"/>
  <c r="A46" i="11"/>
  <c r="B51" i="15" l="1"/>
  <c r="D51" i="15"/>
  <c r="G66" i="17"/>
  <c r="E70" i="18"/>
  <c r="F70" i="18" s="1"/>
  <c r="E67" i="17"/>
  <c r="F67" i="17" s="1"/>
  <c r="L65" i="16"/>
  <c r="N65" i="16"/>
  <c r="K65" i="16"/>
  <c r="O65" i="16"/>
  <c r="H65" i="16"/>
  <c r="J65" i="16"/>
  <c r="I65" i="16"/>
  <c r="E67" i="16"/>
  <c r="A72" i="18"/>
  <c r="B71" i="18"/>
  <c r="D71" i="18"/>
  <c r="G66" i="16"/>
  <c r="M66" i="16" s="1"/>
  <c r="F66" i="16"/>
  <c r="A69" i="16"/>
  <c r="B68" i="16"/>
  <c r="D68" i="16"/>
  <c r="L65" i="17"/>
  <c r="O65" i="17"/>
  <c r="N65" i="17"/>
  <c r="J65" i="17"/>
  <c r="I65" i="17"/>
  <c r="H65" i="17"/>
  <c r="K65" i="17"/>
  <c r="F69" i="18"/>
  <c r="G69" i="18"/>
  <c r="M69" i="18" s="1"/>
  <c r="A69" i="17"/>
  <c r="D68" i="17"/>
  <c r="B68" i="17"/>
  <c r="B46" i="11"/>
  <c r="D46" i="11"/>
  <c r="H66" i="17" l="1"/>
  <c r="M66" i="17"/>
  <c r="A52" i="15"/>
  <c r="N66" i="17"/>
  <c r="L66" i="17"/>
  <c r="I66" i="17"/>
  <c r="J66" i="17"/>
  <c r="K66" i="17"/>
  <c r="O66" i="17"/>
  <c r="G70" i="18"/>
  <c r="G67" i="17"/>
  <c r="E71" i="18"/>
  <c r="G71" i="18" s="1"/>
  <c r="M71" i="18" s="1"/>
  <c r="E68" i="17"/>
  <c r="G68" i="17" s="1"/>
  <c r="M68" i="17" s="1"/>
  <c r="A70" i="17"/>
  <c r="B69" i="17"/>
  <c r="D69" i="17"/>
  <c r="E68" i="16"/>
  <c r="B69" i="16"/>
  <c r="D69" i="16"/>
  <c r="A70" i="16"/>
  <c r="L66" i="16"/>
  <c r="N66" i="16"/>
  <c r="J66" i="16"/>
  <c r="H66" i="16"/>
  <c r="K66" i="16"/>
  <c r="I66" i="16"/>
  <c r="O66" i="16"/>
  <c r="L69" i="18"/>
  <c r="I69" i="18"/>
  <c r="K69" i="18"/>
  <c r="N69" i="18"/>
  <c r="H69" i="18"/>
  <c r="J69" i="18"/>
  <c r="O69" i="18"/>
  <c r="A73" i="18"/>
  <c r="B72" i="18"/>
  <c r="D72" i="18"/>
  <c r="F67" i="16"/>
  <c r="G67" i="16"/>
  <c r="M67" i="16" s="1"/>
  <c r="A47" i="11"/>
  <c r="H67" i="17" l="1"/>
  <c r="M67" i="17"/>
  <c r="I70" i="18"/>
  <c r="M70" i="18"/>
  <c r="B52" i="15"/>
  <c r="D52" i="15"/>
  <c r="J70" i="18"/>
  <c r="H70" i="18"/>
  <c r="E69" i="16"/>
  <c r="G69" i="16" s="1"/>
  <c r="M69" i="16" s="1"/>
  <c r="L67" i="17"/>
  <c r="O70" i="18"/>
  <c r="K70" i="18"/>
  <c r="L70" i="18"/>
  <c r="I67" i="17"/>
  <c r="F71" i="18"/>
  <c r="J67" i="17"/>
  <c r="N70" i="18"/>
  <c r="N67" i="17"/>
  <c r="K67" i="17"/>
  <c r="O67" i="17"/>
  <c r="F68" i="17"/>
  <c r="L67" i="16"/>
  <c r="N67" i="16"/>
  <c r="O67" i="16"/>
  <c r="J67" i="16"/>
  <c r="I67" i="16"/>
  <c r="K67" i="16"/>
  <c r="H67" i="16"/>
  <c r="L68" i="17"/>
  <c r="N68" i="17"/>
  <c r="I68" i="17"/>
  <c r="H68" i="17"/>
  <c r="O68" i="17"/>
  <c r="K68" i="17"/>
  <c r="J68" i="17"/>
  <c r="E72" i="18"/>
  <c r="A71" i="16"/>
  <c r="D70" i="16"/>
  <c r="B70" i="16"/>
  <c r="A74" i="18"/>
  <c r="D73" i="18"/>
  <c r="B73" i="18"/>
  <c r="F68" i="16"/>
  <c r="G68" i="16"/>
  <c r="M68" i="16" s="1"/>
  <c r="E69" i="17"/>
  <c r="L71" i="18"/>
  <c r="K71" i="18"/>
  <c r="O71" i="18"/>
  <c r="J71" i="18"/>
  <c r="N71" i="18"/>
  <c r="H71" i="18"/>
  <c r="I71" i="18"/>
  <c r="B70" i="17"/>
  <c r="D70" i="17"/>
  <c r="A71" i="17"/>
  <c r="B47" i="11"/>
  <c r="D47" i="11"/>
  <c r="A53" i="15" l="1"/>
  <c r="F69" i="16"/>
  <c r="E73" i="18"/>
  <c r="G73" i="18" s="1"/>
  <c r="M73" i="18" s="1"/>
  <c r="E70" i="16"/>
  <c r="G69" i="17"/>
  <c r="M69" i="17" s="1"/>
  <c r="F69" i="17"/>
  <c r="D71" i="16"/>
  <c r="B71" i="16"/>
  <c r="A72" i="16"/>
  <c r="A72" i="17"/>
  <c r="B71" i="17"/>
  <c r="D71" i="17"/>
  <c r="F72" i="18"/>
  <c r="G72" i="18"/>
  <c r="M72" i="18" s="1"/>
  <c r="E70" i="17"/>
  <c r="L68" i="16"/>
  <c r="K68" i="16"/>
  <c r="O68" i="16"/>
  <c r="J68" i="16"/>
  <c r="N68" i="16"/>
  <c r="I68" i="16"/>
  <c r="H68" i="16"/>
  <c r="L69" i="16"/>
  <c r="J69" i="16"/>
  <c r="O69" i="16"/>
  <c r="K69" i="16"/>
  <c r="I69" i="16"/>
  <c r="N69" i="16"/>
  <c r="H69" i="16"/>
  <c r="B74" i="18"/>
  <c r="A75" i="18"/>
  <c r="D74" i="18"/>
  <c r="A48" i="11"/>
  <c r="D53" i="15" l="1"/>
  <c r="B53" i="15"/>
  <c r="F73" i="18"/>
  <c r="E71" i="17"/>
  <c r="A73" i="17"/>
  <c r="B72" i="17"/>
  <c r="D72" i="17"/>
  <c r="A73" i="16"/>
  <c r="D72" i="16"/>
  <c r="B72" i="16"/>
  <c r="E71" i="16"/>
  <c r="G70" i="17"/>
  <c r="M70" i="17" s="1"/>
  <c r="F70" i="17"/>
  <c r="E74" i="18"/>
  <c r="L73" i="18"/>
  <c r="N73" i="18"/>
  <c r="H73" i="18"/>
  <c r="J73" i="18"/>
  <c r="I73" i="18"/>
  <c r="K73" i="18"/>
  <c r="O73" i="18"/>
  <c r="L69" i="17"/>
  <c r="I69" i="17"/>
  <c r="O69" i="17"/>
  <c r="J69" i="17"/>
  <c r="N69" i="17"/>
  <c r="H69" i="17"/>
  <c r="K69" i="17"/>
  <c r="A76" i="18"/>
  <c r="D75" i="18"/>
  <c r="B75" i="18"/>
  <c r="L72" i="18"/>
  <c r="N72" i="18"/>
  <c r="K72" i="18"/>
  <c r="H72" i="18"/>
  <c r="O72" i="18"/>
  <c r="J72" i="18"/>
  <c r="I72" i="18"/>
  <c r="G70" i="16"/>
  <c r="M70" i="16" s="1"/>
  <c r="F70" i="16"/>
  <c r="B48" i="11"/>
  <c r="D48" i="11"/>
  <c r="A54" i="15" l="1"/>
  <c r="E72" i="16"/>
  <c r="F72" i="16" s="1"/>
  <c r="E75" i="18"/>
  <c r="L70" i="16"/>
  <c r="N70" i="16"/>
  <c r="J70" i="16"/>
  <c r="K70" i="16"/>
  <c r="I70" i="16"/>
  <c r="H70" i="16"/>
  <c r="O70" i="16"/>
  <c r="L70" i="17"/>
  <c r="K70" i="17"/>
  <c r="I70" i="17"/>
  <c r="H70" i="17"/>
  <c r="J70" i="17"/>
  <c r="N70" i="17"/>
  <c r="O70" i="17"/>
  <c r="F71" i="16"/>
  <c r="G71" i="16"/>
  <c r="M71" i="16" s="1"/>
  <c r="A74" i="16"/>
  <c r="D73" i="16"/>
  <c r="B73" i="16"/>
  <c r="D76" i="18"/>
  <c r="A77" i="18"/>
  <c r="B76" i="18"/>
  <c r="E72" i="17"/>
  <c r="A74" i="17"/>
  <c r="B73" i="17"/>
  <c r="D73" i="17"/>
  <c r="F74" i="18"/>
  <c r="G74" i="18"/>
  <c r="M74" i="18" s="1"/>
  <c r="F71" i="17"/>
  <c r="G71" i="17"/>
  <c r="M71" i="17" s="1"/>
  <c r="A49" i="11"/>
  <c r="B54" i="15" l="1"/>
  <c r="A55" i="15" s="1"/>
  <c r="D54" i="15"/>
  <c r="G72" i="16"/>
  <c r="E76" i="18"/>
  <c r="F76" i="18" s="1"/>
  <c r="E73" i="16"/>
  <c r="G73" i="16" s="1"/>
  <c r="M73" i="16" s="1"/>
  <c r="B74" i="17"/>
  <c r="A75" i="17"/>
  <c r="D74" i="17"/>
  <c r="L71" i="16"/>
  <c r="H71" i="16"/>
  <c r="K71" i="16"/>
  <c r="O71" i="16"/>
  <c r="J71" i="16"/>
  <c r="N71" i="16"/>
  <c r="I71" i="16"/>
  <c r="E73" i="17"/>
  <c r="L71" i="17"/>
  <c r="N71" i="17"/>
  <c r="I71" i="17"/>
  <c r="H71" i="17"/>
  <c r="K71" i="17"/>
  <c r="O71" i="17"/>
  <c r="J71" i="17"/>
  <c r="L74" i="18"/>
  <c r="I74" i="18"/>
  <c r="J74" i="18"/>
  <c r="H74" i="18"/>
  <c r="K74" i="18"/>
  <c r="N74" i="18"/>
  <c r="O74" i="18"/>
  <c r="G72" i="17"/>
  <c r="M72" i="17" s="1"/>
  <c r="F72" i="17"/>
  <c r="A75" i="16"/>
  <c r="D74" i="16"/>
  <c r="B74" i="16"/>
  <c r="D77" i="18"/>
  <c r="B77" i="18"/>
  <c r="A78" i="18"/>
  <c r="G75" i="18"/>
  <c r="M75" i="18" s="1"/>
  <c r="F75" i="18"/>
  <c r="B49" i="11"/>
  <c r="D49" i="11"/>
  <c r="L72" i="16" l="1"/>
  <c r="M72" i="16"/>
  <c r="B55" i="15"/>
  <c r="D55" i="15"/>
  <c r="J72" i="16"/>
  <c r="O72" i="16"/>
  <c r="N72" i="16"/>
  <c r="H72" i="16"/>
  <c r="K72" i="16"/>
  <c r="I72" i="16"/>
  <c r="E77" i="18"/>
  <c r="F77" i="18" s="1"/>
  <c r="G76" i="18"/>
  <c r="F73" i="16"/>
  <c r="L75" i="18"/>
  <c r="J75" i="18"/>
  <c r="O75" i="18"/>
  <c r="K75" i="18"/>
  <c r="H75" i="18"/>
  <c r="N75" i="18"/>
  <c r="I75" i="18"/>
  <c r="L72" i="17"/>
  <c r="N72" i="17"/>
  <c r="I72" i="17"/>
  <c r="J72" i="17"/>
  <c r="O72" i="17"/>
  <c r="H72" i="17"/>
  <c r="K72" i="17"/>
  <c r="E74" i="16"/>
  <c r="L73" i="16"/>
  <c r="I73" i="16"/>
  <c r="O73" i="16"/>
  <c r="K73" i="16"/>
  <c r="J73" i="16"/>
  <c r="H73" i="16"/>
  <c r="N73" i="16"/>
  <c r="F73" i="17"/>
  <c r="G73" i="17"/>
  <c r="M73" i="17" s="1"/>
  <c r="A76" i="17"/>
  <c r="D75" i="17"/>
  <c r="B75" i="17"/>
  <c r="B78" i="18"/>
  <c r="A79" i="18"/>
  <c r="D78" i="18"/>
  <c r="D75" i="16"/>
  <c r="A76" i="16"/>
  <c r="B75" i="16"/>
  <c r="E74" i="17"/>
  <c r="A50" i="11"/>
  <c r="N76" i="18" l="1"/>
  <c r="M76" i="18"/>
  <c r="A56" i="15"/>
  <c r="I76" i="18"/>
  <c r="H76" i="18"/>
  <c r="J76" i="18"/>
  <c r="E75" i="16"/>
  <c r="F75" i="16" s="1"/>
  <c r="O76" i="18"/>
  <c r="K76" i="18"/>
  <c r="L76" i="18"/>
  <c r="G77" i="18"/>
  <c r="E75" i="17"/>
  <c r="G75" i="17" s="1"/>
  <c r="M75" i="17" s="1"/>
  <c r="D76" i="17"/>
  <c r="A77" i="17"/>
  <c r="B76" i="17"/>
  <c r="L73" i="17"/>
  <c r="K73" i="17"/>
  <c r="O73" i="17"/>
  <c r="I73" i="17"/>
  <c r="J73" i="17"/>
  <c r="N73" i="17"/>
  <c r="H73" i="17"/>
  <c r="G74" i="16"/>
  <c r="M74" i="16" s="1"/>
  <c r="F74" i="16"/>
  <c r="F74" i="17"/>
  <c r="G74" i="17"/>
  <c r="M74" i="17" s="1"/>
  <c r="D79" i="18"/>
  <c r="A80" i="18"/>
  <c r="B79" i="18"/>
  <c r="D76" i="16"/>
  <c r="B76" i="16"/>
  <c r="A77" i="16"/>
  <c r="E78" i="18"/>
  <c r="B50" i="11"/>
  <c r="D50" i="11"/>
  <c r="I77" i="18" l="1"/>
  <c r="M77" i="18"/>
  <c r="B56" i="15"/>
  <c r="D56" i="15"/>
  <c r="G75" i="16"/>
  <c r="F75" i="17"/>
  <c r="J77" i="18"/>
  <c r="O77" i="18"/>
  <c r="L77" i="18"/>
  <c r="N77" i="18"/>
  <c r="K77" i="18"/>
  <c r="H77" i="18"/>
  <c r="E79" i="18"/>
  <c r="F79" i="18" s="1"/>
  <c r="E76" i="16"/>
  <c r="L74" i="16"/>
  <c r="O74" i="16"/>
  <c r="J74" i="16"/>
  <c r="I74" i="16"/>
  <c r="H74" i="16"/>
  <c r="K74" i="16"/>
  <c r="N74" i="16"/>
  <c r="B80" i="18"/>
  <c r="A81" i="18"/>
  <c r="D80" i="18"/>
  <c r="L75" i="17"/>
  <c r="O75" i="17"/>
  <c r="N75" i="17"/>
  <c r="K75" i="17"/>
  <c r="I75" i="17"/>
  <c r="H75" i="17"/>
  <c r="J75" i="17"/>
  <c r="L74" i="17"/>
  <c r="H74" i="17"/>
  <c r="J74" i="17"/>
  <c r="I74" i="17"/>
  <c r="K74" i="17"/>
  <c r="O74" i="17"/>
  <c r="N74" i="17"/>
  <c r="E76" i="17"/>
  <c r="F78" i="18"/>
  <c r="G78" i="18"/>
  <c r="M78" i="18" s="1"/>
  <c r="B77" i="17"/>
  <c r="A78" i="17"/>
  <c r="D77" i="17"/>
  <c r="A78" i="16"/>
  <c r="D77" i="16"/>
  <c r="B77" i="16"/>
  <c r="A51" i="11"/>
  <c r="I75" i="16" l="1"/>
  <c r="M75" i="16"/>
  <c r="N75" i="16"/>
  <c r="L75" i="16"/>
  <c r="A57" i="15"/>
  <c r="O75" i="16"/>
  <c r="K75" i="16"/>
  <c r="J75" i="16"/>
  <c r="H75" i="16"/>
  <c r="G79" i="18"/>
  <c r="M79" i="18" s="1"/>
  <c r="E77" i="16"/>
  <c r="F77" i="16" s="1"/>
  <c r="E77" i="17"/>
  <c r="L78" i="18"/>
  <c r="J78" i="18"/>
  <c r="O78" i="18"/>
  <c r="I78" i="18"/>
  <c r="K78" i="18"/>
  <c r="H78" i="18"/>
  <c r="N78" i="18"/>
  <c r="A82" i="18"/>
  <c r="D81" i="18"/>
  <c r="B81" i="18"/>
  <c r="E80" i="18"/>
  <c r="G76" i="17"/>
  <c r="M76" i="17" s="1"/>
  <c r="F76" i="17"/>
  <c r="D78" i="17"/>
  <c r="B78" i="17"/>
  <c r="A79" i="17"/>
  <c r="A79" i="16"/>
  <c r="D78" i="16"/>
  <c r="B78" i="16"/>
  <c r="F76" i="16"/>
  <c r="G76" i="16"/>
  <c r="M76" i="16" s="1"/>
  <c r="B51" i="11"/>
  <c r="D51" i="11"/>
  <c r="B57" i="15" l="1"/>
  <c r="D57" i="15"/>
  <c r="I79" i="18"/>
  <c r="H79" i="18"/>
  <c r="K79" i="18"/>
  <c r="O79" i="18"/>
  <c r="J79" i="18"/>
  <c r="N79" i="18"/>
  <c r="L79" i="18"/>
  <c r="E78" i="16"/>
  <c r="F78" i="16" s="1"/>
  <c r="G77" i="16"/>
  <c r="E81" i="18"/>
  <c r="F81" i="18" s="1"/>
  <c r="G77" i="17"/>
  <c r="M77" i="17" s="1"/>
  <c r="F77" i="17"/>
  <c r="A83" i="18"/>
  <c r="B82" i="18"/>
  <c r="D82" i="18"/>
  <c r="A80" i="16"/>
  <c r="B79" i="16"/>
  <c r="D79" i="16"/>
  <c r="D79" i="17"/>
  <c r="A80" i="17"/>
  <c r="B79" i="17"/>
  <c r="E78" i="17"/>
  <c r="L76" i="17"/>
  <c r="I76" i="17"/>
  <c r="H76" i="17"/>
  <c r="K76" i="17"/>
  <c r="O76" i="17"/>
  <c r="J76" i="17"/>
  <c r="N76" i="17"/>
  <c r="L76" i="16"/>
  <c r="J76" i="16"/>
  <c r="H76" i="16"/>
  <c r="I76" i="16"/>
  <c r="O76" i="16"/>
  <c r="K76" i="16"/>
  <c r="N76" i="16"/>
  <c r="F80" i="18"/>
  <c r="G80" i="18"/>
  <c r="M80" i="18" s="1"/>
  <c r="A52" i="11"/>
  <c r="O77" i="16" l="1"/>
  <c r="M77" i="16"/>
  <c r="A58" i="15"/>
  <c r="G78" i="16"/>
  <c r="H77" i="16"/>
  <c r="K77" i="16"/>
  <c r="I77" i="16"/>
  <c r="J77" i="16"/>
  <c r="G81" i="18"/>
  <c r="N77" i="16"/>
  <c r="L77" i="16"/>
  <c r="E79" i="17"/>
  <c r="G79" i="17" s="1"/>
  <c r="M79" i="17" s="1"/>
  <c r="L77" i="17"/>
  <c r="I77" i="17"/>
  <c r="J77" i="17"/>
  <c r="K77" i="17"/>
  <c r="H77" i="17"/>
  <c r="O77" i="17"/>
  <c r="N77" i="17"/>
  <c r="B80" i="17"/>
  <c r="A81" i="17"/>
  <c r="D80" i="17"/>
  <c r="E79" i="16"/>
  <c r="D80" i="16"/>
  <c r="B80" i="16"/>
  <c r="A81" i="16"/>
  <c r="L80" i="18"/>
  <c r="I80" i="18"/>
  <c r="N80" i="18"/>
  <c r="J80" i="18"/>
  <c r="O80" i="18"/>
  <c r="K80" i="18"/>
  <c r="H80" i="18"/>
  <c r="E82" i="18"/>
  <c r="G78" i="17"/>
  <c r="M78" i="17" s="1"/>
  <c r="F78" i="17"/>
  <c r="D83" i="18"/>
  <c r="B83" i="18"/>
  <c r="A84" i="18"/>
  <c r="B52" i="11"/>
  <c r="D52" i="11"/>
  <c r="H78" i="16" l="1"/>
  <c r="M78" i="16"/>
  <c r="H81" i="18"/>
  <c r="M81" i="18"/>
  <c r="D58" i="15"/>
  <c r="B58" i="15"/>
  <c r="A59" i="15" s="1"/>
  <c r="I78" i="16"/>
  <c r="K78" i="16"/>
  <c r="O78" i="16"/>
  <c r="J78" i="16"/>
  <c r="L78" i="16"/>
  <c r="N78" i="16"/>
  <c r="I81" i="18"/>
  <c r="O81" i="18"/>
  <c r="K81" i="18"/>
  <c r="J81" i="18"/>
  <c r="N81" i="18"/>
  <c r="L81" i="18"/>
  <c r="E83" i="18"/>
  <c r="F83" i="18" s="1"/>
  <c r="E80" i="16"/>
  <c r="G80" i="16" s="1"/>
  <c r="M80" i="16" s="1"/>
  <c r="F79" i="17"/>
  <c r="F79" i="16"/>
  <c r="G79" i="16"/>
  <c r="M79" i="16" s="1"/>
  <c r="B81" i="16"/>
  <c r="A82" i="16"/>
  <c r="D81" i="16"/>
  <c r="D81" i="17"/>
  <c r="A82" i="17"/>
  <c r="B81" i="17"/>
  <c r="B84" i="18"/>
  <c r="D84" i="18"/>
  <c r="A85" i="18"/>
  <c r="E80" i="17"/>
  <c r="L78" i="17"/>
  <c r="K78" i="17"/>
  <c r="H78" i="17"/>
  <c r="N78" i="17"/>
  <c r="O78" i="17"/>
  <c r="J78" i="17"/>
  <c r="I78" i="17"/>
  <c r="G82" i="18"/>
  <c r="M82" i="18" s="1"/>
  <c r="F82" i="18"/>
  <c r="L79" i="17"/>
  <c r="N79" i="17"/>
  <c r="H79" i="17"/>
  <c r="J79" i="17"/>
  <c r="K79" i="17"/>
  <c r="I79" i="17"/>
  <c r="O79" i="17"/>
  <c r="A53" i="11"/>
  <c r="B59" i="15" l="1"/>
  <c r="A60" i="15" s="1"/>
  <c r="D59" i="15"/>
  <c r="F80" i="16"/>
  <c r="G83" i="18"/>
  <c r="D82" i="17"/>
  <c r="B82" i="17"/>
  <c r="A83" i="17"/>
  <c r="L82" i="18"/>
  <c r="I82" i="18"/>
  <c r="K82" i="18"/>
  <c r="N82" i="18"/>
  <c r="H82" i="18"/>
  <c r="O82" i="18"/>
  <c r="J82" i="18"/>
  <c r="L80" i="16"/>
  <c r="O80" i="16"/>
  <c r="H80" i="16"/>
  <c r="K80" i="16"/>
  <c r="N80" i="16"/>
  <c r="J80" i="16"/>
  <c r="I80" i="16"/>
  <c r="E81" i="16"/>
  <c r="G80" i="17"/>
  <c r="M80" i="17" s="1"/>
  <c r="F80" i="17"/>
  <c r="B82" i="16"/>
  <c r="A83" i="16"/>
  <c r="D82" i="16"/>
  <c r="B85" i="18"/>
  <c r="A86" i="18"/>
  <c r="D85" i="18"/>
  <c r="L79" i="16"/>
  <c r="I79" i="16"/>
  <c r="J79" i="16"/>
  <c r="O79" i="16"/>
  <c r="K79" i="16"/>
  <c r="H79" i="16"/>
  <c r="N79" i="16"/>
  <c r="E84" i="18"/>
  <c r="E81" i="17"/>
  <c r="B53" i="11"/>
  <c r="D53" i="11"/>
  <c r="I83" i="18" l="1"/>
  <c r="M83" i="18"/>
  <c r="B60" i="15"/>
  <c r="A61" i="15" s="1"/>
  <c r="D60" i="15"/>
  <c r="E59" i="15"/>
  <c r="O83" i="18"/>
  <c r="H83" i="18"/>
  <c r="J83" i="18"/>
  <c r="K83" i="18"/>
  <c r="L83" i="18"/>
  <c r="N83" i="18"/>
  <c r="E82" i="16"/>
  <c r="G82" i="16" s="1"/>
  <c r="M82" i="16" s="1"/>
  <c r="G81" i="16"/>
  <c r="M81" i="16" s="1"/>
  <c r="F81" i="16"/>
  <c r="G84" i="18"/>
  <c r="M84" i="18" s="1"/>
  <c r="F84" i="18"/>
  <c r="D86" i="18"/>
  <c r="A87" i="18"/>
  <c r="B86" i="18"/>
  <c r="E85" i="18"/>
  <c r="D83" i="17"/>
  <c r="A84" i="17"/>
  <c r="B83" i="17"/>
  <c r="L80" i="17"/>
  <c r="K80" i="17"/>
  <c r="J80" i="17"/>
  <c r="I80" i="17"/>
  <c r="H80" i="17"/>
  <c r="N80" i="17"/>
  <c r="O80" i="17"/>
  <c r="F81" i="17"/>
  <c r="G81" i="17"/>
  <c r="M81" i="17" s="1"/>
  <c r="D83" i="16"/>
  <c r="B83" i="16"/>
  <c r="A84" i="16"/>
  <c r="E82" i="17"/>
  <c r="A54" i="11"/>
  <c r="G59" i="15" l="1"/>
  <c r="F59" i="15"/>
  <c r="D61" i="15"/>
  <c r="B61" i="15"/>
  <c r="A62" i="15"/>
  <c r="E60" i="15"/>
  <c r="E86" i="18"/>
  <c r="F86" i="18" s="1"/>
  <c r="E83" i="17"/>
  <c r="G83" i="17" s="1"/>
  <c r="M83" i="17" s="1"/>
  <c r="F82" i="16"/>
  <c r="E83" i="16"/>
  <c r="F83" i="16" s="1"/>
  <c r="A88" i="18"/>
  <c r="B87" i="18"/>
  <c r="D87" i="18"/>
  <c r="L84" i="18"/>
  <c r="J84" i="18"/>
  <c r="O84" i="18"/>
  <c r="N84" i="18"/>
  <c r="H84" i="18"/>
  <c r="I84" i="18"/>
  <c r="K84" i="18"/>
  <c r="L81" i="17"/>
  <c r="H81" i="17"/>
  <c r="I81" i="17"/>
  <c r="N81" i="17"/>
  <c r="J81" i="17"/>
  <c r="K81" i="17"/>
  <c r="O81" i="17"/>
  <c r="G85" i="18"/>
  <c r="M85" i="18" s="1"/>
  <c r="F85" i="18"/>
  <c r="B84" i="16"/>
  <c r="A85" i="16"/>
  <c r="D84" i="16"/>
  <c r="L81" i="16"/>
  <c r="I81" i="16"/>
  <c r="H81" i="16"/>
  <c r="O81" i="16"/>
  <c r="J81" i="16"/>
  <c r="K81" i="16"/>
  <c r="N81" i="16"/>
  <c r="A85" i="17"/>
  <c r="B84" i="17"/>
  <c r="D84" i="17"/>
  <c r="F82" i="17"/>
  <c r="G82" i="17"/>
  <c r="M82" i="17" s="1"/>
  <c r="L82" i="16"/>
  <c r="O82" i="16"/>
  <c r="J82" i="16"/>
  <c r="K82" i="16"/>
  <c r="I82" i="16"/>
  <c r="H82" i="16"/>
  <c r="N82" i="16"/>
  <c r="B54" i="11"/>
  <c r="D54" i="11"/>
  <c r="E61" i="15" l="1"/>
  <c r="F61" i="15" s="1"/>
  <c r="G60" i="15"/>
  <c r="M60" i="15" s="1"/>
  <c r="F60" i="15"/>
  <c r="D62" i="15"/>
  <c r="B62" i="15"/>
  <c r="A63" i="15"/>
  <c r="H59" i="15"/>
  <c r="N59" i="15"/>
  <c r="G86" i="18"/>
  <c r="G83" i="16"/>
  <c r="F83" i="17"/>
  <c r="E84" i="17"/>
  <c r="A86" i="17"/>
  <c r="B85" i="17"/>
  <c r="D85" i="17"/>
  <c r="L83" i="17"/>
  <c r="J83" i="17"/>
  <c r="I83" i="17"/>
  <c r="H83" i="17"/>
  <c r="K83" i="17"/>
  <c r="N83" i="17"/>
  <c r="O83" i="17"/>
  <c r="A86" i="16"/>
  <c r="B85" i="16"/>
  <c r="D85" i="16"/>
  <c r="E84" i="16"/>
  <c r="E87" i="18"/>
  <c r="L82" i="17"/>
  <c r="H82" i="17"/>
  <c r="K82" i="17"/>
  <c r="J82" i="17"/>
  <c r="O82" i="17"/>
  <c r="N82" i="17"/>
  <c r="I82" i="17"/>
  <c r="A89" i="18"/>
  <c r="B88" i="18"/>
  <c r="D88" i="18"/>
  <c r="L85" i="18"/>
  <c r="J85" i="18"/>
  <c r="H85" i="18"/>
  <c r="N85" i="18"/>
  <c r="I85" i="18"/>
  <c r="O85" i="18"/>
  <c r="K85" i="18"/>
  <c r="A55" i="11"/>
  <c r="O59" i="15" l="1"/>
  <c r="L83" i="16"/>
  <c r="M83" i="16"/>
  <c r="I86" i="18"/>
  <c r="M86" i="18"/>
  <c r="G61" i="15"/>
  <c r="A64" i="15"/>
  <c r="B63" i="15"/>
  <c r="D63" i="15"/>
  <c r="E62" i="15"/>
  <c r="H60" i="15"/>
  <c r="J60" i="15"/>
  <c r="I60" i="15"/>
  <c r="L60" i="15"/>
  <c r="K60" i="15"/>
  <c r="O60" i="15"/>
  <c r="N60" i="15"/>
  <c r="L86" i="18"/>
  <c r="K86" i="18"/>
  <c r="N86" i="18"/>
  <c r="O86" i="18"/>
  <c r="J86" i="18"/>
  <c r="H86" i="18"/>
  <c r="K83" i="16"/>
  <c r="N83" i="16"/>
  <c r="O83" i="16"/>
  <c r="I83" i="16"/>
  <c r="H83" i="16"/>
  <c r="J83" i="16"/>
  <c r="E85" i="16"/>
  <c r="G85" i="16" s="1"/>
  <c r="M85" i="16" s="1"/>
  <c r="G87" i="18"/>
  <c r="M87" i="18" s="1"/>
  <c r="F87" i="18"/>
  <c r="A87" i="16"/>
  <c r="B86" i="16"/>
  <c r="D86" i="16"/>
  <c r="E85" i="17"/>
  <c r="B86" i="17"/>
  <c r="D86" i="17"/>
  <c r="A87" i="17"/>
  <c r="G84" i="16"/>
  <c r="M84" i="16" s="1"/>
  <c r="F84" i="16"/>
  <c r="E88" i="18"/>
  <c r="B89" i="18"/>
  <c r="D89" i="18"/>
  <c r="A90" i="18"/>
  <c r="F84" i="17"/>
  <c r="G84" i="17"/>
  <c r="M84" i="17" s="1"/>
  <c r="D55" i="11"/>
  <c r="B55" i="11"/>
  <c r="N61" i="15" l="1"/>
  <c r="M61" i="15"/>
  <c r="J61" i="15"/>
  <c r="H61" i="15"/>
  <c r="L61" i="15"/>
  <c r="I61" i="15"/>
  <c r="K61" i="15"/>
  <c r="O61" i="15"/>
  <c r="E63" i="15"/>
  <c r="G63" i="15" s="1"/>
  <c r="M63" i="15" s="1"/>
  <c r="B64" i="15"/>
  <c r="A65" i="15"/>
  <c r="D64" i="15"/>
  <c r="F62" i="15"/>
  <c r="G62" i="15"/>
  <c r="M62" i="15" s="1"/>
  <c r="F85" i="16"/>
  <c r="G88" i="18"/>
  <c r="M88" i="18" s="1"/>
  <c r="F88" i="18"/>
  <c r="L87" i="18"/>
  <c r="H87" i="18"/>
  <c r="N87" i="18"/>
  <c r="J87" i="18"/>
  <c r="O87" i="18"/>
  <c r="K87" i="18"/>
  <c r="I87" i="18"/>
  <c r="L84" i="16"/>
  <c r="K84" i="16"/>
  <c r="I84" i="16"/>
  <c r="H84" i="16"/>
  <c r="O84" i="16"/>
  <c r="J84" i="16"/>
  <c r="N84" i="16"/>
  <c r="A88" i="17"/>
  <c r="B87" i="17"/>
  <c r="D87" i="17"/>
  <c r="D90" i="18"/>
  <c r="B90" i="18"/>
  <c r="A91" i="18"/>
  <c r="E89" i="18"/>
  <c r="L85" i="16"/>
  <c r="K85" i="16"/>
  <c r="J85" i="16"/>
  <c r="H85" i="16"/>
  <c r="I85" i="16"/>
  <c r="O85" i="16"/>
  <c r="N85" i="16"/>
  <c r="B87" i="16"/>
  <c r="A88" i="16"/>
  <c r="D87" i="16"/>
  <c r="G85" i="17"/>
  <c r="M85" i="17" s="1"/>
  <c r="F85" i="17"/>
  <c r="E86" i="16"/>
  <c r="L84" i="17"/>
  <c r="N84" i="17"/>
  <c r="O84" i="17"/>
  <c r="J84" i="17"/>
  <c r="H84" i="17"/>
  <c r="I84" i="17"/>
  <c r="K84" i="17"/>
  <c r="E86" i="17"/>
  <c r="A56" i="11"/>
  <c r="E64" i="15" l="1"/>
  <c r="G64" i="15" s="1"/>
  <c r="M64" i="15" s="1"/>
  <c r="F63" i="15"/>
  <c r="H62" i="15"/>
  <c r="J62" i="15"/>
  <c r="L62" i="15"/>
  <c r="O62" i="15"/>
  <c r="N62" i="15"/>
  <c r="K62" i="15"/>
  <c r="I62" i="15"/>
  <c r="A66" i="15"/>
  <c r="B65" i="15"/>
  <c r="D65" i="15"/>
  <c r="L63" i="15"/>
  <c r="H63" i="15"/>
  <c r="K63" i="15"/>
  <c r="J63" i="15"/>
  <c r="N63" i="15"/>
  <c r="O63" i="15"/>
  <c r="I63" i="15"/>
  <c r="E90" i="18"/>
  <c r="G90" i="18" s="1"/>
  <c r="M90" i="18" s="1"/>
  <c r="A92" i="18"/>
  <c r="D91" i="18"/>
  <c r="B91" i="18"/>
  <c r="L88" i="18"/>
  <c r="O88" i="18"/>
  <c r="J88" i="18"/>
  <c r="H88" i="18"/>
  <c r="N88" i="18"/>
  <c r="I88" i="18"/>
  <c r="K88" i="18"/>
  <c r="E87" i="17"/>
  <c r="G86" i="17"/>
  <c r="M86" i="17" s="1"/>
  <c r="F86" i="17"/>
  <c r="G89" i="18"/>
  <c r="M89" i="18" s="1"/>
  <c r="F89" i="18"/>
  <c r="L85" i="17"/>
  <c r="N85" i="17"/>
  <c r="I85" i="17"/>
  <c r="J85" i="17"/>
  <c r="H85" i="17"/>
  <c r="K85" i="17"/>
  <c r="O85" i="17"/>
  <c r="F86" i="16"/>
  <c r="G86" i="16"/>
  <c r="M86" i="16" s="1"/>
  <c r="B88" i="17"/>
  <c r="D88" i="17"/>
  <c r="A89" i="17"/>
  <c r="D88" i="16"/>
  <c r="A89" i="16"/>
  <c r="B88" i="16"/>
  <c r="E87" i="16"/>
  <c r="B56" i="11"/>
  <c r="D56" i="11"/>
  <c r="F64" i="15" l="1"/>
  <c r="E65" i="15"/>
  <c r="F65" i="15" s="1"/>
  <c r="A67" i="15"/>
  <c r="D66" i="15"/>
  <c r="B66" i="15"/>
  <c r="J64" i="15"/>
  <c r="H64" i="15"/>
  <c r="O64" i="15"/>
  <c r="K64" i="15"/>
  <c r="N64" i="15"/>
  <c r="I64" i="15"/>
  <c r="L64" i="15"/>
  <c r="F90" i="18"/>
  <c r="E88" i="17"/>
  <c r="G88" i="17" s="1"/>
  <c r="M88" i="17" s="1"/>
  <c r="E88" i="16"/>
  <c r="G88" i="16" s="1"/>
  <c r="M88" i="16" s="1"/>
  <c r="F87" i="17"/>
  <c r="G87" i="17"/>
  <c r="M87" i="17" s="1"/>
  <c r="A93" i="18"/>
  <c r="D92" i="18"/>
  <c r="B92" i="18"/>
  <c r="G87" i="16"/>
  <c r="M87" i="16" s="1"/>
  <c r="F87" i="16"/>
  <c r="L86" i="16"/>
  <c r="H86" i="16"/>
  <c r="K86" i="16"/>
  <c r="I86" i="16"/>
  <c r="O86" i="16"/>
  <c r="N86" i="16"/>
  <c r="J86" i="16"/>
  <c r="L90" i="18"/>
  <c r="H90" i="18"/>
  <c r="N90" i="18"/>
  <c r="O90" i="18"/>
  <c r="I90" i="18"/>
  <c r="J90" i="18"/>
  <c r="K90" i="18"/>
  <c r="D89" i="16"/>
  <c r="A90" i="16"/>
  <c r="B89" i="16"/>
  <c r="L86" i="17"/>
  <c r="J86" i="17"/>
  <c r="I86" i="17"/>
  <c r="H86" i="17"/>
  <c r="N86" i="17"/>
  <c r="K86" i="17"/>
  <c r="O86" i="17"/>
  <c r="E91" i="18"/>
  <c r="L89" i="18"/>
  <c r="O89" i="18"/>
  <c r="J89" i="18"/>
  <c r="K89" i="18"/>
  <c r="N89" i="18"/>
  <c r="H89" i="18"/>
  <c r="I89" i="18"/>
  <c r="A90" i="17"/>
  <c r="B89" i="17"/>
  <c r="D89" i="17"/>
  <c r="A57" i="11"/>
  <c r="G65" i="15" l="1"/>
  <c r="E66" i="15"/>
  <c r="B67" i="15"/>
  <c r="A68" i="15"/>
  <c r="D67" i="15"/>
  <c r="F88" i="16"/>
  <c r="F88" i="17"/>
  <c r="E92" i="18"/>
  <c r="F92" i="18" s="1"/>
  <c r="E89" i="17"/>
  <c r="G89" i="17" s="1"/>
  <c r="M89" i="17" s="1"/>
  <c r="E89" i="16"/>
  <c r="B90" i="16"/>
  <c r="A91" i="16"/>
  <c r="D90" i="16"/>
  <c r="D90" i="17"/>
  <c r="B90" i="17"/>
  <c r="A91" i="17"/>
  <c r="L87" i="16"/>
  <c r="O87" i="16"/>
  <c r="K87" i="16"/>
  <c r="J87" i="16"/>
  <c r="I87" i="16"/>
  <c r="H87" i="16"/>
  <c r="N87" i="16"/>
  <c r="G91" i="18"/>
  <c r="M91" i="18" s="1"/>
  <c r="F91" i="18"/>
  <c r="L88" i="17"/>
  <c r="H88" i="17"/>
  <c r="I88" i="17"/>
  <c r="O88" i="17"/>
  <c r="J88" i="17"/>
  <c r="N88" i="17"/>
  <c r="K88" i="17"/>
  <c r="A94" i="18"/>
  <c r="D93" i="18"/>
  <c r="B93" i="18"/>
  <c r="L87" i="17"/>
  <c r="O87" i="17"/>
  <c r="K87" i="17"/>
  <c r="N87" i="17"/>
  <c r="H87" i="17"/>
  <c r="J87" i="17"/>
  <c r="I87" i="17"/>
  <c r="L88" i="16"/>
  <c r="J88" i="16"/>
  <c r="I88" i="16"/>
  <c r="O88" i="16"/>
  <c r="K88" i="16"/>
  <c r="H88" i="16"/>
  <c r="N88" i="16"/>
  <c r="B57" i="11"/>
  <c r="D57" i="11"/>
  <c r="I65" i="15" l="1"/>
  <c r="M65" i="15"/>
  <c r="K65" i="15"/>
  <c r="O65" i="15"/>
  <c r="L65" i="15"/>
  <c r="J65" i="15"/>
  <c r="N65" i="15"/>
  <c r="H65" i="15"/>
  <c r="E67" i="15"/>
  <c r="G67" i="15" s="1"/>
  <c r="M67" i="15" s="1"/>
  <c r="B68" i="15"/>
  <c r="D68" i="15"/>
  <c r="A69" i="15"/>
  <c r="F66" i="15"/>
  <c r="G66" i="15"/>
  <c r="M66" i="15" s="1"/>
  <c r="F89" i="17"/>
  <c r="G92" i="18"/>
  <c r="E90" i="17"/>
  <c r="F90" i="17" s="1"/>
  <c r="B94" i="18"/>
  <c r="D94" i="18"/>
  <c r="A95" i="18"/>
  <c r="A92" i="17"/>
  <c r="B91" i="17"/>
  <c r="D91" i="17"/>
  <c r="E90" i="16"/>
  <c r="A92" i="16"/>
  <c r="B91" i="16"/>
  <c r="D91" i="16"/>
  <c r="E93" i="18"/>
  <c r="L89" i="17"/>
  <c r="I89" i="17"/>
  <c r="N89" i="17"/>
  <c r="J89" i="17"/>
  <c r="K89" i="17"/>
  <c r="O89" i="17"/>
  <c r="H89" i="17"/>
  <c r="L91" i="18"/>
  <c r="O91" i="18"/>
  <c r="N91" i="18"/>
  <c r="H91" i="18"/>
  <c r="J91" i="18"/>
  <c r="I91" i="18"/>
  <c r="K91" i="18"/>
  <c r="G89" i="16"/>
  <c r="M89" i="16" s="1"/>
  <c r="F89" i="16"/>
  <c r="A58" i="11"/>
  <c r="O92" i="18" l="1"/>
  <c r="M92" i="18"/>
  <c r="F67" i="15"/>
  <c r="I66" i="15"/>
  <c r="N66" i="15"/>
  <c r="K66" i="15"/>
  <c r="O66" i="15"/>
  <c r="J66" i="15"/>
  <c r="H66" i="15"/>
  <c r="L66" i="15"/>
  <c r="L67" i="15"/>
  <c r="N67" i="15"/>
  <c r="I67" i="15"/>
  <c r="J67" i="15"/>
  <c r="H67" i="15"/>
  <c r="K67" i="15"/>
  <c r="O67" i="15"/>
  <c r="D69" i="15"/>
  <c r="A70" i="15"/>
  <c r="B69" i="15"/>
  <c r="E68" i="15"/>
  <c r="K92" i="18"/>
  <c r="I92" i="18"/>
  <c r="J92" i="18"/>
  <c r="L92" i="18"/>
  <c r="H92" i="18"/>
  <c r="N92" i="18"/>
  <c r="E91" i="16"/>
  <c r="F91" i="16" s="1"/>
  <c r="G90" i="17"/>
  <c r="M90" i="17" s="1"/>
  <c r="F93" i="18"/>
  <c r="G93" i="18"/>
  <c r="M93" i="18" s="1"/>
  <c r="E94" i="18"/>
  <c r="L89" i="16"/>
  <c r="H89" i="16"/>
  <c r="J89" i="16"/>
  <c r="I89" i="16"/>
  <c r="O89" i="16"/>
  <c r="N89" i="16"/>
  <c r="K89" i="16"/>
  <c r="B92" i="16"/>
  <c r="D92" i="16"/>
  <c r="A93" i="16"/>
  <c r="E91" i="17"/>
  <c r="A96" i="18"/>
  <c r="D95" i="18"/>
  <c r="B95" i="18"/>
  <c r="A93" i="17"/>
  <c r="B92" i="17"/>
  <c r="D92" i="17"/>
  <c r="G90" i="16"/>
  <c r="M90" i="16" s="1"/>
  <c r="F90" i="16"/>
  <c r="B58" i="11"/>
  <c r="D58" i="11"/>
  <c r="E69" i="15" l="1"/>
  <c r="F69" i="15" s="1"/>
  <c r="F68" i="15"/>
  <c r="G68" i="15"/>
  <c r="M68" i="15" s="1"/>
  <c r="A71" i="15"/>
  <c r="B70" i="15"/>
  <c r="D70" i="15"/>
  <c r="J90" i="17"/>
  <c r="N90" i="17"/>
  <c r="K90" i="17"/>
  <c r="G91" i="16"/>
  <c r="M91" i="16" s="1"/>
  <c r="O90" i="17"/>
  <c r="E95" i="18"/>
  <c r="G95" i="18" s="1"/>
  <c r="M95" i="18" s="1"/>
  <c r="I90" i="17"/>
  <c r="H90" i="17"/>
  <c r="L90" i="17"/>
  <c r="D96" i="18"/>
  <c r="A97" i="18"/>
  <c r="B96" i="18"/>
  <c r="E92" i="17"/>
  <c r="G94" i="18"/>
  <c r="M94" i="18" s="1"/>
  <c r="F94" i="18"/>
  <c r="G91" i="17"/>
  <c r="M91" i="17" s="1"/>
  <c r="F91" i="17"/>
  <c r="B93" i="16"/>
  <c r="D93" i="16"/>
  <c r="A94" i="16"/>
  <c r="L90" i="16"/>
  <c r="J90" i="16"/>
  <c r="N90" i="16"/>
  <c r="O90" i="16"/>
  <c r="I90" i="16"/>
  <c r="K90" i="16"/>
  <c r="H90" i="16"/>
  <c r="E92" i="16"/>
  <c r="L93" i="18"/>
  <c r="K93" i="18"/>
  <c r="H93" i="18"/>
  <c r="O93" i="18"/>
  <c r="J93" i="18"/>
  <c r="N93" i="18"/>
  <c r="I93" i="18"/>
  <c r="A94" i="17"/>
  <c r="B93" i="17"/>
  <c r="D93" i="17"/>
  <c r="A59" i="11"/>
  <c r="G69" i="15" l="1"/>
  <c r="E70" i="15"/>
  <c r="B71" i="15"/>
  <c r="A72" i="15"/>
  <c r="D71" i="15"/>
  <c r="H68" i="15"/>
  <c r="K68" i="15"/>
  <c r="J68" i="15"/>
  <c r="L68" i="15"/>
  <c r="N68" i="15"/>
  <c r="I68" i="15"/>
  <c r="O68" i="15"/>
  <c r="J91" i="16"/>
  <c r="K91" i="16"/>
  <c r="H91" i="16"/>
  <c r="N91" i="16"/>
  <c r="I91" i="16"/>
  <c r="O91" i="16"/>
  <c r="L91" i="16"/>
  <c r="F95" i="18"/>
  <c r="E93" i="16"/>
  <c r="G93" i="16" s="1"/>
  <c r="M93" i="16" s="1"/>
  <c r="L91" i="17"/>
  <c r="H91" i="17"/>
  <c r="N91" i="17"/>
  <c r="I91" i="17"/>
  <c r="J91" i="17"/>
  <c r="O91" i="17"/>
  <c r="K91" i="17"/>
  <c r="E93" i="17"/>
  <c r="F92" i="16"/>
  <c r="G92" i="16"/>
  <c r="M92" i="16" s="1"/>
  <c r="L94" i="18"/>
  <c r="N94" i="18"/>
  <c r="K94" i="18"/>
  <c r="J94" i="18"/>
  <c r="H94" i="18"/>
  <c r="O94" i="18"/>
  <c r="I94" i="18"/>
  <c r="L95" i="18"/>
  <c r="N95" i="18"/>
  <c r="I95" i="18"/>
  <c r="J95" i="18"/>
  <c r="K95" i="18"/>
  <c r="O95" i="18"/>
  <c r="H95" i="18"/>
  <c r="E96" i="18"/>
  <c r="B94" i="17"/>
  <c r="A95" i="17"/>
  <c r="D94" i="17"/>
  <c r="G92" i="17"/>
  <c r="M92" i="17" s="1"/>
  <c r="F92" i="17"/>
  <c r="A98" i="18"/>
  <c r="D97" i="18"/>
  <c r="B97" i="18"/>
  <c r="D94" i="16"/>
  <c r="A95" i="16"/>
  <c r="B94" i="16"/>
  <c r="B59" i="11"/>
  <c r="D59" i="11"/>
  <c r="N69" i="15" l="1"/>
  <c r="M69" i="15"/>
  <c r="O69" i="15"/>
  <c r="K69" i="15"/>
  <c r="L69" i="15"/>
  <c r="J69" i="15"/>
  <c r="I69" i="15"/>
  <c r="H69" i="15"/>
  <c r="B72" i="15"/>
  <c r="A73" i="15"/>
  <c r="D72" i="15"/>
  <c r="E71" i="15"/>
  <c r="F70" i="15"/>
  <c r="G70" i="15"/>
  <c r="M70" i="15" s="1"/>
  <c r="F93" i="16"/>
  <c r="E97" i="18"/>
  <c r="F97" i="18" s="1"/>
  <c r="D95" i="16"/>
  <c r="B95" i="16"/>
  <c r="A96" i="16"/>
  <c r="F96" i="18"/>
  <c r="G96" i="18"/>
  <c r="M96" i="18" s="1"/>
  <c r="B98" i="18"/>
  <c r="A99" i="18"/>
  <c r="D98" i="18"/>
  <c r="L92" i="17"/>
  <c r="I92" i="17"/>
  <c r="K92" i="17"/>
  <c r="H92" i="17"/>
  <c r="J92" i="17"/>
  <c r="N92" i="17"/>
  <c r="O92" i="17"/>
  <c r="L92" i="16"/>
  <c r="I92" i="16"/>
  <c r="H92" i="16"/>
  <c r="N92" i="16"/>
  <c r="J92" i="16"/>
  <c r="O92" i="16"/>
  <c r="K92" i="16"/>
  <c r="D95" i="17"/>
  <c r="A96" i="17"/>
  <c r="B95" i="17"/>
  <c r="E94" i="16"/>
  <c r="E94" i="17"/>
  <c r="F93" i="17"/>
  <c r="G93" i="17"/>
  <c r="M93" i="17" s="1"/>
  <c r="L93" i="16"/>
  <c r="O93" i="16"/>
  <c r="J93" i="16"/>
  <c r="K93" i="16"/>
  <c r="N93" i="16"/>
  <c r="I93" i="16"/>
  <c r="H93" i="16"/>
  <c r="A60" i="11"/>
  <c r="L70" i="15" l="1"/>
  <c r="J70" i="15"/>
  <c r="I70" i="15"/>
  <c r="N70" i="15"/>
  <c r="H70" i="15"/>
  <c r="K70" i="15"/>
  <c r="O70" i="15"/>
  <c r="G71" i="15"/>
  <c r="M71" i="15" s="1"/>
  <c r="F71" i="15"/>
  <c r="A74" i="15"/>
  <c r="B73" i="15"/>
  <c r="D73" i="15"/>
  <c r="E72" i="15"/>
  <c r="E95" i="17"/>
  <c r="G95" i="17" s="1"/>
  <c r="M95" i="17" s="1"/>
  <c r="E98" i="18"/>
  <c r="G98" i="18" s="1"/>
  <c r="M98" i="18" s="1"/>
  <c r="G97" i="18"/>
  <c r="F94" i="16"/>
  <c r="G94" i="16"/>
  <c r="M94" i="16" s="1"/>
  <c r="A97" i="17"/>
  <c r="B96" i="17"/>
  <c r="D96" i="17"/>
  <c r="L96" i="18"/>
  <c r="H96" i="18"/>
  <c r="N96" i="18"/>
  <c r="O96" i="18"/>
  <c r="K96" i="18"/>
  <c r="I96" i="18"/>
  <c r="J96" i="18"/>
  <c r="B99" i="18"/>
  <c r="D99" i="18"/>
  <c r="A100" i="18"/>
  <c r="L93" i="17"/>
  <c r="N93" i="17"/>
  <c r="J93" i="17"/>
  <c r="O93" i="17"/>
  <c r="K93" i="17"/>
  <c r="I93" i="17"/>
  <c r="H93" i="17"/>
  <c r="A97" i="16"/>
  <c r="D96" i="16"/>
  <c r="B96" i="16"/>
  <c r="E95" i="16"/>
  <c r="F94" i="17"/>
  <c r="G94" i="17"/>
  <c r="M94" i="17" s="1"/>
  <c r="B60" i="11"/>
  <c r="D60" i="11"/>
  <c r="L97" i="18" l="1"/>
  <c r="M97" i="18"/>
  <c r="K71" i="15"/>
  <c r="N71" i="15"/>
  <c r="J71" i="15"/>
  <c r="H71" i="15"/>
  <c r="L71" i="15"/>
  <c r="I71" i="15"/>
  <c r="O71" i="15"/>
  <c r="G72" i="15"/>
  <c r="M72" i="15" s="1"/>
  <c r="F72" i="15"/>
  <c r="E73" i="15"/>
  <c r="B74" i="15"/>
  <c r="A75" i="15"/>
  <c r="D74" i="15"/>
  <c r="F95" i="17"/>
  <c r="F98" i="18"/>
  <c r="H97" i="18"/>
  <c r="J97" i="18"/>
  <c r="K97" i="18"/>
  <c r="O97" i="18"/>
  <c r="I97" i="18"/>
  <c r="N97" i="18"/>
  <c r="E96" i="16"/>
  <c r="F96" i="16" s="1"/>
  <c r="F95" i="16"/>
  <c r="G95" i="16"/>
  <c r="M95" i="16" s="1"/>
  <c r="L98" i="18"/>
  <c r="O98" i="18"/>
  <c r="N98" i="18"/>
  <c r="J98" i="18"/>
  <c r="I98" i="18"/>
  <c r="H98" i="18"/>
  <c r="K98" i="18"/>
  <c r="B100" i="18"/>
  <c r="A101" i="18"/>
  <c r="D100" i="18"/>
  <c r="B97" i="16"/>
  <c r="D97" i="16"/>
  <c r="A98" i="16"/>
  <c r="A98" i="17"/>
  <c r="B97" i="17"/>
  <c r="D97" i="17"/>
  <c r="E99" i="18"/>
  <c r="E96" i="17"/>
  <c r="L95" i="17"/>
  <c r="H95" i="17"/>
  <c r="O95" i="17"/>
  <c r="K95" i="17"/>
  <c r="J95" i="17"/>
  <c r="I95" i="17"/>
  <c r="N95" i="17"/>
  <c r="L94" i="17"/>
  <c r="J94" i="17"/>
  <c r="N94" i="17"/>
  <c r="K94" i="17"/>
  <c r="O94" i="17"/>
  <c r="I94" i="17"/>
  <c r="H94" i="17"/>
  <c r="L94" i="16"/>
  <c r="I94" i="16"/>
  <c r="K94" i="16"/>
  <c r="O94" i="16"/>
  <c r="H94" i="16"/>
  <c r="N94" i="16"/>
  <c r="J94" i="16"/>
  <c r="A61" i="11"/>
  <c r="E60" i="11"/>
  <c r="O72" i="15" l="1"/>
  <c r="J72" i="15"/>
  <c r="N72" i="15"/>
  <c r="L72" i="15"/>
  <c r="H72" i="15"/>
  <c r="K72" i="15"/>
  <c r="I72" i="15"/>
  <c r="B75" i="15"/>
  <c r="A76" i="15"/>
  <c r="D75" i="15"/>
  <c r="E74" i="15"/>
  <c r="G73" i="15"/>
  <c r="M73" i="15" s="1"/>
  <c r="F73" i="15"/>
  <c r="G96" i="16"/>
  <c r="E97" i="17"/>
  <c r="B98" i="17"/>
  <c r="D98" i="17"/>
  <c r="A99" i="17"/>
  <c r="G96" i="17"/>
  <c r="M96" i="17" s="1"/>
  <c r="F96" i="17"/>
  <c r="A99" i="16"/>
  <c r="B98" i="16"/>
  <c r="D98" i="16"/>
  <c r="E97" i="16"/>
  <c r="G99" i="18"/>
  <c r="M99" i="18" s="1"/>
  <c r="F99" i="18"/>
  <c r="A102" i="18"/>
  <c r="D101" i="18"/>
  <c r="B101" i="18"/>
  <c r="L95" i="16"/>
  <c r="I95" i="16"/>
  <c r="J95" i="16"/>
  <c r="O95" i="16"/>
  <c r="K95" i="16"/>
  <c r="H95" i="16"/>
  <c r="N95" i="16"/>
  <c r="E100" i="18"/>
  <c r="F60" i="11"/>
  <c r="G60" i="11" s="1"/>
  <c r="B61" i="11"/>
  <c r="D61" i="11"/>
  <c r="O96" i="16" l="1"/>
  <c r="M96" i="16"/>
  <c r="E75" i="15"/>
  <c r="G75" i="15" s="1"/>
  <c r="M75" i="15" s="1"/>
  <c r="A77" i="15"/>
  <c r="B76" i="15"/>
  <c r="D76" i="15"/>
  <c r="N73" i="15"/>
  <c r="I73" i="15"/>
  <c r="K73" i="15"/>
  <c r="L73" i="15"/>
  <c r="J73" i="15"/>
  <c r="H73" i="15"/>
  <c r="O73" i="15"/>
  <c r="F74" i="15"/>
  <c r="G74" i="15"/>
  <c r="M74" i="15" s="1"/>
  <c r="I96" i="16"/>
  <c r="H96" i="16"/>
  <c r="N96" i="16"/>
  <c r="L96" i="16"/>
  <c r="K96" i="16"/>
  <c r="J96" i="16"/>
  <c r="A103" i="18"/>
  <c r="B102" i="18"/>
  <c r="D102" i="18"/>
  <c r="L99" i="18"/>
  <c r="I99" i="18"/>
  <c r="J99" i="18"/>
  <c r="K99" i="18"/>
  <c r="O99" i="18"/>
  <c r="N99" i="18"/>
  <c r="H99" i="18"/>
  <c r="E98" i="16"/>
  <c r="A100" i="16"/>
  <c r="D99" i="16"/>
  <c r="B99" i="16"/>
  <c r="L96" i="17"/>
  <c r="J96" i="17"/>
  <c r="O96" i="17"/>
  <c r="N96" i="17"/>
  <c r="H96" i="17"/>
  <c r="I96" i="17"/>
  <c r="K96" i="17"/>
  <c r="B99" i="17"/>
  <c r="D99" i="17"/>
  <c r="A100" i="17"/>
  <c r="E101" i="18"/>
  <c r="F97" i="16"/>
  <c r="G97" i="16"/>
  <c r="M97" i="16" s="1"/>
  <c r="F100" i="18"/>
  <c r="G100" i="18"/>
  <c r="M100" i="18" s="1"/>
  <c r="E98" i="17"/>
  <c r="F97" i="17"/>
  <c r="G97" i="17"/>
  <c r="M97" i="17" s="1"/>
  <c r="A62" i="11"/>
  <c r="E61" i="11"/>
  <c r="N60" i="11"/>
  <c r="H60" i="11"/>
  <c r="F75" i="15" l="1"/>
  <c r="O74" i="15"/>
  <c r="N74" i="15"/>
  <c r="J74" i="15"/>
  <c r="K74" i="15"/>
  <c r="I74" i="15"/>
  <c r="L74" i="15"/>
  <c r="H74" i="15"/>
  <c r="L75" i="15"/>
  <c r="I75" i="15"/>
  <c r="J75" i="15"/>
  <c r="O75" i="15"/>
  <c r="H75" i="15"/>
  <c r="N75" i="15"/>
  <c r="K75" i="15"/>
  <c r="E76" i="15"/>
  <c r="B77" i="15"/>
  <c r="A78" i="15"/>
  <c r="D77" i="15"/>
  <c r="E99" i="16"/>
  <c r="F99" i="16" s="1"/>
  <c r="L100" i="18"/>
  <c r="J100" i="18"/>
  <c r="I100" i="18"/>
  <c r="N100" i="18"/>
  <c r="O100" i="18"/>
  <c r="H100" i="18"/>
  <c r="K100" i="18"/>
  <c r="B103" i="18"/>
  <c r="A104" i="18"/>
  <c r="D103" i="18"/>
  <c r="F101" i="18"/>
  <c r="G101" i="18"/>
  <c r="M101" i="18" s="1"/>
  <c r="L97" i="17"/>
  <c r="I97" i="17"/>
  <c r="O97" i="17"/>
  <c r="K97" i="17"/>
  <c r="H97" i="17"/>
  <c r="J97" i="17"/>
  <c r="N97" i="17"/>
  <c r="E99" i="17"/>
  <c r="A101" i="17"/>
  <c r="D100" i="17"/>
  <c r="B100" i="17"/>
  <c r="A101" i="16"/>
  <c r="B100" i="16"/>
  <c r="D100" i="16"/>
  <c r="L97" i="16"/>
  <c r="I97" i="16"/>
  <c r="N97" i="16"/>
  <c r="O97" i="16"/>
  <c r="K97" i="16"/>
  <c r="H97" i="16"/>
  <c r="J97" i="16"/>
  <c r="G98" i="17"/>
  <c r="M98" i="17" s="1"/>
  <c r="F98" i="17"/>
  <c r="F98" i="16"/>
  <c r="G98" i="16"/>
  <c r="M98" i="16" s="1"/>
  <c r="E102" i="18"/>
  <c r="O60" i="11"/>
  <c r="F61" i="11"/>
  <c r="G61" i="11" s="1"/>
  <c r="B62" i="11"/>
  <c r="D62" i="11"/>
  <c r="B78" i="15" l="1"/>
  <c r="A79" i="15"/>
  <c r="D78" i="15"/>
  <c r="E77" i="15"/>
  <c r="G76" i="15"/>
  <c r="M76" i="15" s="1"/>
  <c r="F76" i="15"/>
  <c r="G99" i="16"/>
  <c r="M99" i="16" s="1"/>
  <c r="E100" i="17"/>
  <c r="G100" i="17" s="1"/>
  <c r="M100" i="17" s="1"/>
  <c r="E100" i="16"/>
  <c r="F100" i="16" s="1"/>
  <c r="E103" i="18"/>
  <c r="G103" i="18" s="1"/>
  <c r="M103" i="18" s="1"/>
  <c r="D104" i="18"/>
  <c r="A105" i="18"/>
  <c r="B104" i="18"/>
  <c r="F99" i="17"/>
  <c r="G99" i="17"/>
  <c r="M99" i="17" s="1"/>
  <c r="A102" i="16"/>
  <c r="D101" i="16"/>
  <c r="B101" i="16"/>
  <c r="G102" i="18"/>
  <c r="M102" i="18" s="1"/>
  <c r="F102" i="18"/>
  <c r="L98" i="17"/>
  <c r="N98" i="17"/>
  <c r="K98" i="17"/>
  <c r="O98" i="17"/>
  <c r="J98" i="17"/>
  <c r="I98" i="17"/>
  <c r="H98" i="17"/>
  <c r="L98" i="16"/>
  <c r="N98" i="16"/>
  <c r="H98" i="16"/>
  <c r="J98" i="16"/>
  <c r="O98" i="16"/>
  <c r="I98" i="16"/>
  <c r="K98" i="16"/>
  <c r="A102" i="17"/>
  <c r="B101" i="17"/>
  <c r="D101" i="17"/>
  <c r="L101" i="18"/>
  <c r="K101" i="18"/>
  <c r="I101" i="18"/>
  <c r="H101" i="18"/>
  <c r="J101" i="18"/>
  <c r="O101" i="18"/>
  <c r="N101" i="18"/>
  <c r="A63" i="11"/>
  <c r="E62" i="11"/>
  <c r="N61" i="11"/>
  <c r="I61" i="11"/>
  <c r="J61" i="11"/>
  <c r="H61" i="11"/>
  <c r="I76" i="15" l="1"/>
  <c r="N76" i="15"/>
  <c r="L76" i="15"/>
  <c r="K76" i="15"/>
  <c r="O76" i="15"/>
  <c r="J76" i="15"/>
  <c r="H76" i="15"/>
  <c r="F77" i="15"/>
  <c r="G77" i="15"/>
  <c r="M77" i="15" s="1"/>
  <c r="A80" i="15"/>
  <c r="B79" i="15"/>
  <c r="D79" i="15"/>
  <c r="E78" i="15"/>
  <c r="N99" i="16"/>
  <c r="J99" i="16"/>
  <c r="O99" i="16"/>
  <c r="H99" i="16"/>
  <c r="I99" i="16"/>
  <c r="K99" i="16"/>
  <c r="F100" i="17"/>
  <c r="L99" i="16"/>
  <c r="G100" i="16"/>
  <c r="F103" i="18"/>
  <c r="E101" i="16"/>
  <c r="F101" i="16" s="1"/>
  <c r="E104" i="18"/>
  <c r="G104" i="18" s="1"/>
  <c r="M104" i="18" s="1"/>
  <c r="E101" i="17"/>
  <c r="L100" i="17"/>
  <c r="J100" i="17"/>
  <c r="O100" i="17"/>
  <c r="I100" i="17"/>
  <c r="K100" i="17"/>
  <c r="H100" i="17"/>
  <c r="N100" i="17"/>
  <c r="A103" i="16"/>
  <c r="B102" i="16"/>
  <c r="D102" i="16"/>
  <c r="L99" i="17"/>
  <c r="K99" i="17"/>
  <c r="N99" i="17"/>
  <c r="O99" i="17"/>
  <c r="H99" i="17"/>
  <c r="J99" i="17"/>
  <c r="I99" i="17"/>
  <c r="L103" i="18"/>
  <c r="K103" i="18"/>
  <c r="H103" i="18"/>
  <c r="O103" i="18"/>
  <c r="I103" i="18"/>
  <c r="N103" i="18"/>
  <c r="J103" i="18"/>
  <c r="L102" i="18"/>
  <c r="H102" i="18"/>
  <c r="J102" i="18"/>
  <c r="K102" i="18"/>
  <c r="O102" i="18"/>
  <c r="N102" i="18"/>
  <c r="I102" i="18"/>
  <c r="A106" i="18"/>
  <c r="D105" i="18"/>
  <c r="B105" i="18"/>
  <c r="D102" i="17"/>
  <c r="B102" i="17"/>
  <c r="A103" i="17"/>
  <c r="O61" i="11"/>
  <c r="M61" i="11"/>
  <c r="K61" i="11"/>
  <c r="L61" i="11"/>
  <c r="F62" i="11"/>
  <c r="G62" i="11" s="1"/>
  <c r="B63" i="11"/>
  <c r="D63" i="11"/>
  <c r="J100" i="16" l="1"/>
  <c r="M100" i="16"/>
  <c r="H77" i="15"/>
  <c r="O77" i="15"/>
  <c r="L77" i="15"/>
  <c r="K77" i="15"/>
  <c r="J77" i="15"/>
  <c r="I77" i="15"/>
  <c r="N77" i="15"/>
  <c r="F78" i="15"/>
  <c r="G78" i="15"/>
  <c r="M78" i="15" s="1"/>
  <c r="E79" i="15"/>
  <c r="B80" i="15"/>
  <c r="A81" i="15"/>
  <c r="D80" i="15"/>
  <c r="L100" i="16"/>
  <c r="N100" i="16"/>
  <c r="K100" i="16"/>
  <c r="O100" i="16"/>
  <c r="H100" i="16"/>
  <c r="I100" i="16"/>
  <c r="G101" i="16"/>
  <c r="F104" i="18"/>
  <c r="E105" i="18"/>
  <c r="G105" i="18" s="1"/>
  <c r="M105" i="18" s="1"/>
  <c r="A104" i="17"/>
  <c r="B103" i="17"/>
  <c r="D103" i="17"/>
  <c r="F101" i="17"/>
  <c r="G101" i="17"/>
  <c r="M101" i="17" s="1"/>
  <c r="B106" i="18"/>
  <c r="A107" i="18"/>
  <c r="D106" i="18"/>
  <c r="L104" i="18"/>
  <c r="H104" i="18"/>
  <c r="I104" i="18"/>
  <c r="O104" i="18"/>
  <c r="J104" i="18"/>
  <c r="K104" i="18"/>
  <c r="N104" i="18"/>
  <c r="E102" i="17"/>
  <c r="E102" i="16"/>
  <c r="B103" i="16"/>
  <c r="A104" i="16"/>
  <c r="D103" i="16"/>
  <c r="A64" i="11"/>
  <c r="E63" i="11"/>
  <c r="N62" i="11"/>
  <c r="I62" i="11"/>
  <c r="J62" i="11"/>
  <c r="H62" i="11"/>
  <c r="K101" i="16" l="1"/>
  <c r="M101" i="16"/>
  <c r="E80" i="15"/>
  <c r="F80" i="15" s="1"/>
  <c r="I78" i="15"/>
  <c r="J78" i="15"/>
  <c r="H78" i="15"/>
  <c r="L78" i="15"/>
  <c r="K78" i="15"/>
  <c r="O78" i="15"/>
  <c r="N78" i="15"/>
  <c r="F79" i="15"/>
  <c r="G79" i="15"/>
  <c r="M79" i="15" s="1"/>
  <c r="A82" i="15"/>
  <c r="D81" i="15"/>
  <c r="B81" i="15"/>
  <c r="L101" i="16"/>
  <c r="O101" i="16"/>
  <c r="I101" i="16"/>
  <c r="N101" i="16"/>
  <c r="J101" i="16"/>
  <c r="H101" i="16"/>
  <c r="F105" i="18"/>
  <c r="L105" i="18"/>
  <c r="N105" i="18"/>
  <c r="O105" i="18"/>
  <c r="J105" i="18"/>
  <c r="I105" i="18"/>
  <c r="H105" i="18"/>
  <c r="K105" i="18"/>
  <c r="G102" i="16"/>
  <c r="M102" i="16" s="1"/>
  <c r="F102" i="16"/>
  <c r="E103" i="16"/>
  <c r="G102" i="17"/>
  <c r="M102" i="17" s="1"/>
  <c r="F102" i="17"/>
  <c r="A108" i="18"/>
  <c r="D107" i="18"/>
  <c r="B107" i="18"/>
  <c r="L101" i="17"/>
  <c r="O101" i="17"/>
  <c r="H101" i="17"/>
  <c r="J101" i="17"/>
  <c r="N101" i="17"/>
  <c r="I101" i="17"/>
  <c r="K101" i="17"/>
  <c r="E103" i="17"/>
  <c r="A105" i="16"/>
  <c r="B104" i="16"/>
  <c r="D104" i="16"/>
  <c r="E106" i="18"/>
  <c r="D104" i="17"/>
  <c r="A105" i="17"/>
  <c r="B104" i="17"/>
  <c r="O62" i="11"/>
  <c r="L62" i="11"/>
  <c r="K62" i="11"/>
  <c r="M62" i="11"/>
  <c r="F63" i="11"/>
  <c r="G63" i="11" s="1"/>
  <c r="B64" i="11"/>
  <c r="D64" i="11"/>
  <c r="G80" i="15" l="1"/>
  <c r="E81" i="15"/>
  <c r="G81" i="15" s="1"/>
  <c r="M81" i="15" s="1"/>
  <c r="J79" i="15"/>
  <c r="N79" i="15"/>
  <c r="L79" i="15"/>
  <c r="K79" i="15"/>
  <c r="I79" i="15"/>
  <c r="H79" i="15"/>
  <c r="O79" i="15"/>
  <c r="B82" i="15"/>
  <c r="A83" i="15"/>
  <c r="D82" i="15"/>
  <c r="E104" i="17"/>
  <c r="G104" i="17" s="1"/>
  <c r="M104" i="17" s="1"/>
  <c r="E107" i="18"/>
  <c r="G107" i="18" s="1"/>
  <c r="M107" i="18" s="1"/>
  <c r="G103" i="16"/>
  <c r="M103" i="16" s="1"/>
  <c r="F103" i="16"/>
  <c r="F106" i="18"/>
  <c r="G106" i="18"/>
  <c r="M106" i="18" s="1"/>
  <c r="L102" i="16"/>
  <c r="N102" i="16"/>
  <c r="H102" i="16"/>
  <c r="K102" i="16"/>
  <c r="O102" i="16"/>
  <c r="J102" i="16"/>
  <c r="I102" i="16"/>
  <c r="E104" i="16"/>
  <c r="G103" i="17"/>
  <c r="M103" i="17" s="1"/>
  <c r="F103" i="17"/>
  <c r="L102" i="17"/>
  <c r="O102" i="17"/>
  <c r="I102" i="17"/>
  <c r="J102" i="17"/>
  <c r="N102" i="17"/>
  <c r="K102" i="17"/>
  <c r="H102" i="17"/>
  <c r="A106" i="16"/>
  <c r="B105" i="16"/>
  <c r="D105" i="16"/>
  <c r="A109" i="18"/>
  <c r="B108" i="18"/>
  <c r="D108" i="18"/>
  <c r="A106" i="17"/>
  <c r="B105" i="17"/>
  <c r="D105" i="17"/>
  <c r="A65" i="11"/>
  <c r="E64" i="11"/>
  <c r="N63" i="11"/>
  <c r="H63" i="11"/>
  <c r="J63" i="11"/>
  <c r="I63" i="11"/>
  <c r="N80" i="15" l="1"/>
  <c r="M80" i="15"/>
  <c r="J80" i="15"/>
  <c r="O80" i="15"/>
  <c r="F81" i="15"/>
  <c r="H80" i="15"/>
  <c r="L80" i="15"/>
  <c r="I80" i="15"/>
  <c r="K80" i="15"/>
  <c r="E82" i="15"/>
  <c r="F82" i="15" s="1"/>
  <c r="B83" i="15"/>
  <c r="D83" i="15"/>
  <c r="A84" i="15"/>
  <c r="L81" i="15"/>
  <c r="N81" i="15"/>
  <c r="I81" i="15"/>
  <c r="H81" i="15"/>
  <c r="K81" i="15"/>
  <c r="O81" i="15"/>
  <c r="J81" i="15"/>
  <c r="F104" i="17"/>
  <c r="F107" i="18"/>
  <c r="E105" i="16"/>
  <c r="G105" i="16" s="1"/>
  <c r="M105" i="16" s="1"/>
  <c r="A107" i="17"/>
  <c r="B106" i="17"/>
  <c r="D106" i="17"/>
  <c r="B109" i="18"/>
  <c r="D109" i="18"/>
  <c r="A110" i="18"/>
  <c r="L104" i="17"/>
  <c r="I104" i="17"/>
  <c r="O104" i="17"/>
  <c r="H104" i="17"/>
  <c r="N104" i="17"/>
  <c r="K104" i="17"/>
  <c r="J104" i="17"/>
  <c r="D106" i="16"/>
  <c r="A107" i="16"/>
  <c r="B106" i="16"/>
  <c r="E105" i="17"/>
  <c r="L103" i="17"/>
  <c r="N103" i="17"/>
  <c r="K103" i="17"/>
  <c r="J103" i="17"/>
  <c r="H103" i="17"/>
  <c r="O103" i="17"/>
  <c r="I103" i="17"/>
  <c r="L106" i="18"/>
  <c r="O106" i="18"/>
  <c r="H106" i="18"/>
  <c r="I106" i="18"/>
  <c r="J106" i="18"/>
  <c r="K106" i="18"/>
  <c r="N106" i="18"/>
  <c r="G104" i="16"/>
  <c r="M104" i="16" s="1"/>
  <c r="F104" i="16"/>
  <c r="L103" i="16"/>
  <c r="K103" i="16"/>
  <c r="N103" i="16"/>
  <c r="O103" i="16"/>
  <c r="J103" i="16"/>
  <c r="H103" i="16"/>
  <c r="I103" i="16"/>
  <c r="E108" i="18"/>
  <c r="L107" i="18"/>
  <c r="J107" i="18"/>
  <c r="H107" i="18"/>
  <c r="I107" i="18"/>
  <c r="O107" i="18"/>
  <c r="K107" i="18"/>
  <c r="N107" i="18"/>
  <c r="O63" i="11"/>
  <c r="L63" i="11"/>
  <c r="K63" i="11"/>
  <c r="M63" i="11"/>
  <c r="F64" i="11"/>
  <c r="G64" i="11" s="1"/>
  <c r="O64" i="11" s="1"/>
  <c r="B65" i="11"/>
  <c r="D65" i="11"/>
  <c r="G82" i="15" l="1"/>
  <c r="B84" i="15"/>
  <c r="A85" i="15"/>
  <c r="D84" i="15"/>
  <c r="E83" i="15"/>
  <c r="E106" i="16"/>
  <c r="F106" i="16" s="1"/>
  <c r="F105" i="16"/>
  <c r="F105" i="17"/>
  <c r="G105" i="17"/>
  <c r="M105" i="17" s="1"/>
  <c r="B107" i="16"/>
  <c r="A108" i="16"/>
  <c r="D107" i="16"/>
  <c r="E109" i="18"/>
  <c r="E106" i="17"/>
  <c r="G108" i="18"/>
  <c r="M108" i="18" s="1"/>
  <c r="F108" i="18"/>
  <c r="L104" i="16"/>
  <c r="O104" i="16"/>
  <c r="I104" i="16"/>
  <c r="K104" i="16"/>
  <c r="J104" i="16"/>
  <c r="H104" i="16"/>
  <c r="N104" i="16"/>
  <c r="L105" i="16"/>
  <c r="O105" i="16"/>
  <c r="N105" i="16"/>
  <c r="I105" i="16"/>
  <c r="H105" i="16"/>
  <c r="J105" i="16"/>
  <c r="K105" i="16"/>
  <c r="A111" i="18"/>
  <c r="B110" i="18"/>
  <c r="D110" i="18"/>
  <c r="D107" i="17"/>
  <c r="A108" i="17"/>
  <c r="B107" i="17"/>
  <c r="A66" i="11"/>
  <c r="E65" i="11"/>
  <c r="N64" i="11"/>
  <c r="H64" i="11"/>
  <c r="J64" i="11"/>
  <c r="I64" i="11"/>
  <c r="H82" i="15" l="1"/>
  <c r="M82" i="15"/>
  <c r="O82" i="15"/>
  <c r="J82" i="15"/>
  <c r="N82" i="15"/>
  <c r="I82" i="15"/>
  <c r="L82" i="15"/>
  <c r="K82" i="15"/>
  <c r="E84" i="15"/>
  <c r="G84" i="15" s="1"/>
  <c r="M84" i="15" s="1"/>
  <c r="G83" i="15"/>
  <c r="M83" i="15" s="1"/>
  <c r="F83" i="15"/>
  <c r="D85" i="15"/>
  <c r="A86" i="15"/>
  <c r="B85" i="15"/>
  <c r="G106" i="16"/>
  <c r="E107" i="17"/>
  <c r="F107" i="17" s="1"/>
  <c r="E110" i="18"/>
  <c r="F110" i="18" s="1"/>
  <c r="L108" i="18"/>
  <c r="K108" i="18"/>
  <c r="J108" i="18"/>
  <c r="O108" i="18"/>
  <c r="N108" i="18"/>
  <c r="I108" i="18"/>
  <c r="H108" i="18"/>
  <c r="E107" i="16"/>
  <c r="G109" i="18"/>
  <c r="M109" i="18" s="1"/>
  <c r="F109" i="18"/>
  <c r="A109" i="16"/>
  <c r="B108" i="16"/>
  <c r="D108" i="16"/>
  <c r="D108" i="17"/>
  <c r="B108" i="17"/>
  <c r="A109" i="17"/>
  <c r="L105" i="17"/>
  <c r="H105" i="17"/>
  <c r="K105" i="17"/>
  <c r="N105" i="17"/>
  <c r="J105" i="17"/>
  <c r="I105" i="17"/>
  <c r="O105" i="17"/>
  <c r="F106" i="17"/>
  <c r="G106" i="17"/>
  <c r="M106" i="17" s="1"/>
  <c r="A112" i="18"/>
  <c r="B111" i="18"/>
  <c r="D111" i="18"/>
  <c r="M64" i="11"/>
  <c r="K64" i="11"/>
  <c r="L64" i="11"/>
  <c r="F65" i="11"/>
  <c r="G65" i="11" s="1"/>
  <c r="O65" i="11" s="1"/>
  <c r="B66" i="11"/>
  <c r="D66" i="11"/>
  <c r="J106" i="16" l="1"/>
  <c r="M106" i="16"/>
  <c r="F84" i="15"/>
  <c r="K83" i="15"/>
  <c r="O83" i="15"/>
  <c r="N83" i="15"/>
  <c r="J83" i="15"/>
  <c r="H83" i="15"/>
  <c r="L83" i="15"/>
  <c r="I83" i="15"/>
  <c r="J84" i="15"/>
  <c r="I84" i="15"/>
  <c r="N84" i="15"/>
  <c r="O84" i="15"/>
  <c r="K84" i="15"/>
  <c r="H84" i="15"/>
  <c r="L84" i="15"/>
  <c r="E85" i="15"/>
  <c r="A87" i="15"/>
  <c r="B86" i="15"/>
  <c r="D86" i="15"/>
  <c r="O106" i="16"/>
  <c r="H106" i="16"/>
  <c r="K106" i="16"/>
  <c r="L106" i="16"/>
  <c r="N106" i="16"/>
  <c r="I106" i="16"/>
  <c r="G110" i="18"/>
  <c r="G107" i="17"/>
  <c r="M107" i="17" s="1"/>
  <c r="E111" i="18"/>
  <c r="F111" i="18" s="1"/>
  <c r="E108" i="17"/>
  <c r="E108" i="16"/>
  <c r="D109" i="16"/>
  <c r="B109" i="16"/>
  <c r="A110" i="16"/>
  <c r="L109" i="18"/>
  <c r="I109" i="18"/>
  <c r="N109" i="18"/>
  <c r="K109" i="18"/>
  <c r="J109" i="18"/>
  <c r="H109" i="18"/>
  <c r="O109" i="18"/>
  <c r="G107" i="16"/>
  <c r="M107" i="16" s="1"/>
  <c r="F107" i="16"/>
  <c r="B112" i="18"/>
  <c r="A113" i="18"/>
  <c r="D112" i="18"/>
  <c r="L106" i="17"/>
  <c r="H106" i="17"/>
  <c r="O106" i="17"/>
  <c r="K106" i="17"/>
  <c r="I106" i="17"/>
  <c r="J106" i="17"/>
  <c r="N106" i="17"/>
  <c r="B109" i="17"/>
  <c r="D109" i="17"/>
  <c r="A110" i="17"/>
  <c r="N65" i="11"/>
  <c r="I65" i="11"/>
  <c r="J65" i="11"/>
  <c r="H65" i="11"/>
  <c r="A67" i="11"/>
  <c r="E66" i="11"/>
  <c r="K110" i="18" l="1"/>
  <c r="M110" i="18"/>
  <c r="E86" i="15"/>
  <c r="F86" i="15" s="1"/>
  <c r="F85" i="15"/>
  <c r="G85" i="15"/>
  <c r="M85" i="15" s="1"/>
  <c r="A88" i="15"/>
  <c r="D87" i="15"/>
  <c r="B87" i="15"/>
  <c r="O107" i="17"/>
  <c r="J107" i="17"/>
  <c r="N107" i="17"/>
  <c r="H107" i="17"/>
  <c r="H110" i="18"/>
  <c r="J110" i="18"/>
  <c r="I110" i="18"/>
  <c r="O110" i="18"/>
  <c r="N110" i="18"/>
  <c r="L110" i="18"/>
  <c r="K107" i="17"/>
  <c r="I107" i="17"/>
  <c r="L107" i="17"/>
  <c r="G111" i="18"/>
  <c r="E112" i="18"/>
  <c r="F112" i="18" s="1"/>
  <c r="E109" i="16"/>
  <c r="F109" i="16" s="1"/>
  <c r="A111" i="17"/>
  <c r="B110" i="17"/>
  <c r="D110" i="17"/>
  <c r="A114" i="18"/>
  <c r="B113" i="18"/>
  <c r="D113" i="18"/>
  <c r="G108" i="17"/>
  <c r="M108" i="17" s="1"/>
  <c r="F108" i="17"/>
  <c r="B110" i="16"/>
  <c r="A111" i="16"/>
  <c r="D110" i="16"/>
  <c r="L107" i="16"/>
  <c r="J107" i="16"/>
  <c r="O107" i="16"/>
  <c r="N107" i="16"/>
  <c r="I107" i="16"/>
  <c r="K107" i="16"/>
  <c r="H107" i="16"/>
  <c r="E109" i="17"/>
  <c r="F108" i="16"/>
  <c r="G108" i="16"/>
  <c r="M108" i="16" s="1"/>
  <c r="K65" i="11"/>
  <c r="M65" i="11"/>
  <c r="L65" i="11"/>
  <c r="F66" i="11"/>
  <c r="G66" i="11" s="1"/>
  <c r="O66" i="11" s="1"/>
  <c r="B67" i="11"/>
  <c r="D67" i="11"/>
  <c r="L111" i="18" l="1"/>
  <c r="M111" i="18"/>
  <c r="G86" i="15"/>
  <c r="E87" i="15"/>
  <c r="D88" i="15"/>
  <c r="B88" i="15"/>
  <c r="A89" i="15"/>
  <c r="I85" i="15"/>
  <c r="H85" i="15"/>
  <c r="J85" i="15"/>
  <c r="K85" i="15"/>
  <c r="N85" i="15"/>
  <c r="L85" i="15"/>
  <c r="O85" i="15"/>
  <c r="K111" i="18"/>
  <c r="H111" i="18"/>
  <c r="N111" i="18"/>
  <c r="I111" i="18"/>
  <c r="J111" i="18"/>
  <c r="O111" i="18"/>
  <c r="G112" i="18"/>
  <c r="G109" i="16"/>
  <c r="E110" i="16"/>
  <c r="B111" i="17"/>
  <c r="D111" i="17"/>
  <c r="A112" i="17"/>
  <c r="L108" i="17"/>
  <c r="N108" i="17"/>
  <c r="J108" i="17"/>
  <c r="I108" i="17"/>
  <c r="H108" i="17"/>
  <c r="O108" i="17"/>
  <c r="K108" i="17"/>
  <c r="L108" i="16"/>
  <c r="N108" i="16"/>
  <c r="H108" i="16"/>
  <c r="K108" i="16"/>
  <c r="J108" i="16"/>
  <c r="I108" i="16"/>
  <c r="O108" i="16"/>
  <c r="E113" i="18"/>
  <c r="F109" i="17"/>
  <c r="G109" i="17"/>
  <c r="M109" i="17" s="1"/>
  <c r="A112" i="16"/>
  <c r="B111" i="16"/>
  <c r="D111" i="16"/>
  <c r="A115" i="18"/>
  <c r="D114" i="18"/>
  <c r="B114" i="18"/>
  <c r="E110" i="17"/>
  <c r="A68" i="11"/>
  <c r="E67" i="11"/>
  <c r="J66" i="11"/>
  <c r="I66" i="11"/>
  <c r="H66" i="11"/>
  <c r="N66" i="11"/>
  <c r="O86" i="15" l="1"/>
  <c r="M86" i="15"/>
  <c r="O109" i="16"/>
  <c r="M109" i="16"/>
  <c r="L112" i="18"/>
  <c r="M112" i="18"/>
  <c r="K86" i="15"/>
  <c r="N86" i="15"/>
  <c r="I86" i="15"/>
  <c r="J86" i="15"/>
  <c r="H86" i="15"/>
  <c r="L86" i="15"/>
  <c r="A90" i="15"/>
  <c r="B89" i="15"/>
  <c r="D89" i="15"/>
  <c r="E88" i="15"/>
  <c r="G87" i="15"/>
  <c r="M87" i="15" s="1"/>
  <c r="F87" i="15"/>
  <c r="N112" i="18"/>
  <c r="H112" i="18"/>
  <c r="J112" i="18"/>
  <c r="L109" i="16"/>
  <c r="I112" i="18"/>
  <c r="E114" i="18"/>
  <c r="G114" i="18" s="1"/>
  <c r="M114" i="18" s="1"/>
  <c r="O112" i="18"/>
  <c r="K112" i="18"/>
  <c r="K109" i="16"/>
  <c r="N109" i="16"/>
  <c r="I109" i="16"/>
  <c r="H109" i="16"/>
  <c r="J109" i="16"/>
  <c r="E111" i="16"/>
  <c r="G111" i="16" s="1"/>
  <c r="M111" i="16" s="1"/>
  <c r="L109" i="17"/>
  <c r="O109" i="17"/>
  <c r="I109" i="17"/>
  <c r="H109" i="17"/>
  <c r="N109" i="17"/>
  <c r="J109" i="17"/>
  <c r="K109" i="17"/>
  <c r="G110" i="16"/>
  <c r="M110" i="16" s="1"/>
  <c r="F110" i="16"/>
  <c r="G113" i="18"/>
  <c r="M113" i="18" s="1"/>
  <c r="F113" i="18"/>
  <c r="G110" i="17"/>
  <c r="M110" i="17" s="1"/>
  <c r="F110" i="17"/>
  <c r="A116" i="18"/>
  <c r="D115" i="18"/>
  <c r="B115" i="18"/>
  <c r="A113" i="17"/>
  <c r="B112" i="17"/>
  <c r="D112" i="17"/>
  <c r="A113" i="16"/>
  <c r="D112" i="16"/>
  <c r="B112" i="16"/>
  <c r="E111" i="17"/>
  <c r="K66" i="11"/>
  <c r="L66" i="11"/>
  <c r="M66" i="11"/>
  <c r="F67" i="11"/>
  <c r="G67" i="11" s="1"/>
  <c r="O67" i="11" s="1"/>
  <c r="D68" i="11"/>
  <c r="B68" i="11"/>
  <c r="N87" i="15" l="1"/>
  <c r="L87" i="15"/>
  <c r="K87" i="15"/>
  <c r="H87" i="15"/>
  <c r="J87" i="15"/>
  <c r="O87" i="15"/>
  <c r="I87" i="15"/>
  <c r="F88" i="15"/>
  <c r="G88" i="15"/>
  <c r="M88" i="15" s="1"/>
  <c r="E89" i="15"/>
  <c r="B90" i="15"/>
  <c r="D90" i="15"/>
  <c r="A91" i="15"/>
  <c r="F114" i="18"/>
  <c r="E112" i="16"/>
  <c r="F112" i="16" s="1"/>
  <c r="F111" i="16"/>
  <c r="E115" i="18"/>
  <c r="G115" i="18" s="1"/>
  <c r="M115" i="18" s="1"/>
  <c r="A114" i="16"/>
  <c r="D113" i="16"/>
  <c r="B113" i="16"/>
  <c r="L113" i="18"/>
  <c r="I113" i="18"/>
  <c r="O113" i="18"/>
  <c r="K113" i="18"/>
  <c r="J113" i="18"/>
  <c r="H113" i="18"/>
  <c r="N113" i="18"/>
  <c r="L111" i="16"/>
  <c r="J111" i="16"/>
  <c r="I111" i="16"/>
  <c r="H111" i="16"/>
  <c r="K111" i="16"/>
  <c r="O111" i="16"/>
  <c r="N111" i="16"/>
  <c r="D116" i="18"/>
  <c r="B116" i="18"/>
  <c r="A117" i="18"/>
  <c r="L110" i="16"/>
  <c r="H110" i="16"/>
  <c r="O110" i="16"/>
  <c r="K110" i="16"/>
  <c r="I110" i="16"/>
  <c r="N110" i="16"/>
  <c r="J110" i="16"/>
  <c r="E112" i="17"/>
  <c r="A114" i="17"/>
  <c r="D113" i="17"/>
  <c r="B113" i="17"/>
  <c r="F111" i="17"/>
  <c r="G111" i="17"/>
  <c r="M111" i="17" s="1"/>
  <c r="L110" i="17"/>
  <c r="H110" i="17"/>
  <c r="I110" i="17"/>
  <c r="J110" i="17"/>
  <c r="O110" i="17"/>
  <c r="K110" i="17"/>
  <c r="N110" i="17"/>
  <c r="L114" i="18"/>
  <c r="H114" i="18"/>
  <c r="O114" i="18"/>
  <c r="K114" i="18"/>
  <c r="J114" i="18"/>
  <c r="N114" i="18"/>
  <c r="I114" i="18"/>
  <c r="A69" i="11"/>
  <c r="E68" i="11"/>
  <c r="J67" i="11"/>
  <c r="I67" i="11"/>
  <c r="H67" i="11"/>
  <c r="N67" i="11"/>
  <c r="E90" i="15" l="1"/>
  <c r="G90" i="15" s="1"/>
  <c r="M90" i="15" s="1"/>
  <c r="I88" i="15"/>
  <c r="O88" i="15"/>
  <c r="N88" i="15"/>
  <c r="L88" i="15"/>
  <c r="H88" i="15"/>
  <c r="J88" i="15"/>
  <c r="K88" i="15"/>
  <c r="A92" i="15"/>
  <c r="B91" i="15"/>
  <c r="D91" i="15"/>
  <c r="G89" i="15"/>
  <c r="M89" i="15" s="1"/>
  <c r="F89" i="15"/>
  <c r="F115" i="18"/>
  <c r="G112" i="16"/>
  <c r="M112" i="16" s="1"/>
  <c r="E113" i="17"/>
  <c r="F113" i="17" s="1"/>
  <c r="A115" i="17"/>
  <c r="D114" i="17"/>
  <c r="B114" i="17"/>
  <c r="B117" i="18"/>
  <c r="D117" i="18"/>
  <c r="A118" i="18"/>
  <c r="B114" i="16"/>
  <c r="A115" i="16"/>
  <c r="D114" i="16"/>
  <c r="F112" i="17"/>
  <c r="G112" i="17"/>
  <c r="M112" i="17" s="1"/>
  <c r="E116" i="18"/>
  <c r="E113" i="16"/>
  <c r="L111" i="17"/>
  <c r="O111" i="17"/>
  <c r="J111" i="17"/>
  <c r="N111" i="17"/>
  <c r="K111" i="17"/>
  <c r="H111" i="17"/>
  <c r="I111" i="17"/>
  <c r="L115" i="18"/>
  <c r="J115" i="18"/>
  <c r="N115" i="18"/>
  <c r="H115" i="18"/>
  <c r="O115" i="18"/>
  <c r="I115" i="18"/>
  <c r="K115" i="18"/>
  <c r="L67" i="11"/>
  <c r="K67" i="11"/>
  <c r="M67" i="11"/>
  <c r="F68" i="11"/>
  <c r="G68" i="11" s="1"/>
  <c r="O68" i="11" s="1"/>
  <c r="D69" i="11"/>
  <c r="B69" i="11"/>
  <c r="F90" i="15" l="1"/>
  <c r="E91" i="15"/>
  <c r="G91" i="15" s="1"/>
  <c r="M91" i="15" s="1"/>
  <c r="B92" i="15"/>
  <c r="A93" i="15"/>
  <c r="D92" i="15"/>
  <c r="O89" i="15"/>
  <c r="I89" i="15"/>
  <c r="L89" i="15"/>
  <c r="K89" i="15"/>
  <c r="H89" i="15"/>
  <c r="J89" i="15"/>
  <c r="N89" i="15"/>
  <c r="O90" i="15"/>
  <c r="I90" i="15"/>
  <c r="N90" i="15"/>
  <c r="J90" i="15"/>
  <c r="L90" i="15"/>
  <c r="H90" i="15"/>
  <c r="K90" i="15"/>
  <c r="J112" i="16"/>
  <c r="O112" i="16"/>
  <c r="H112" i="16"/>
  <c r="I112" i="16"/>
  <c r="K112" i="16"/>
  <c r="N112" i="16"/>
  <c r="L112" i="16"/>
  <c r="E114" i="16"/>
  <c r="G114" i="16" s="1"/>
  <c r="M114" i="16" s="1"/>
  <c r="E114" i="17"/>
  <c r="F114" i="17" s="1"/>
  <c r="G113" i="17"/>
  <c r="B115" i="16"/>
  <c r="D115" i="16"/>
  <c r="A116" i="16"/>
  <c r="D118" i="18"/>
  <c r="B118" i="18"/>
  <c r="A119" i="18"/>
  <c r="F116" i="18"/>
  <c r="G116" i="18"/>
  <c r="M116" i="18" s="1"/>
  <c r="G113" i="16"/>
  <c r="M113" i="16" s="1"/>
  <c r="F113" i="16"/>
  <c r="L112" i="17"/>
  <c r="H112" i="17"/>
  <c r="J112" i="17"/>
  <c r="N112" i="17"/>
  <c r="O112" i="17"/>
  <c r="K112" i="17"/>
  <c r="I112" i="17"/>
  <c r="B115" i="17"/>
  <c r="D115" i="17"/>
  <c r="A116" i="17"/>
  <c r="E117" i="18"/>
  <c r="N68" i="11"/>
  <c r="J68" i="11"/>
  <c r="H68" i="11"/>
  <c r="I68" i="11"/>
  <c r="A70" i="11"/>
  <c r="E69" i="11"/>
  <c r="J113" i="17" l="1"/>
  <c r="M113" i="17"/>
  <c r="F91" i="15"/>
  <c r="E92" i="15"/>
  <c r="F92" i="15" s="1"/>
  <c r="A94" i="15"/>
  <c r="D93" i="15"/>
  <c r="B93" i="15"/>
  <c r="N91" i="15"/>
  <c r="I91" i="15"/>
  <c r="L91" i="15"/>
  <c r="H91" i="15"/>
  <c r="K91" i="15"/>
  <c r="O91" i="15"/>
  <c r="J91" i="15"/>
  <c r="L113" i="17"/>
  <c r="H113" i="17"/>
  <c r="K113" i="17"/>
  <c r="I113" i="17"/>
  <c r="N113" i="17"/>
  <c r="O113" i="17"/>
  <c r="E118" i="18"/>
  <c r="G118" i="18" s="1"/>
  <c r="M118" i="18" s="1"/>
  <c r="G114" i="17"/>
  <c r="F114" i="16"/>
  <c r="G117" i="18"/>
  <c r="M117" i="18" s="1"/>
  <c r="F117" i="18"/>
  <c r="E115" i="17"/>
  <c r="L113" i="16"/>
  <c r="K113" i="16"/>
  <c r="O113" i="16"/>
  <c r="J113" i="16"/>
  <c r="H113" i="16"/>
  <c r="I113" i="16"/>
  <c r="N113" i="16"/>
  <c r="E115" i="16"/>
  <c r="L114" i="16"/>
  <c r="K114" i="16"/>
  <c r="H114" i="16"/>
  <c r="J114" i="16"/>
  <c r="O114" i="16"/>
  <c r="N114" i="16"/>
  <c r="I114" i="16"/>
  <c r="L116" i="18"/>
  <c r="O116" i="18"/>
  <c r="I116" i="18"/>
  <c r="J116" i="18"/>
  <c r="H116" i="18"/>
  <c r="K116" i="18"/>
  <c r="N116" i="18"/>
  <c r="D119" i="18"/>
  <c r="A120" i="18"/>
  <c r="B119" i="18"/>
  <c r="B116" i="16"/>
  <c r="D116" i="16"/>
  <c r="A117" i="16"/>
  <c r="D116" i="17"/>
  <c r="A117" i="17"/>
  <c r="B116" i="17"/>
  <c r="M68" i="11"/>
  <c r="K68" i="11"/>
  <c r="L68" i="11"/>
  <c r="F69" i="11"/>
  <c r="G69" i="11" s="1"/>
  <c r="O69" i="11" s="1"/>
  <c r="B70" i="11"/>
  <c r="D70" i="11"/>
  <c r="H114" i="17" l="1"/>
  <c r="M114" i="17"/>
  <c r="G92" i="15"/>
  <c r="E93" i="15"/>
  <c r="B94" i="15"/>
  <c r="A95" i="15"/>
  <c r="D94" i="15"/>
  <c r="E116" i="17"/>
  <c r="F116" i="17" s="1"/>
  <c r="I114" i="17"/>
  <c r="N114" i="17"/>
  <c r="J114" i="17"/>
  <c r="L114" i="17"/>
  <c r="F118" i="18"/>
  <c r="K114" i="17"/>
  <c r="O114" i="17"/>
  <c r="E119" i="18"/>
  <c r="D120" i="18"/>
  <c r="B120" i="18"/>
  <c r="A121" i="18"/>
  <c r="A118" i="17"/>
  <c r="D117" i="17"/>
  <c r="B117" i="17"/>
  <c r="D117" i="16"/>
  <c r="B117" i="16"/>
  <c r="A118" i="16"/>
  <c r="E116" i="16"/>
  <c r="F115" i="17"/>
  <c r="G115" i="17"/>
  <c r="M115" i="17" s="1"/>
  <c r="G115" i="16"/>
  <c r="M115" i="16" s="1"/>
  <c r="F115" i="16"/>
  <c r="L118" i="18"/>
  <c r="H118" i="18"/>
  <c r="O118" i="18"/>
  <c r="N118" i="18"/>
  <c r="K118" i="18"/>
  <c r="J118" i="18"/>
  <c r="I118" i="18"/>
  <c r="L117" i="18"/>
  <c r="O117" i="18"/>
  <c r="K117" i="18"/>
  <c r="I117" i="18"/>
  <c r="H117" i="18"/>
  <c r="N117" i="18"/>
  <c r="J117" i="18"/>
  <c r="A71" i="11"/>
  <c r="E70" i="11"/>
  <c r="N69" i="11"/>
  <c r="J69" i="11"/>
  <c r="H69" i="11"/>
  <c r="I69" i="11"/>
  <c r="N92" i="15" l="1"/>
  <c r="M92" i="15"/>
  <c r="H92" i="15"/>
  <c r="K92" i="15"/>
  <c r="J92" i="15"/>
  <c r="I92" i="15"/>
  <c r="O92" i="15"/>
  <c r="L92" i="15"/>
  <c r="E94" i="15"/>
  <c r="F93" i="15"/>
  <c r="G93" i="15"/>
  <c r="M93" i="15" s="1"/>
  <c r="D95" i="15"/>
  <c r="A96" i="15"/>
  <c r="B95" i="15"/>
  <c r="E117" i="17"/>
  <c r="F117" i="17" s="1"/>
  <c r="G116" i="17"/>
  <c r="E117" i="16"/>
  <c r="F117" i="16" s="1"/>
  <c r="G119" i="18"/>
  <c r="M119" i="18" s="1"/>
  <c r="F119" i="18"/>
  <c r="A119" i="17"/>
  <c r="B118" i="17"/>
  <c r="D118" i="17"/>
  <c r="L115" i="16"/>
  <c r="I115" i="16"/>
  <c r="N115" i="16"/>
  <c r="O115" i="16"/>
  <c r="J115" i="16"/>
  <c r="K115" i="16"/>
  <c r="H115" i="16"/>
  <c r="L115" i="17"/>
  <c r="N115" i="17"/>
  <c r="K115" i="17"/>
  <c r="I115" i="17"/>
  <c r="O115" i="17"/>
  <c r="J115" i="17"/>
  <c r="H115" i="17"/>
  <c r="F116" i="16"/>
  <c r="G116" i="16"/>
  <c r="M116" i="16" s="1"/>
  <c r="E120" i="18"/>
  <c r="A122" i="18"/>
  <c r="B121" i="18"/>
  <c r="D121" i="18"/>
  <c r="A119" i="16"/>
  <c r="B118" i="16"/>
  <c r="D118" i="16"/>
  <c r="L69" i="11"/>
  <c r="M69" i="11"/>
  <c r="K69" i="11"/>
  <c r="F70" i="11"/>
  <c r="G70" i="11" s="1"/>
  <c r="O70" i="11" s="1"/>
  <c r="B71" i="11"/>
  <c r="D71" i="11"/>
  <c r="L116" i="17" l="1"/>
  <c r="M116" i="17"/>
  <c r="E95" i="15"/>
  <c r="F95" i="15" s="1"/>
  <c r="A97" i="15"/>
  <c r="D96" i="15"/>
  <c r="B96" i="15"/>
  <c r="O93" i="15"/>
  <c r="N93" i="15"/>
  <c r="K93" i="15"/>
  <c r="I93" i="15"/>
  <c r="J93" i="15"/>
  <c r="H93" i="15"/>
  <c r="L93" i="15"/>
  <c r="F94" i="15"/>
  <c r="G94" i="15"/>
  <c r="M94" i="15" s="1"/>
  <c r="N116" i="17"/>
  <c r="K116" i="17"/>
  <c r="I116" i="17"/>
  <c r="H116" i="17"/>
  <c r="O116" i="17"/>
  <c r="J116" i="17"/>
  <c r="G117" i="17"/>
  <c r="G117" i="16"/>
  <c r="E118" i="16"/>
  <c r="L119" i="18"/>
  <c r="J119" i="18"/>
  <c r="K119" i="18"/>
  <c r="O119" i="18"/>
  <c r="H119" i="18"/>
  <c r="N119" i="18"/>
  <c r="I119" i="18"/>
  <c r="A120" i="16"/>
  <c r="D119" i="16"/>
  <c r="B119" i="16"/>
  <c r="G120" i="18"/>
  <c r="M120" i="18" s="1"/>
  <c r="F120" i="18"/>
  <c r="L116" i="16"/>
  <c r="J116" i="16"/>
  <c r="O116" i="16"/>
  <c r="H116" i="16"/>
  <c r="N116" i="16"/>
  <c r="K116" i="16"/>
  <c r="I116" i="16"/>
  <c r="E121" i="18"/>
  <c r="B122" i="18"/>
  <c r="A123" i="18"/>
  <c r="D122" i="18"/>
  <c r="E118" i="17"/>
  <c r="A120" i="17"/>
  <c r="B119" i="17"/>
  <c r="D119" i="17"/>
  <c r="A72" i="11"/>
  <c r="E71" i="11"/>
  <c r="N70" i="11"/>
  <c r="H70" i="11"/>
  <c r="I70" i="11"/>
  <c r="J70" i="11"/>
  <c r="N117" i="16" l="1"/>
  <c r="M117" i="16"/>
  <c r="K117" i="17"/>
  <c r="M117" i="17"/>
  <c r="G95" i="15"/>
  <c r="O94" i="15"/>
  <c r="L94" i="15"/>
  <c r="H94" i="15"/>
  <c r="K94" i="15"/>
  <c r="J94" i="15"/>
  <c r="I94" i="15"/>
  <c r="N94" i="15"/>
  <c r="E96" i="15"/>
  <c r="A98" i="15"/>
  <c r="D97" i="15"/>
  <c r="B97" i="15"/>
  <c r="I117" i="16"/>
  <c r="H117" i="17"/>
  <c r="N117" i="17"/>
  <c r="O117" i="17"/>
  <c r="L117" i="17"/>
  <c r="L117" i="16"/>
  <c r="I117" i="17"/>
  <c r="J117" i="17"/>
  <c r="H117" i="16"/>
  <c r="K117" i="16"/>
  <c r="O117" i="16"/>
  <c r="J117" i="16"/>
  <c r="E122" i="18"/>
  <c r="G122" i="18" s="1"/>
  <c r="M122" i="18" s="1"/>
  <c r="G121" i="18"/>
  <c r="M121" i="18" s="1"/>
  <c r="F121" i="18"/>
  <c r="L120" i="18"/>
  <c r="J120" i="18"/>
  <c r="K120" i="18"/>
  <c r="N120" i="18"/>
  <c r="I120" i="18"/>
  <c r="O120" i="18"/>
  <c r="H120" i="18"/>
  <c r="E119" i="16"/>
  <c r="G118" i="16"/>
  <c r="M118" i="16" s="1"/>
  <c r="F118" i="16"/>
  <c r="A121" i="16"/>
  <c r="B120" i="16"/>
  <c r="D120" i="16"/>
  <c r="F118" i="17"/>
  <c r="G118" i="17"/>
  <c r="M118" i="17" s="1"/>
  <c r="A121" i="17"/>
  <c r="D120" i="17"/>
  <c r="B120" i="17"/>
  <c r="E119" i="17"/>
  <c r="A124" i="18"/>
  <c r="D123" i="18"/>
  <c r="B123" i="18"/>
  <c r="L70" i="11"/>
  <c r="K70" i="11"/>
  <c r="M70" i="11"/>
  <c r="F71" i="11"/>
  <c r="G71" i="11" s="1"/>
  <c r="O71" i="11" s="1"/>
  <c r="B72" i="11"/>
  <c r="D72" i="11"/>
  <c r="O95" i="15" l="1"/>
  <c r="M95" i="15"/>
  <c r="H95" i="15"/>
  <c r="N95" i="15"/>
  <c r="J95" i="15"/>
  <c r="K95" i="15"/>
  <c r="I95" i="15"/>
  <c r="L95" i="15"/>
  <c r="E97" i="15"/>
  <c r="G97" i="15" s="1"/>
  <c r="M97" i="15" s="1"/>
  <c r="A99" i="15"/>
  <c r="B98" i="15"/>
  <c r="D98" i="15"/>
  <c r="F96" i="15"/>
  <c r="G96" i="15"/>
  <c r="M96" i="15" s="1"/>
  <c r="F122" i="18"/>
  <c r="E123" i="18"/>
  <c r="G123" i="18" s="1"/>
  <c r="M123" i="18" s="1"/>
  <c r="E120" i="17"/>
  <c r="G120" i="17" s="1"/>
  <c r="M120" i="17" s="1"/>
  <c r="D121" i="16"/>
  <c r="B121" i="16"/>
  <c r="A122" i="16"/>
  <c r="G119" i="17"/>
  <c r="M119" i="17" s="1"/>
  <c r="F119" i="17"/>
  <c r="G119" i="16"/>
  <c r="M119" i="16" s="1"/>
  <c r="F119" i="16"/>
  <c r="L121" i="18"/>
  <c r="J121" i="18"/>
  <c r="K121" i="18"/>
  <c r="H121" i="18"/>
  <c r="O121" i="18"/>
  <c r="N121" i="18"/>
  <c r="I121" i="18"/>
  <c r="L118" i="17"/>
  <c r="H118" i="17"/>
  <c r="I118" i="17"/>
  <c r="N118" i="17"/>
  <c r="K118" i="17"/>
  <c r="J118" i="17"/>
  <c r="O118" i="17"/>
  <c r="B124" i="18"/>
  <c r="A125" i="18"/>
  <c r="D124" i="18"/>
  <c r="E120" i="16"/>
  <c r="L122" i="18"/>
  <c r="J122" i="18"/>
  <c r="I122" i="18"/>
  <c r="O122" i="18"/>
  <c r="H122" i="18"/>
  <c r="N122" i="18"/>
  <c r="K122" i="18"/>
  <c r="L118" i="16"/>
  <c r="K118" i="16"/>
  <c r="J118" i="16"/>
  <c r="H118" i="16"/>
  <c r="O118" i="16"/>
  <c r="I118" i="16"/>
  <c r="N118" i="16"/>
  <c r="B121" i="17"/>
  <c r="D121" i="17"/>
  <c r="A122" i="17"/>
  <c r="A73" i="11"/>
  <c r="E72" i="11"/>
  <c r="N71" i="11"/>
  <c r="I71" i="11"/>
  <c r="H71" i="11"/>
  <c r="J71" i="11"/>
  <c r="F97" i="15" l="1"/>
  <c r="E98" i="15"/>
  <c r="G98" i="15" s="1"/>
  <c r="M98" i="15" s="1"/>
  <c r="N97" i="15"/>
  <c r="J97" i="15"/>
  <c r="H97" i="15"/>
  <c r="L97" i="15"/>
  <c r="O97" i="15"/>
  <c r="K97" i="15"/>
  <c r="I97" i="15"/>
  <c r="I96" i="15"/>
  <c r="O96" i="15"/>
  <c r="L96" i="15"/>
  <c r="N96" i="15"/>
  <c r="K96" i="15"/>
  <c r="H96" i="15"/>
  <c r="J96" i="15"/>
  <c r="B99" i="15"/>
  <c r="D99" i="15"/>
  <c r="A100" i="15"/>
  <c r="F120" i="17"/>
  <c r="F123" i="18"/>
  <c r="E121" i="16"/>
  <c r="F121" i="16" s="1"/>
  <c r="L120" i="17"/>
  <c r="K120" i="17"/>
  <c r="N120" i="17"/>
  <c r="H120" i="17"/>
  <c r="J120" i="17"/>
  <c r="I120" i="17"/>
  <c r="O120" i="17"/>
  <c r="A123" i="17"/>
  <c r="B122" i="17"/>
  <c r="D122" i="17"/>
  <c r="F120" i="16"/>
  <c r="G120" i="16"/>
  <c r="M120" i="16" s="1"/>
  <c r="E121" i="17"/>
  <c r="L123" i="18"/>
  <c r="I123" i="18"/>
  <c r="K123" i="18"/>
  <c r="O123" i="18"/>
  <c r="N123" i="18"/>
  <c r="H123" i="18"/>
  <c r="J123" i="18"/>
  <c r="L119" i="16"/>
  <c r="H119" i="16"/>
  <c r="K119" i="16"/>
  <c r="O119" i="16"/>
  <c r="N119" i="16"/>
  <c r="J119" i="16"/>
  <c r="I119" i="16"/>
  <c r="A126" i="18"/>
  <c r="D125" i="18"/>
  <c r="B125" i="18"/>
  <c r="E124" i="18"/>
  <c r="L119" i="17"/>
  <c r="N119" i="17"/>
  <c r="J119" i="17"/>
  <c r="I119" i="17"/>
  <c r="H119" i="17"/>
  <c r="K119" i="17"/>
  <c r="O119" i="17"/>
  <c r="A123" i="16"/>
  <c r="D122" i="16"/>
  <c r="B122" i="16"/>
  <c r="K71" i="11"/>
  <c r="M71" i="11"/>
  <c r="L71" i="11"/>
  <c r="F72" i="11"/>
  <c r="G72" i="11" s="1"/>
  <c r="O72" i="11" s="1"/>
  <c r="B73" i="11"/>
  <c r="D73" i="11"/>
  <c r="F98" i="15" l="1"/>
  <c r="K98" i="15"/>
  <c r="O98" i="15"/>
  <c r="J98" i="15"/>
  <c r="H98" i="15"/>
  <c r="I98" i="15"/>
  <c r="N98" i="15"/>
  <c r="L98" i="15"/>
  <c r="E99" i="15"/>
  <c r="A101" i="15"/>
  <c r="B100" i="15"/>
  <c r="D100" i="15"/>
  <c r="G121" i="16"/>
  <c r="E122" i="17"/>
  <c r="G122" i="17" s="1"/>
  <c r="M122" i="17" s="1"/>
  <c r="E125" i="18"/>
  <c r="G125" i="18" s="1"/>
  <c r="M125" i="18" s="1"/>
  <c r="E122" i="16"/>
  <c r="F121" i="17"/>
  <c r="G121" i="17"/>
  <c r="M121" i="17" s="1"/>
  <c r="D123" i="17"/>
  <c r="B123" i="17"/>
  <c r="A124" i="17"/>
  <c r="G124" i="18"/>
  <c r="M124" i="18" s="1"/>
  <c r="F124" i="18"/>
  <c r="B123" i="16"/>
  <c r="D123" i="16"/>
  <c r="A124" i="16"/>
  <c r="J120" i="16"/>
  <c r="L120" i="16"/>
  <c r="K120" i="16"/>
  <c r="N120" i="16"/>
  <c r="I120" i="16"/>
  <c r="H120" i="16"/>
  <c r="O120" i="16"/>
  <c r="B126" i="18"/>
  <c r="A127" i="18"/>
  <c r="D126" i="18"/>
  <c r="A74" i="11"/>
  <c r="E73" i="11"/>
  <c r="N72" i="11"/>
  <c r="J72" i="11"/>
  <c r="I72" i="11"/>
  <c r="H72" i="11"/>
  <c r="I121" i="16" l="1"/>
  <c r="M121" i="16"/>
  <c r="B101" i="15"/>
  <c r="D101" i="15"/>
  <c r="A102" i="15"/>
  <c r="G99" i="15"/>
  <c r="M99" i="15" s="1"/>
  <c r="F99" i="15"/>
  <c r="E100" i="15"/>
  <c r="K121" i="16"/>
  <c r="L121" i="16"/>
  <c r="J121" i="16"/>
  <c r="O121" i="16"/>
  <c r="H121" i="16"/>
  <c r="E123" i="17"/>
  <c r="G123" i="17" s="1"/>
  <c r="M123" i="17" s="1"/>
  <c r="N121" i="16"/>
  <c r="F122" i="17"/>
  <c r="F125" i="18"/>
  <c r="L124" i="18"/>
  <c r="O124" i="18"/>
  <c r="H124" i="18"/>
  <c r="K124" i="18"/>
  <c r="J124" i="18"/>
  <c r="I124" i="18"/>
  <c r="N124" i="18"/>
  <c r="A125" i="17"/>
  <c r="B124" i="17"/>
  <c r="D124" i="17"/>
  <c r="A125" i="16"/>
  <c r="B124" i="16"/>
  <c r="D124" i="16"/>
  <c r="E123" i="16"/>
  <c r="A128" i="18"/>
  <c r="B127" i="18"/>
  <c r="D127" i="18"/>
  <c r="L121" i="17"/>
  <c r="N121" i="17"/>
  <c r="O121" i="17"/>
  <c r="I121" i="17"/>
  <c r="K121" i="17"/>
  <c r="H121" i="17"/>
  <c r="J121" i="17"/>
  <c r="E126" i="18"/>
  <c r="L125" i="18"/>
  <c r="K125" i="18"/>
  <c r="N125" i="18"/>
  <c r="I125" i="18"/>
  <c r="J125" i="18"/>
  <c r="H125" i="18"/>
  <c r="O125" i="18"/>
  <c r="L122" i="17"/>
  <c r="H122" i="17"/>
  <c r="I122" i="17"/>
  <c r="K122" i="17"/>
  <c r="N122" i="17"/>
  <c r="O122" i="17"/>
  <c r="J122" i="17"/>
  <c r="G122" i="16"/>
  <c r="M122" i="16" s="1"/>
  <c r="F122" i="16"/>
  <c r="L72" i="11"/>
  <c r="K72" i="11"/>
  <c r="M72" i="11"/>
  <c r="F73" i="11"/>
  <c r="G73" i="11" s="1"/>
  <c r="O73" i="11" s="1"/>
  <c r="B74" i="11"/>
  <c r="D74" i="11"/>
  <c r="G100" i="15" l="1"/>
  <c r="M100" i="15" s="1"/>
  <c r="F100" i="15"/>
  <c r="J99" i="15"/>
  <c r="O99" i="15"/>
  <c r="I99" i="15"/>
  <c r="L99" i="15"/>
  <c r="K99" i="15"/>
  <c r="H99" i="15"/>
  <c r="N99" i="15"/>
  <c r="A103" i="15"/>
  <c r="D102" i="15"/>
  <c r="B102" i="15"/>
  <c r="E101" i="15"/>
  <c r="F123" i="17"/>
  <c r="E124" i="17"/>
  <c r="E127" i="18"/>
  <c r="L123" i="17"/>
  <c r="O123" i="17"/>
  <c r="H123" i="17"/>
  <c r="I123" i="17"/>
  <c r="J123" i="17"/>
  <c r="K123" i="17"/>
  <c r="N123" i="17"/>
  <c r="D128" i="18"/>
  <c r="A129" i="18"/>
  <c r="B128" i="18"/>
  <c r="F123" i="16"/>
  <c r="G123" i="16"/>
  <c r="M123" i="16" s="1"/>
  <c r="D125" i="17"/>
  <c r="A126" i="17"/>
  <c r="B125" i="17"/>
  <c r="E124" i="16"/>
  <c r="D125" i="16"/>
  <c r="B125" i="16"/>
  <c r="A126" i="16"/>
  <c r="F126" i="18"/>
  <c r="G126" i="18"/>
  <c r="M126" i="18" s="1"/>
  <c r="L122" i="16"/>
  <c r="H122" i="16"/>
  <c r="J122" i="16"/>
  <c r="K122" i="16"/>
  <c r="N122" i="16"/>
  <c r="I122" i="16"/>
  <c r="O122" i="16"/>
  <c r="A75" i="11"/>
  <c r="E74" i="11"/>
  <c r="N73" i="11"/>
  <c r="H73" i="11"/>
  <c r="I73" i="11"/>
  <c r="J73" i="11"/>
  <c r="E102" i="15" l="1"/>
  <c r="G102" i="15" s="1"/>
  <c r="M102" i="15" s="1"/>
  <c r="F101" i="15"/>
  <c r="G101" i="15"/>
  <c r="M101" i="15" s="1"/>
  <c r="A104" i="15"/>
  <c r="D103" i="15"/>
  <c r="B103" i="15"/>
  <c r="L100" i="15"/>
  <c r="I100" i="15"/>
  <c r="N100" i="15"/>
  <c r="K100" i="15"/>
  <c r="J100" i="15"/>
  <c r="H100" i="15"/>
  <c r="O100" i="15"/>
  <c r="E125" i="17"/>
  <c r="F125" i="17" s="1"/>
  <c r="E125" i="16"/>
  <c r="F125" i="16" s="1"/>
  <c r="L123" i="16"/>
  <c r="J123" i="16"/>
  <c r="N123" i="16"/>
  <c r="I123" i="16"/>
  <c r="H123" i="16"/>
  <c r="O123" i="16"/>
  <c r="K123" i="16"/>
  <c r="D126" i="17"/>
  <c r="A127" i="17"/>
  <c r="B126" i="17"/>
  <c r="F124" i="16"/>
  <c r="G124" i="16"/>
  <c r="M124" i="16" s="1"/>
  <c r="L126" i="18"/>
  <c r="J126" i="18"/>
  <c r="N126" i="18"/>
  <c r="O126" i="18"/>
  <c r="I126" i="18"/>
  <c r="H126" i="18"/>
  <c r="K126" i="18"/>
  <c r="E128" i="18"/>
  <c r="D126" i="16"/>
  <c r="A127" i="16"/>
  <c r="B126" i="16"/>
  <c r="B129" i="18"/>
  <c r="D129" i="18"/>
  <c r="A130" i="18"/>
  <c r="G127" i="18"/>
  <c r="M127" i="18" s="1"/>
  <c r="F127" i="18"/>
  <c r="F124" i="17"/>
  <c r="G124" i="17"/>
  <c r="M124" i="17" s="1"/>
  <c r="K73" i="11"/>
  <c r="L73" i="11"/>
  <c r="M73" i="11"/>
  <c r="F74" i="11"/>
  <c r="G74" i="11" s="1"/>
  <c r="O74" i="11" s="1"/>
  <c r="D75" i="11"/>
  <c r="B75" i="11"/>
  <c r="E103" i="15" l="1"/>
  <c r="G103" i="15" s="1"/>
  <c r="M103" i="15" s="1"/>
  <c r="F102" i="15"/>
  <c r="A105" i="15"/>
  <c r="B104" i="15"/>
  <c r="D104" i="15"/>
  <c r="L102" i="15"/>
  <c r="I102" i="15"/>
  <c r="K102" i="15"/>
  <c r="H102" i="15"/>
  <c r="J102" i="15"/>
  <c r="O102" i="15"/>
  <c r="N102" i="15"/>
  <c r="O101" i="15"/>
  <c r="K101" i="15"/>
  <c r="I101" i="15"/>
  <c r="N101" i="15"/>
  <c r="L101" i="15"/>
  <c r="J101" i="15"/>
  <c r="H101" i="15"/>
  <c r="E126" i="16"/>
  <c r="F126" i="16" s="1"/>
  <c r="G125" i="17"/>
  <c r="G125" i="16"/>
  <c r="B130" i="18"/>
  <c r="A131" i="18"/>
  <c r="D130" i="18"/>
  <c r="E129" i="18"/>
  <c r="A128" i="16"/>
  <c r="B127" i="16"/>
  <c r="D127" i="16"/>
  <c r="L124" i="17"/>
  <c r="N124" i="17"/>
  <c r="O124" i="17"/>
  <c r="J124" i="17"/>
  <c r="H124" i="17"/>
  <c r="K124" i="17"/>
  <c r="I124" i="17"/>
  <c r="L124" i="16"/>
  <c r="N124" i="16"/>
  <c r="I124" i="16"/>
  <c r="J124" i="16"/>
  <c r="O124" i="16"/>
  <c r="K124" i="16"/>
  <c r="H124" i="16"/>
  <c r="F128" i="18"/>
  <c r="G128" i="18"/>
  <c r="M128" i="18" s="1"/>
  <c r="E126" i="17"/>
  <c r="B127" i="17"/>
  <c r="D127" i="17"/>
  <c r="A128" i="17"/>
  <c r="L127" i="18"/>
  <c r="J127" i="18"/>
  <c r="I127" i="18"/>
  <c r="O127" i="18"/>
  <c r="K127" i="18"/>
  <c r="N127" i="18"/>
  <c r="H127" i="18"/>
  <c r="A76" i="11"/>
  <c r="E75" i="11"/>
  <c r="N74" i="11"/>
  <c r="H74" i="11"/>
  <c r="I74" i="11"/>
  <c r="J74" i="11"/>
  <c r="I125" i="16" l="1"/>
  <c r="M125" i="16"/>
  <c r="O125" i="17"/>
  <c r="M125" i="17"/>
  <c r="F103" i="15"/>
  <c r="E104" i="15"/>
  <c r="F104" i="15" s="1"/>
  <c r="D105" i="15"/>
  <c r="A106" i="15"/>
  <c r="B105" i="15"/>
  <c r="L103" i="15"/>
  <c r="O103" i="15"/>
  <c r="J103" i="15"/>
  <c r="K103" i="15"/>
  <c r="N103" i="15"/>
  <c r="I103" i="15"/>
  <c r="H103" i="15"/>
  <c r="J125" i="17"/>
  <c r="K125" i="17"/>
  <c r="G126" i="16"/>
  <c r="N125" i="16"/>
  <c r="H125" i="16"/>
  <c r="O125" i="16"/>
  <c r="J125" i="16"/>
  <c r="L125" i="16"/>
  <c r="N125" i="17"/>
  <c r="I125" i="17"/>
  <c r="L125" i="17"/>
  <c r="H125" i="17"/>
  <c r="K125" i="16"/>
  <c r="E127" i="16"/>
  <c r="F127" i="16" s="1"/>
  <c r="G126" i="17"/>
  <c r="M126" i="17" s="1"/>
  <c r="F126" i="17"/>
  <c r="E130" i="18"/>
  <c r="B128" i="17"/>
  <c r="A129" i="17"/>
  <c r="D128" i="17"/>
  <c r="A129" i="16"/>
  <c r="D128" i="16"/>
  <c r="B128" i="16"/>
  <c r="G129" i="18"/>
  <c r="M129" i="18" s="1"/>
  <c r="F129" i="18"/>
  <c r="B131" i="18"/>
  <c r="D131" i="18"/>
  <c r="A132" i="18"/>
  <c r="E127" i="17"/>
  <c r="L128" i="18"/>
  <c r="O128" i="18"/>
  <c r="J128" i="18"/>
  <c r="K128" i="18"/>
  <c r="I128" i="18"/>
  <c r="H128" i="18"/>
  <c r="N128" i="18"/>
  <c r="K74" i="11"/>
  <c r="M74" i="11"/>
  <c r="L74" i="11"/>
  <c r="F75" i="11"/>
  <c r="G75" i="11" s="1"/>
  <c r="O75" i="11" s="1"/>
  <c r="D76" i="11"/>
  <c r="B76" i="11"/>
  <c r="L126" i="16" l="1"/>
  <c r="M126" i="16"/>
  <c r="G104" i="15"/>
  <c r="E105" i="15"/>
  <c r="F105" i="15" s="1"/>
  <c r="A107" i="15"/>
  <c r="B106" i="15"/>
  <c r="D106" i="15"/>
  <c r="I126" i="16"/>
  <c r="H126" i="16"/>
  <c r="J126" i="16"/>
  <c r="O126" i="16"/>
  <c r="N126" i="16"/>
  <c r="K126" i="16"/>
  <c r="E128" i="16"/>
  <c r="G128" i="16" s="1"/>
  <c r="M128" i="16" s="1"/>
  <c r="G127" i="16"/>
  <c r="L126" i="17"/>
  <c r="H126" i="17"/>
  <c r="K126" i="17"/>
  <c r="O126" i="17"/>
  <c r="N126" i="17"/>
  <c r="J126" i="17"/>
  <c r="I126" i="17"/>
  <c r="E131" i="18"/>
  <c r="D129" i="16"/>
  <c r="A130" i="16"/>
  <c r="B129" i="16"/>
  <c r="L129" i="18"/>
  <c r="I129" i="18"/>
  <c r="K129" i="18"/>
  <c r="N129" i="18"/>
  <c r="O129" i="18"/>
  <c r="H129" i="18"/>
  <c r="J129" i="18"/>
  <c r="F130" i="18"/>
  <c r="G130" i="18"/>
  <c r="M130" i="18" s="1"/>
  <c r="E128" i="17"/>
  <c r="G127" i="17"/>
  <c r="M127" i="17" s="1"/>
  <c r="F127" i="17"/>
  <c r="B129" i="17"/>
  <c r="D129" i="17"/>
  <c r="A130" i="17"/>
  <c r="B132" i="18"/>
  <c r="D132" i="18"/>
  <c r="A133" i="18"/>
  <c r="N75" i="11"/>
  <c r="H75" i="11"/>
  <c r="I75" i="11"/>
  <c r="J75" i="11"/>
  <c r="A77" i="11"/>
  <c r="E76" i="11"/>
  <c r="I127" i="16" l="1"/>
  <c r="M127" i="16"/>
  <c r="H104" i="15"/>
  <c r="M104" i="15"/>
  <c r="I104" i="15"/>
  <c r="J104" i="15"/>
  <c r="O104" i="15"/>
  <c r="L104" i="15"/>
  <c r="N104" i="15"/>
  <c r="K104" i="15"/>
  <c r="G105" i="15"/>
  <c r="E106" i="15"/>
  <c r="A108" i="15"/>
  <c r="D107" i="15"/>
  <c r="B107" i="15"/>
  <c r="F128" i="16"/>
  <c r="J127" i="16"/>
  <c r="L127" i="16"/>
  <c r="E132" i="18"/>
  <c r="G132" i="18" s="1"/>
  <c r="M132" i="18" s="1"/>
  <c r="H127" i="16"/>
  <c r="K127" i="16"/>
  <c r="N127" i="16"/>
  <c r="O127" i="16"/>
  <c r="E129" i="16"/>
  <c r="F129" i="16" s="1"/>
  <c r="L130" i="18"/>
  <c r="K130" i="18"/>
  <c r="I130" i="18"/>
  <c r="O130" i="18"/>
  <c r="H130" i="18"/>
  <c r="J130" i="18"/>
  <c r="N130" i="18"/>
  <c r="A131" i="17"/>
  <c r="B130" i="17"/>
  <c r="D130" i="17"/>
  <c r="L128" i="16"/>
  <c r="K128" i="16"/>
  <c r="J128" i="16"/>
  <c r="H128" i="16"/>
  <c r="I128" i="16"/>
  <c r="O128" i="16"/>
  <c r="N128" i="16"/>
  <c r="G128" i="17"/>
  <c r="M128" i="17" s="1"/>
  <c r="F128" i="17"/>
  <c r="L127" i="17"/>
  <c r="J127" i="17"/>
  <c r="K127" i="17"/>
  <c r="I127" i="17"/>
  <c r="H127" i="17"/>
  <c r="O127" i="17"/>
  <c r="N127" i="17"/>
  <c r="F131" i="18"/>
  <c r="G131" i="18"/>
  <c r="M131" i="18" s="1"/>
  <c r="E129" i="17"/>
  <c r="D133" i="18"/>
  <c r="A134" i="18"/>
  <c r="B133" i="18"/>
  <c r="A131" i="16"/>
  <c r="D130" i="16"/>
  <c r="B130" i="16"/>
  <c r="L75" i="11"/>
  <c r="M75" i="11"/>
  <c r="K75" i="11"/>
  <c r="B77" i="11"/>
  <c r="D77" i="11"/>
  <c r="F76" i="11"/>
  <c r="G76" i="11" s="1"/>
  <c r="O76" i="11" s="1"/>
  <c r="K105" i="15" l="1"/>
  <c r="M105" i="15"/>
  <c r="L105" i="15"/>
  <c r="H105" i="15"/>
  <c r="O105" i="15"/>
  <c r="J105" i="15"/>
  <c r="I105" i="15"/>
  <c r="N105" i="15"/>
  <c r="E107" i="15"/>
  <c r="F107" i="15" s="1"/>
  <c r="B108" i="15"/>
  <c r="D108" i="15"/>
  <c r="A109" i="15"/>
  <c r="G106" i="15"/>
  <c r="M106" i="15" s="1"/>
  <c r="F106" i="15"/>
  <c r="G129" i="16"/>
  <c r="E130" i="16"/>
  <c r="F130" i="16" s="1"/>
  <c r="F132" i="18"/>
  <c r="E133" i="18"/>
  <c r="F133" i="18" s="1"/>
  <c r="D131" i="16"/>
  <c r="B131" i="16"/>
  <c r="A132" i="16"/>
  <c r="F129" i="17"/>
  <c r="G129" i="17"/>
  <c r="M129" i="17" s="1"/>
  <c r="L132" i="18"/>
  <c r="H132" i="18"/>
  <c r="J132" i="18"/>
  <c r="O132" i="18"/>
  <c r="K132" i="18"/>
  <c r="I132" i="18"/>
  <c r="N132" i="18"/>
  <c r="D134" i="18"/>
  <c r="B134" i="18"/>
  <c r="A135" i="18"/>
  <c r="L131" i="18"/>
  <c r="H131" i="18"/>
  <c r="O131" i="18"/>
  <c r="I131" i="18"/>
  <c r="K131" i="18"/>
  <c r="N131" i="18"/>
  <c r="J131" i="18"/>
  <c r="L128" i="17"/>
  <c r="H128" i="17"/>
  <c r="J128" i="17"/>
  <c r="K128" i="17"/>
  <c r="I128" i="17"/>
  <c r="N128" i="17"/>
  <c r="O128" i="17"/>
  <c r="E130" i="17"/>
  <c r="B131" i="17"/>
  <c r="D131" i="17"/>
  <c r="A132" i="17"/>
  <c r="N76" i="11"/>
  <c r="J76" i="11"/>
  <c r="I76" i="11"/>
  <c r="H76" i="11"/>
  <c r="A78" i="11"/>
  <c r="E77" i="11"/>
  <c r="J129" i="16" l="1"/>
  <c r="M129" i="16"/>
  <c r="E108" i="15"/>
  <c r="F108" i="15" s="1"/>
  <c r="G107" i="15"/>
  <c r="I106" i="15"/>
  <c r="H106" i="15"/>
  <c r="L106" i="15"/>
  <c r="K106" i="15"/>
  <c r="J106" i="15"/>
  <c r="O106" i="15"/>
  <c r="N106" i="15"/>
  <c r="B109" i="15"/>
  <c r="A110" i="15"/>
  <c r="D109" i="15"/>
  <c r="H129" i="16"/>
  <c r="N129" i="16"/>
  <c r="L129" i="16"/>
  <c r="O129" i="16"/>
  <c r="E131" i="16"/>
  <c r="G131" i="16" s="1"/>
  <c r="M131" i="16" s="1"/>
  <c r="K129" i="16"/>
  <c r="G130" i="16"/>
  <c r="I129" i="16"/>
  <c r="E134" i="18"/>
  <c r="F134" i="18" s="1"/>
  <c r="G133" i="18"/>
  <c r="A133" i="17"/>
  <c r="B132" i="17"/>
  <c r="D132" i="17"/>
  <c r="A136" i="18"/>
  <c r="D135" i="18"/>
  <c r="B135" i="18"/>
  <c r="A133" i="16"/>
  <c r="B132" i="16"/>
  <c r="D132" i="16"/>
  <c r="L129" i="17"/>
  <c r="N129" i="17"/>
  <c r="I129" i="17"/>
  <c r="J129" i="17"/>
  <c r="H129" i="17"/>
  <c r="O129" i="17"/>
  <c r="K129" i="17"/>
  <c r="G130" i="17"/>
  <c r="M130" i="17" s="1"/>
  <c r="F130" i="17"/>
  <c r="E131" i="17"/>
  <c r="M76" i="11"/>
  <c r="L76" i="11"/>
  <c r="K76" i="11"/>
  <c r="F77" i="11"/>
  <c r="G77" i="11" s="1"/>
  <c r="O77" i="11" s="1"/>
  <c r="B78" i="11"/>
  <c r="D78" i="11"/>
  <c r="K133" i="18" l="1"/>
  <c r="M133" i="18"/>
  <c r="K107" i="15"/>
  <c r="M107" i="15"/>
  <c r="J130" i="16"/>
  <c r="M130" i="16"/>
  <c r="I107" i="15"/>
  <c r="O107" i="15"/>
  <c r="E109" i="15"/>
  <c r="G109" i="15" s="1"/>
  <c r="M109" i="15" s="1"/>
  <c r="L107" i="15"/>
  <c r="J107" i="15"/>
  <c r="N107" i="15"/>
  <c r="H107" i="15"/>
  <c r="G108" i="15"/>
  <c r="B110" i="15"/>
  <c r="D110" i="15"/>
  <c r="A111" i="15"/>
  <c r="F131" i="16"/>
  <c r="N130" i="16"/>
  <c r="I130" i="16"/>
  <c r="K130" i="16"/>
  <c r="O130" i="16"/>
  <c r="H130" i="16"/>
  <c r="L130" i="16"/>
  <c r="H133" i="18"/>
  <c r="J133" i="18"/>
  <c r="I133" i="18"/>
  <c r="L133" i="18"/>
  <c r="N133" i="18"/>
  <c r="O133" i="18"/>
  <c r="G134" i="18"/>
  <c r="M134" i="18" s="1"/>
  <c r="G131" i="17"/>
  <c r="M131" i="17" s="1"/>
  <c r="F131" i="17"/>
  <c r="L130" i="17"/>
  <c r="J130" i="17"/>
  <c r="I130" i="17"/>
  <c r="N130" i="17"/>
  <c r="K130" i="17"/>
  <c r="H130" i="17"/>
  <c r="O130" i="17"/>
  <c r="L131" i="16"/>
  <c r="N131" i="16"/>
  <c r="O131" i="16"/>
  <c r="I131" i="16"/>
  <c r="K131" i="16"/>
  <c r="H131" i="16"/>
  <c r="J131" i="16"/>
  <c r="E132" i="16"/>
  <c r="A134" i="16"/>
  <c r="D133" i="16"/>
  <c r="B133" i="16"/>
  <c r="E135" i="18"/>
  <c r="D136" i="18"/>
  <c r="A137" i="18"/>
  <c r="B136" i="18"/>
  <c r="E132" i="17"/>
  <c r="A134" i="17"/>
  <c r="B133" i="17"/>
  <c r="D133" i="17"/>
  <c r="A79" i="11"/>
  <c r="E78" i="11"/>
  <c r="N77" i="11"/>
  <c r="I77" i="11"/>
  <c r="J77" i="11"/>
  <c r="H77" i="11"/>
  <c r="I108" i="15" l="1"/>
  <c r="M108" i="15"/>
  <c r="O108" i="15"/>
  <c r="F109" i="15"/>
  <c r="L108" i="15"/>
  <c r="J108" i="15"/>
  <c r="N108" i="15"/>
  <c r="H108" i="15"/>
  <c r="K108" i="15"/>
  <c r="J109" i="15"/>
  <c r="H109" i="15"/>
  <c r="O109" i="15"/>
  <c r="I109" i="15"/>
  <c r="L109" i="15"/>
  <c r="K109" i="15"/>
  <c r="N109" i="15"/>
  <c r="D111" i="15"/>
  <c r="A112" i="15"/>
  <c r="B111" i="15"/>
  <c r="E110" i="15"/>
  <c r="E136" i="18"/>
  <c r="F136" i="18" s="1"/>
  <c r="I134" i="18"/>
  <c r="K134" i="18"/>
  <c r="O134" i="18"/>
  <c r="N134" i="18"/>
  <c r="H134" i="18"/>
  <c r="J134" i="18"/>
  <c r="L134" i="18"/>
  <c r="E133" i="16"/>
  <c r="G133" i="16" s="1"/>
  <c r="M133" i="16" s="1"/>
  <c r="L131" i="17"/>
  <c r="O131" i="17"/>
  <c r="K131" i="17"/>
  <c r="I131" i="17"/>
  <c r="J131" i="17"/>
  <c r="N131" i="17"/>
  <c r="H131" i="17"/>
  <c r="D134" i="16"/>
  <c r="A135" i="16"/>
  <c r="B134" i="16"/>
  <c r="G132" i="16"/>
  <c r="M132" i="16" s="1"/>
  <c r="F132" i="16"/>
  <c r="E133" i="17"/>
  <c r="A135" i="17"/>
  <c r="D134" i="17"/>
  <c r="B134" i="17"/>
  <c r="A138" i="18"/>
  <c r="B137" i="18"/>
  <c r="D137" i="18"/>
  <c r="G135" i="18"/>
  <c r="M135" i="18" s="1"/>
  <c r="F135" i="18"/>
  <c r="G132" i="17"/>
  <c r="M132" i="17" s="1"/>
  <c r="F132" i="17"/>
  <c r="M77" i="11"/>
  <c r="K77" i="11"/>
  <c r="L77" i="11"/>
  <c r="F78" i="11"/>
  <c r="G78" i="11" s="1"/>
  <c r="O78" i="11" s="1"/>
  <c r="D79" i="11"/>
  <c r="B79" i="11"/>
  <c r="A113" i="15" l="1"/>
  <c r="B112" i="15"/>
  <c r="D112" i="15"/>
  <c r="G110" i="15"/>
  <c r="M110" i="15" s="1"/>
  <c r="F110" i="15"/>
  <c r="E111" i="15"/>
  <c r="G136" i="18"/>
  <c r="F133" i="16"/>
  <c r="E134" i="17"/>
  <c r="G134" i="17" s="1"/>
  <c r="M134" i="17" s="1"/>
  <c r="E134" i="16"/>
  <c r="F134" i="16" s="1"/>
  <c r="E137" i="18"/>
  <c r="F137" i="18" s="1"/>
  <c r="G133" i="17"/>
  <c r="M133" i="17" s="1"/>
  <c r="F133" i="17"/>
  <c r="B138" i="18"/>
  <c r="A139" i="18"/>
  <c r="D138" i="18"/>
  <c r="L135" i="18"/>
  <c r="I135" i="18"/>
  <c r="N135" i="18"/>
  <c r="J135" i="18"/>
  <c r="H135" i="18"/>
  <c r="K135" i="18"/>
  <c r="O135" i="18"/>
  <c r="L132" i="16"/>
  <c r="H132" i="16"/>
  <c r="N132" i="16"/>
  <c r="J132" i="16"/>
  <c r="I132" i="16"/>
  <c r="O132" i="16"/>
  <c r="K132" i="16"/>
  <c r="B135" i="16"/>
  <c r="A136" i="16"/>
  <c r="D135" i="16"/>
  <c r="L133" i="16"/>
  <c r="J133" i="16"/>
  <c r="I133" i="16"/>
  <c r="O133" i="16"/>
  <c r="K133" i="16"/>
  <c r="N133" i="16"/>
  <c r="H133" i="16"/>
  <c r="L132" i="17"/>
  <c r="I132" i="17"/>
  <c r="O132" i="17"/>
  <c r="J132" i="17"/>
  <c r="K132" i="17"/>
  <c r="H132" i="17"/>
  <c r="N132" i="17"/>
  <c r="B135" i="17"/>
  <c r="D135" i="17"/>
  <c r="A136" i="17"/>
  <c r="N78" i="11"/>
  <c r="H78" i="11"/>
  <c r="I78" i="11"/>
  <c r="J78" i="11"/>
  <c r="A80" i="11"/>
  <c r="E79" i="11"/>
  <c r="O136" i="18" l="1"/>
  <c r="M136" i="18"/>
  <c r="F111" i="15"/>
  <c r="G111" i="15"/>
  <c r="M111" i="15" s="1"/>
  <c r="L110" i="15"/>
  <c r="N110" i="15"/>
  <c r="O110" i="15"/>
  <c r="J110" i="15"/>
  <c r="I110" i="15"/>
  <c r="K110" i="15"/>
  <c r="H110" i="15"/>
  <c r="E112" i="15"/>
  <c r="B113" i="15"/>
  <c r="D113" i="15"/>
  <c r="A114" i="15"/>
  <c r="I136" i="18"/>
  <c r="K136" i="18"/>
  <c r="H136" i="18"/>
  <c r="J136" i="18"/>
  <c r="L136" i="18"/>
  <c r="N136" i="18"/>
  <c r="F134" i="17"/>
  <c r="G137" i="18"/>
  <c r="G134" i="16"/>
  <c r="E135" i="17"/>
  <c r="F135" i="17" s="1"/>
  <c r="E135" i="16"/>
  <c r="L134" i="17"/>
  <c r="N134" i="17"/>
  <c r="K134" i="17"/>
  <c r="H134" i="17"/>
  <c r="J134" i="17"/>
  <c r="I134" i="17"/>
  <c r="O134" i="17"/>
  <c r="B139" i="18"/>
  <c r="A140" i="18"/>
  <c r="D139" i="18"/>
  <c r="E138" i="18"/>
  <c r="B136" i="17"/>
  <c r="A137" i="17"/>
  <c r="D136" i="17"/>
  <c r="B136" i="16"/>
  <c r="D136" i="16"/>
  <c r="A137" i="16"/>
  <c r="L133" i="17"/>
  <c r="I133" i="17"/>
  <c r="O133" i="17"/>
  <c r="K133" i="17"/>
  <c r="H133" i="17"/>
  <c r="N133" i="17"/>
  <c r="J133" i="17"/>
  <c r="L78" i="11"/>
  <c r="M78" i="11"/>
  <c r="K78" i="11"/>
  <c r="F79" i="11"/>
  <c r="G79" i="11" s="1"/>
  <c r="O79" i="11" s="1"/>
  <c r="B80" i="11"/>
  <c r="D80" i="11"/>
  <c r="N134" i="16" l="1"/>
  <c r="M134" i="16"/>
  <c r="J137" i="18"/>
  <c r="M137" i="18"/>
  <c r="A115" i="15"/>
  <c r="B114" i="15"/>
  <c r="D114" i="15"/>
  <c r="E113" i="15"/>
  <c r="H111" i="15"/>
  <c r="I111" i="15"/>
  <c r="N111" i="15"/>
  <c r="K111" i="15"/>
  <c r="L111" i="15"/>
  <c r="J111" i="15"/>
  <c r="O111" i="15"/>
  <c r="G112" i="15"/>
  <c r="M112" i="15" s="1"/>
  <c r="F112" i="15"/>
  <c r="L134" i="16"/>
  <c r="O134" i="16"/>
  <c r="I134" i="16"/>
  <c r="N137" i="18"/>
  <c r="O137" i="18"/>
  <c r="I137" i="18"/>
  <c r="H137" i="18"/>
  <c r="K137" i="18"/>
  <c r="H134" i="16"/>
  <c r="J134" i="16"/>
  <c r="L137" i="18"/>
  <c r="K134" i="16"/>
  <c r="G135" i="17"/>
  <c r="E136" i="16"/>
  <c r="F136" i="16" s="1"/>
  <c r="B137" i="16"/>
  <c r="A138" i="16"/>
  <c r="D137" i="16"/>
  <c r="F138" i="18"/>
  <c r="G138" i="18"/>
  <c r="M138" i="18" s="1"/>
  <c r="E136" i="17"/>
  <c r="A138" i="17"/>
  <c r="D137" i="17"/>
  <c r="B137" i="17"/>
  <c r="A141" i="18"/>
  <c r="B140" i="18"/>
  <c r="D140" i="18"/>
  <c r="E139" i="18"/>
  <c r="F135" i="16"/>
  <c r="G135" i="16"/>
  <c r="M135" i="16" s="1"/>
  <c r="A81" i="11"/>
  <c r="E80" i="11"/>
  <c r="N79" i="11"/>
  <c r="I79" i="11"/>
  <c r="J79" i="11"/>
  <c r="H79" i="11"/>
  <c r="J135" i="17" l="1"/>
  <c r="M135" i="17"/>
  <c r="F113" i="15"/>
  <c r="G113" i="15"/>
  <c r="M113" i="15" s="1"/>
  <c r="O112" i="15"/>
  <c r="H112" i="15"/>
  <c r="L112" i="15"/>
  <c r="J112" i="15"/>
  <c r="N112" i="15"/>
  <c r="K112" i="15"/>
  <c r="I112" i="15"/>
  <c r="E114" i="15"/>
  <c r="D115" i="15"/>
  <c r="B115" i="15"/>
  <c r="A116" i="15"/>
  <c r="H135" i="17"/>
  <c r="L135" i="17"/>
  <c r="K135" i="17"/>
  <c r="N135" i="17"/>
  <c r="I135" i="17"/>
  <c r="O135" i="17"/>
  <c r="E137" i="17"/>
  <c r="G137" i="17" s="1"/>
  <c r="M137" i="17" s="1"/>
  <c r="G136" i="16"/>
  <c r="M136" i="16" s="1"/>
  <c r="A139" i="17"/>
  <c r="B138" i="17"/>
  <c r="D138" i="17"/>
  <c r="F139" i="18"/>
  <c r="G139" i="18"/>
  <c r="M139" i="18" s="1"/>
  <c r="G136" i="17"/>
  <c r="M136" i="17" s="1"/>
  <c r="F136" i="17"/>
  <c r="L138" i="18"/>
  <c r="N138" i="18"/>
  <c r="J138" i="18"/>
  <c r="K138" i="18"/>
  <c r="I138" i="18"/>
  <c r="O138" i="18"/>
  <c r="H138" i="18"/>
  <c r="L135" i="16"/>
  <c r="H135" i="16"/>
  <c r="K135" i="16"/>
  <c r="J135" i="16"/>
  <c r="I135" i="16"/>
  <c r="O135" i="16"/>
  <c r="N135" i="16"/>
  <c r="E140" i="18"/>
  <c r="B141" i="18"/>
  <c r="A142" i="18"/>
  <c r="D141" i="18"/>
  <c r="D138" i="16"/>
  <c r="B138" i="16"/>
  <c r="A139" i="16"/>
  <c r="E137" i="16"/>
  <c r="K79" i="11"/>
  <c r="L79" i="11"/>
  <c r="M79" i="11"/>
  <c r="F80" i="11"/>
  <c r="G80" i="11" s="1"/>
  <c r="O80" i="11" s="1"/>
  <c r="B81" i="11"/>
  <c r="A82" i="11" s="1"/>
  <c r="D81" i="11"/>
  <c r="D116" i="15" l="1"/>
  <c r="B116" i="15"/>
  <c r="A117" i="15"/>
  <c r="E115" i="15"/>
  <c r="N113" i="15"/>
  <c r="L113" i="15"/>
  <c r="H113" i="15"/>
  <c r="J113" i="15"/>
  <c r="O113" i="15"/>
  <c r="K113" i="15"/>
  <c r="I113" i="15"/>
  <c r="G114" i="15"/>
  <c r="M114" i="15" s="1"/>
  <c r="F114" i="15"/>
  <c r="E138" i="16"/>
  <c r="G138" i="16" s="1"/>
  <c r="M138" i="16" s="1"/>
  <c r="O136" i="16"/>
  <c r="F137" i="17"/>
  <c r="H136" i="16"/>
  <c r="I136" i="16"/>
  <c r="N136" i="16"/>
  <c r="E138" i="17"/>
  <c r="F138" i="17" s="1"/>
  <c r="K136" i="16"/>
  <c r="J136" i="16"/>
  <c r="L136" i="16"/>
  <c r="F140" i="18"/>
  <c r="G140" i="18"/>
  <c r="M140" i="18" s="1"/>
  <c r="G137" i="16"/>
  <c r="M137" i="16" s="1"/>
  <c r="F137" i="16"/>
  <c r="L137" i="17"/>
  <c r="I137" i="17"/>
  <c r="H137" i="17"/>
  <c r="J137" i="17"/>
  <c r="O137" i="17"/>
  <c r="N137" i="17"/>
  <c r="K137" i="17"/>
  <c r="B139" i="16"/>
  <c r="A140" i="16"/>
  <c r="D139" i="16"/>
  <c r="L139" i="18"/>
  <c r="I139" i="18"/>
  <c r="H139" i="18"/>
  <c r="K139" i="18"/>
  <c r="O139" i="18"/>
  <c r="N139" i="18"/>
  <c r="J139" i="18"/>
  <c r="D142" i="18"/>
  <c r="B142" i="18"/>
  <c r="A143" i="18"/>
  <c r="L136" i="17"/>
  <c r="J136" i="17"/>
  <c r="K136" i="17"/>
  <c r="O136" i="17"/>
  <c r="I136" i="17"/>
  <c r="H136" i="17"/>
  <c r="N136" i="17"/>
  <c r="E141" i="18"/>
  <c r="B139" i="17"/>
  <c r="D139" i="17"/>
  <c r="A140" i="17"/>
  <c r="B82" i="11"/>
  <c r="A83" i="11" s="1"/>
  <c r="D82" i="11"/>
  <c r="E81" i="11"/>
  <c r="N80" i="11"/>
  <c r="J80" i="11"/>
  <c r="I80" i="11"/>
  <c r="H80" i="11"/>
  <c r="E116" i="15" l="1"/>
  <c r="F116" i="15" s="1"/>
  <c r="G115" i="15"/>
  <c r="M115" i="15" s="1"/>
  <c r="F115" i="15"/>
  <c r="H114" i="15"/>
  <c r="L114" i="15"/>
  <c r="O114" i="15"/>
  <c r="N114" i="15"/>
  <c r="K114" i="15"/>
  <c r="I114" i="15"/>
  <c r="J114" i="15"/>
  <c r="D117" i="15"/>
  <c r="B117" i="15"/>
  <c r="A118" i="15"/>
  <c r="F138" i="16"/>
  <c r="G138" i="17"/>
  <c r="M138" i="17" s="1"/>
  <c r="E142" i="18"/>
  <c r="G142" i="18" s="1"/>
  <c r="M142" i="18" s="1"/>
  <c r="E139" i="17"/>
  <c r="B143" i="18"/>
  <c r="A144" i="18"/>
  <c r="D143" i="18"/>
  <c r="G141" i="18"/>
  <c r="M141" i="18" s="1"/>
  <c r="F141" i="18"/>
  <c r="L138" i="16"/>
  <c r="O138" i="16"/>
  <c r="K138" i="16"/>
  <c r="J138" i="16"/>
  <c r="H138" i="16"/>
  <c r="I138" i="16"/>
  <c r="N138" i="16"/>
  <c r="B140" i="16"/>
  <c r="D140" i="16"/>
  <c r="A141" i="16"/>
  <c r="E139" i="16"/>
  <c r="L137" i="16"/>
  <c r="H137" i="16"/>
  <c r="O137" i="16"/>
  <c r="N137" i="16"/>
  <c r="J137" i="16"/>
  <c r="I137" i="16"/>
  <c r="K137" i="16"/>
  <c r="A141" i="17"/>
  <c r="D140" i="17"/>
  <c r="B140" i="17"/>
  <c r="L140" i="18"/>
  <c r="I140" i="18"/>
  <c r="H140" i="18"/>
  <c r="N140" i="18"/>
  <c r="K140" i="18"/>
  <c r="O140" i="18"/>
  <c r="J140" i="18"/>
  <c r="M80" i="11"/>
  <c r="K80" i="11"/>
  <c r="L80" i="11"/>
  <c r="E82" i="11"/>
  <c r="F82" i="11" s="1"/>
  <c r="F81" i="11"/>
  <c r="G81" i="11"/>
  <c r="O81" i="11" s="1"/>
  <c r="B83" i="11"/>
  <c r="D83" i="11"/>
  <c r="A84" i="11"/>
  <c r="G116" i="15" l="1"/>
  <c r="D118" i="15"/>
  <c r="A119" i="15"/>
  <c r="B118" i="15"/>
  <c r="E117" i="15"/>
  <c r="K115" i="15"/>
  <c r="O115" i="15"/>
  <c r="L115" i="15"/>
  <c r="N115" i="15"/>
  <c r="J115" i="15"/>
  <c r="I115" i="15"/>
  <c r="H115" i="15"/>
  <c r="N138" i="17"/>
  <c r="J138" i="17"/>
  <c r="O138" i="17"/>
  <c r="I138" i="17"/>
  <c r="K138" i="17"/>
  <c r="H138" i="17"/>
  <c r="L138" i="17"/>
  <c r="F142" i="18"/>
  <c r="E140" i="17"/>
  <c r="F140" i="17" s="1"/>
  <c r="E140" i="16"/>
  <c r="F140" i="16" s="1"/>
  <c r="B141" i="17"/>
  <c r="D141" i="17"/>
  <c r="A142" i="17"/>
  <c r="B141" i="16"/>
  <c r="A142" i="16"/>
  <c r="D141" i="16"/>
  <c r="L142" i="18"/>
  <c r="O142" i="18"/>
  <c r="J142" i="18"/>
  <c r="I142" i="18"/>
  <c r="K142" i="18"/>
  <c r="N142" i="18"/>
  <c r="H142" i="18"/>
  <c r="G139" i="16"/>
  <c r="M139" i="16" s="1"/>
  <c r="F139" i="16"/>
  <c r="L141" i="18"/>
  <c r="I141" i="18"/>
  <c r="H141" i="18"/>
  <c r="K141" i="18"/>
  <c r="N141" i="18"/>
  <c r="J141" i="18"/>
  <c r="O141" i="18"/>
  <c r="A145" i="18"/>
  <c r="D144" i="18"/>
  <c r="B144" i="18"/>
  <c r="E143" i="18"/>
  <c r="F139" i="17"/>
  <c r="G139" i="17"/>
  <c r="M139" i="17" s="1"/>
  <c r="G82" i="11"/>
  <c r="D84" i="11"/>
  <c r="B84" i="11"/>
  <c r="A85" i="11"/>
  <c r="E83" i="11"/>
  <c r="I81" i="11"/>
  <c r="H81" i="11"/>
  <c r="N81" i="11"/>
  <c r="J81" i="11"/>
  <c r="I116" i="15" l="1"/>
  <c r="M116" i="15"/>
  <c r="J116" i="15"/>
  <c r="H116" i="15"/>
  <c r="N116" i="15"/>
  <c r="L116" i="15"/>
  <c r="O116" i="15"/>
  <c r="K116" i="15"/>
  <c r="D119" i="15"/>
  <c r="B119" i="15"/>
  <c r="A120" i="15"/>
  <c r="G117" i="15"/>
  <c r="M117" i="15" s="1"/>
  <c r="F117" i="15"/>
  <c r="E118" i="15"/>
  <c r="G140" i="16"/>
  <c r="M140" i="16" s="1"/>
  <c r="G140" i="17"/>
  <c r="E144" i="18"/>
  <c r="G144" i="18" s="1"/>
  <c r="M144" i="18" s="1"/>
  <c r="E141" i="17"/>
  <c r="B145" i="18"/>
  <c r="D145" i="18"/>
  <c r="A146" i="18"/>
  <c r="L139" i="16"/>
  <c r="J139" i="16"/>
  <c r="K139" i="16"/>
  <c r="O139" i="16"/>
  <c r="N139" i="16"/>
  <c r="H139" i="16"/>
  <c r="I139" i="16"/>
  <c r="B142" i="16"/>
  <c r="A143" i="16"/>
  <c r="D142" i="16"/>
  <c r="L139" i="17"/>
  <c r="K139" i="17"/>
  <c r="J139" i="17"/>
  <c r="H139" i="17"/>
  <c r="N139" i="17"/>
  <c r="I139" i="17"/>
  <c r="O139" i="17"/>
  <c r="E141" i="16"/>
  <c r="A143" i="17"/>
  <c r="D142" i="17"/>
  <c r="B142" i="17"/>
  <c r="G143" i="18"/>
  <c r="M143" i="18" s="1"/>
  <c r="F143" i="18"/>
  <c r="L82" i="11"/>
  <c r="O82" i="11"/>
  <c r="I82" i="11"/>
  <c r="M82" i="11"/>
  <c r="H82" i="11"/>
  <c r="J82" i="11"/>
  <c r="K82" i="11"/>
  <c r="N82" i="11"/>
  <c r="L81" i="11"/>
  <c r="K81" i="11"/>
  <c r="M81" i="11"/>
  <c r="D85" i="11"/>
  <c r="B85" i="11"/>
  <c r="E84" i="11"/>
  <c r="F83" i="11"/>
  <c r="G83" i="11"/>
  <c r="O83" i="11" s="1"/>
  <c r="J140" i="17" l="1"/>
  <c r="M140" i="17"/>
  <c r="G118" i="15"/>
  <c r="M118" i="15" s="1"/>
  <c r="F118" i="15"/>
  <c r="N117" i="15"/>
  <c r="L117" i="15"/>
  <c r="K117" i="15"/>
  <c r="O117" i="15"/>
  <c r="I117" i="15"/>
  <c r="H117" i="15"/>
  <c r="J117" i="15"/>
  <c r="A121" i="15"/>
  <c r="B120" i="15"/>
  <c r="D120" i="15"/>
  <c r="E119" i="15"/>
  <c r="I140" i="17"/>
  <c r="J140" i="16"/>
  <c r="H140" i="16"/>
  <c r="O140" i="16"/>
  <c r="I140" i="16"/>
  <c r="K140" i="16"/>
  <c r="O140" i="17"/>
  <c r="L140" i="17"/>
  <c r="N140" i="16"/>
  <c r="L140" i="16"/>
  <c r="H140" i="17"/>
  <c r="K140" i="17"/>
  <c r="E142" i="17"/>
  <c r="G142" i="17" s="1"/>
  <c r="M142" i="17" s="1"/>
  <c r="F144" i="18"/>
  <c r="N140" i="17"/>
  <c r="E142" i="16"/>
  <c r="G142" i="16" s="1"/>
  <c r="M142" i="16" s="1"/>
  <c r="L143" i="18"/>
  <c r="N143" i="18"/>
  <c r="I143" i="18"/>
  <c r="J143" i="18"/>
  <c r="K143" i="18"/>
  <c r="O143" i="18"/>
  <c r="H143" i="18"/>
  <c r="D146" i="18"/>
  <c r="A147" i="18"/>
  <c r="B146" i="18"/>
  <c r="A144" i="16"/>
  <c r="D143" i="16"/>
  <c r="B143" i="16"/>
  <c r="E145" i="18"/>
  <c r="F141" i="17"/>
  <c r="G141" i="17"/>
  <c r="M141" i="17" s="1"/>
  <c r="G141" i="16"/>
  <c r="M141" i="16" s="1"/>
  <c r="F141" i="16"/>
  <c r="A144" i="17"/>
  <c r="B143" i="17"/>
  <c r="D143" i="17"/>
  <c r="L144" i="18"/>
  <c r="J144" i="18"/>
  <c r="I144" i="18"/>
  <c r="N144" i="18"/>
  <c r="H144" i="18"/>
  <c r="O144" i="18"/>
  <c r="K144" i="18"/>
  <c r="N83" i="11"/>
  <c r="J83" i="11"/>
  <c r="I83" i="11"/>
  <c r="H83" i="11"/>
  <c r="M83" i="11" s="1"/>
  <c r="L83" i="11"/>
  <c r="K83" i="11"/>
  <c r="F84" i="11"/>
  <c r="G84" i="11"/>
  <c r="O84" i="11" s="1"/>
  <c r="A86" i="11"/>
  <c r="E85" i="11"/>
  <c r="G119" i="15" l="1"/>
  <c r="M119" i="15" s="1"/>
  <c r="F119" i="15"/>
  <c r="E120" i="15"/>
  <c r="A122" i="15"/>
  <c r="B121" i="15"/>
  <c r="D121" i="15"/>
  <c r="L118" i="15"/>
  <c r="O118" i="15"/>
  <c r="K118" i="15"/>
  <c r="I118" i="15"/>
  <c r="J118" i="15"/>
  <c r="H118" i="15"/>
  <c r="N118" i="15"/>
  <c r="F142" i="17"/>
  <c r="F142" i="16"/>
  <c r="E143" i="17"/>
  <c r="F143" i="17" s="1"/>
  <c r="D147" i="18"/>
  <c r="A148" i="18"/>
  <c r="B147" i="18"/>
  <c r="F145" i="18"/>
  <c r="G145" i="18"/>
  <c r="M145" i="18" s="1"/>
  <c r="E143" i="16"/>
  <c r="L142" i="16"/>
  <c r="I142" i="16"/>
  <c r="K142" i="16"/>
  <c r="J142" i="16"/>
  <c r="N142" i="16"/>
  <c r="O142" i="16"/>
  <c r="H142" i="16"/>
  <c r="D144" i="17"/>
  <c r="B144" i="17"/>
  <c r="A145" i="17"/>
  <c r="A145" i="16"/>
  <c r="B144" i="16"/>
  <c r="D144" i="16"/>
  <c r="L141" i="16"/>
  <c r="J141" i="16"/>
  <c r="I141" i="16"/>
  <c r="O141" i="16"/>
  <c r="N141" i="16"/>
  <c r="K141" i="16"/>
  <c r="H141" i="16"/>
  <c r="L142" i="17"/>
  <c r="J142" i="17"/>
  <c r="I142" i="17"/>
  <c r="N142" i="17"/>
  <c r="H142" i="17"/>
  <c r="O142" i="17"/>
  <c r="K142" i="17"/>
  <c r="K141" i="17"/>
  <c r="L141" i="17"/>
  <c r="O141" i="17"/>
  <c r="I141" i="17"/>
  <c r="H141" i="17"/>
  <c r="N141" i="17"/>
  <c r="J141" i="17"/>
  <c r="E146" i="18"/>
  <c r="F85" i="11"/>
  <c r="G85" i="11"/>
  <c r="O85" i="11" s="1"/>
  <c r="B86" i="11"/>
  <c r="D86" i="11"/>
  <c r="K84" i="11"/>
  <c r="J84" i="11"/>
  <c r="I84" i="11"/>
  <c r="H84" i="11"/>
  <c r="N84" i="11"/>
  <c r="M84" i="11"/>
  <c r="L84" i="11"/>
  <c r="E121" i="15" l="1"/>
  <c r="B122" i="15"/>
  <c r="A123" i="15"/>
  <c r="D122" i="15"/>
  <c r="F120" i="15"/>
  <c r="G120" i="15"/>
  <c r="M120" i="15" s="1"/>
  <c r="N119" i="15"/>
  <c r="H119" i="15"/>
  <c r="J119" i="15"/>
  <c r="K119" i="15"/>
  <c r="O119" i="15"/>
  <c r="I119" i="15"/>
  <c r="L119" i="15"/>
  <c r="E147" i="18"/>
  <c r="F147" i="18" s="1"/>
  <c r="G143" i="17"/>
  <c r="E144" i="17"/>
  <c r="F144" i="17" s="1"/>
  <c r="A146" i="17"/>
  <c r="B145" i="17"/>
  <c r="D145" i="17"/>
  <c r="A149" i="18"/>
  <c r="B148" i="18"/>
  <c r="D148" i="18"/>
  <c r="F146" i="18"/>
  <c r="G146" i="18"/>
  <c r="M146" i="18" s="1"/>
  <c r="L145" i="18"/>
  <c r="O145" i="18"/>
  <c r="N145" i="18"/>
  <c r="K145" i="18"/>
  <c r="I145" i="18"/>
  <c r="J145" i="18"/>
  <c r="H145" i="18"/>
  <c r="G143" i="16"/>
  <c r="M143" i="16" s="1"/>
  <c r="F143" i="16"/>
  <c r="E144" i="16"/>
  <c r="B145" i="16"/>
  <c r="A146" i="16"/>
  <c r="D145" i="16"/>
  <c r="A87" i="11"/>
  <c r="E86" i="11"/>
  <c r="K85" i="11"/>
  <c r="H85" i="11"/>
  <c r="N85" i="11"/>
  <c r="J85" i="11"/>
  <c r="I85" i="11"/>
  <c r="M85" i="11"/>
  <c r="L85" i="11"/>
  <c r="H143" i="17" l="1"/>
  <c r="M143" i="17"/>
  <c r="N120" i="15"/>
  <c r="J120" i="15"/>
  <c r="O120" i="15"/>
  <c r="H120" i="15"/>
  <c r="I120" i="15"/>
  <c r="L120" i="15"/>
  <c r="K120" i="15"/>
  <c r="B123" i="15"/>
  <c r="A124" i="15"/>
  <c r="D123" i="15"/>
  <c r="E122" i="15"/>
  <c r="F121" i="15"/>
  <c r="G121" i="15"/>
  <c r="M121" i="15" s="1"/>
  <c r="I143" i="17"/>
  <c r="G147" i="18"/>
  <c r="M147" i="18" s="1"/>
  <c r="J143" i="17"/>
  <c r="N143" i="17"/>
  <c r="O143" i="17"/>
  <c r="K143" i="17"/>
  <c r="L143" i="17"/>
  <c r="E148" i="18"/>
  <c r="G148" i="18" s="1"/>
  <c r="M148" i="18" s="1"/>
  <c r="G144" i="17"/>
  <c r="F144" i="16"/>
  <c r="G144" i="16"/>
  <c r="M144" i="16" s="1"/>
  <c r="L143" i="16"/>
  <c r="H143" i="16"/>
  <c r="O143" i="16"/>
  <c r="K143" i="16"/>
  <c r="J143" i="16"/>
  <c r="N143" i="16"/>
  <c r="I143" i="16"/>
  <c r="A150" i="18"/>
  <c r="B149" i="18"/>
  <c r="D149" i="18"/>
  <c r="B146" i="17"/>
  <c r="A147" i="17"/>
  <c r="D146" i="17"/>
  <c r="B146" i="16"/>
  <c r="A147" i="16"/>
  <c r="D146" i="16"/>
  <c r="E145" i="17"/>
  <c r="E145" i="16"/>
  <c r="L146" i="18"/>
  <c r="I146" i="18"/>
  <c r="H146" i="18"/>
  <c r="J146" i="18"/>
  <c r="O146" i="18"/>
  <c r="N146" i="18"/>
  <c r="K146" i="18"/>
  <c r="F86" i="11"/>
  <c r="G86" i="11"/>
  <c r="O86" i="11" s="1"/>
  <c r="B87" i="11"/>
  <c r="D87" i="11"/>
  <c r="I144" i="17" l="1"/>
  <c r="M144" i="17"/>
  <c r="E123" i="15"/>
  <c r="F123" i="15" s="1"/>
  <c r="A125" i="15"/>
  <c r="B124" i="15"/>
  <c r="D124" i="15"/>
  <c r="L121" i="15"/>
  <c r="I121" i="15"/>
  <c r="O121" i="15"/>
  <c r="K121" i="15"/>
  <c r="N121" i="15"/>
  <c r="J121" i="15"/>
  <c r="H121" i="15"/>
  <c r="F122" i="15"/>
  <c r="G122" i="15"/>
  <c r="M122" i="15" s="1"/>
  <c r="L147" i="18"/>
  <c r="I147" i="18"/>
  <c r="N147" i="18"/>
  <c r="O147" i="18"/>
  <c r="K147" i="18"/>
  <c r="H147" i="18"/>
  <c r="J147" i="18"/>
  <c r="J144" i="17"/>
  <c r="L144" i="17"/>
  <c r="K144" i="17"/>
  <c r="N144" i="17"/>
  <c r="H144" i="17"/>
  <c r="F148" i="18"/>
  <c r="O144" i="17"/>
  <c r="E146" i="16"/>
  <c r="F146" i="16" s="1"/>
  <c r="G145" i="17"/>
  <c r="M145" i="17" s="1"/>
  <c r="F145" i="17"/>
  <c r="A148" i="16"/>
  <c r="D147" i="16"/>
  <c r="B147" i="16"/>
  <c r="D147" i="17"/>
  <c r="B147" i="17"/>
  <c r="A148" i="17"/>
  <c r="E146" i="17"/>
  <c r="E149" i="18"/>
  <c r="A151" i="18"/>
  <c r="D150" i="18"/>
  <c r="B150" i="18"/>
  <c r="L148" i="18"/>
  <c r="J148" i="18"/>
  <c r="K148" i="18"/>
  <c r="N148" i="18"/>
  <c r="H148" i="18"/>
  <c r="I148" i="18"/>
  <c r="O148" i="18"/>
  <c r="L144" i="16"/>
  <c r="H144" i="16"/>
  <c r="N144" i="16"/>
  <c r="K144" i="16"/>
  <c r="I144" i="16"/>
  <c r="J144" i="16"/>
  <c r="O144" i="16"/>
  <c r="G145" i="16"/>
  <c r="M145" i="16" s="1"/>
  <c r="F145" i="16"/>
  <c r="N86" i="11"/>
  <c r="M86" i="11"/>
  <c r="I86" i="11"/>
  <c r="L86" i="11"/>
  <c r="K86" i="11"/>
  <c r="J86" i="11"/>
  <c r="H86" i="11"/>
  <c r="A88" i="11"/>
  <c r="E87" i="11"/>
  <c r="G123" i="15" l="1"/>
  <c r="M123" i="15" s="1"/>
  <c r="H122" i="15"/>
  <c r="K122" i="15"/>
  <c r="J122" i="15"/>
  <c r="N122" i="15"/>
  <c r="O122" i="15"/>
  <c r="I122" i="15"/>
  <c r="L122" i="15"/>
  <c r="E124" i="15"/>
  <c r="B125" i="15"/>
  <c r="A126" i="15"/>
  <c r="D125" i="15"/>
  <c r="G146" i="16"/>
  <c r="E150" i="18"/>
  <c r="F150" i="18" s="1"/>
  <c r="E147" i="16"/>
  <c r="F147" i="16" s="1"/>
  <c r="E147" i="17"/>
  <c r="G147" i="17" s="1"/>
  <c r="M147" i="17" s="1"/>
  <c r="F146" i="17"/>
  <c r="G146" i="17"/>
  <c r="M146" i="17" s="1"/>
  <c r="L145" i="17"/>
  <c r="O145" i="17"/>
  <c r="N145" i="17"/>
  <c r="H145" i="17"/>
  <c r="J145" i="17"/>
  <c r="I145" i="17"/>
  <c r="K145" i="17"/>
  <c r="A149" i="17"/>
  <c r="B148" i="17"/>
  <c r="D148" i="17"/>
  <c r="D151" i="18"/>
  <c r="A152" i="18"/>
  <c r="B151" i="18"/>
  <c r="D148" i="16"/>
  <c r="B148" i="16"/>
  <c r="A149" i="16"/>
  <c r="L145" i="16"/>
  <c r="J145" i="16"/>
  <c r="N145" i="16"/>
  <c r="O145" i="16"/>
  <c r="I145" i="16"/>
  <c r="H145" i="16"/>
  <c r="K145" i="16"/>
  <c r="F149" i="18"/>
  <c r="G149" i="18"/>
  <c r="M149" i="18" s="1"/>
  <c r="D88" i="11"/>
  <c r="B88" i="11"/>
  <c r="F87" i="11"/>
  <c r="G87" i="11"/>
  <c r="O87" i="11" s="1"/>
  <c r="K123" i="15" l="1"/>
  <c r="H123" i="15"/>
  <c r="L123" i="15"/>
  <c r="J123" i="15"/>
  <c r="O123" i="15"/>
  <c r="L146" i="16"/>
  <c r="M146" i="16"/>
  <c r="N123" i="15"/>
  <c r="I123" i="15"/>
  <c r="B126" i="15"/>
  <c r="D126" i="15"/>
  <c r="A127" i="15"/>
  <c r="E125" i="15"/>
  <c r="F124" i="15"/>
  <c r="G124" i="15"/>
  <c r="M124" i="15" s="1"/>
  <c r="J146" i="16"/>
  <c r="H146" i="16"/>
  <c r="N146" i="16"/>
  <c r="I146" i="16"/>
  <c r="K146" i="16"/>
  <c r="O146" i="16"/>
  <c r="G150" i="18"/>
  <c r="G147" i="16"/>
  <c r="F147" i="17"/>
  <c r="E148" i="16"/>
  <c r="F148" i="16" s="1"/>
  <c r="E151" i="18"/>
  <c r="A153" i="18"/>
  <c r="D152" i="18"/>
  <c r="B152" i="18"/>
  <c r="L147" i="17"/>
  <c r="N147" i="17"/>
  <c r="J147" i="17"/>
  <c r="H147" i="17"/>
  <c r="I147" i="17"/>
  <c r="O147" i="17"/>
  <c r="K147" i="17"/>
  <c r="L149" i="18"/>
  <c r="O149" i="18"/>
  <c r="I149" i="18"/>
  <c r="N149" i="18"/>
  <c r="K149" i="18"/>
  <c r="H149" i="18"/>
  <c r="J149" i="18"/>
  <c r="D149" i="16"/>
  <c r="B149" i="16"/>
  <c r="A150" i="16"/>
  <c r="E148" i="17"/>
  <c r="L146" i="17"/>
  <c r="J146" i="17"/>
  <c r="I146" i="17"/>
  <c r="O146" i="17"/>
  <c r="N146" i="17"/>
  <c r="H146" i="17"/>
  <c r="K146" i="17"/>
  <c r="D149" i="17"/>
  <c r="B149" i="17"/>
  <c r="A150" i="17"/>
  <c r="A89" i="11"/>
  <c r="E88" i="11"/>
  <c r="J87" i="11"/>
  <c r="I87" i="11"/>
  <c r="H87" i="11"/>
  <c r="M87" i="11" s="1"/>
  <c r="N87" i="11"/>
  <c r="L87" i="11"/>
  <c r="K87" i="11"/>
  <c r="K147" i="16" l="1"/>
  <c r="M147" i="16"/>
  <c r="O150" i="18"/>
  <c r="M150" i="18"/>
  <c r="L124" i="15"/>
  <c r="I124" i="15"/>
  <c r="J124" i="15"/>
  <c r="O124" i="15"/>
  <c r="K124" i="15"/>
  <c r="H124" i="15"/>
  <c r="N124" i="15"/>
  <c r="G125" i="15"/>
  <c r="M125" i="15" s="1"/>
  <c r="F125" i="15"/>
  <c r="D127" i="15"/>
  <c r="A128" i="15"/>
  <c r="B127" i="15"/>
  <c r="E126" i="15"/>
  <c r="E149" i="17"/>
  <c r="G149" i="17" s="1"/>
  <c r="M149" i="17" s="1"/>
  <c r="J147" i="16"/>
  <c r="H147" i="16"/>
  <c r="L147" i="16"/>
  <c r="I150" i="18"/>
  <c r="J150" i="18"/>
  <c r="K150" i="18"/>
  <c r="N150" i="18"/>
  <c r="L150" i="18"/>
  <c r="H150" i="18"/>
  <c r="E149" i="16"/>
  <c r="G149" i="16" s="1"/>
  <c r="M149" i="16" s="1"/>
  <c r="I147" i="16"/>
  <c r="N147" i="16"/>
  <c r="O147" i="16"/>
  <c r="G148" i="16"/>
  <c r="B150" i="16"/>
  <c r="D150" i="16"/>
  <c r="A151" i="16"/>
  <c r="E152" i="18"/>
  <c r="D150" i="17"/>
  <c r="A151" i="17"/>
  <c r="B150" i="17"/>
  <c r="F148" i="17"/>
  <c r="G148" i="17"/>
  <c r="M148" i="17" s="1"/>
  <c r="A154" i="18"/>
  <c r="B153" i="18"/>
  <c r="D153" i="18"/>
  <c r="F151" i="18"/>
  <c r="G151" i="18"/>
  <c r="M151" i="18" s="1"/>
  <c r="F88" i="11"/>
  <c r="G88" i="11"/>
  <c r="O88" i="11" s="1"/>
  <c r="B89" i="11"/>
  <c r="D89" i="11"/>
  <c r="K148" i="16" l="1"/>
  <c r="M148" i="16"/>
  <c r="E127" i="15"/>
  <c r="G127" i="15" s="1"/>
  <c r="M127" i="15" s="1"/>
  <c r="N125" i="15"/>
  <c r="J125" i="15"/>
  <c r="I125" i="15"/>
  <c r="K125" i="15"/>
  <c r="L125" i="15"/>
  <c r="O125" i="15"/>
  <c r="H125" i="15"/>
  <c r="F126" i="15"/>
  <c r="G126" i="15"/>
  <c r="M126" i="15" s="1"/>
  <c r="B128" i="15"/>
  <c r="A129" i="15"/>
  <c r="D128" i="15"/>
  <c r="F149" i="17"/>
  <c r="F149" i="16"/>
  <c r="H148" i="16"/>
  <c r="N148" i="16"/>
  <c r="J148" i="16"/>
  <c r="O148" i="16"/>
  <c r="I148" i="16"/>
  <c r="L148" i="16"/>
  <c r="E150" i="17"/>
  <c r="F150" i="17" s="1"/>
  <c r="F152" i="18"/>
  <c r="G152" i="18"/>
  <c r="M152" i="18" s="1"/>
  <c r="E153" i="18"/>
  <c r="A155" i="18"/>
  <c r="D154" i="18"/>
  <c r="B154" i="18"/>
  <c r="L148" i="17"/>
  <c r="K148" i="17"/>
  <c r="H148" i="17"/>
  <c r="N148" i="17"/>
  <c r="J148" i="17"/>
  <c r="O148" i="17"/>
  <c r="I148" i="17"/>
  <c r="E150" i="16"/>
  <c r="L151" i="18"/>
  <c r="I151" i="18"/>
  <c r="N151" i="18"/>
  <c r="O151" i="18"/>
  <c r="K151" i="18"/>
  <c r="J151" i="18"/>
  <c r="H151" i="18"/>
  <c r="D151" i="17"/>
  <c r="B151" i="17"/>
  <c r="A152" i="17"/>
  <c r="L149" i="16"/>
  <c r="O149" i="16"/>
  <c r="I149" i="16"/>
  <c r="H149" i="16"/>
  <c r="N149" i="16"/>
  <c r="J149" i="16"/>
  <c r="K149" i="16"/>
  <c r="L149" i="17"/>
  <c r="J149" i="17"/>
  <c r="I149" i="17"/>
  <c r="O149" i="17"/>
  <c r="K149" i="17"/>
  <c r="N149" i="17"/>
  <c r="H149" i="17"/>
  <c r="D151" i="16"/>
  <c r="B151" i="16"/>
  <c r="A152" i="16"/>
  <c r="N88" i="11"/>
  <c r="J88" i="11"/>
  <c r="M88" i="11"/>
  <c r="K88" i="11"/>
  <c r="I88" i="11"/>
  <c r="H88" i="11"/>
  <c r="L88" i="11"/>
  <c r="A90" i="11"/>
  <c r="E89" i="11"/>
  <c r="F127" i="15" l="1"/>
  <c r="E128" i="15"/>
  <c r="A130" i="15"/>
  <c r="B129" i="15"/>
  <c r="D129" i="15"/>
  <c r="I126" i="15"/>
  <c r="L126" i="15"/>
  <c r="O126" i="15"/>
  <c r="N126" i="15"/>
  <c r="H126" i="15"/>
  <c r="K126" i="15"/>
  <c r="J126" i="15"/>
  <c r="H127" i="15"/>
  <c r="J127" i="15"/>
  <c r="L127" i="15"/>
  <c r="K127" i="15"/>
  <c r="N127" i="15"/>
  <c r="I127" i="15"/>
  <c r="O127" i="15"/>
  <c r="E154" i="18"/>
  <c r="G154" i="18" s="1"/>
  <c r="M154" i="18" s="1"/>
  <c r="G150" i="17"/>
  <c r="E151" i="17"/>
  <c r="G151" i="17" s="1"/>
  <c r="M151" i="17" s="1"/>
  <c r="E151" i="16"/>
  <c r="G151" i="16" s="1"/>
  <c r="M151" i="16" s="1"/>
  <c r="D155" i="18"/>
  <c r="B155" i="18"/>
  <c r="A156" i="18"/>
  <c r="D152" i="17"/>
  <c r="B152" i="17"/>
  <c r="A153" i="17"/>
  <c r="A153" i="16"/>
  <c r="B152" i="16"/>
  <c r="D152" i="16"/>
  <c r="F150" i="16"/>
  <c r="G150" i="16"/>
  <c r="M150" i="16" s="1"/>
  <c r="F153" i="18"/>
  <c r="G153" i="18"/>
  <c r="M153" i="18" s="1"/>
  <c r="L152" i="18"/>
  <c r="O152" i="18"/>
  <c r="I152" i="18"/>
  <c r="K152" i="18"/>
  <c r="J152" i="18"/>
  <c r="N152" i="18"/>
  <c r="H152" i="18"/>
  <c r="F89" i="11"/>
  <c r="G89" i="11"/>
  <c r="O89" i="11" s="1"/>
  <c r="B90" i="11"/>
  <c r="D90" i="11"/>
  <c r="A91" i="11"/>
  <c r="K150" i="17" l="1"/>
  <c r="M150" i="17"/>
  <c r="E129" i="15"/>
  <c r="B130" i="15"/>
  <c r="A131" i="15"/>
  <c r="D130" i="15"/>
  <c r="F128" i="15"/>
  <c r="G128" i="15"/>
  <c r="M128" i="15" s="1"/>
  <c r="L150" i="17"/>
  <c r="O150" i="17"/>
  <c r="H150" i="17"/>
  <c r="N150" i="17"/>
  <c r="F154" i="18"/>
  <c r="I150" i="17"/>
  <c r="J150" i="17"/>
  <c r="F151" i="17"/>
  <c r="F151" i="16"/>
  <c r="E152" i="17"/>
  <c r="G152" i="17" s="1"/>
  <c r="M152" i="17" s="1"/>
  <c r="E155" i="18"/>
  <c r="G155" i="18" s="1"/>
  <c r="M155" i="18" s="1"/>
  <c r="D153" i="17"/>
  <c r="A154" i="17"/>
  <c r="B153" i="17"/>
  <c r="E152" i="16"/>
  <c r="A154" i="16"/>
  <c r="D153" i="16"/>
  <c r="B153" i="16"/>
  <c r="L151" i="16"/>
  <c r="O151" i="16"/>
  <c r="H151" i="16"/>
  <c r="J151" i="16"/>
  <c r="K151" i="16"/>
  <c r="N151" i="16"/>
  <c r="I151" i="16"/>
  <c r="L154" i="18"/>
  <c r="I154" i="18"/>
  <c r="N154" i="18"/>
  <c r="J154" i="18"/>
  <c r="O154" i="18"/>
  <c r="H154" i="18"/>
  <c r="K154" i="18"/>
  <c r="L153" i="18"/>
  <c r="I153" i="18"/>
  <c r="N153" i="18"/>
  <c r="K153" i="18"/>
  <c r="O153" i="18"/>
  <c r="H153" i="18"/>
  <c r="J153" i="18"/>
  <c r="L151" i="17"/>
  <c r="N151" i="17"/>
  <c r="K151" i="17"/>
  <c r="I151" i="17"/>
  <c r="O151" i="17"/>
  <c r="H151" i="17"/>
  <c r="J151" i="17"/>
  <c r="B156" i="18"/>
  <c r="A157" i="18"/>
  <c r="D156" i="18"/>
  <c r="L150" i="16"/>
  <c r="N150" i="16"/>
  <c r="I150" i="16"/>
  <c r="O150" i="16"/>
  <c r="K150" i="16"/>
  <c r="J150" i="16"/>
  <c r="H150" i="16"/>
  <c r="D91" i="11"/>
  <c r="B91" i="11"/>
  <c r="A92" i="11"/>
  <c r="E90" i="11"/>
  <c r="I89" i="11"/>
  <c r="L89" i="11"/>
  <c r="J89" i="11"/>
  <c r="H89" i="11"/>
  <c r="N89" i="11"/>
  <c r="M89" i="11"/>
  <c r="K89" i="11"/>
  <c r="H128" i="15" l="1"/>
  <c r="K128" i="15"/>
  <c r="I128" i="15"/>
  <c r="N128" i="15"/>
  <c r="L128" i="15"/>
  <c r="O128" i="15"/>
  <c r="J128" i="15"/>
  <c r="D131" i="15"/>
  <c r="A132" i="15"/>
  <c r="B131" i="15"/>
  <c r="E130" i="15"/>
  <c r="F129" i="15"/>
  <c r="G129" i="15"/>
  <c r="M129" i="15" s="1"/>
  <c r="F155" i="18"/>
  <c r="E153" i="16"/>
  <c r="F153" i="16" s="1"/>
  <c r="F152" i="17"/>
  <c r="L152" i="17"/>
  <c r="J152" i="17"/>
  <c r="H152" i="17"/>
  <c r="O152" i="17"/>
  <c r="N152" i="17"/>
  <c r="K152" i="17"/>
  <c r="I152" i="17"/>
  <c r="D154" i="16"/>
  <c r="A155" i="16"/>
  <c r="B154" i="16"/>
  <c r="D157" i="18"/>
  <c r="A158" i="18"/>
  <c r="B157" i="18"/>
  <c r="G152" i="16"/>
  <c r="M152" i="16" s="1"/>
  <c r="F152" i="16"/>
  <c r="E156" i="18"/>
  <c r="L155" i="18"/>
  <c r="J155" i="18"/>
  <c r="I155" i="18"/>
  <c r="O155" i="18"/>
  <c r="N155" i="18"/>
  <c r="H155" i="18"/>
  <c r="K155" i="18"/>
  <c r="E153" i="17"/>
  <c r="B154" i="17"/>
  <c r="A155" i="17"/>
  <c r="D154" i="17"/>
  <c r="F90" i="11"/>
  <c r="G90" i="11"/>
  <c r="O90" i="11" s="1"/>
  <c r="E91" i="11"/>
  <c r="D92" i="11"/>
  <c r="B92" i="11"/>
  <c r="A93" i="11"/>
  <c r="A133" i="15" l="1"/>
  <c r="B132" i="15"/>
  <c r="D132" i="15"/>
  <c r="O129" i="15"/>
  <c r="J129" i="15"/>
  <c r="I129" i="15"/>
  <c r="H129" i="15"/>
  <c r="L129" i="15"/>
  <c r="N129" i="15"/>
  <c r="K129" i="15"/>
  <c r="G130" i="15"/>
  <c r="M130" i="15" s="1"/>
  <c r="F130" i="15"/>
  <c r="E131" i="15"/>
  <c r="G153" i="16"/>
  <c r="M153" i="16" s="1"/>
  <c r="E154" i="16"/>
  <c r="F154" i="16" s="1"/>
  <c r="E157" i="18"/>
  <c r="G157" i="18" s="1"/>
  <c r="M157" i="18" s="1"/>
  <c r="A156" i="17"/>
  <c r="B155" i="17"/>
  <c r="D155" i="17"/>
  <c r="L152" i="16"/>
  <c r="K152" i="16"/>
  <c r="O152" i="16"/>
  <c r="H152" i="16"/>
  <c r="N152" i="16"/>
  <c r="I152" i="16"/>
  <c r="J152" i="16"/>
  <c r="B155" i="16"/>
  <c r="A156" i="16"/>
  <c r="D155" i="16"/>
  <c r="E154" i="17"/>
  <c r="A159" i="18"/>
  <c r="D158" i="18"/>
  <c r="B158" i="18"/>
  <c r="G156" i="18"/>
  <c r="M156" i="18" s="1"/>
  <c r="F156" i="18"/>
  <c r="F153" i="17"/>
  <c r="G153" i="17"/>
  <c r="M153" i="17" s="1"/>
  <c r="A94" i="11"/>
  <c r="D93" i="11"/>
  <c r="B93" i="11"/>
  <c r="E92" i="11"/>
  <c r="F91" i="11"/>
  <c r="G91" i="11"/>
  <c r="O91" i="11" s="1"/>
  <c r="L90" i="11"/>
  <c r="K90" i="11"/>
  <c r="J90" i="11"/>
  <c r="I90" i="11"/>
  <c r="N90" i="11"/>
  <c r="H90" i="11"/>
  <c r="M90" i="11"/>
  <c r="G131" i="15" l="1"/>
  <c r="M131" i="15" s="1"/>
  <c r="F131" i="15"/>
  <c r="N130" i="15"/>
  <c r="H130" i="15"/>
  <c r="O130" i="15"/>
  <c r="J130" i="15"/>
  <c r="K130" i="15"/>
  <c r="L130" i="15"/>
  <c r="I130" i="15"/>
  <c r="E132" i="15"/>
  <c r="A134" i="15"/>
  <c r="B133" i="15"/>
  <c r="D133" i="15"/>
  <c r="I153" i="16"/>
  <c r="J153" i="16"/>
  <c r="O153" i="16"/>
  <c r="H153" i="16"/>
  <c r="L153" i="16"/>
  <c r="N153" i="16"/>
  <c r="K153" i="16"/>
  <c r="G154" i="16"/>
  <c r="F157" i="18"/>
  <c r="E158" i="18"/>
  <c r="G158" i="18" s="1"/>
  <c r="M158" i="18" s="1"/>
  <c r="L157" i="18"/>
  <c r="J157" i="18"/>
  <c r="K157" i="18"/>
  <c r="I157" i="18"/>
  <c r="N157" i="18"/>
  <c r="H157" i="18"/>
  <c r="O157" i="18"/>
  <c r="D156" i="17"/>
  <c r="A157" i="17"/>
  <c r="B156" i="17"/>
  <c r="B159" i="18"/>
  <c r="D159" i="18"/>
  <c r="F154" i="17"/>
  <c r="G154" i="17"/>
  <c r="M154" i="17" s="1"/>
  <c r="L153" i="17"/>
  <c r="H153" i="17"/>
  <c r="I153" i="17"/>
  <c r="K153" i="17"/>
  <c r="O153" i="17"/>
  <c r="N153" i="17"/>
  <c r="J153" i="17"/>
  <c r="D156" i="16"/>
  <c r="A157" i="16"/>
  <c r="B156" i="16"/>
  <c r="E155" i="16"/>
  <c r="L156" i="18"/>
  <c r="N156" i="18"/>
  <c r="K156" i="18"/>
  <c r="J156" i="18"/>
  <c r="I156" i="18"/>
  <c r="H156" i="18"/>
  <c r="O156" i="18"/>
  <c r="E155" i="17"/>
  <c r="E93" i="11"/>
  <c r="F93" i="11" s="1"/>
  <c r="H91" i="11"/>
  <c r="L91" i="11" s="1"/>
  <c r="N91" i="11"/>
  <c r="I91" i="11"/>
  <c r="K91" i="11" s="1"/>
  <c r="J91" i="11"/>
  <c r="M91" i="11"/>
  <c r="F92" i="11"/>
  <c r="G92" i="11"/>
  <c r="O92" i="11" s="1"/>
  <c r="A95" i="11"/>
  <c r="D94" i="11"/>
  <c r="B94" i="11"/>
  <c r="J154" i="16" l="1"/>
  <c r="M154" i="16"/>
  <c r="E133" i="15"/>
  <c r="D134" i="15"/>
  <c r="B134" i="15"/>
  <c r="A135" i="15"/>
  <c r="G132" i="15"/>
  <c r="M132" i="15" s="1"/>
  <c r="F132" i="15"/>
  <c r="N131" i="15"/>
  <c r="J131" i="15"/>
  <c r="K131" i="15"/>
  <c r="O131" i="15"/>
  <c r="I131" i="15"/>
  <c r="H131" i="15"/>
  <c r="L131" i="15"/>
  <c r="F158" i="18"/>
  <c r="L154" i="16"/>
  <c r="I154" i="16"/>
  <c r="H154" i="16"/>
  <c r="K154" i="16"/>
  <c r="O154" i="16"/>
  <c r="N154" i="16"/>
  <c r="E156" i="16"/>
  <c r="G156" i="16" s="1"/>
  <c r="M156" i="16" s="1"/>
  <c r="E156" i="17"/>
  <c r="B157" i="17"/>
  <c r="A158" i="17"/>
  <c r="D157" i="17"/>
  <c r="F155" i="17"/>
  <c r="G155" i="17"/>
  <c r="M155" i="17" s="1"/>
  <c r="L154" i="17"/>
  <c r="K154" i="17"/>
  <c r="I154" i="17"/>
  <c r="N154" i="17"/>
  <c r="H154" i="17"/>
  <c r="J154" i="17"/>
  <c r="O154" i="17"/>
  <c r="E159" i="18"/>
  <c r="G155" i="16"/>
  <c r="M155" i="16" s="1"/>
  <c r="F155" i="16"/>
  <c r="L158" i="18"/>
  <c r="H158" i="18"/>
  <c r="N158" i="18"/>
  <c r="K158" i="18"/>
  <c r="O158" i="18"/>
  <c r="J158" i="18"/>
  <c r="I158" i="18"/>
  <c r="B157" i="16"/>
  <c r="A158" i="16"/>
  <c r="D157" i="16"/>
  <c r="G93" i="11"/>
  <c r="B95" i="11"/>
  <c r="A96" i="11"/>
  <c r="D95" i="11"/>
  <c r="K92" i="11"/>
  <c r="J92" i="11"/>
  <c r="I92" i="11"/>
  <c r="H92" i="11"/>
  <c r="N92" i="11"/>
  <c r="M92" i="11"/>
  <c r="L92" i="11"/>
  <c r="E94" i="11"/>
  <c r="K132" i="15" l="1"/>
  <c r="J132" i="15"/>
  <c r="O132" i="15"/>
  <c r="L132" i="15"/>
  <c r="H132" i="15"/>
  <c r="I132" i="15"/>
  <c r="N132" i="15"/>
  <c r="D135" i="15"/>
  <c r="B135" i="15"/>
  <c r="A136" i="15"/>
  <c r="E134" i="15"/>
  <c r="G133" i="15"/>
  <c r="M133" i="15" s="1"/>
  <c r="F133" i="15"/>
  <c r="F156" i="16"/>
  <c r="E157" i="16"/>
  <c r="G157" i="16" s="1"/>
  <c r="M157" i="16" s="1"/>
  <c r="L156" i="16"/>
  <c r="N156" i="16"/>
  <c r="K156" i="16"/>
  <c r="J156" i="16"/>
  <c r="H156" i="16"/>
  <c r="I156" i="16"/>
  <c r="O156" i="16"/>
  <c r="A159" i="16"/>
  <c r="B158" i="16"/>
  <c r="D158" i="16"/>
  <c r="B158" i="17"/>
  <c r="D158" i="17"/>
  <c r="A159" i="17"/>
  <c r="G159" i="18"/>
  <c r="M159" i="18" s="1"/>
  <c r="F159" i="18"/>
  <c r="E157" i="17"/>
  <c r="L155" i="16"/>
  <c r="N155" i="16"/>
  <c r="H155" i="16"/>
  <c r="I155" i="16"/>
  <c r="J155" i="16"/>
  <c r="O155" i="16"/>
  <c r="K155" i="16"/>
  <c r="L155" i="17"/>
  <c r="N155" i="17"/>
  <c r="J155" i="17"/>
  <c r="H155" i="17"/>
  <c r="I155" i="17"/>
  <c r="K155" i="17"/>
  <c r="O155" i="17"/>
  <c r="F156" i="17"/>
  <c r="G156" i="17"/>
  <c r="M156" i="17" s="1"/>
  <c r="K93" i="11"/>
  <c r="O93" i="11"/>
  <c r="N93" i="11"/>
  <c r="J93" i="11"/>
  <c r="H93" i="11"/>
  <c r="I93" i="11"/>
  <c r="L93" i="11"/>
  <c r="M93" i="11"/>
  <c r="F94" i="11"/>
  <c r="G94" i="11"/>
  <c r="O94" i="11" s="1"/>
  <c r="A97" i="11"/>
  <c r="B96" i="11"/>
  <c r="D96" i="11"/>
  <c r="E95" i="11"/>
  <c r="E135" i="15" l="1"/>
  <c r="N133" i="15"/>
  <c r="K133" i="15"/>
  <c r="O133" i="15"/>
  <c r="L133" i="15"/>
  <c r="J133" i="15"/>
  <c r="I133" i="15"/>
  <c r="H133" i="15"/>
  <c r="G134" i="15"/>
  <c r="M134" i="15" s="1"/>
  <c r="F134" i="15"/>
  <c r="B136" i="15"/>
  <c r="A137" i="15"/>
  <c r="D136" i="15"/>
  <c r="F157" i="16"/>
  <c r="G157" i="17"/>
  <c r="M157" i="17" s="1"/>
  <c r="F157" i="17"/>
  <c r="E158" i="17"/>
  <c r="E158" i="16"/>
  <c r="D159" i="16"/>
  <c r="B159" i="16"/>
  <c r="L156" i="17"/>
  <c r="N156" i="17"/>
  <c r="K156" i="17"/>
  <c r="I156" i="17"/>
  <c r="J156" i="17"/>
  <c r="H156" i="17"/>
  <c r="O156" i="17"/>
  <c r="L159" i="18"/>
  <c r="N159" i="18"/>
  <c r="J159" i="18"/>
  <c r="H159" i="18"/>
  <c r="I159" i="18"/>
  <c r="O159" i="18"/>
  <c r="K159" i="18"/>
  <c r="D159" i="17"/>
  <c r="B159" i="17"/>
  <c r="L157" i="16"/>
  <c r="I157" i="16"/>
  <c r="H157" i="16"/>
  <c r="K157" i="16"/>
  <c r="O157" i="16"/>
  <c r="N157" i="16"/>
  <c r="J157" i="16"/>
  <c r="F95" i="11"/>
  <c r="G95" i="11"/>
  <c r="O95" i="11" s="1"/>
  <c r="E96" i="11"/>
  <c r="A98" i="11"/>
  <c r="B97" i="11"/>
  <c r="D97" i="11"/>
  <c r="N94" i="11"/>
  <c r="M94" i="11"/>
  <c r="L94" i="11"/>
  <c r="K94" i="11"/>
  <c r="J94" i="11"/>
  <c r="H94" i="11"/>
  <c r="I94" i="11"/>
  <c r="E136" i="15" l="1"/>
  <c r="G136" i="15" s="1"/>
  <c r="M136" i="15" s="1"/>
  <c r="H134" i="15"/>
  <c r="O134" i="15"/>
  <c r="I134" i="15"/>
  <c r="K134" i="15"/>
  <c r="J134" i="15"/>
  <c r="L134" i="15"/>
  <c r="N134" i="15"/>
  <c r="D137" i="15"/>
  <c r="A138" i="15"/>
  <c r="B137" i="15"/>
  <c r="F135" i="15"/>
  <c r="G135" i="15"/>
  <c r="M135" i="15" s="1"/>
  <c r="E159" i="16"/>
  <c r="G159" i="16" s="1"/>
  <c r="M159" i="16" s="1"/>
  <c r="E159" i="17"/>
  <c r="G159" i="17" s="1"/>
  <c r="M159" i="17" s="1"/>
  <c r="G158" i="16"/>
  <c r="M158" i="16" s="1"/>
  <c r="F158" i="16"/>
  <c r="G158" i="17"/>
  <c r="M158" i="17" s="1"/>
  <c r="F158" i="17"/>
  <c r="L157" i="17"/>
  <c r="J157" i="17"/>
  <c r="N157" i="17"/>
  <c r="I157" i="17"/>
  <c r="O157" i="17"/>
  <c r="K157" i="17"/>
  <c r="H157" i="17"/>
  <c r="E97" i="11"/>
  <c r="A99" i="11"/>
  <c r="B98" i="11"/>
  <c r="D98" i="11"/>
  <c r="F96" i="11"/>
  <c r="G96" i="11"/>
  <c r="O96" i="11" s="1"/>
  <c r="J95" i="11"/>
  <c r="I95" i="11"/>
  <c r="H95" i="11"/>
  <c r="N95" i="11"/>
  <c r="M95" i="11"/>
  <c r="K95" i="11"/>
  <c r="L95" i="11"/>
  <c r="F136" i="15" l="1"/>
  <c r="B138" i="15"/>
  <c r="D138" i="15"/>
  <c r="A139" i="15"/>
  <c r="N135" i="15"/>
  <c r="L135" i="15"/>
  <c r="O135" i="15"/>
  <c r="H135" i="15"/>
  <c r="I135" i="15"/>
  <c r="K135" i="15"/>
  <c r="J135" i="15"/>
  <c r="K136" i="15"/>
  <c r="O136" i="15"/>
  <c r="I136" i="15"/>
  <c r="H136" i="15"/>
  <c r="L136" i="15"/>
  <c r="J136" i="15"/>
  <c r="N136" i="15"/>
  <c r="E137" i="15"/>
  <c r="F159" i="16"/>
  <c r="F159" i="17"/>
  <c r="L159" i="17"/>
  <c r="J159" i="17"/>
  <c r="K159" i="17"/>
  <c r="O159" i="17"/>
  <c r="N159" i="17"/>
  <c r="I159" i="17"/>
  <c r="H159" i="17"/>
  <c r="L158" i="17"/>
  <c r="J158" i="17"/>
  <c r="I158" i="17"/>
  <c r="O158" i="17"/>
  <c r="N158" i="17"/>
  <c r="K158" i="17"/>
  <c r="H158" i="17"/>
  <c r="L159" i="16"/>
  <c r="K159" i="16"/>
  <c r="O159" i="16"/>
  <c r="H159" i="16"/>
  <c r="J159" i="16"/>
  <c r="I159" i="16"/>
  <c r="N159" i="16"/>
  <c r="L158" i="16"/>
  <c r="H158" i="16"/>
  <c r="I158" i="16"/>
  <c r="K158" i="16"/>
  <c r="J158" i="16"/>
  <c r="O158" i="16"/>
  <c r="N158" i="16"/>
  <c r="E98" i="11"/>
  <c r="F98" i="11" s="1"/>
  <c r="M96" i="11"/>
  <c r="I96" i="11"/>
  <c r="N96" i="11"/>
  <c r="L96" i="11"/>
  <c r="K96" i="11"/>
  <c r="J96" i="11"/>
  <c r="H96" i="11"/>
  <c r="A100" i="11"/>
  <c r="B99" i="11"/>
  <c r="D99" i="11"/>
  <c r="F97" i="11"/>
  <c r="G97" i="11"/>
  <c r="O97" i="11" s="1"/>
  <c r="E138" i="15" l="1"/>
  <c r="F138" i="15" s="1"/>
  <c r="G137" i="15"/>
  <c r="M137" i="15" s="1"/>
  <c r="F137" i="15"/>
  <c r="B139" i="15"/>
  <c r="A140" i="15"/>
  <c r="D139" i="15"/>
  <c r="G98" i="11"/>
  <c r="A101" i="11"/>
  <c r="B100" i="11"/>
  <c r="D100" i="11"/>
  <c r="K97" i="11"/>
  <c r="H97" i="11"/>
  <c r="M97" i="11"/>
  <c r="J97" i="11"/>
  <c r="I97" i="11"/>
  <c r="N97" i="11"/>
  <c r="L97" i="11"/>
  <c r="E99" i="11"/>
  <c r="E139" i="15" l="1"/>
  <c r="G139" i="15" s="1"/>
  <c r="M139" i="15" s="1"/>
  <c r="G138" i="15"/>
  <c r="D140" i="15"/>
  <c r="A141" i="15"/>
  <c r="B140" i="15"/>
  <c r="I137" i="15"/>
  <c r="L137" i="15"/>
  <c r="H137" i="15"/>
  <c r="J137" i="15"/>
  <c r="N137" i="15"/>
  <c r="K137" i="15"/>
  <c r="O137" i="15"/>
  <c r="I98" i="11"/>
  <c r="O98" i="11"/>
  <c r="N98" i="11"/>
  <c r="J98" i="11"/>
  <c r="L98" i="11"/>
  <c r="K98" i="11"/>
  <c r="M98" i="11"/>
  <c r="H98" i="11"/>
  <c r="F99" i="11"/>
  <c r="G99" i="11"/>
  <c r="O99" i="11" s="1"/>
  <c r="E100" i="11"/>
  <c r="A102" i="11"/>
  <c r="B101" i="11"/>
  <c r="D101" i="11"/>
  <c r="K138" i="15" l="1"/>
  <c r="M138" i="15"/>
  <c r="F139" i="15"/>
  <c r="N138" i="15"/>
  <c r="L138" i="15"/>
  <c r="H138" i="15"/>
  <c r="J138" i="15"/>
  <c r="O138" i="15"/>
  <c r="I138" i="15"/>
  <c r="D141" i="15"/>
  <c r="B141" i="15"/>
  <c r="A142" i="15"/>
  <c r="H139" i="15"/>
  <c r="K139" i="15"/>
  <c r="N139" i="15"/>
  <c r="J139" i="15"/>
  <c r="I139" i="15"/>
  <c r="L139" i="15"/>
  <c r="O139" i="15"/>
  <c r="E140" i="15"/>
  <c r="E101" i="11"/>
  <c r="A103" i="11"/>
  <c r="B102" i="11"/>
  <c r="D102" i="11"/>
  <c r="F100" i="11"/>
  <c r="G100" i="11"/>
  <c r="O100" i="11" s="1"/>
  <c r="L99" i="11"/>
  <c r="K99" i="11"/>
  <c r="J99" i="11"/>
  <c r="I99" i="11"/>
  <c r="H99" i="11"/>
  <c r="N99" i="11"/>
  <c r="M99" i="11"/>
  <c r="E141" i="15" l="1"/>
  <c r="G141" i="15" s="1"/>
  <c r="M141" i="15" s="1"/>
  <c r="F140" i="15"/>
  <c r="G140" i="15"/>
  <c r="M140" i="15" s="1"/>
  <c r="A143" i="15"/>
  <c r="B142" i="15"/>
  <c r="D142" i="15"/>
  <c r="N100" i="11"/>
  <c r="L100" i="11"/>
  <c r="J100" i="11"/>
  <c r="H100" i="11"/>
  <c r="M100" i="11"/>
  <c r="K100" i="11"/>
  <c r="I100" i="11"/>
  <c r="E102" i="11"/>
  <c r="A104" i="11"/>
  <c r="D103" i="11"/>
  <c r="B103" i="11"/>
  <c r="F101" i="11"/>
  <c r="G101" i="11"/>
  <c r="O101" i="11" s="1"/>
  <c r="F141" i="15" l="1"/>
  <c r="E142" i="15"/>
  <c r="A144" i="15"/>
  <c r="D143" i="15"/>
  <c r="B143" i="15"/>
  <c r="L141" i="15"/>
  <c r="H141" i="15"/>
  <c r="N141" i="15"/>
  <c r="J141" i="15"/>
  <c r="O141" i="15"/>
  <c r="I141" i="15"/>
  <c r="K141" i="15"/>
  <c r="H140" i="15"/>
  <c r="I140" i="15"/>
  <c r="J140" i="15"/>
  <c r="L140" i="15"/>
  <c r="O140" i="15"/>
  <c r="N140" i="15"/>
  <c r="K140" i="15"/>
  <c r="F102" i="11"/>
  <c r="G102" i="11"/>
  <c r="O102" i="11" s="1"/>
  <c r="A105" i="11"/>
  <c r="B104" i="11"/>
  <c r="D104" i="11"/>
  <c r="H101" i="11"/>
  <c r="N101" i="11"/>
  <c r="M101" i="11"/>
  <c r="L101" i="11"/>
  <c r="K101" i="11"/>
  <c r="J101" i="11"/>
  <c r="I101" i="11"/>
  <c r="E103" i="11"/>
  <c r="E143" i="15" l="1"/>
  <c r="D144" i="15"/>
  <c r="A145" i="15"/>
  <c r="B144" i="15"/>
  <c r="G142" i="15"/>
  <c r="M142" i="15" s="1"/>
  <c r="F142" i="15"/>
  <c r="E104" i="11"/>
  <c r="F103" i="11"/>
  <c r="G103" i="11"/>
  <c r="O103" i="11" s="1"/>
  <c r="A106" i="11"/>
  <c r="B105" i="11"/>
  <c r="D105" i="11"/>
  <c r="K102" i="11"/>
  <c r="J102" i="11"/>
  <c r="I102" i="11"/>
  <c r="H102" i="11"/>
  <c r="N102" i="11"/>
  <c r="M102" i="11"/>
  <c r="L102" i="11"/>
  <c r="E144" i="15" l="1"/>
  <c r="G144" i="15" s="1"/>
  <c r="M144" i="15" s="1"/>
  <c r="I142" i="15"/>
  <c r="L142" i="15"/>
  <c r="O142" i="15"/>
  <c r="J142" i="15"/>
  <c r="N142" i="15"/>
  <c r="K142" i="15"/>
  <c r="H142" i="15"/>
  <c r="A146" i="15"/>
  <c r="B145" i="15"/>
  <c r="D145" i="15"/>
  <c r="G143" i="15"/>
  <c r="M143" i="15" s="1"/>
  <c r="F143" i="15"/>
  <c r="E105" i="11"/>
  <c r="D106" i="11"/>
  <c r="A107" i="11"/>
  <c r="B106" i="11"/>
  <c r="K103" i="11"/>
  <c r="J103" i="11"/>
  <c r="I103" i="11"/>
  <c r="H103" i="11"/>
  <c r="N103" i="11"/>
  <c r="M103" i="11"/>
  <c r="L103" i="11"/>
  <c r="F104" i="11"/>
  <c r="G104" i="11"/>
  <c r="O104" i="11" s="1"/>
  <c r="F144" i="15" l="1"/>
  <c r="I144" i="15"/>
  <c r="K144" i="15"/>
  <c r="L144" i="15"/>
  <c r="N144" i="15"/>
  <c r="J144" i="15"/>
  <c r="O144" i="15"/>
  <c r="H144" i="15"/>
  <c r="K143" i="15"/>
  <c r="H143" i="15"/>
  <c r="O143" i="15"/>
  <c r="J143" i="15"/>
  <c r="N143" i="15"/>
  <c r="L143" i="15"/>
  <c r="I143" i="15"/>
  <c r="E145" i="15"/>
  <c r="A147" i="15"/>
  <c r="D146" i="15"/>
  <c r="B146" i="15"/>
  <c r="E106" i="11"/>
  <c r="F106" i="11" s="1"/>
  <c r="N104" i="11"/>
  <c r="M104" i="11"/>
  <c r="L104" i="11"/>
  <c r="K104" i="11"/>
  <c r="J104" i="11"/>
  <c r="I104" i="11"/>
  <c r="H104" i="11"/>
  <c r="A108" i="11"/>
  <c r="B107" i="11"/>
  <c r="D107" i="11"/>
  <c r="F105" i="11"/>
  <c r="G105" i="11"/>
  <c r="O105" i="11" s="1"/>
  <c r="F145" i="15" l="1"/>
  <c r="G145" i="15"/>
  <c r="M145" i="15" s="1"/>
  <c r="B147" i="15"/>
  <c r="A148" i="15"/>
  <c r="D147" i="15"/>
  <c r="E146" i="15"/>
  <c r="G106" i="11"/>
  <c r="D108" i="11"/>
  <c r="B108" i="11"/>
  <c r="A109" i="11"/>
  <c r="J105" i="11"/>
  <c r="I105" i="11"/>
  <c r="H105" i="11"/>
  <c r="N105" i="11"/>
  <c r="M105" i="11"/>
  <c r="L105" i="11"/>
  <c r="K105" i="11"/>
  <c r="E107" i="11"/>
  <c r="F146" i="15" l="1"/>
  <c r="G146" i="15"/>
  <c r="M146" i="15" s="1"/>
  <c r="A149" i="15"/>
  <c r="D148" i="15"/>
  <c r="B148" i="15"/>
  <c r="E147" i="15"/>
  <c r="J145" i="15"/>
  <c r="K145" i="15"/>
  <c r="I145" i="15"/>
  <c r="N145" i="15"/>
  <c r="L145" i="15"/>
  <c r="H145" i="15"/>
  <c r="O145" i="15"/>
  <c r="L106" i="11"/>
  <c r="O106" i="11"/>
  <c r="H106" i="11"/>
  <c r="N106" i="11"/>
  <c r="I106" i="11"/>
  <c r="J106" i="11"/>
  <c r="M106" i="11"/>
  <c r="K106" i="11"/>
  <c r="E108" i="11"/>
  <c r="G108" i="11" s="1"/>
  <c r="O108" i="11" s="1"/>
  <c r="F107" i="11"/>
  <c r="G107" i="11"/>
  <c r="O107" i="11" s="1"/>
  <c r="B109" i="11"/>
  <c r="D109" i="11"/>
  <c r="A110" i="11"/>
  <c r="E148" i="15" l="1"/>
  <c r="F148" i="15" s="1"/>
  <c r="A150" i="15"/>
  <c r="B149" i="15"/>
  <c r="D149" i="15"/>
  <c r="J146" i="15"/>
  <c r="K146" i="15"/>
  <c r="N146" i="15"/>
  <c r="I146" i="15"/>
  <c r="L146" i="15"/>
  <c r="H146" i="15"/>
  <c r="O146" i="15"/>
  <c r="F147" i="15"/>
  <c r="G147" i="15"/>
  <c r="M147" i="15" s="1"/>
  <c r="F108" i="11"/>
  <c r="E109" i="11"/>
  <c r="F109" i="11" s="1"/>
  <c r="I108" i="11"/>
  <c r="H108" i="11"/>
  <c r="L108" i="11"/>
  <c r="J108" i="11"/>
  <c r="N108" i="11"/>
  <c r="M108" i="11"/>
  <c r="K108" i="11"/>
  <c r="D110" i="11"/>
  <c r="A111" i="11"/>
  <c r="B110" i="11"/>
  <c r="N107" i="11"/>
  <c r="M107" i="11"/>
  <c r="L107" i="11"/>
  <c r="K107" i="11"/>
  <c r="J107" i="11"/>
  <c r="I107" i="11"/>
  <c r="H107" i="11"/>
  <c r="G148" i="15" l="1"/>
  <c r="L147" i="15"/>
  <c r="K147" i="15"/>
  <c r="O147" i="15"/>
  <c r="J147" i="15"/>
  <c r="H147" i="15"/>
  <c r="N147" i="15"/>
  <c r="I147" i="15"/>
  <c r="E149" i="15"/>
  <c r="D150" i="15"/>
  <c r="A151" i="15"/>
  <c r="B150" i="15"/>
  <c r="G109" i="11"/>
  <c r="E110" i="11"/>
  <c r="A112" i="11"/>
  <c r="B111" i="11"/>
  <c r="D111" i="11"/>
  <c r="K148" i="15" l="1"/>
  <c r="M148" i="15"/>
  <c r="E150" i="15"/>
  <c r="G150" i="15" s="1"/>
  <c r="M150" i="15" s="1"/>
  <c r="L148" i="15"/>
  <c r="O148" i="15"/>
  <c r="N148" i="15"/>
  <c r="J148" i="15"/>
  <c r="H148" i="15"/>
  <c r="I148" i="15"/>
  <c r="D151" i="15"/>
  <c r="B151" i="15"/>
  <c r="A152" i="15"/>
  <c r="F149" i="15"/>
  <c r="G149" i="15"/>
  <c r="M149" i="15" s="1"/>
  <c r="L109" i="11"/>
  <c r="O109" i="11"/>
  <c r="M109" i="11"/>
  <c r="N109" i="11"/>
  <c r="H109" i="11"/>
  <c r="I109" i="11"/>
  <c r="J109" i="11"/>
  <c r="K109" i="11"/>
  <c r="E111" i="11"/>
  <c r="F111" i="11" s="1"/>
  <c r="A113" i="11"/>
  <c r="B112" i="11"/>
  <c r="D112" i="11"/>
  <c r="F110" i="11"/>
  <c r="G110" i="11"/>
  <c r="O110" i="11" s="1"/>
  <c r="F150" i="15" l="1"/>
  <c r="J150" i="15"/>
  <c r="N150" i="15"/>
  <c r="L150" i="15"/>
  <c r="H150" i="15"/>
  <c r="O150" i="15"/>
  <c r="I150" i="15"/>
  <c r="K150" i="15"/>
  <c r="O149" i="15"/>
  <c r="I149" i="15"/>
  <c r="H149" i="15"/>
  <c r="N149" i="15"/>
  <c r="K149" i="15"/>
  <c r="L149" i="15"/>
  <c r="J149" i="15"/>
  <c r="E151" i="15"/>
  <c r="B152" i="15"/>
  <c r="D152" i="15"/>
  <c r="A153" i="15"/>
  <c r="G111" i="11"/>
  <c r="E112" i="11"/>
  <c r="A114" i="11"/>
  <c r="B113" i="11"/>
  <c r="D113" i="11"/>
  <c r="N110" i="11"/>
  <c r="M110" i="11"/>
  <c r="L110" i="11"/>
  <c r="K110" i="11"/>
  <c r="I110" i="11"/>
  <c r="H110" i="11"/>
  <c r="J110" i="11"/>
  <c r="B153" i="15" l="1"/>
  <c r="A154" i="15"/>
  <c r="D153" i="15"/>
  <c r="F151" i="15"/>
  <c r="G151" i="15"/>
  <c r="M151" i="15" s="1"/>
  <c r="E152" i="15"/>
  <c r="H111" i="11"/>
  <c r="O111" i="11"/>
  <c r="J111" i="11"/>
  <c r="L111" i="11"/>
  <c r="M111" i="11"/>
  <c r="N111" i="11"/>
  <c r="I111" i="11"/>
  <c r="K111" i="11"/>
  <c r="E113" i="11"/>
  <c r="F113" i="11" s="1"/>
  <c r="A115" i="11"/>
  <c r="B114" i="11"/>
  <c r="D114" i="11"/>
  <c r="F112" i="11"/>
  <c r="G112" i="11"/>
  <c r="O112" i="11" s="1"/>
  <c r="G152" i="15" l="1"/>
  <c r="M152" i="15" s="1"/>
  <c r="F152" i="15"/>
  <c r="L151" i="15"/>
  <c r="J151" i="15"/>
  <c r="I151" i="15"/>
  <c r="N151" i="15"/>
  <c r="K151" i="15"/>
  <c r="H151" i="15"/>
  <c r="O151" i="15"/>
  <c r="B154" i="15"/>
  <c r="A155" i="15"/>
  <c r="D154" i="15"/>
  <c r="E153" i="15"/>
  <c r="G113" i="11"/>
  <c r="E114" i="11"/>
  <c r="A116" i="11"/>
  <c r="B115" i="11"/>
  <c r="D115" i="11"/>
  <c r="K112" i="11"/>
  <c r="J112" i="11"/>
  <c r="I112" i="11"/>
  <c r="H112" i="11"/>
  <c r="N112" i="11"/>
  <c r="M112" i="11"/>
  <c r="L112" i="11"/>
  <c r="G153" i="15" l="1"/>
  <c r="M153" i="15" s="1"/>
  <c r="F153" i="15"/>
  <c r="B155" i="15"/>
  <c r="A156" i="15"/>
  <c r="D155" i="15"/>
  <c r="E154" i="15"/>
  <c r="K152" i="15"/>
  <c r="H152" i="15"/>
  <c r="I152" i="15"/>
  <c r="N152" i="15"/>
  <c r="O152" i="15"/>
  <c r="J152" i="15"/>
  <c r="L152" i="15"/>
  <c r="N113" i="11"/>
  <c r="O113" i="11"/>
  <c r="K113" i="11"/>
  <c r="I113" i="11"/>
  <c r="H113" i="11"/>
  <c r="J113" i="11"/>
  <c r="L113" i="11"/>
  <c r="M113" i="11"/>
  <c r="E115" i="11"/>
  <c r="F115" i="11" s="1"/>
  <c r="B116" i="11"/>
  <c r="D116" i="11"/>
  <c r="A117" i="11"/>
  <c r="F114" i="11"/>
  <c r="G114" i="11"/>
  <c r="O114" i="11" s="1"/>
  <c r="E155" i="15" l="1"/>
  <c r="G155" i="15" s="1"/>
  <c r="M155" i="15" s="1"/>
  <c r="F154" i="15"/>
  <c r="G154" i="15"/>
  <c r="M154" i="15" s="1"/>
  <c r="B156" i="15"/>
  <c r="D156" i="15"/>
  <c r="A157" i="15"/>
  <c r="J153" i="15"/>
  <c r="H153" i="15"/>
  <c r="I153" i="15"/>
  <c r="K153" i="15"/>
  <c r="O153" i="15"/>
  <c r="L153" i="15"/>
  <c r="N153" i="15"/>
  <c r="G115" i="11"/>
  <c r="A118" i="11"/>
  <c r="B117" i="11"/>
  <c r="D117" i="11"/>
  <c r="N114" i="11"/>
  <c r="M114" i="11"/>
  <c r="L114" i="11"/>
  <c r="K114" i="11"/>
  <c r="J114" i="11"/>
  <c r="I114" i="11"/>
  <c r="H114" i="11"/>
  <c r="E116" i="11"/>
  <c r="F155" i="15" l="1"/>
  <c r="K155" i="15"/>
  <c r="H155" i="15"/>
  <c r="L155" i="15"/>
  <c r="I155" i="15"/>
  <c r="N155" i="15"/>
  <c r="O155" i="15"/>
  <c r="J155" i="15"/>
  <c r="B157" i="15"/>
  <c r="D157" i="15"/>
  <c r="A158" i="15"/>
  <c r="E156" i="15"/>
  <c r="I154" i="15"/>
  <c r="O154" i="15"/>
  <c r="L154" i="15"/>
  <c r="H154" i="15"/>
  <c r="K154" i="15"/>
  <c r="N154" i="15"/>
  <c r="J154" i="15"/>
  <c r="M115" i="11"/>
  <c r="O115" i="11"/>
  <c r="J115" i="11"/>
  <c r="H115" i="11"/>
  <c r="I115" i="11"/>
  <c r="N115" i="11"/>
  <c r="K115" i="11"/>
  <c r="L115" i="11"/>
  <c r="E117" i="11"/>
  <c r="F116" i="11"/>
  <c r="G116" i="11"/>
  <c r="O116" i="11" s="1"/>
  <c r="A119" i="11"/>
  <c r="B118" i="11"/>
  <c r="D118" i="11"/>
  <c r="E157" i="15" l="1"/>
  <c r="F156" i="15"/>
  <c r="G156" i="15"/>
  <c r="M156" i="15" s="1"/>
  <c r="A159" i="15"/>
  <c r="D158" i="15"/>
  <c r="B158" i="15"/>
  <c r="E118" i="11"/>
  <c r="A120" i="11"/>
  <c r="B119" i="11"/>
  <c r="D119" i="11"/>
  <c r="M116" i="11"/>
  <c r="L116" i="11"/>
  <c r="K116" i="11"/>
  <c r="J116" i="11"/>
  <c r="I116" i="11"/>
  <c r="H116" i="11"/>
  <c r="N116" i="11"/>
  <c r="F117" i="11"/>
  <c r="G117" i="11"/>
  <c r="O117" i="11" s="1"/>
  <c r="E158" i="15" l="1"/>
  <c r="F158" i="15" s="1"/>
  <c r="O156" i="15"/>
  <c r="L156" i="15"/>
  <c r="K156" i="15"/>
  <c r="I156" i="15"/>
  <c r="N156" i="15"/>
  <c r="J156" i="15"/>
  <c r="H156" i="15"/>
  <c r="D159" i="15"/>
  <c r="B159" i="15"/>
  <c r="G157" i="15"/>
  <c r="M157" i="15" s="1"/>
  <c r="F157" i="15"/>
  <c r="E119" i="11"/>
  <c r="N117" i="11"/>
  <c r="M117" i="11"/>
  <c r="L117" i="11"/>
  <c r="K117" i="11"/>
  <c r="J117" i="11"/>
  <c r="I117" i="11"/>
  <c r="H117" i="11"/>
  <c r="B120" i="11"/>
  <c r="D120" i="11"/>
  <c r="A121" i="11"/>
  <c r="F118" i="11"/>
  <c r="G118" i="11"/>
  <c r="O118" i="11" s="1"/>
  <c r="G158" i="15" l="1"/>
  <c r="E159" i="15"/>
  <c r="G159" i="15" s="1"/>
  <c r="M159" i="15" s="1"/>
  <c r="H157" i="15"/>
  <c r="N157" i="15"/>
  <c r="J157" i="15"/>
  <c r="L157" i="15"/>
  <c r="O157" i="15"/>
  <c r="K157" i="15"/>
  <c r="I157" i="15"/>
  <c r="A122" i="11"/>
  <c r="B121" i="11"/>
  <c r="D121" i="11"/>
  <c r="E120" i="11"/>
  <c r="I118" i="11"/>
  <c r="H118" i="11"/>
  <c r="N118" i="11"/>
  <c r="M118" i="11"/>
  <c r="L118" i="11"/>
  <c r="K118" i="11"/>
  <c r="J118" i="11"/>
  <c r="F119" i="11"/>
  <c r="G119" i="11"/>
  <c r="O119" i="11" s="1"/>
  <c r="N158" i="15" l="1"/>
  <c r="M158" i="15"/>
  <c r="L158" i="15"/>
  <c r="H158" i="15"/>
  <c r="K158" i="15"/>
  <c r="I158" i="15"/>
  <c r="O158" i="15"/>
  <c r="J158" i="15"/>
  <c r="F159" i="15"/>
  <c r="J159" i="15"/>
  <c r="L159" i="15"/>
  <c r="K159" i="15"/>
  <c r="O159" i="15"/>
  <c r="I159" i="15"/>
  <c r="H159" i="15"/>
  <c r="N159" i="15"/>
  <c r="E121" i="11"/>
  <c r="A123" i="11"/>
  <c r="B122" i="11"/>
  <c r="D122" i="11"/>
  <c r="L119" i="11"/>
  <c r="K119" i="11"/>
  <c r="J119" i="11"/>
  <c r="I119" i="11"/>
  <c r="H119" i="11"/>
  <c r="N119" i="11"/>
  <c r="M119" i="11"/>
  <c r="F120" i="11"/>
  <c r="G120" i="11"/>
  <c r="O120" i="11" s="1"/>
  <c r="E122" i="11" l="1"/>
  <c r="F122" i="11" s="1"/>
  <c r="N120" i="11"/>
  <c r="M120" i="11"/>
  <c r="K120" i="11"/>
  <c r="J120" i="11"/>
  <c r="H120" i="11"/>
  <c r="L120" i="11"/>
  <c r="I120" i="11"/>
  <c r="A124" i="11"/>
  <c r="B123" i="11"/>
  <c r="D123" i="11"/>
  <c r="F121" i="11"/>
  <c r="G121" i="11"/>
  <c r="O121" i="11" s="1"/>
  <c r="G122" i="11" l="1"/>
  <c r="A125" i="11"/>
  <c r="B124" i="11"/>
  <c r="D124" i="11"/>
  <c r="H121" i="11"/>
  <c r="N121" i="11"/>
  <c r="M121" i="11"/>
  <c r="L121" i="11"/>
  <c r="K121" i="11"/>
  <c r="J121" i="11"/>
  <c r="I121" i="11"/>
  <c r="E123" i="11"/>
  <c r="I122" i="11" l="1"/>
  <c r="O122" i="11"/>
  <c r="J122" i="11"/>
  <c r="M122" i="11"/>
  <c r="L122" i="11"/>
  <c r="K122" i="11"/>
  <c r="N122" i="11"/>
  <c r="H122" i="11"/>
  <c r="F123" i="11"/>
  <c r="G123" i="11"/>
  <c r="O123" i="11" s="1"/>
  <c r="E124" i="11"/>
  <c r="D125" i="11"/>
  <c r="A126" i="11"/>
  <c r="B125" i="11"/>
  <c r="E125" i="11" l="1"/>
  <c r="F125" i="11" s="1"/>
  <c r="A127" i="11"/>
  <c r="B126" i="11"/>
  <c r="D126" i="11"/>
  <c r="F124" i="11"/>
  <c r="G124" i="11"/>
  <c r="O124" i="11" s="1"/>
  <c r="K123" i="11"/>
  <c r="I123" i="11"/>
  <c r="M123" i="11"/>
  <c r="J123" i="11"/>
  <c r="H123" i="11"/>
  <c r="N123" i="11"/>
  <c r="L123" i="11"/>
  <c r="G125" i="11" l="1"/>
  <c r="N124" i="11"/>
  <c r="M124" i="11"/>
  <c r="L124" i="11"/>
  <c r="K124" i="11"/>
  <c r="I124" i="11"/>
  <c r="J124" i="11"/>
  <c r="H124" i="11"/>
  <c r="D127" i="11"/>
  <c r="A128" i="11"/>
  <c r="B127" i="11"/>
  <c r="E126" i="11"/>
  <c r="N125" i="11" l="1"/>
  <c r="O125" i="11"/>
  <c r="J125" i="11"/>
  <c r="I125" i="11"/>
  <c r="H125" i="11"/>
  <c r="K125" i="11"/>
  <c r="L125" i="11"/>
  <c r="M125" i="11"/>
  <c r="E127" i="11"/>
  <c r="F127" i="11" s="1"/>
  <c r="F126" i="11"/>
  <c r="G126" i="11"/>
  <c r="O126" i="11" s="1"/>
  <c r="A129" i="11"/>
  <c r="B128" i="11"/>
  <c r="D128" i="11"/>
  <c r="G127" i="11" l="1"/>
  <c r="E128" i="11"/>
  <c r="A130" i="11"/>
  <c r="B129" i="11"/>
  <c r="D129" i="11"/>
  <c r="J126" i="11"/>
  <c r="N126" i="11"/>
  <c r="M126" i="11"/>
  <c r="K126" i="11"/>
  <c r="I126" i="11"/>
  <c r="H126" i="11"/>
  <c r="L126" i="11"/>
  <c r="N127" i="11" l="1"/>
  <c r="O127" i="11"/>
  <c r="K127" i="11"/>
  <c r="I127" i="11"/>
  <c r="M127" i="11"/>
  <c r="H127" i="11"/>
  <c r="J127" i="11"/>
  <c r="L127" i="11"/>
  <c r="F128" i="11"/>
  <c r="G128" i="11"/>
  <c r="O128" i="11" s="1"/>
  <c r="E129" i="11"/>
  <c r="B130" i="11"/>
  <c r="A131" i="11"/>
  <c r="D130" i="11"/>
  <c r="E130" i="11" l="1"/>
  <c r="F130" i="11" s="1"/>
  <c r="F129" i="11"/>
  <c r="G129" i="11"/>
  <c r="O129" i="11" s="1"/>
  <c r="I128" i="11"/>
  <c r="H128" i="11"/>
  <c r="N128" i="11"/>
  <c r="M128" i="11"/>
  <c r="L128" i="11"/>
  <c r="K128" i="11"/>
  <c r="J128" i="11"/>
  <c r="D131" i="11"/>
  <c r="B131" i="11"/>
  <c r="A132" i="11"/>
  <c r="E131" i="11" l="1"/>
  <c r="F131" i="11" s="1"/>
  <c r="G130" i="11"/>
  <c r="A133" i="11"/>
  <c r="B132" i="11"/>
  <c r="D132" i="11"/>
  <c r="L129" i="11"/>
  <c r="K129" i="11"/>
  <c r="J129" i="11"/>
  <c r="I129" i="11"/>
  <c r="H129" i="11"/>
  <c r="N129" i="11"/>
  <c r="M129" i="11"/>
  <c r="H130" i="11" l="1"/>
  <c r="O130" i="11"/>
  <c r="N130" i="11"/>
  <c r="L130" i="11"/>
  <c r="J130" i="11"/>
  <c r="M130" i="11"/>
  <c r="I130" i="11"/>
  <c r="K130" i="11"/>
  <c r="G131" i="11"/>
  <c r="E132" i="11"/>
  <c r="A134" i="11"/>
  <c r="B133" i="11"/>
  <c r="D133" i="11"/>
  <c r="H131" i="11" l="1"/>
  <c r="O131" i="11"/>
  <c r="I131" i="11"/>
  <c r="K131" i="11"/>
  <c r="L131" i="11"/>
  <c r="J131" i="11"/>
  <c r="M131" i="11"/>
  <c r="N131" i="11"/>
  <c r="E133" i="11"/>
  <c r="F133" i="11" s="1"/>
  <c r="F132" i="11"/>
  <c r="G132" i="11"/>
  <c r="O132" i="11" s="1"/>
  <c r="D134" i="11"/>
  <c r="A135" i="11"/>
  <c r="B134" i="11"/>
  <c r="E134" i="11" l="1"/>
  <c r="F134" i="11" s="1"/>
  <c r="G133" i="11"/>
  <c r="A136" i="11"/>
  <c r="B135" i="11"/>
  <c r="D135" i="11"/>
  <c r="K132" i="11"/>
  <c r="J132" i="11"/>
  <c r="I132" i="11"/>
  <c r="H132" i="11"/>
  <c r="N132" i="11"/>
  <c r="M132" i="11"/>
  <c r="L132" i="11"/>
  <c r="K133" i="11" l="1"/>
  <c r="O133" i="11"/>
  <c r="H133" i="11"/>
  <c r="J133" i="11"/>
  <c r="N133" i="11"/>
  <c r="L133" i="11"/>
  <c r="M133" i="11"/>
  <c r="G134" i="11"/>
  <c r="I133" i="11"/>
  <c r="E135" i="11"/>
  <c r="F135" i="11" s="1"/>
  <c r="D136" i="11"/>
  <c r="A137" i="11"/>
  <c r="B136" i="11"/>
  <c r="M134" i="11" l="1"/>
  <c r="O134" i="11"/>
  <c r="N134" i="11"/>
  <c r="K134" i="11"/>
  <c r="I134" i="11"/>
  <c r="E136" i="11"/>
  <c r="F136" i="11" s="1"/>
  <c r="H134" i="11"/>
  <c r="J134" i="11"/>
  <c r="L134" i="11"/>
  <c r="G135" i="11"/>
  <c r="B137" i="11"/>
  <c r="D137" i="11"/>
  <c r="A138" i="11"/>
  <c r="N135" i="11" l="1"/>
  <c r="O135" i="11"/>
  <c r="H135" i="11"/>
  <c r="I135" i="11"/>
  <c r="J135" i="11"/>
  <c r="G136" i="11"/>
  <c r="K135" i="11"/>
  <c r="L135" i="11"/>
  <c r="M135" i="11"/>
  <c r="D138" i="11"/>
  <c r="A139" i="11"/>
  <c r="B138" i="11"/>
  <c r="E137" i="11"/>
  <c r="J136" i="11" l="1"/>
  <c r="O136" i="11"/>
  <c r="M136" i="11"/>
  <c r="L136" i="11"/>
  <c r="H136" i="11"/>
  <c r="I136" i="11"/>
  <c r="K136" i="11"/>
  <c r="N136" i="11"/>
  <c r="E138" i="11"/>
  <c r="F138" i="11" s="1"/>
  <c r="B139" i="11"/>
  <c r="D139" i="11"/>
  <c r="A140" i="11"/>
  <c r="F137" i="11"/>
  <c r="G137" i="11"/>
  <c r="O137" i="11" s="1"/>
  <c r="G138" i="11" l="1"/>
  <c r="E139" i="11"/>
  <c r="N137" i="11"/>
  <c r="K137" i="11"/>
  <c r="I137" i="11"/>
  <c r="M137" i="11"/>
  <c r="L137" i="11"/>
  <c r="J137" i="11"/>
  <c r="H137" i="11"/>
  <c r="D140" i="11"/>
  <c r="B140" i="11"/>
  <c r="A141" i="11"/>
  <c r="N138" i="11" l="1"/>
  <c r="O138" i="11"/>
  <c r="I138" i="11"/>
  <c r="H138" i="11"/>
  <c r="J138" i="11"/>
  <c r="K138" i="11"/>
  <c r="M138" i="11"/>
  <c r="L138" i="11"/>
  <c r="E140" i="11"/>
  <c r="D141" i="11"/>
  <c r="A142" i="11"/>
  <c r="B141" i="11"/>
  <c r="F139" i="11"/>
  <c r="G139" i="11"/>
  <c r="O139" i="11" s="1"/>
  <c r="E141" i="11" l="1"/>
  <c r="A143" i="11"/>
  <c r="B142" i="11"/>
  <c r="D142" i="11"/>
  <c r="F140" i="11"/>
  <c r="G140" i="11"/>
  <c r="O140" i="11" s="1"/>
  <c r="L139" i="11"/>
  <c r="I139" i="11"/>
  <c r="N139" i="11"/>
  <c r="K139" i="11"/>
  <c r="J139" i="11"/>
  <c r="H139" i="11"/>
  <c r="M139" i="11"/>
  <c r="E142" i="11" l="1"/>
  <c r="A144" i="11"/>
  <c r="B143" i="11"/>
  <c r="D143" i="11"/>
  <c r="F141" i="11"/>
  <c r="G141" i="11"/>
  <c r="O141" i="11" s="1"/>
  <c r="K140" i="11"/>
  <c r="J140" i="11"/>
  <c r="I140" i="11"/>
  <c r="N140" i="11"/>
  <c r="L140" i="11"/>
  <c r="H140" i="11"/>
  <c r="M140" i="11"/>
  <c r="E143" i="11" l="1"/>
  <c r="H141" i="11"/>
  <c r="M141" i="11"/>
  <c r="K141" i="11"/>
  <c r="I141" i="11"/>
  <c r="N141" i="11"/>
  <c r="L141" i="11"/>
  <c r="J141" i="11"/>
  <c r="A145" i="11"/>
  <c r="B144" i="11"/>
  <c r="D144" i="11"/>
  <c r="F142" i="11"/>
  <c r="G142" i="11"/>
  <c r="O142" i="11" s="1"/>
  <c r="E144" i="11" l="1"/>
  <c r="F144" i="11" s="1"/>
  <c r="K142" i="11"/>
  <c r="J142" i="11"/>
  <c r="I142" i="11"/>
  <c r="H142" i="11"/>
  <c r="N142" i="11"/>
  <c r="M142" i="11"/>
  <c r="L142" i="11"/>
  <c r="B145" i="11"/>
  <c r="A146" i="11"/>
  <c r="D145" i="11"/>
  <c r="F143" i="11"/>
  <c r="G143" i="11"/>
  <c r="O143" i="11" s="1"/>
  <c r="E145" i="11" l="1"/>
  <c r="F145" i="11" s="1"/>
  <c r="G144" i="11"/>
  <c r="N143" i="11"/>
  <c r="M143" i="11"/>
  <c r="L143" i="11"/>
  <c r="K143" i="11"/>
  <c r="J143" i="11"/>
  <c r="I143" i="11"/>
  <c r="H143" i="11"/>
  <c r="A147" i="11"/>
  <c r="B146" i="11"/>
  <c r="D146" i="11"/>
  <c r="J144" i="11" l="1"/>
  <c r="O144" i="11"/>
  <c r="K144" i="11"/>
  <c r="M144" i="11"/>
  <c r="L144" i="11"/>
  <c r="N144" i="11"/>
  <c r="H144" i="11"/>
  <c r="I144" i="11"/>
  <c r="G145" i="11"/>
  <c r="E146" i="11"/>
  <c r="D147" i="11"/>
  <c r="A148" i="11"/>
  <c r="B147" i="11"/>
  <c r="N145" i="11" l="1"/>
  <c r="O145" i="11"/>
  <c r="H145" i="11"/>
  <c r="I145" i="11"/>
  <c r="J145" i="11"/>
  <c r="K145" i="11"/>
  <c r="L145" i="11"/>
  <c r="M145" i="11"/>
  <c r="E147" i="11"/>
  <c r="A149" i="11"/>
  <c r="B148" i="11"/>
  <c r="D148" i="11"/>
  <c r="F146" i="11"/>
  <c r="G146" i="11"/>
  <c r="O146" i="11" s="1"/>
  <c r="E148" i="11" l="1"/>
  <c r="F148" i="11" s="1"/>
  <c r="A150" i="11"/>
  <c r="D149" i="11"/>
  <c r="B149" i="11"/>
  <c r="M146" i="11"/>
  <c r="L146" i="11"/>
  <c r="K146" i="11"/>
  <c r="J146" i="11"/>
  <c r="I146" i="11"/>
  <c r="H146" i="11"/>
  <c r="N146" i="11"/>
  <c r="F147" i="11"/>
  <c r="G147" i="11"/>
  <c r="O147" i="11" s="1"/>
  <c r="G148" i="11" l="1"/>
  <c r="E149" i="11"/>
  <c r="G149" i="11" s="1"/>
  <c r="O149" i="11" s="1"/>
  <c r="N147" i="11"/>
  <c r="I147" i="11"/>
  <c r="M147" i="11"/>
  <c r="L147" i="11"/>
  <c r="K147" i="11"/>
  <c r="J147" i="11"/>
  <c r="H147" i="11"/>
  <c r="D150" i="11"/>
  <c r="A151" i="11"/>
  <c r="B150" i="11"/>
  <c r="N148" i="11" l="1"/>
  <c r="O148" i="11"/>
  <c r="I148" i="11"/>
  <c r="H148" i="11"/>
  <c r="J148" i="11"/>
  <c r="K148" i="11"/>
  <c r="L148" i="11"/>
  <c r="M148" i="11"/>
  <c r="E150" i="11"/>
  <c r="F150" i="11" s="1"/>
  <c r="F149" i="11"/>
  <c r="D151" i="11"/>
  <c r="A152" i="11"/>
  <c r="B151" i="11"/>
  <c r="L149" i="11"/>
  <c r="K149" i="11"/>
  <c r="J149" i="11"/>
  <c r="I149" i="11"/>
  <c r="H149" i="11"/>
  <c r="N149" i="11"/>
  <c r="M149" i="11"/>
  <c r="G150" i="11" l="1"/>
  <c r="E151" i="11"/>
  <c r="D152" i="11"/>
  <c r="A153" i="11"/>
  <c r="B152" i="11"/>
  <c r="L150" i="11" l="1"/>
  <c r="O150" i="11"/>
  <c r="I150" i="11"/>
  <c r="M150" i="11"/>
  <c r="H150" i="11"/>
  <c r="J150" i="11"/>
  <c r="N150" i="11"/>
  <c r="K150" i="11"/>
  <c r="E152" i="11"/>
  <c r="F152" i="11" s="1"/>
  <c r="B153" i="11"/>
  <c r="A154" i="11"/>
  <c r="D153" i="11"/>
  <c r="F151" i="11"/>
  <c r="G151" i="11"/>
  <c r="O151" i="11" s="1"/>
  <c r="G152" i="11" l="1"/>
  <c r="D154" i="11"/>
  <c r="A155" i="11"/>
  <c r="B154" i="11"/>
  <c r="K151" i="11"/>
  <c r="J151" i="11"/>
  <c r="I151" i="11"/>
  <c r="H151" i="11"/>
  <c r="N151" i="11"/>
  <c r="M151" i="11"/>
  <c r="L151" i="11"/>
  <c r="E153" i="11"/>
  <c r="H152" i="11" l="1"/>
  <c r="O152" i="11"/>
  <c r="N152" i="11"/>
  <c r="J152" i="11"/>
  <c r="I152" i="11"/>
  <c r="K152" i="11"/>
  <c r="L152" i="11"/>
  <c r="M152" i="11"/>
  <c r="E154" i="11"/>
  <c r="F154" i="11" s="1"/>
  <c r="D155" i="11"/>
  <c r="A156" i="11"/>
  <c r="B155" i="11"/>
  <c r="F153" i="11"/>
  <c r="G153" i="11"/>
  <c r="O153" i="11" s="1"/>
  <c r="G154" i="11" l="1"/>
  <c r="E155" i="11"/>
  <c r="F155" i="11" s="1"/>
  <c r="N153" i="11"/>
  <c r="M153" i="11"/>
  <c r="L153" i="11"/>
  <c r="K153" i="11"/>
  <c r="J153" i="11"/>
  <c r="I153" i="11"/>
  <c r="H153" i="11"/>
  <c r="D156" i="11"/>
  <c r="A157" i="11"/>
  <c r="B156" i="11"/>
  <c r="M154" i="11" l="1"/>
  <c r="O154" i="11"/>
  <c r="K154" i="11"/>
  <c r="I154" i="11"/>
  <c r="L154" i="11"/>
  <c r="N154" i="11"/>
  <c r="H154" i="11"/>
  <c r="J154" i="11"/>
  <c r="G155" i="11"/>
  <c r="E156" i="11"/>
  <c r="B157" i="11"/>
  <c r="A158" i="11"/>
  <c r="D157" i="11"/>
  <c r="J155" i="11" l="1"/>
  <c r="O155" i="11"/>
  <c r="L155" i="11"/>
  <c r="N155" i="11"/>
  <c r="H155" i="11"/>
  <c r="K155" i="11"/>
  <c r="E157" i="11"/>
  <c r="F157" i="11" s="1"/>
  <c r="M155" i="11"/>
  <c r="I155" i="11"/>
  <c r="D158" i="11"/>
  <c r="A159" i="11"/>
  <c r="B158" i="11"/>
  <c r="F156" i="11"/>
  <c r="G156" i="11"/>
  <c r="O156" i="11" s="1"/>
  <c r="G157" i="11" l="1"/>
  <c r="E158" i="11"/>
  <c r="F158" i="11" s="1"/>
  <c r="D159" i="11"/>
  <c r="A160" i="11"/>
  <c r="B159" i="11"/>
  <c r="M156" i="11"/>
  <c r="L156" i="11"/>
  <c r="K156" i="11"/>
  <c r="J156" i="11"/>
  <c r="I156" i="11"/>
  <c r="H156" i="11"/>
  <c r="N156" i="11"/>
  <c r="N157" i="11" l="1"/>
  <c r="O157" i="11"/>
  <c r="I157" i="11"/>
  <c r="J157" i="11"/>
  <c r="K157" i="11"/>
  <c r="L157" i="11"/>
  <c r="M157" i="11"/>
  <c r="H157" i="11"/>
  <c r="E159" i="11"/>
  <c r="F159" i="11" s="1"/>
  <c r="G158" i="11"/>
  <c r="D160" i="11"/>
  <c r="B160" i="11"/>
  <c r="N158" i="11" l="1"/>
  <c r="O158" i="11"/>
  <c r="H158" i="11"/>
  <c r="I158" i="11"/>
  <c r="K158" i="11"/>
  <c r="M158" i="11"/>
  <c r="J158" i="11"/>
  <c r="L158" i="11"/>
  <c r="G159" i="11"/>
  <c r="E160" i="11"/>
  <c r="I159" i="11" l="1"/>
  <c r="O159" i="11"/>
  <c r="J159" i="11"/>
  <c r="L159" i="11"/>
  <c r="K159" i="11"/>
  <c r="M159" i="11"/>
  <c r="N159" i="11"/>
  <c r="H159" i="11"/>
  <c r="F160" i="11"/>
  <c r="G160" i="11"/>
  <c r="O160" i="11" s="1"/>
  <c r="N160" i="11" l="1"/>
  <c r="L160" i="11"/>
  <c r="K160" i="11"/>
  <c r="J160" i="11"/>
  <c r="I160" i="11"/>
  <c r="H160" i="11"/>
  <c r="M160" i="11"/>
  <c r="J24" i="18" l="1"/>
  <c r="I24" i="18"/>
  <c r="L24" i="18" s="1"/>
  <c r="J60" i="17"/>
  <c r="AN181" i="7"/>
  <c r="AN180" i="7"/>
  <c r="AN184" i="7"/>
  <c r="AN182" i="7"/>
  <c r="AN183" i="7"/>
  <c r="I60" i="17"/>
  <c r="L60" i="17" s="1"/>
  <c r="J25" i="16"/>
  <c r="AN84" i="7"/>
  <c r="AN82" i="7"/>
  <c r="AN83" i="7"/>
  <c r="I25" i="16"/>
  <c r="L25" i="16" s="1"/>
  <c r="I59" i="15"/>
  <c r="L59" i="15" s="1"/>
  <c r="I60" i="11"/>
  <c r="L60" i="11" s="1"/>
  <c r="AN53" i="7"/>
  <c r="AN51" i="7"/>
  <c r="AN52" i="7"/>
  <c r="AN50" i="7"/>
  <c r="J59" i="15"/>
  <c r="J60" i="11"/>
  <c r="O124" i="7"/>
  <c r="AN162" i="7"/>
  <c r="U124" i="7"/>
  <c r="AN209" i="7"/>
  <c r="AS209" i="7" s="1"/>
  <c r="AN6" i="7"/>
  <c r="M124" i="7"/>
  <c r="AN75" i="7"/>
  <c r="W189" i="7"/>
  <c r="AN175" i="7"/>
  <c r="AN46" i="7"/>
  <c r="AN153" i="7"/>
  <c r="M189" i="7"/>
  <c r="Q124" i="7"/>
  <c r="H189" i="7"/>
  <c r="AN70" i="7"/>
  <c r="AN21" i="7"/>
  <c r="AN43" i="7"/>
  <c r="AN201" i="7"/>
  <c r="AN148" i="7"/>
  <c r="I124" i="7"/>
  <c r="AN17" i="7"/>
  <c r="AN44" i="7"/>
  <c r="S124" i="7"/>
  <c r="AN40" i="7"/>
  <c r="M59" i="7"/>
  <c r="AN141" i="7"/>
  <c r="Y189" i="7"/>
  <c r="AN161" i="7"/>
  <c r="AN20" i="7"/>
  <c r="AN8" i="7"/>
  <c r="AO151" i="7"/>
  <c r="AP166" i="7"/>
  <c r="S189" i="7"/>
  <c r="M254" i="7"/>
  <c r="Z124" i="7"/>
  <c r="AN39" i="7"/>
  <c r="AN37" i="7"/>
  <c r="AN170" i="7"/>
  <c r="AN147" i="7"/>
  <c r="AN163" i="7"/>
  <c r="AS162" i="7" s="1"/>
  <c r="AN176" i="7"/>
  <c r="AN10" i="7"/>
  <c r="AN154" i="7"/>
  <c r="AN74" i="7"/>
  <c r="Z59" i="7"/>
  <c r="AN160" i="7"/>
  <c r="L189" i="7"/>
  <c r="AA254" i="7"/>
  <c r="AN178" i="7"/>
  <c r="AN173" i="7"/>
  <c r="AN5" i="7"/>
  <c r="AN81" i="7"/>
  <c r="R124" i="7"/>
  <c r="AN23" i="7"/>
  <c r="AN155" i="7"/>
  <c r="AN208" i="7"/>
  <c r="AN32" i="7"/>
  <c r="AN135" i="7"/>
  <c r="O254" i="7"/>
  <c r="AN200" i="7"/>
  <c r="R189" i="7"/>
  <c r="AN177" i="7"/>
  <c r="AN42" i="7"/>
  <c r="Y59" i="7"/>
  <c r="AN79" i="7"/>
  <c r="AN28" i="7"/>
  <c r="AN156" i="7"/>
  <c r="AN73" i="7"/>
  <c r="AP210" i="7"/>
  <c r="S254" i="7"/>
  <c r="AN202" i="7"/>
  <c r="I254" i="7"/>
  <c r="W124" i="7"/>
  <c r="X124" i="7" s="1"/>
  <c r="AN205" i="7"/>
  <c r="AA124" i="7"/>
  <c r="O189" i="7"/>
  <c r="I189" i="7"/>
  <c r="AN150" i="7"/>
  <c r="AN41" i="7"/>
  <c r="AN165" i="7"/>
  <c r="AN159" i="7"/>
  <c r="AN179" i="7"/>
  <c r="AN47" i="7"/>
  <c r="AN76" i="7"/>
  <c r="AN49" i="7"/>
  <c r="AN38" i="7"/>
  <c r="AN206" i="7"/>
  <c r="W59" i="7"/>
  <c r="AN26" i="7"/>
  <c r="AN166" i="7"/>
  <c r="AN72" i="7"/>
  <c r="R59" i="7"/>
  <c r="AN45" i="7"/>
  <c r="AN78" i="7"/>
  <c r="AN174" i="7"/>
  <c r="AN11" i="7"/>
  <c r="AN22" i="7"/>
  <c r="AN18" i="7"/>
  <c r="AN168" i="7"/>
  <c r="Z189" i="7"/>
  <c r="AN210" i="7"/>
  <c r="AF189" i="7"/>
  <c r="AB189" i="7"/>
  <c r="H124" i="7"/>
  <c r="AN77" i="7"/>
  <c r="AN171" i="7"/>
  <c r="AN167" i="7"/>
  <c r="AN137" i="7"/>
  <c r="AF124" i="7"/>
  <c r="AB124" i="7"/>
  <c r="L59" i="7"/>
  <c r="W254" i="7"/>
  <c r="AN143" i="7"/>
  <c r="AA59" i="7"/>
  <c r="AN136" i="7"/>
  <c r="AN31" i="7"/>
  <c r="AN30" i="7"/>
  <c r="AF254" i="7"/>
  <c r="AB254" i="7"/>
  <c r="AN144" i="7"/>
  <c r="AN172" i="7"/>
  <c r="AN213" i="7"/>
  <c r="AN139" i="7"/>
  <c r="U254" i="7"/>
  <c r="S59" i="7"/>
  <c r="J7" i="11"/>
  <c r="AN9" i="7"/>
  <c r="AN169" i="7"/>
  <c r="Y254" i="7"/>
  <c r="AN138" i="7"/>
  <c r="AN157" i="7"/>
  <c r="AN152" i="7"/>
  <c r="AN16" i="7"/>
  <c r="AN204" i="7"/>
  <c r="P59" i="7"/>
  <c r="I7" i="11"/>
  <c r="L7" i="11" s="1"/>
  <c r="R254" i="7"/>
  <c r="AN149" i="7"/>
  <c r="AN15" i="7"/>
  <c r="AN71" i="7"/>
  <c r="AN29" i="7"/>
  <c r="H59" i="7"/>
  <c r="P124" i="7"/>
  <c r="AN35" i="7"/>
  <c r="O59" i="7"/>
  <c r="I59" i="7"/>
  <c r="Q254" i="7"/>
  <c r="AN33" i="7"/>
  <c r="L124" i="7"/>
  <c r="Z254" i="7"/>
  <c r="AN80" i="7"/>
  <c r="Y124" i="7"/>
  <c r="AN7" i="7"/>
  <c r="AN13" i="7"/>
  <c r="AN25" i="7"/>
  <c r="Q59" i="7"/>
  <c r="U189" i="7"/>
  <c r="AN140" i="7"/>
  <c r="AN14" i="7"/>
  <c r="AN12" i="7"/>
  <c r="AN212" i="7"/>
  <c r="AA189" i="7"/>
  <c r="AN211" i="7"/>
  <c r="AN207" i="7"/>
  <c r="AN142" i="7"/>
  <c r="AN27" i="7"/>
  <c r="AN158" i="7"/>
  <c r="U59" i="7"/>
  <c r="H254" i="7"/>
  <c r="AN151" i="7"/>
  <c r="AN48" i="7"/>
  <c r="AN203" i="7"/>
  <c r="AF59" i="7"/>
  <c r="AB59" i="7"/>
  <c r="AN34" i="7"/>
  <c r="P189" i="7"/>
  <c r="AO203" i="7"/>
  <c r="P254" i="7"/>
  <c r="Q189" i="7"/>
  <c r="AN146" i="7"/>
  <c r="AN36" i="7"/>
  <c r="AN19" i="7"/>
  <c r="AN164" i="7"/>
  <c r="AN145" i="7"/>
  <c r="AN24" i="7"/>
  <c r="L254" i="7"/>
  <c r="AP160" i="7" l="1"/>
  <c r="AO204" i="7"/>
  <c r="M24" i="18"/>
  <c r="K24" i="18"/>
  <c r="AO140" i="7"/>
  <c r="AO181" i="7"/>
  <c r="AO183" i="7"/>
  <c r="AO184" i="7"/>
  <c r="AO182" i="7"/>
  <c r="AO180" i="7"/>
  <c r="AP154" i="7"/>
  <c r="AP181" i="7"/>
  <c r="AP184" i="7"/>
  <c r="AP182" i="7"/>
  <c r="AP183" i="7"/>
  <c r="AP180" i="7"/>
  <c r="AS183" i="7"/>
  <c r="AY183" i="7"/>
  <c r="AS182" i="7"/>
  <c r="AY182" i="7"/>
  <c r="AP136" i="7"/>
  <c r="AP164" i="7"/>
  <c r="AS184" i="7"/>
  <c r="AY184" i="7"/>
  <c r="AP177" i="7"/>
  <c r="AS181" i="7"/>
  <c r="AY180" i="7"/>
  <c r="AS180" i="7"/>
  <c r="AP155" i="7"/>
  <c r="K60" i="17"/>
  <c r="M60" i="17"/>
  <c r="V124" i="7"/>
  <c r="AO77" i="7"/>
  <c r="AO82" i="7"/>
  <c r="AO83" i="7"/>
  <c r="AO84" i="7"/>
  <c r="AO73" i="7"/>
  <c r="AO75" i="7"/>
  <c r="AP77" i="7"/>
  <c r="AP84" i="7"/>
  <c r="AP83" i="7"/>
  <c r="AP82" i="7"/>
  <c r="AY83" i="7"/>
  <c r="AS83" i="7"/>
  <c r="AS82" i="7"/>
  <c r="AY82" i="7"/>
  <c r="AO78" i="7"/>
  <c r="AY84" i="7"/>
  <c r="AS84" i="7"/>
  <c r="M25" i="16"/>
  <c r="K25" i="16"/>
  <c r="AS6" i="7"/>
  <c r="AY50" i="7"/>
  <c r="AS50" i="7"/>
  <c r="AP15" i="7"/>
  <c r="AP53" i="7"/>
  <c r="AP52" i="7"/>
  <c r="AP50" i="7"/>
  <c r="AP51" i="7"/>
  <c r="AS52" i="7"/>
  <c r="AY52" i="7"/>
  <c r="AO47" i="7"/>
  <c r="AO53" i="7"/>
  <c r="AO50" i="7"/>
  <c r="AO52" i="7"/>
  <c r="AO51" i="7"/>
  <c r="K60" i="11"/>
  <c r="M60" i="11"/>
  <c r="AS51" i="7"/>
  <c r="AY51" i="7"/>
  <c r="K59" i="15"/>
  <c r="M59" i="15"/>
  <c r="AS53" i="7"/>
  <c r="AY53" i="7"/>
  <c r="AP72" i="7"/>
  <c r="AY6" i="7"/>
  <c r="AO40" i="7"/>
  <c r="AP79" i="7"/>
  <c r="AY209" i="7"/>
  <c r="AO7" i="7"/>
  <c r="AS75" i="7"/>
  <c r="AP74" i="7"/>
  <c r="AP206" i="7"/>
  <c r="AU206" i="7" s="1"/>
  <c r="AV206" i="7" s="1"/>
  <c r="E206" i="7" s="1"/>
  <c r="AO28" i="7"/>
  <c r="AO81" i="7"/>
  <c r="AO41" i="7"/>
  <c r="AO44" i="7"/>
  <c r="AP71" i="7"/>
  <c r="AO34" i="7"/>
  <c r="AP76" i="7"/>
  <c r="AO160" i="7"/>
  <c r="AO14" i="7"/>
  <c r="AO148" i="7"/>
  <c r="AO35" i="7"/>
  <c r="AO171" i="7"/>
  <c r="AO144" i="7"/>
  <c r="AO150" i="7"/>
  <c r="AO46" i="7"/>
  <c r="AO22" i="7"/>
  <c r="AP75" i="7"/>
  <c r="AP205" i="7"/>
  <c r="AP204" i="7"/>
  <c r="AP40" i="7"/>
  <c r="AO17" i="7"/>
  <c r="AO36" i="7"/>
  <c r="AO172" i="7"/>
  <c r="AO74" i="7"/>
  <c r="AO166" i="7"/>
  <c r="AP78" i="7"/>
  <c r="AO37" i="7"/>
  <c r="AP81" i="7"/>
  <c r="AO76" i="7"/>
  <c r="AO173" i="7"/>
  <c r="AO153" i="7"/>
  <c r="AP73" i="7"/>
  <c r="X59" i="7"/>
  <c r="AO11" i="7"/>
  <c r="AO158" i="7"/>
  <c r="AO10" i="7"/>
  <c r="AO146" i="7"/>
  <c r="AP47" i="7"/>
  <c r="AP42" i="7"/>
  <c r="AO207" i="7"/>
  <c r="AT207" i="7" s="1"/>
  <c r="AO6" i="7"/>
  <c r="AP80" i="7"/>
  <c r="AP17" i="7"/>
  <c r="AO48" i="7"/>
  <c r="AU210" i="7"/>
  <c r="AV210" i="7" s="1"/>
  <c r="E210" i="7" s="1"/>
  <c r="AS166" i="7"/>
  <c r="AY166" i="7"/>
  <c r="AS146" i="7"/>
  <c r="AY146" i="7"/>
  <c r="AY21" i="7"/>
  <c r="AS21" i="7"/>
  <c r="AS167" i="7"/>
  <c r="AY167" i="7"/>
  <c r="AP45" i="7"/>
  <c r="AY70" i="7"/>
  <c r="AS70" i="7"/>
  <c r="AO201" i="7"/>
  <c r="AT203" i="7" s="1"/>
  <c r="AP24" i="7"/>
  <c r="AY80" i="7"/>
  <c r="AS80" i="7"/>
  <c r="AS8" i="7"/>
  <c r="AY8" i="7"/>
  <c r="AP176" i="7"/>
  <c r="AO142" i="7"/>
  <c r="AO169" i="7"/>
  <c r="AY139" i="7"/>
  <c r="AS139" i="7"/>
  <c r="AO154" i="7"/>
  <c r="AO143" i="7"/>
  <c r="AP209" i="7"/>
  <c r="AP7" i="7"/>
  <c r="AO9" i="7"/>
  <c r="AP13" i="7"/>
  <c r="AP165" i="7"/>
  <c r="AY12" i="7"/>
  <c r="AS12" i="7"/>
  <c r="AY73" i="7"/>
  <c r="AS73" i="7"/>
  <c r="AP31" i="7"/>
  <c r="AS40" i="7"/>
  <c r="AY40" i="7"/>
  <c r="AO202" i="7"/>
  <c r="AY7" i="7"/>
  <c r="AS7" i="7"/>
  <c r="I6" i="17"/>
  <c r="L6" i="17" s="1"/>
  <c r="C7" i="13"/>
  <c r="F7" i="13" s="1"/>
  <c r="AP36" i="7"/>
  <c r="AY211" i="7"/>
  <c r="AS211" i="7"/>
  <c r="AY181" i="7"/>
  <c r="AS135" i="7"/>
  <c r="AY135" i="7"/>
  <c r="AY32" i="7"/>
  <c r="AS32" i="7"/>
  <c r="T254" i="7"/>
  <c r="D8" i="13"/>
  <c r="J6" i="18"/>
  <c r="AP43" i="7"/>
  <c r="AP23" i="7"/>
  <c r="AP161" i="7"/>
  <c r="AO33" i="7"/>
  <c r="AP202" i="7"/>
  <c r="AP203" i="7"/>
  <c r="AP208" i="7"/>
  <c r="AO21" i="7"/>
  <c r="AO18" i="7"/>
  <c r="AP143" i="7"/>
  <c r="AP175" i="7"/>
  <c r="AO8" i="7"/>
  <c r="AP19" i="7"/>
  <c r="AY10" i="7"/>
  <c r="AS10" i="7"/>
  <c r="AO211" i="7"/>
  <c r="K7" i="11"/>
  <c r="M7" i="11"/>
  <c r="I6" i="18"/>
  <c r="L6" i="18" s="1"/>
  <c r="C8" i="13"/>
  <c r="F8" i="13" s="1"/>
  <c r="AY26" i="7"/>
  <c r="AS26" i="7"/>
  <c r="AO135" i="7"/>
  <c r="AD189" i="7"/>
  <c r="AY20" i="7"/>
  <c r="AS20" i="7"/>
  <c r="AO156" i="7"/>
  <c r="AP9" i="7"/>
  <c r="AO177" i="7"/>
  <c r="AS153" i="7"/>
  <c r="AY153" i="7"/>
  <c r="AS149" i="7"/>
  <c r="AY149" i="7"/>
  <c r="AY36" i="7"/>
  <c r="AS36" i="7"/>
  <c r="AP159" i="7"/>
  <c r="AP14" i="7"/>
  <c r="AO5" i="7"/>
  <c r="AD59" i="7"/>
  <c r="AO165" i="7"/>
  <c r="AS38" i="7"/>
  <c r="AY38" i="7"/>
  <c r="AP39" i="7"/>
  <c r="AP22" i="7"/>
  <c r="AO168" i="7"/>
  <c r="AP142" i="7"/>
  <c r="AO29" i="7"/>
  <c r="AY74" i="7"/>
  <c r="AS74" i="7"/>
  <c r="AS168" i="7"/>
  <c r="AY168" i="7"/>
  <c r="AS16" i="7"/>
  <c r="AY16" i="7"/>
  <c r="AP25" i="7"/>
  <c r="AS156" i="7"/>
  <c r="AY156" i="7"/>
  <c r="AY151" i="7"/>
  <c r="AS151" i="7"/>
  <c r="AP28" i="7"/>
  <c r="AO19" i="7"/>
  <c r="AP172" i="7"/>
  <c r="AO23" i="7"/>
  <c r="AO206" i="7"/>
  <c r="AP140" i="7"/>
  <c r="AY162" i="7"/>
  <c r="AP170" i="7"/>
  <c r="AO27" i="7"/>
  <c r="D6" i="13"/>
  <c r="J6" i="16"/>
  <c r="T124" i="7"/>
  <c r="AP8" i="7"/>
  <c r="AY142" i="7"/>
  <c r="AS142" i="7"/>
  <c r="T189" i="7"/>
  <c r="D7" i="13"/>
  <c r="J6" i="17"/>
  <c r="AP49" i="7"/>
  <c r="AS171" i="7"/>
  <c r="AY171" i="7"/>
  <c r="I6" i="15"/>
  <c r="L6" i="15" s="1"/>
  <c r="C5" i="13"/>
  <c r="AP162" i="7"/>
  <c r="AY160" i="7"/>
  <c r="AS160" i="7"/>
  <c r="AO31" i="7"/>
  <c r="AO210" i="7"/>
  <c r="AO179" i="7"/>
  <c r="AY49" i="7"/>
  <c r="AS49" i="7"/>
  <c r="AS204" i="7"/>
  <c r="AY204" i="7"/>
  <c r="AP179" i="7"/>
  <c r="AO12" i="7"/>
  <c r="AS48" i="7"/>
  <c r="AY48" i="7"/>
  <c r="AO43" i="7"/>
  <c r="AO25" i="7"/>
  <c r="AY35" i="7"/>
  <c r="AS35" i="7"/>
  <c r="AS22" i="7"/>
  <c r="AY22" i="7"/>
  <c r="AY152" i="7"/>
  <c r="AS152" i="7"/>
  <c r="AY47" i="7"/>
  <c r="AS47" i="7"/>
  <c r="AP157" i="7"/>
  <c r="AP27" i="7"/>
  <c r="AO26" i="7"/>
  <c r="AP145" i="7"/>
  <c r="AS174" i="7"/>
  <c r="AY174" i="7"/>
  <c r="AY179" i="7"/>
  <c r="AS179" i="7"/>
  <c r="AY28" i="7"/>
  <c r="AS28" i="7"/>
  <c r="AO13" i="7"/>
  <c r="AS176" i="7"/>
  <c r="AY176" i="7"/>
  <c r="AE124" i="7"/>
  <c r="AP70" i="7"/>
  <c r="AS46" i="7"/>
  <c r="AY46" i="7"/>
  <c r="T59" i="7"/>
  <c r="J6" i="15"/>
  <c r="D5" i="13"/>
  <c r="AY136" i="7"/>
  <c r="AS136" i="7"/>
  <c r="AS173" i="7"/>
  <c r="AY173" i="7"/>
  <c r="AY205" i="7"/>
  <c r="AS205" i="7"/>
  <c r="AY210" i="7"/>
  <c r="AS210" i="7"/>
  <c r="AP200" i="7"/>
  <c r="AE254" i="7"/>
  <c r="AO213" i="7"/>
  <c r="AO24" i="7"/>
  <c r="AY212" i="7"/>
  <c r="AS212" i="7"/>
  <c r="AY154" i="7"/>
  <c r="AS154" i="7"/>
  <c r="AS18" i="7"/>
  <c r="AY18" i="7"/>
  <c r="AP144" i="7"/>
  <c r="AP29" i="7"/>
  <c r="AO20" i="7"/>
  <c r="AS14" i="7"/>
  <c r="AY14" i="7"/>
  <c r="AO208" i="7"/>
  <c r="AP38" i="7"/>
  <c r="AO42" i="7"/>
  <c r="AP41" i="7"/>
  <c r="AY11" i="7"/>
  <c r="AS11" i="7"/>
  <c r="AP16" i="7"/>
  <c r="AO155" i="7"/>
  <c r="I6" i="16"/>
  <c r="L6" i="16" s="1"/>
  <c r="C6" i="13"/>
  <c r="F6" i="13" s="1"/>
  <c r="AP35" i="7"/>
  <c r="AP207" i="7"/>
  <c r="AP169" i="7"/>
  <c r="AO70" i="7"/>
  <c r="AD124" i="7"/>
  <c r="AP37" i="7"/>
  <c r="AO159" i="7"/>
  <c r="AO141" i="7"/>
  <c r="AP213" i="7"/>
  <c r="AY159" i="7"/>
  <c r="AS159" i="7"/>
  <c r="AY79" i="7"/>
  <c r="AS79" i="7"/>
  <c r="AP21" i="7"/>
  <c r="AO15" i="7"/>
  <c r="AY15" i="7"/>
  <c r="AS15" i="7"/>
  <c r="AS31" i="7"/>
  <c r="AY31" i="7"/>
  <c r="AS43" i="7"/>
  <c r="AY43" i="7"/>
  <c r="AE59" i="7"/>
  <c r="AP5" i="7"/>
  <c r="AE189" i="7"/>
  <c r="AP135" i="7"/>
  <c r="AP178" i="7"/>
  <c r="AP48" i="7"/>
  <c r="AS200" i="7"/>
  <c r="AY200" i="7"/>
  <c r="X254" i="7"/>
  <c r="AP139" i="7"/>
  <c r="AP171" i="7"/>
  <c r="AP174" i="7"/>
  <c r="AY207" i="7"/>
  <c r="AS207" i="7"/>
  <c r="AY77" i="7"/>
  <c r="AS77" i="7"/>
  <c r="AS34" i="7"/>
  <c r="AY34" i="7"/>
  <c r="AO147" i="7"/>
  <c r="AP138" i="7"/>
  <c r="AO38" i="7"/>
  <c r="AS140" i="7"/>
  <c r="AY140" i="7"/>
  <c r="AP137" i="7"/>
  <c r="AS157" i="7"/>
  <c r="AY157" i="7"/>
  <c r="AP20" i="7"/>
  <c r="AY78" i="7"/>
  <c r="AS78" i="7"/>
  <c r="AO170" i="7"/>
  <c r="AP212" i="7"/>
  <c r="AY163" i="7"/>
  <c r="AS163" i="7"/>
  <c r="AO212" i="7"/>
  <c r="AP163" i="7"/>
  <c r="AY177" i="7"/>
  <c r="AS177" i="7"/>
  <c r="AP167" i="7"/>
  <c r="AS202" i="7"/>
  <c r="AY202" i="7"/>
  <c r="AS161" i="7"/>
  <c r="AY161" i="7"/>
  <c r="AO209" i="7"/>
  <c r="AY208" i="7"/>
  <c r="AS208" i="7"/>
  <c r="AY213" i="7"/>
  <c r="AS213" i="7"/>
  <c r="AO30" i="7"/>
  <c r="AS155" i="7"/>
  <c r="AY155" i="7"/>
  <c r="AS23" i="7"/>
  <c r="AY23" i="7"/>
  <c r="AY203" i="7"/>
  <c r="AS203" i="7"/>
  <c r="AP6" i="7"/>
  <c r="AS144" i="7"/>
  <c r="AY144" i="7"/>
  <c r="AP151" i="7"/>
  <c r="AP12" i="7"/>
  <c r="AO49" i="7"/>
  <c r="AO152" i="7"/>
  <c r="AY138" i="7"/>
  <c r="AS138" i="7"/>
  <c r="AP10" i="7"/>
  <c r="AO80" i="7"/>
  <c r="AO161" i="7"/>
  <c r="AS165" i="7"/>
  <c r="AY165" i="7"/>
  <c r="AO45" i="7"/>
  <c r="AO163" i="7"/>
  <c r="AY147" i="7"/>
  <c r="AS147" i="7"/>
  <c r="AS44" i="7"/>
  <c r="AY44" i="7"/>
  <c r="AO138" i="7"/>
  <c r="AS19" i="7"/>
  <c r="AY19" i="7"/>
  <c r="AY137" i="7"/>
  <c r="AS137" i="7"/>
  <c r="AS178" i="7"/>
  <c r="AY178" i="7"/>
  <c r="AY206" i="7"/>
  <c r="AS206" i="7"/>
  <c r="AY33" i="7"/>
  <c r="AS33" i="7"/>
  <c r="AY141" i="7"/>
  <c r="AS141" i="7"/>
  <c r="AS76" i="7"/>
  <c r="AY76" i="7"/>
  <c r="AP211" i="7"/>
  <c r="AP46" i="7"/>
  <c r="AY29" i="7"/>
  <c r="AS29" i="7"/>
  <c r="AO149" i="7"/>
  <c r="AS41" i="7"/>
  <c r="AY41" i="7"/>
  <c r="AO164" i="7"/>
  <c r="AO174" i="7"/>
  <c r="AS170" i="7"/>
  <c r="AY170" i="7"/>
  <c r="AO145" i="7"/>
  <c r="AY175" i="7"/>
  <c r="AS175" i="7"/>
  <c r="AY27" i="7"/>
  <c r="AS27" i="7"/>
  <c r="AT204" i="7"/>
  <c r="AP147" i="7"/>
  <c r="AP32" i="7"/>
  <c r="V254" i="7"/>
  <c r="AO176" i="7"/>
  <c r="AY172" i="7"/>
  <c r="AS172" i="7"/>
  <c r="AY24" i="7"/>
  <c r="AS24" i="7"/>
  <c r="V59" i="7"/>
  <c r="V189" i="7"/>
  <c r="AP141" i="7"/>
  <c r="AY169" i="7"/>
  <c r="AS169" i="7"/>
  <c r="AY45" i="7"/>
  <c r="AS45" i="7"/>
  <c r="AP148" i="7"/>
  <c r="AS81" i="7"/>
  <c r="AY81" i="7"/>
  <c r="AY17" i="7"/>
  <c r="AS17" i="7"/>
  <c r="AP18" i="7"/>
  <c r="AS37" i="7"/>
  <c r="AY37" i="7"/>
  <c r="AS145" i="7"/>
  <c r="AY145" i="7"/>
  <c r="AO72" i="7"/>
  <c r="AY9" i="7"/>
  <c r="AS9" i="7"/>
  <c r="AS30" i="7"/>
  <c r="AY30" i="7"/>
  <c r="AO178" i="7"/>
  <c r="AS150" i="7"/>
  <c r="AY150" i="7"/>
  <c r="AO16" i="7"/>
  <c r="AY5" i="7"/>
  <c r="AS5" i="7"/>
  <c r="AS39" i="7"/>
  <c r="AY39" i="7"/>
  <c r="AP34" i="7"/>
  <c r="AP156" i="7"/>
  <c r="AY158" i="7"/>
  <c r="AS158" i="7"/>
  <c r="AS143" i="7"/>
  <c r="AY143" i="7"/>
  <c r="AO200" i="7"/>
  <c r="AD254" i="7"/>
  <c r="AP33" i="7"/>
  <c r="AO205" i="7"/>
  <c r="AP44" i="7"/>
  <c r="AO137" i="7"/>
  <c r="AP146" i="7"/>
  <c r="AP11" i="7"/>
  <c r="AP152" i="7"/>
  <c r="AP30" i="7"/>
  <c r="AO79" i="7"/>
  <c r="AO157" i="7"/>
  <c r="AO136" i="7"/>
  <c r="AP153" i="7"/>
  <c r="AP173" i="7"/>
  <c r="AP158" i="7"/>
  <c r="AY25" i="7"/>
  <c r="AS25" i="7"/>
  <c r="AP150" i="7"/>
  <c r="AP168" i="7"/>
  <c r="AO167" i="7"/>
  <c r="AY164" i="7"/>
  <c r="AS164" i="7"/>
  <c r="AO139" i="7"/>
  <c r="AS13" i="7"/>
  <c r="AY13" i="7"/>
  <c r="AS71" i="7"/>
  <c r="AY71" i="7"/>
  <c r="AO162" i="7"/>
  <c r="AO39" i="7"/>
  <c r="AY75" i="7"/>
  <c r="AS72" i="7"/>
  <c r="AY72" i="7"/>
  <c r="AS42" i="7"/>
  <c r="AY42" i="7"/>
  <c r="AP26" i="7"/>
  <c r="AP149" i="7"/>
  <c r="AO71" i="7"/>
  <c r="AO175" i="7"/>
  <c r="AP201" i="7"/>
  <c r="AS148" i="7"/>
  <c r="AY148" i="7"/>
  <c r="AO32" i="7"/>
  <c r="AS201" i="7"/>
  <c r="AY201" i="7"/>
  <c r="X189" i="7"/>
  <c r="AU204" i="7" l="1"/>
  <c r="AV204" i="7" s="1"/>
  <c r="E204" i="7" s="1"/>
  <c r="AT46" i="7"/>
  <c r="AT73" i="7"/>
  <c r="AZ203" i="7"/>
  <c r="AU181" i="7"/>
  <c r="AU177" i="7"/>
  <c r="AT41" i="7"/>
  <c r="AU79" i="7"/>
  <c r="AV79" i="7" s="1"/>
  <c r="E79" i="7" s="1"/>
  <c r="AU77" i="7"/>
  <c r="AV77" i="7" s="1"/>
  <c r="E77" i="7" s="1"/>
  <c r="AT76" i="7"/>
  <c r="AT75" i="7"/>
  <c r="AU155" i="7"/>
  <c r="AV155" i="7" s="1"/>
  <c r="E155" i="7" s="1"/>
  <c r="AU164" i="7"/>
  <c r="AU180" i="7"/>
  <c r="BA180" i="7"/>
  <c r="BB180" i="7" s="1"/>
  <c r="F180" i="7" s="1"/>
  <c r="AU184" i="7"/>
  <c r="BA184" i="7"/>
  <c r="BB184" i="7" s="1"/>
  <c r="F184" i="7" s="1"/>
  <c r="BA181" i="7"/>
  <c r="BB181" i="7" s="1"/>
  <c r="F181" i="7" s="1"/>
  <c r="AT172" i="7"/>
  <c r="AT180" i="7"/>
  <c r="AZ180" i="7"/>
  <c r="AT182" i="7"/>
  <c r="AZ182" i="7"/>
  <c r="AU183" i="7"/>
  <c r="BA183" i="7"/>
  <c r="BB183" i="7" s="1"/>
  <c r="F183" i="7" s="1"/>
  <c r="AT184" i="7"/>
  <c r="AZ184" i="7"/>
  <c r="AT183" i="7"/>
  <c r="AZ183" i="7"/>
  <c r="AU182" i="7"/>
  <c r="BA182" i="7"/>
  <c r="BB182" i="7" s="1"/>
  <c r="F182" i="7" s="1"/>
  <c r="AU52" i="7"/>
  <c r="AU15" i="7"/>
  <c r="AV15" i="7" s="1"/>
  <c r="E15" i="7" s="1"/>
  <c r="AU78" i="7"/>
  <c r="AV78" i="7" s="1"/>
  <c r="E78" i="7" s="1"/>
  <c r="BA82" i="7"/>
  <c r="BB82" i="7" s="1"/>
  <c r="F82" i="7" s="1"/>
  <c r="AU82" i="7"/>
  <c r="AV82" i="7" s="1"/>
  <c r="E82" i="7" s="1"/>
  <c r="AT84" i="7"/>
  <c r="AZ84" i="7"/>
  <c r="AT83" i="7"/>
  <c r="AZ83" i="7"/>
  <c r="BA84" i="7"/>
  <c r="BB84" i="7" s="1"/>
  <c r="F84" i="7" s="1"/>
  <c r="AU84" i="7"/>
  <c r="AV84" i="7" s="1"/>
  <c r="E84" i="7" s="1"/>
  <c r="AT82" i="7"/>
  <c r="AZ82" i="7"/>
  <c r="AT78" i="7"/>
  <c r="AU83" i="7"/>
  <c r="AV83" i="7" s="1"/>
  <c r="E83" i="7" s="1"/>
  <c r="BA83" i="7"/>
  <c r="BB83" i="7" s="1"/>
  <c r="F83" i="7" s="1"/>
  <c r="BA50" i="7"/>
  <c r="BB50" i="7" s="1"/>
  <c r="F50" i="7" s="1"/>
  <c r="AU50" i="7"/>
  <c r="AV50" i="7" s="1"/>
  <c r="E50" i="7" s="1"/>
  <c r="AT53" i="7"/>
  <c r="AZ53" i="7"/>
  <c r="BA52" i="7"/>
  <c r="BB52" i="7" s="1"/>
  <c r="F52" i="7" s="1"/>
  <c r="AU53" i="7"/>
  <c r="BA53" i="7"/>
  <c r="BB53" i="7" s="1"/>
  <c r="F53" i="7" s="1"/>
  <c r="AU51" i="7"/>
  <c r="AV51" i="7" s="1"/>
  <c r="E51" i="7" s="1"/>
  <c r="BA51" i="7"/>
  <c r="BB51" i="7" s="1"/>
  <c r="F51" i="7" s="1"/>
  <c r="AZ51" i="7"/>
  <c r="AT51" i="7"/>
  <c r="AT50" i="7"/>
  <c r="AZ50" i="7"/>
  <c r="AT6" i="7"/>
  <c r="AT52" i="7"/>
  <c r="AZ52" i="7"/>
  <c r="AT160" i="7"/>
  <c r="AU76" i="7"/>
  <c r="AV76" i="7" s="1"/>
  <c r="E76" i="7" s="1"/>
  <c r="AU42" i="7"/>
  <c r="AV42" i="7" s="1"/>
  <c r="E42" i="7" s="1"/>
  <c r="BA79" i="7"/>
  <c r="BB79" i="7" s="1"/>
  <c r="F79" i="7" s="1"/>
  <c r="AU74" i="7"/>
  <c r="AV74" i="7" s="1"/>
  <c r="E74" i="7" s="1"/>
  <c r="AT81" i="7"/>
  <c r="AU205" i="7"/>
  <c r="AV205" i="7" s="1"/>
  <c r="E205" i="7" s="1"/>
  <c r="BA204" i="7"/>
  <c r="BB204" i="7" s="1"/>
  <c r="F204" i="7" s="1"/>
  <c r="BA80" i="7"/>
  <c r="BB80" i="7" s="1"/>
  <c r="F80" i="7" s="1"/>
  <c r="BA77" i="7"/>
  <c r="BB77" i="7" s="1"/>
  <c r="F77" i="7" s="1"/>
  <c r="AU73" i="7"/>
  <c r="AV73" i="7" s="1"/>
  <c r="E73" i="7" s="1"/>
  <c r="AT11" i="7"/>
  <c r="BA81" i="7"/>
  <c r="BB81" i="7" s="1"/>
  <c r="F81" i="7" s="1"/>
  <c r="AU75" i="7"/>
  <c r="AV75" i="7" s="1"/>
  <c r="E75" i="7" s="1"/>
  <c r="AT158" i="7"/>
  <c r="AT151" i="7"/>
  <c r="AU47" i="7"/>
  <c r="AV47" i="7" s="1"/>
  <c r="E47" i="7" s="1"/>
  <c r="AZ81" i="7"/>
  <c r="AZ207" i="7"/>
  <c r="AT77" i="7"/>
  <c r="AZ77" i="7"/>
  <c r="AT166" i="7"/>
  <c r="AU72" i="7"/>
  <c r="AV72" i="7" s="1"/>
  <c r="E72" i="7" s="1"/>
  <c r="AZ17" i="7"/>
  <c r="BA154" i="7"/>
  <c r="BB154" i="7" s="1"/>
  <c r="F154" i="7" s="1"/>
  <c r="BA72" i="7"/>
  <c r="BB72" i="7" s="1"/>
  <c r="F72" i="7" s="1"/>
  <c r="AZ6" i="7"/>
  <c r="AT37" i="7"/>
  <c r="BA42" i="7"/>
  <c r="BB42" i="7" s="1"/>
  <c r="F42" i="7" s="1"/>
  <c r="AU136" i="7"/>
  <c r="AV136" i="7" s="1"/>
  <c r="E136" i="7" s="1"/>
  <c r="BA75" i="7"/>
  <c r="BB75" i="7" s="1"/>
  <c r="F75" i="7" s="1"/>
  <c r="AU80" i="7"/>
  <c r="AV80" i="7" s="1"/>
  <c r="E80" i="7" s="1"/>
  <c r="AU81" i="7"/>
  <c r="AV81" i="7" s="1"/>
  <c r="E81" i="7" s="1"/>
  <c r="AU17" i="7"/>
  <c r="AV17" i="7" s="1"/>
  <c r="E17" i="7" s="1"/>
  <c r="AZ150" i="7"/>
  <c r="AT74" i="7"/>
  <c r="AZ74" i="7"/>
  <c r="AT153" i="7"/>
  <c r="BA78" i="7"/>
  <c r="BB78" i="7" s="1"/>
  <c r="F78" i="7" s="1"/>
  <c r="AZ76" i="7"/>
  <c r="AU154" i="7"/>
  <c r="AV154" i="7" s="1"/>
  <c r="E154" i="7" s="1"/>
  <c r="AT7" i="7"/>
  <c r="AT34" i="7"/>
  <c r="AZ78" i="7"/>
  <c r="K6" i="17"/>
  <c r="M6" i="17"/>
  <c r="AT208" i="7"/>
  <c r="AZ208" i="7"/>
  <c r="AT9" i="7"/>
  <c r="AZ9" i="7"/>
  <c r="AU137" i="7"/>
  <c r="AV137" i="7" s="1"/>
  <c r="E137" i="7" s="1"/>
  <c r="BA137" i="7"/>
  <c r="BB137" i="7" s="1"/>
  <c r="F137" i="7" s="1"/>
  <c r="AU23" i="7"/>
  <c r="AV23" i="7" s="1"/>
  <c r="E23" i="7" s="1"/>
  <c r="BA23" i="7"/>
  <c r="BB23" i="7" s="1"/>
  <c r="F23" i="7" s="1"/>
  <c r="AU46" i="7"/>
  <c r="AV46" i="7" s="1"/>
  <c r="E46" i="7" s="1"/>
  <c r="BA46" i="7"/>
  <c r="BB46" i="7" s="1"/>
  <c r="F46" i="7" s="1"/>
  <c r="AZ11" i="7"/>
  <c r="E7" i="13"/>
  <c r="G7" i="13"/>
  <c r="BA47" i="7"/>
  <c r="BB47" i="7" s="1"/>
  <c r="F47" i="7" s="1"/>
  <c r="M6" i="16"/>
  <c r="K6" i="16"/>
  <c r="AU146" i="7"/>
  <c r="AV146" i="7" s="1"/>
  <c r="E146" i="7" s="1"/>
  <c r="BA146" i="7"/>
  <c r="BB146" i="7" s="1"/>
  <c r="F146" i="7" s="1"/>
  <c r="AZ27" i="7"/>
  <c r="AT27" i="7"/>
  <c r="AZ160" i="7"/>
  <c r="AZ73" i="7"/>
  <c r="BA24" i="7"/>
  <c r="BB24" i="7" s="1"/>
  <c r="F24" i="7" s="1"/>
  <c r="AU24" i="7"/>
  <c r="AV24" i="7" s="1"/>
  <c r="E24" i="7" s="1"/>
  <c r="BA71" i="7"/>
  <c r="BB71" i="7" s="1"/>
  <c r="F71" i="7" s="1"/>
  <c r="BA17" i="7"/>
  <c r="BB17" i="7" s="1"/>
  <c r="F17" i="7" s="1"/>
  <c r="BA155" i="7"/>
  <c r="BB155" i="7" s="1"/>
  <c r="F155" i="7" s="1"/>
  <c r="AT10" i="7"/>
  <c r="AT141" i="7"/>
  <c r="AZ141" i="7"/>
  <c r="AU200" i="7"/>
  <c r="AV200" i="7" s="1"/>
  <c r="E200" i="7" s="1"/>
  <c r="BA200" i="7"/>
  <c r="BB200" i="7" s="1"/>
  <c r="F200" i="7" s="1"/>
  <c r="AZ75" i="7"/>
  <c r="AU159" i="7"/>
  <c r="BA159" i="7"/>
  <c r="BB159" i="7" s="1"/>
  <c r="F159" i="7" s="1"/>
  <c r="AZ211" i="7"/>
  <c r="AT211" i="7"/>
  <c r="AT201" i="7"/>
  <c r="AZ201" i="7"/>
  <c r="AZ166" i="7"/>
  <c r="BA161" i="7"/>
  <c r="BB161" i="7" s="1"/>
  <c r="F161" i="7" s="1"/>
  <c r="AU161" i="7"/>
  <c r="AT16" i="7"/>
  <c r="AZ16" i="7"/>
  <c r="AU38" i="7"/>
  <c r="AV38" i="7" s="1"/>
  <c r="E38" i="7" s="1"/>
  <c r="BA38" i="7"/>
  <c r="BB38" i="7" s="1"/>
  <c r="F38" i="7" s="1"/>
  <c r="K6" i="18"/>
  <c r="M6" i="18"/>
  <c r="AZ38" i="7"/>
  <c r="AT38" i="7"/>
  <c r="AZ154" i="7"/>
  <c r="AT154" i="7"/>
  <c r="AU29" i="7"/>
  <c r="AV29" i="7" s="1"/>
  <c r="E29" i="7" s="1"/>
  <c r="BA29" i="7"/>
  <c r="BB29" i="7" s="1"/>
  <c r="F29" i="7" s="1"/>
  <c r="BA10" i="7"/>
  <c r="BB10" i="7" s="1"/>
  <c r="F10" i="7" s="1"/>
  <c r="AU10" i="7"/>
  <c r="AV10" i="7" s="1"/>
  <c r="E10" i="7" s="1"/>
  <c r="AT142" i="7"/>
  <c r="AZ142" i="7"/>
  <c r="BA26" i="7"/>
  <c r="BB26" i="7" s="1"/>
  <c r="F26" i="7" s="1"/>
  <c r="AU26" i="7"/>
  <c r="AV26" i="7" s="1"/>
  <c r="E26" i="7" s="1"/>
  <c r="AT35" i="7"/>
  <c r="BA36" i="7"/>
  <c r="BB36" i="7" s="1"/>
  <c r="F36" i="7" s="1"/>
  <c r="AU36" i="7"/>
  <c r="AV36" i="7" s="1"/>
  <c r="E36" i="7" s="1"/>
  <c r="AT148" i="7"/>
  <c r="AZ44" i="7"/>
  <c r="BA139" i="7"/>
  <c r="BB139" i="7" s="1"/>
  <c r="F139" i="7" s="1"/>
  <c r="AU139" i="7"/>
  <c r="AV139" i="7" s="1"/>
  <c r="E139" i="7" s="1"/>
  <c r="AT206" i="7"/>
  <c r="AZ206" i="7"/>
  <c r="BA18" i="7"/>
  <c r="BB18" i="7" s="1"/>
  <c r="F18" i="7" s="1"/>
  <c r="AU18" i="7"/>
  <c r="AV18" i="7" s="1"/>
  <c r="E18" i="7" s="1"/>
  <c r="AT49" i="7"/>
  <c r="AZ49" i="7"/>
  <c r="AZ10" i="7"/>
  <c r="AT159" i="7"/>
  <c r="AZ159" i="7"/>
  <c r="AZ179" i="7"/>
  <c r="AT179" i="7"/>
  <c r="BA40" i="7"/>
  <c r="BB40" i="7" s="1"/>
  <c r="F40" i="7" s="1"/>
  <c r="BA209" i="7"/>
  <c r="BB209" i="7" s="1"/>
  <c r="F209" i="7" s="1"/>
  <c r="AU209" i="7"/>
  <c r="AV209" i="7" s="1"/>
  <c r="E209" i="7" s="1"/>
  <c r="AZ143" i="7"/>
  <c r="AT143" i="7"/>
  <c r="AZ163" i="7"/>
  <c r="AT163" i="7"/>
  <c r="G5" i="13"/>
  <c r="E5" i="13"/>
  <c r="D4" i="13"/>
  <c r="AZ158" i="7"/>
  <c r="AZ165" i="7"/>
  <c r="AT165" i="7"/>
  <c r="AU167" i="7"/>
  <c r="BA167" i="7"/>
  <c r="BB167" i="7" s="1"/>
  <c r="F167" i="7" s="1"/>
  <c r="AU32" i="7"/>
  <c r="AV32" i="7" s="1"/>
  <c r="E32" i="7" s="1"/>
  <c r="BA32" i="7"/>
  <c r="BB32" i="7" s="1"/>
  <c r="F32" i="7" s="1"/>
  <c r="AU176" i="7"/>
  <c r="BA176" i="7"/>
  <c r="BB176" i="7" s="1"/>
  <c r="F176" i="7" s="1"/>
  <c r="AU147" i="7"/>
  <c r="AV147" i="7" s="1"/>
  <c r="E147" i="7" s="1"/>
  <c r="BA147" i="7"/>
  <c r="BB147" i="7" s="1"/>
  <c r="F147" i="7" s="1"/>
  <c r="BA174" i="7"/>
  <c r="BB174" i="7" s="1"/>
  <c r="F174" i="7" s="1"/>
  <c r="AU174" i="7"/>
  <c r="AU170" i="7"/>
  <c r="BA170" i="7"/>
  <c r="BB170" i="7" s="1"/>
  <c r="F170" i="7" s="1"/>
  <c r="BA70" i="7"/>
  <c r="BB70" i="7" s="1"/>
  <c r="F70" i="7" s="1"/>
  <c r="AU70" i="7"/>
  <c r="AV70" i="7" s="1"/>
  <c r="E70" i="7" s="1"/>
  <c r="BA213" i="7"/>
  <c r="BB213" i="7" s="1"/>
  <c r="F213" i="7" s="1"/>
  <c r="AU213" i="7"/>
  <c r="AV213" i="7" s="1"/>
  <c r="E213" i="7" s="1"/>
  <c r="BA14" i="7"/>
  <c r="BB14" i="7" s="1"/>
  <c r="F14" i="7" s="1"/>
  <c r="AU14" i="7"/>
  <c r="AV14" i="7" s="1"/>
  <c r="E14" i="7" s="1"/>
  <c r="BA33" i="7"/>
  <c r="BB33" i="7" s="1"/>
  <c r="F33" i="7" s="1"/>
  <c r="AU33" i="7"/>
  <c r="AV33" i="7" s="1"/>
  <c r="E33" i="7" s="1"/>
  <c r="AZ39" i="7"/>
  <c r="AT39" i="7"/>
  <c r="AZ37" i="7"/>
  <c r="BA12" i="7"/>
  <c r="BB12" i="7" s="1"/>
  <c r="F12" i="7" s="1"/>
  <c r="AU12" i="7"/>
  <c r="AV12" i="7" s="1"/>
  <c r="E12" i="7" s="1"/>
  <c r="AU37" i="7"/>
  <c r="AV37" i="7" s="1"/>
  <c r="E37" i="7" s="1"/>
  <c r="BA37" i="7"/>
  <c r="BB37" i="7" s="1"/>
  <c r="F37" i="7" s="1"/>
  <c r="AT13" i="7"/>
  <c r="AZ13" i="7"/>
  <c r="AT23" i="7"/>
  <c r="AZ23" i="7"/>
  <c r="AU40" i="7"/>
  <c r="AV40" i="7" s="1"/>
  <c r="E40" i="7" s="1"/>
  <c r="BA74" i="7"/>
  <c r="BB74" i="7" s="1"/>
  <c r="F74" i="7" s="1"/>
  <c r="AU13" i="7"/>
  <c r="AV13" i="7" s="1"/>
  <c r="E13" i="7" s="1"/>
  <c r="BA13" i="7"/>
  <c r="BB13" i="7" s="1"/>
  <c r="F13" i="7" s="1"/>
  <c r="AU142" i="7"/>
  <c r="AV142" i="7" s="1"/>
  <c r="E142" i="7" s="1"/>
  <c r="BA142" i="7"/>
  <c r="BB142" i="7" s="1"/>
  <c r="F142" i="7" s="1"/>
  <c r="AT32" i="7"/>
  <c r="AZ32" i="7"/>
  <c r="BA211" i="7"/>
  <c r="BB211" i="7" s="1"/>
  <c r="F211" i="7" s="1"/>
  <c r="AU211" i="7"/>
  <c r="AV211" i="7" s="1"/>
  <c r="E211" i="7" s="1"/>
  <c r="AZ147" i="7"/>
  <c r="AT147" i="7"/>
  <c r="AU201" i="7"/>
  <c r="AV201" i="7" s="1"/>
  <c r="E201" i="7" s="1"/>
  <c r="BA201" i="7"/>
  <c r="BB201" i="7" s="1"/>
  <c r="F201" i="7" s="1"/>
  <c r="BA21" i="7"/>
  <c r="BB21" i="7" s="1"/>
  <c r="F21" i="7" s="1"/>
  <c r="AU21" i="7"/>
  <c r="AV21" i="7" s="1"/>
  <c r="E21" i="7" s="1"/>
  <c r="AZ24" i="7"/>
  <c r="AT24" i="7"/>
  <c r="AT213" i="7"/>
  <c r="AZ213" i="7"/>
  <c r="AU71" i="7"/>
  <c r="AV71" i="7" s="1"/>
  <c r="E71" i="7" s="1"/>
  <c r="BA205" i="7"/>
  <c r="BB205" i="7" s="1"/>
  <c r="F205" i="7" s="1"/>
  <c r="AT205" i="7"/>
  <c r="AZ205" i="7"/>
  <c r="AT162" i="7"/>
  <c r="AZ162" i="7"/>
  <c r="AZ200" i="7"/>
  <c r="AT200" i="7"/>
  <c r="BA151" i="7"/>
  <c r="BB151" i="7" s="1"/>
  <c r="F151" i="7" s="1"/>
  <c r="AU151" i="7"/>
  <c r="AV151" i="7" s="1"/>
  <c r="E151" i="7" s="1"/>
  <c r="BA163" i="7"/>
  <c r="BB163" i="7" s="1"/>
  <c r="F163" i="7" s="1"/>
  <c r="AU163" i="7"/>
  <c r="AU172" i="7"/>
  <c r="BA172" i="7"/>
  <c r="BB172" i="7" s="1"/>
  <c r="F172" i="7" s="1"/>
  <c r="BA19" i="7"/>
  <c r="BB19" i="7" s="1"/>
  <c r="F19" i="7" s="1"/>
  <c r="AU19" i="7"/>
  <c r="AV19" i="7" s="1"/>
  <c r="E19" i="7" s="1"/>
  <c r="BA45" i="7"/>
  <c r="BB45" i="7" s="1"/>
  <c r="F45" i="7" s="1"/>
  <c r="AU45" i="7"/>
  <c r="AV45" i="7" s="1"/>
  <c r="E45" i="7" s="1"/>
  <c r="AT42" i="7"/>
  <c r="AZ42" i="7"/>
  <c r="AZ149" i="7"/>
  <c r="AT149" i="7"/>
  <c r="AU43" i="7"/>
  <c r="AV43" i="7" s="1"/>
  <c r="E43" i="7" s="1"/>
  <c r="BA43" i="7"/>
  <c r="BB43" i="7" s="1"/>
  <c r="F43" i="7" s="1"/>
  <c r="AT209" i="7"/>
  <c r="AZ209" i="7"/>
  <c r="BA173" i="7"/>
  <c r="BB173" i="7" s="1"/>
  <c r="F173" i="7" s="1"/>
  <c r="AU173" i="7"/>
  <c r="AU153" i="7"/>
  <c r="AV153" i="7" s="1"/>
  <c r="E153" i="7" s="1"/>
  <c r="BA153" i="7"/>
  <c r="BB153" i="7" s="1"/>
  <c r="F153" i="7" s="1"/>
  <c r="AU138" i="7"/>
  <c r="AV138" i="7" s="1"/>
  <c r="E138" i="7" s="1"/>
  <c r="BA138" i="7"/>
  <c r="BB138" i="7" s="1"/>
  <c r="F138" i="7" s="1"/>
  <c r="BA22" i="7"/>
  <c r="BB22" i="7" s="1"/>
  <c r="F22" i="7" s="1"/>
  <c r="AU22" i="7"/>
  <c r="AV22" i="7" s="1"/>
  <c r="E22" i="7" s="1"/>
  <c r="AZ157" i="7"/>
  <c r="AT157" i="7"/>
  <c r="AZ7" i="7"/>
  <c r="AZ43" i="7"/>
  <c r="AT43" i="7"/>
  <c r="AT146" i="7"/>
  <c r="AZ80" i="7"/>
  <c r="AT80" i="7"/>
  <c r="AT15" i="7"/>
  <c r="AZ15" i="7"/>
  <c r="BA11" i="7"/>
  <c r="BB11" i="7" s="1"/>
  <c r="F11" i="7" s="1"/>
  <c r="AU11" i="7"/>
  <c r="AV11" i="7" s="1"/>
  <c r="E11" i="7" s="1"/>
  <c r="AZ35" i="7"/>
  <c r="BA140" i="7"/>
  <c r="BB140" i="7" s="1"/>
  <c r="F140" i="7" s="1"/>
  <c r="AU140" i="7"/>
  <c r="AV140" i="7" s="1"/>
  <c r="E140" i="7" s="1"/>
  <c r="AZ212" i="7"/>
  <c r="AT212" i="7"/>
  <c r="AU48" i="7"/>
  <c r="AV48" i="7" s="1"/>
  <c r="E48" i="7" s="1"/>
  <c r="BA48" i="7"/>
  <c r="BB48" i="7" s="1"/>
  <c r="F48" i="7" s="1"/>
  <c r="AZ70" i="7"/>
  <c r="AT70" i="7"/>
  <c r="AZ210" i="7"/>
  <c r="AT210" i="7"/>
  <c r="AT19" i="7"/>
  <c r="AZ19" i="7"/>
  <c r="AZ8" i="7"/>
  <c r="AT8" i="7"/>
  <c r="AT171" i="7"/>
  <c r="BA15" i="7"/>
  <c r="BB15" i="7" s="1"/>
  <c r="F15" i="7" s="1"/>
  <c r="AZ79" i="7"/>
  <c r="AT79" i="7"/>
  <c r="AT72" i="7"/>
  <c r="AZ72" i="7"/>
  <c r="AZ153" i="7"/>
  <c r="AZ175" i="7"/>
  <c r="AT175" i="7"/>
  <c r="AZ12" i="7"/>
  <c r="AT12" i="7"/>
  <c r="AZ5" i="7"/>
  <c r="AT5" i="7"/>
  <c r="BA149" i="7"/>
  <c r="BB149" i="7" s="1"/>
  <c r="F149" i="7" s="1"/>
  <c r="AU149" i="7"/>
  <c r="AV149" i="7" s="1"/>
  <c r="E149" i="7" s="1"/>
  <c r="AZ148" i="7"/>
  <c r="AZ204" i="7"/>
  <c r="AZ152" i="7"/>
  <c r="AT152" i="7"/>
  <c r="AT44" i="7"/>
  <c r="AZ34" i="7"/>
  <c r="AT17" i="7"/>
  <c r="AU178" i="7"/>
  <c r="BA178" i="7"/>
  <c r="BB178" i="7" s="1"/>
  <c r="F178" i="7" s="1"/>
  <c r="AU169" i="7"/>
  <c r="BA169" i="7"/>
  <c r="BB169" i="7" s="1"/>
  <c r="F169" i="7" s="1"/>
  <c r="AZ31" i="7"/>
  <c r="AT31" i="7"/>
  <c r="BA28" i="7"/>
  <c r="BB28" i="7" s="1"/>
  <c r="F28" i="7" s="1"/>
  <c r="AU28" i="7"/>
  <c r="AV28" i="7" s="1"/>
  <c r="E28" i="7" s="1"/>
  <c r="AU175" i="7"/>
  <c r="BA175" i="7"/>
  <c r="BB175" i="7" s="1"/>
  <c r="F175" i="7" s="1"/>
  <c r="AT202" i="7"/>
  <c r="AZ202" i="7"/>
  <c r="AZ171" i="7"/>
  <c r="AZ138" i="7"/>
  <c r="AT138" i="7"/>
  <c r="AU41" i="7"/>
  <c r="AV41" i="7" s="1"/>
  <c r="E41" i="7" s="1"/>
  <c r="BA41" i="7"/>
  <c r="BB41" i="7" s="1"/>
  <c r="F41" i="7" s="1"/>
  <c r="AU9" i="7"/>
  <c r="AV9" i="7" s="1"/>
  <c r="E9" i="7" s="1"/>
  <c r="BA9" i="7"/>
  <c r="BB9" i="7" s="1"/>
  <c r="F9" i="7" s="1"/>
  <c r="AZ156" i="7"/>
  <c r="AT156" i="7"/>
  <c r="K6" i="15"/>
  <c r="M6" i="15"/>
  <c r="AT136" i="7"/>
  <c r="AZ136" i="7"/>
  <c r="BA39" i="7"/>
  <c r="BB39" i="7" s="1"/>
  <c r="F39" i="7" s="1"/>
  <c r="AU39" i="7"/>
  <c r="AV39" i="7" s="1"/>
  <c r="E39" i="7" s="1"/>
  <c r="AU144" i="7"/>
  <c r="AV144" i="7" s="1"/>
  <c r="E144" i="7" s="1"/>
  <c r="BA144" i="7"/>
  <c r="BB144" i="7" s="1"/>
  <c r="F144" i="7" s="1"/>
  <c r="AU179" i="7"/>
  <c r="BA179" i="7"/>
  <c r="BB179" i="7" s="1"/>
  <c r="F179" i="7" s="1"/>
  <c r="AT36" i="7"/>
  <c r="BA171" i="7"/>
  <c r="BB171" i="7" s="1"/>
  <c r="F171" i="7" s="1"/>
  <c r="AU171" i="7"/>
  <c r="AT40" i="7"/>
  <c r="BA148" i="7"/>
  <c r="BB148" i="7" s="1"/>
  <c r="F148" i="7" s="1"/>
  <c r="AU148" i="7"/>
  <c r="AV148" i="7" s="1"/>
  <c r="E148" i="7" s="1"/>
  <c r="AZ14" i="7"/>
  <c r="AT22" i="7"/>
  <c r="BA6" i="7"/>
  <c r="BB6" i="7" s="1"/>
  <c r="F6" i="7" s="1"/>
  <c r="AU6" i="7"/>
  <c r="AV6" i="7" s="1"/>
  <c r="E6" i="7" s="1"/>
  <c r="BA207" i="7"/>
  <c r="BB207" i="7" s="1"/>
  <c r="F207" i="7" s="1"/>
  <c r="AU207" i="7"/>
  <c r="AV207" i="7" s="1"/>
  <c r="E207" i="7" s="1"/>
  <c r="AU143" i="7"/>
  <c r="AV143" i="7" s="1"/>
  <c r="E143" i="7" s="1"/>
  <c r="BA143" i="7"/>
  <c r="BB143" i="7" s="1"/>
  <c r="F143" i="7" s="1"/>
  <c r="AT48" i="7"/>
  <c r="BA210" i="7"/>
  <c r="BB210" i="7" s="1"/>
  <c r="F210" i="7" s="1"/>
  <c r="AT33" i="7"/>
  <c r="AZ33" i="7"/>
  <c r="BA49" i="7"/>
  <c r="BB49" i="7" s="1"/>
  <c r="F49" i="7" s="1"/>
  <c r="AU49" i="7"/>
  <c r="AV49" i="7" s="1"/>
  <c r="E49" i="7" s="1"/>
  <c r="AZ36" i="7"/>
  <c r="AZ22" i="7"/>
  <c r="AT18" i="7"/>
  <c r="AZ18" i="7"/>
  <c r="AZ48" i="7"/>
  <c r="AT25" i="7"/>
  <c r="AZ25" i="7"/>
  <c r="AZ172" i="7"/>
  <c r="AZ161" i="7"/>
  <c r="AT161" i="7"/>
  <c r="BA164" i="7"/>
  <c r="BB164" i="7" s="1"/>
  <c r="F164" i="7" s="1"/>
  <c r="BA152" i="7"/>
  <c r="BB152" i="7" s="1"/>
  <c r="F152" i="7" s="1"/>
  <c r="AU152" i="7"/>
  <c r="AV152" i="7" s="1"/>
  <c r="E152" i="7" s="1"/>
  <c r="BA136" i="7"/>
  <c r="BB136" i="7" s="1"/>
  <c r="F136" i="7" s="1"/>
  <c r="AT71" i="7"/>
  <c r="AZ71" i="7"/>
  <c r="AT150" i="7"/>
  <c r="E6" i="13"/>
  <c r="G6" i="13"/>
  <c r="BA177" i="7"/>
  <c r="BB177" i="7" s="1"/>
  <c r="F177" i="7" s="1"/>
  <c r="AT137" i="7"/>
  <c r="AZ137" i="7"/>
  <c r="BA44" i="7"/>
  <c r="BB44" i="7" s="1"/>
  <c r="F44" i="7" s="1"/>
  <c r="AU44" i="7"/>
  <c r="AV44" i="7" s="1"/>
  <c r="E44" i="7" s="1"/>
  <c r="AZ40" i="7"/>
  <c r="AT14" i="7"/>
  <c r="AU218" i="7"/>
  <c r="AV218" i="7" s="1"/>
  <c r="E218" i="7" s="1"/>
  <c r="AU212" i="7"/>
  <c r="AV212" i="7" s="1"/>
  <c r="E212" i="7" s="1"/>
  <c r="BA212" i="7"/>
  <c r="BB212" i="7" s="1"/>
  <c r="F212" i="7" s="1"/>
  <c r="BA206" i="7"/>
  <c r="BB206" i="7" s="1"/>
  <c r="F206" i="7" s="1"/>
  <c r="AU35" i="7"/>
  <c r="AV35" i="7" s="1"/>
  <c r="E35" i="7" s="1"/>
  <c r="BA35" i="7"/>
  <c r="BB35" i="7" s="1"/>
  <c r="F35" i="7" s="1"/>
  <c r="AZ139" i="7"/>
  <c r="AT139" i="7"/>
  <c r="AU160" i="7"/>
  <c r="AT170" i="7"/>
  <c r="AZ170" i="7"/>
  <c r="BA135" i="7"/>
  <c r="BB135" i="7" s="1"/>
  <c r="F135" i="7" s="1"/>
  <c r="AU135" i="7"/>
  <c r="AV135" i="7" s="1"/>
  <c r="E135" i="7" s="1"/>
  <c r="AZ41" i="7"/>
  <c r="BA162" i="7"/>
  <c r="BB162" i="7" s="1"/>
  <c r="F162" i="7" s="1"/>
  <c r="AU162" i="7"/>
  <c r="AZ21" i="7"/>
  <c r="AT21" i="7"/>
  <c r="AU31" i="7"/>
  <c r="AV31" i="7" s="1"/>
  <c r="E31" i="7" s="1"/>
  <c r="BA31" i="7"/>
  <c r="BB31" i="7" s="1"/>
  <c r="F31" i="7" s="1"/>
  <c r="AT144" i="7"/>
  <c r="AT164" i="7"/>
  <c r="AZ164" i="7"/>
  <c r="AZ178" i="7"/>
  <c r="AT178" i="7"/>
  <c r="AZ181" i="7"/>
  <c r="AZ135" i="7"/>
  <c r="AT135" i="7"/>
  <c r="AZ176" i="7"/>
  <c r="AT176" i="7"/>
  <c r="BA8" i="7"/>
  <c r="BB8" i="7" s="1"/>
  <c r="F8" i="7" s="1"/>
  <c r="AU8" i="7"/>
  <c r="AV8" i="7" s="1"/>
  <c r="E8" i="7" s="1"/>
  <c r="BA30" i="7"/>
  <c r="BB30" i="7" s="1"/>
  <c r="F30" i="7" s="1"/>
  <c r="AU30" i="7"/>
  <c r="AV30" i="7" s="1"/>
  <c r="E30" i="7" s="1"/>
  <c r="BA160" i="7"/>
  <c r="BB160" i="7" s="1"/>
  <c r="F160" i="7" s="1"/>
  <c r="AU145" i="7"/>
  <c r="AV145" i="7" s="1"/>
  <c r="E145" i="7" s="1"/>
  <c r="BA145" i="7"/>
  <c r="BB145" i="7" s="1"/>
  <c r="F145" i="7" s="1"/>
  <c r="F5" i="13"/>
  <c r="C4" i="13"/>
  <c r="F4" i="13" s="1"/>
  <c r="AZ144" i="7"/>
  <c r="AZ29" i="7"/>
  <c r="AT29" i="7"/>
  <c r="AT169" i="7"/>
  <c r="AZ169" i="7"/>
  <c r="AT145" i="7"/>
  <c r="AZ145" i="7"/>
  <c r="BA5" i="7"/>
  <c r="BB5" i="7" s="1"/>
  <c r="F5" i="7" s="1"/>
  <c r="AU5" i="7"/>
  <c r="AV5" i="7" s="1"/>
  <c r="E5" i="7" s="1"/>
  <c r="AT181" i="7"/>
  <c r="AZ155" i="7"/>
  <c r="AT155" i="7"/>
  <c r="AZ26" i="7"/>
  <c r="AT26" i="7"/>
  <c r="BA25" i="7"/>
  <c r="BB25" i="7" s="1"/>
  <c r="F25" i="7" s="1"/>
  <c r="AU25" i="7"/>
  <c r="AV25" i="7" s="1"/>
  <c r="E25" i="7" s="1"/>
  <c r="BA76" i="7"/>
  <c r="BB76" i="7" s="1"/>
  <c r="F76" i="7" s="1"/>
  <c r="AZ173" i="7"/>
  <c r="AT140" i="7"/>
  <c r="AT168" i="7"/>
  <c r="AZ168" i="7"/>
  <c r="AT45" i="7"/>
  <c r="AZ45" i="7"/>
  <c r="AZ151" i="7"/>
  <c r="BA156" i="7"/>
  <c r="BB156" i="7" s="1"/>
  <c r="F156" i="7" s="1"/>
  <c r="AU156" i="7"/>
  <c r="AV156" i="7" s="1"/>
  <c r="E156" i="7" s="1"/>
  <c r="AT167" i="7"/>
  <c r="AZ167" i="7"/>
  <c r="BA34" i="7"/>
  <c r="BB34" i="7" s="1"/>
  <c r="F34" i="7" s="1"/>
  <c r="AU34" i="7"/>
  <c r="AV34" i="7" s="1"/>
  <c r="E34" i="7" s="1"/>
  <c r="AU141" i="7"/>
  <c r="AV141" i="7" s="1"/>
  <c r="E141" i="7" s="1"/>
  <c r="BA141" i="7"/>
  <c r="BB141" i="7" s="1"/>
  <c r="F141" i="7" s="1"/>
  <c r="BA73" i="7"/>
  <c r="BB73" i="7" s="1"/>
  <c r="F73" i="7" s="1"/>
  <c r="BA16" i="7"/>
  <c r="BB16" i="7" s="1"/>
  <c r="F16" i="7" s="1"/>
  <c r="AU16" i="7"/>
  <c r="AV16" i="7" s="1"/>
  <c r="E16" i="7" s="1"/>
  <c r="AZ28" i="7"/>
  <c r="BA27" i="7"/>
  <c r="BB27" i="7" s="1"/>
  <c r="F27" i="7" s="1"/>
  <c r="AU27" i="7"/>
  <c r="AV27" i="7" s="1"/>
  <c r="E27" i="7" s="1"/>
  <c r="BA208" i="7"/>
  <c r="BB208" i="7" s="1"/>
  <c r="F208" i="7" s="1"/>
  <c r="AU208" i="7"/>
  <c r="AV208" i="7" s="1"/>
  <c r="E208" i="7" s="1"/>
  <c r="AT173" i="7"/>
  <c r="AZ140" i="7"/>
  <c r="AU158" i="7"/>
  <c r="BA158" i="7"/>
  <c r="BB158" i="7" s="1"/>
  <c r="F158" i="7" s="1"/>
  <c r="AU7" i="7"/>
  <c r="AV7" i="7" s="1"/>
  <c r="E7" i="7" s="1"/>
  <c r="BA7" i="7"/>
  <c r="BB7" i="7" s="1"/>
  <c r="F7" i="7" s="1"/>
  <c r="G8" i="13"/>
  <c r="E8" i="13"/>
  <c r="AZ20" i="7"/>
  <c r="AT20" i="7"/>
  <c r="AZ146" i="7"/>
  <c r="AZ46" i="7"/>
  <c r="BA168" i="7"/>
  <c r="BB168" i="7" s="1"/>
  <c r="F168" i="7" s="1"/>
  <c r="AU168" i="7"/>
  <c r="AT28" i="7"/>
  <c r="AU157" i="7"/>
  <c r="AV157" i="7" s="1"/>
  <c r="E157" i="7" s="1"/>
  <c r="BA157" i="7"/>
  <c r="BB157" i="7" s="1"/>
  <c r="F157" i="7" s="1"/>
  <c r="AU203" i="7"/>
  <c r="AV203" i="7" s="1"/>
  <c r="E203" i="7" s="1"/>
  <c r="BA203" i="7"/>
  <c r="BB203" i="7" s="1"/>
  <c r="F203" i="7" s="1"/>
  <c r="BA166" i="7"/>
  <c r="BB166" i="7" s="1"/>
  <c r="F166" i="7" s="1"/>
  <c r="AZ47" i="7"/>
  <c r="AU150" i="7"/>
  <c r="AV150" i="7" s="1"/>
  <c r="E150" i="7" s="1"/>
  <c r="BA150" i="7"/>
  <c r="BB150" i="7" s="1"/>
  <c r="F150" i="7" s="1"/>
  <c r="AT174" i="7"/>
  <c r="AZ174" i="7"/>
  <c r="AZ30" i="7"/>
  <c r="AT30" i="7"/>
  <c r="AU20" i="7"/>
  <c r="AV20" i="7" s="1"/>
  <c r="E20" i="7" s="1"/>
  <c r="BA20" i="7"/>
  <c r="BB20" i="7" s="1"/>
  <c r="F20" i="7" s="1"/>
  <c r="AZ177" i="7"/>
  <c r="AT177" i="7"/>
  <c r="BA202" i="7"/>
  <c r="BB202" i="7" s="1"/>
  <c r="F202" i="7" s="1"/>
  <c r="AU202" i="7"/>
  <c r="AV202" i="7" s="1"/>
  <c r="E202" i="7" s="1"/>
  <c r="AU165" i="7"/>
  <c r="BA165" i="7"/>
  <c r="BB165" i="7" s="1"/>
  <c r="F165" i="7" s="1"/>
  <c r="AU166" i="7"/>
  <c r="AT47" i="7"/>
  <c r="E23" i="18" l="1"/>
  <c r="F23" i="18" s="1"/>
  <c r="G23" i="18" s="1"/>
  <c r="E54" i="17"/>
  <c r="E55" i="17"/>
  <c r="F55" i="17" s="1"/>
  <c r="G55" i="17" s="1"/>
  <c r="E56" i="17"/>
  <c r="F56" i="17" s="1"/>
  <c r="G56" i="17" s="1"/>
  <c r="E57" i="17"/>
  <c r="E58" i="17"/>
  <c r="E59" i="17"/>
  <c r="E22" i="16"/>
  <c r="F22" i="16" s="1"/>
  <c r="G22" i="16" s="1"/>
  <c r="E23" i="16"/>
  <c r="F23" i="16" s="1"/>
  <c r="G23" i="16" s="1"/>
  <c r="E24" i="16"/>
  <c r="F24" i="16" s="1"/>
  <c r="G24" i="16" s="1"/>
  <c r="E54" i="15"/>
  <c r="F54" i="15" s="1"/>
  <c r="G54" i="15" s="1"/>
  <c r="E55" i="15"/>
  <c r="F55" i="15" s="1"/>
  <c r="G55" i="15" s="1"/>
  <c r="E56" i="15"/>
  <c r="E57" i="15"/>
  <c r="E58" i="15"/>
  <c r="E55" i="11"/>
  <c r="F55" i="11" s="1"/>
  <c r="G55" i="11" s="1"/>
  <c r="E56" i="11"/>
  <c r="F56" i="11" s="1"/>
  <c r="G56" i="11" s="1"/>
  <c r="E57" i="11"/>
  <c r="F57" i="11" s="1"/>
  <c r="G57" i="11" s="1"/>
  <c r="E58" i="11"/>
  <c r="F58" i="11" s="1"/>
  <c r="G58" i="11" s="1"/>
  <c r="E59" i="11"/>
  <c r="F59" i="11" s="1"/>
  <c r="G59" i="11" s="1"/>
  <c r="E4" i="13"/>
  <c r="G4" i="13"/>
  <c r="AB190" i="7"/>
  <c r="I191" i="7"/>
  <c r="H190" i="7"/>
  <c r="U191" i="7"/>
  <c r="AG194" i="7"/>
  <c r="U190" i="7"/>
  <c r="Q194" i="7"/>
  <c r="H192" i="7"/>
  <c r="M193" i="7"/>
  <c r="Y190" i="7"/>
  <c r="AD191" i="7"/>
  <c r="P192" i="7"/>
  <c r="L194" i="7"/>
  <c r="AA190" i="7"/>
  <c r="P194" i="7"/>
  <c r="U192" i="7"/>
  <c r="AF193" i="7"/>
  <c r="Y194" i="7"/>
  <c r="AD194" i="7"/>
  <c r="Y191" i="7"/>
  <c r="AC194" i="7"/>
  <c r="I194" i="7"/>
  <c r="R194" i="7"/>
  <c r="Q192" i="7"/>
  <c r="AG193" i="7"/>
  <c r="H194" i="7"/>
  <c r="W193" i="7"/>
  <c r="R191" i="7"/>
  <c r="AD190" i="7"/>
  <c r="W192" i="7"/>
  <c r="AC191" i="7"/>
  <c r="L193" i="7"/>
  <c r="P191" i="7"/>
  <c r="Z190" i="7"/>
  <c r="AD193" i="7"/>
  <c r="AF192" i="7"/>
  <c r="Y192" i="7"/>
  <c r="AE194" i="7"/>
  <c r="R190" i="7"/>
  <c r="AB193" i="7"/>
  <c r="L192" i="7"/>
  <c r="AE193" i="7"/>
  <c r="AG191" i="7"/>
  <c r="Q190" i="7"/>
  <c r="S193" i="7"/>
  <c r="I190" i="7"/>
  <c r="O191" i="7"/>
  <c r="M191" i="7"/>
  <c r="Z193" i="7"/>
  <c r="AF194" i="7"/>
  <c r="L191" i="7"/>
  <c r="I193" i="7"/>
  <c r="AC192" i="7"/>
  <c r="I192" i="7"/>
  <c r="O190" i="7"/>
  <c r="M194" i="7"/>
  <c r="Z191" i="7"/>
  <c r="AG190" i="7"/>
  <c r="AA192" i="7"/>
  <c r="W194" i="7"/>
  <c r="Y193" i="7"/>
  <c r="AC190" i="7"/>
  <c r="P193" i="7"/>
  <c r="S190" i="7"/>
  <c r="AA191" i="7"/>
  <c r="U193" i="7"/>
  <c r="Z192" i="7"/>
  <c r="M190" i="7"/>
  <c r="H191" i="7"/>
  <c r="H193" i="7"/>
  <c r="Q193" i="7"/>
  <c r="W191" i="7"/>
  <c r="L190" i="7"/>
  <c r="U194" i="7"/>
  <c r="W190" i="7"/>
  <c r="AD192" i="7"/>
  <c r="R192" i="7"/>
  <c r="O194" i="7"/>
  <c r="Q191" i="7"/>
  <c r="S194" i="7"/>
  <c r="S192" i="7"/>
  <c r="AE192" i="7"/>
  <c r="O193" i="7"/>
  <c r="AE191" i="7"/>
  <c r="AE190" i="7"/>
  <c r="AA194" i="7"/>
  <c r="O192" i="7"/>
  <c r="AF190" i="7"/>
  <c r="AB191" i="7"/>
  <c r="AC193" i="7"/>
  <c r="Z194" i="7"/>
  <c r="P190" i="7"/>
  <c r="R193" i="7"/>
  <c r="AG192" i="7"/>
  <c r="AF191" i="7"/>
  <c r="S191" i="7"/>
  <c r="M192" i="7"/>
  <c r="AB194" i="7"/>
  <c r="AB192" i="7"/>
  <c r="AA193" i="7"/>
  <c r="E14" i="16"/>
  <c r="F14" i="16" s="1"/>
  <c r="G14" i="16" s="1"/>
  <c r="E11" i="18"/>
  <c r="F11" i="18" s="1"/>
  <c r="G11" i="18" s="1"/>
  <c r="E19" i="11"/>
  <c r="F19" i="11" s="1"/>
  <c r="G19" i="11" s="1"/>
  <c r="E11" i="15"/>
  <c r="F11" i="15" s="1"/>
  <c r="G11" i="15" s="1"/>
  <c r="E12" i="18"/>
  <c r="F12" i="18" s="1"/>
  <c r="G12" i="18" s="1"/>
  <c r="E12" i="11"/>
  <c r="F12" i="11" s="1"/>
  <c r="G12" i="11" s="1"/>
  <c r="E18" i="18"/>
  <c r="F18" i="18" s="1"/>
  <c r="G18" i="18" s="1"/>
  <c r="E13" i="18"/>
  <c r="F13" i="18" s="1"/>
  <c r="G13" i="18" s="1"/>
  <c r="E17" i="15"/>
  <c r="F17" i="15" s="1"/>
  <c r="G17" i="15" s="1"/>
  <c r="E14" i="15"/>
  <c r="F14" i="15" s="1"/>
  <c r="G14" i="15" s="1"/>
  <c r="E16" i="15"/>
  <c r="F16" i="15" s="1"/>
  <c r="G16" i="15" s="1"/>
  <c r="E12" i="15"/>
  <c r="F12" i="15" s="1"/>
  <c r="G12" i="15" s="1"/>
  <c r="E15" i="11"/>
  <c r="F15" i="11" s="1"/>
  <c r="G15" i="11" s="1"/>
  <c r="E19" i="18"/>
  <c r="F19" i="18" s="1"/>
  <c r="G19" i="18" s="1"/>
  <c r="E19" i="16"/>
  <c r="F19" i="16" s="1"/>
  <c r="G19" i="16" s="1"/>
  <c r="E18" i="11"/>
  <c r="F18" i="11" s="1"/>
  <c r="G18" i="11" s="1"/>
  <c r="E17" i="11"/>
  <c r="F17" i="11" s="1"/>
  <c r="G17" i="11" s="1"/>
  <c r="E17" i="18"/>
  <c r="E12" i="16"/>
  <c r="F12" i="16" s="1"/>
  <c r="G12" i="16" s="1"/>
  <c r="E15" i="15"/>
  <c r="F15" i="15" s="1"/>
  <c r="G15" i="15" s="1"/>
  <c r="E18" i="15"/>
  <c r="F18" i="15" s="1"/>
  <c r="G18" i="15" s="1"/>
  <c r="E16" i="16"/>
  <c r="F16" i="16" s="1"/>
  <c r="G16" i="16" s="1"/>
  <c r="E14" i="18"/>
  <c r="F14" i="18" s="1"/>
  <c r="G14" i="18" s="1"/>
  <c r="E10" i="18"/>
  <c r="F10" i="18" s="1"/>
  <c r="G10" i="18" s="1"/>
  <c r="E16" i="11"/>
  <c r="F16" i="11" s="1"/>
  <c r="G16" i="11" s="1"/>
  <c r="E10" i="16"/>
  <c r="F10" i="16" s="1"/>
  <c r="G10" i="16" s="1"/>
  <c r="E11" i="17"/>
  <c r="F11" i="17" s="1"/>
  <c r="G11" i="17" s="1"/>
  <c r="E20" i="17"/>
  <c r="F20" i="17" s="1"/>
  <c r="G20" i="17" s="1"/>
  <c r="E16" i="17"/>
  <c r="F16" i="17" s="1"/>
  <c r="G16" i="17" s="1"/>
  <c r="E10" i="17"/>
  <c r="F10" i="17" s="1"/>
  <c r="G10" i="17" s="1"/>
  <c r="E14" i="17"/>
  <c r="F14" i="17" s="1"/>
  <c r="G14" i="17" s="1"/>
  <c r="E13" i="15"/>
  <c r="F13" i="15" s="1"/>
  <c r="G13" i="15" s="1"/>
  <c r="E17" i="17"/>
  <c r="F17" i="17" s="1"/>
  <c r="G17" i="17" s="1"/>
  <c r="E14" i="11"/>
  <c r="F14" i="11" s="1"/>
  <c r="G14" i="11" s="1"/>
  <c r="E15" i="18"/>
  <c r="F15" i="18" s="1"/>
  <c r="G15" i="18" s="1"/>
  <c r="E16" i="18"/>
  <c r="F16" i="18" s="1"/>
  <c r="G16" i="18" s="1"/>
  <c r="E11" i="16"/>
  <c r="F11" i="16" s="1"/>
  <c r="G11" i="16" s="1"/>
  <c r="E12" i="17"/>
  <c r="F12" i="17" s="1"/>
  <c r="G12" i="17" s="1"/>
  <c r="E18" i="16"/>
  <c r="F18" i="16" s="1"/>
  <c r="G18" i="16" s="1"/>
  <c r="E13" i="16"/>
  <c r="F13" i="16" s="1"/>
  <c r="G13" i="16" s="1"/>
  <c r="E13" i="17"/>
  <c r="F13" i="17" s="1"/>
  <c r="G13" i="17" s="1"/>
  <c r="E17" i="16"/>
  <c r="F17" i="16" s="1"/>
  <c r="G17" i="16" s="1"/>
  <c r="E13" i="11"/>
  <c r="F13" i="11" s="1"/>
  <c r="G13" i="11" s="1"/>
  <c r="E19" i="17"/>
  <c r="F19" i="17" s="1"/>
  <c r="G19" i="17" s="1"/>
  <c r="E18" i="17"/>
  <c r="F18" i="17" s="1"/>
  <c r="G18" i="17" s="1"/>
  <c r="E15" i="16"/>
  <c r="F15" i="16" s="1"/>
  <c r="G15" i="16" s="1"/>
  <c r="E11" i="11"/>
  <c r="F11" i="11" s="1"/>
  <c r="G11" i="11" s="1"/>
  <c r="E15" i="17"/>
  <c r="F15" i="17" s="1"/>
  <c r="G15" i="17" s="1"/>
  <c r="E10" i="15"/>
  <c r="F10" i="15" s="1"/>
  <c r="G10" i="15" s="1"/>
  <c r="E20" i="11"/>
  <c r="F20" i="11" s="1"/>
  <c r="G20" i="11" s="1"/>
  <c r="E20" i="18"/>
  <c r="F20" i="18" s="1"/>
  <c r="G20" i="18" s="1"/>
  <c r="E21" i="17"/>
  <c r="F21" i="17" s="1"/>
  <c r="G21" i="17" s="1"/>
  <c r="E20" i="16"/>
  <c r="F20" i="16" s="1"/>
  <c r="G20" i="16" s="1"/>
  <c r="E19" i="15"/>
  <c r="F19" i="15" s="1"/>
  <c r="G19" i="15" s="1"/>
  <c r="E21" i="11"/>
  <c r="F21" i="11" s="1"/>
  <c r="G21" i="11" s="1"/>
  <c r="E21" i="18"/>
  <c r="F21" i="18" s="1"/>
  <c r="G21" i="18" s="1"/>
  <c r="E22" i="18"/>
  <c r="F22" i="18" s="1"/>
  <c r="G22" i="18" s="1"/>
  <c r="E21" i="16"/>
  <c r="F21" i="16" s="1"/>
  <c r="G21" i="16" s="1"/>
  <c r="E22" i="17"/>
  <c r="F22" i="17" s="1"/>
  <c r="G22" i="17" s="1"/>
  <c r="H22" i="17" s="1"/>
  <c r="E20" i="15"/>
  <c r="F20" i="15" s="1"/>
  <c r="G20" i="15" s="1"/>
  <c r="E21" i="15"/>
  <c r="F21" i="15" s="1"/>
  <c r="G21" i="15" s="1"/>
  <c r="E22" i="11"/>
  <c r="F22" i="11" s="1"/>
  <c r="G22" i="11" s="1"/>
  <c r="E22" i="15"/>
  <c r="F22" i="15" s="1"/>
  <c r="G22" i="15" s="1"/>
  <c r="E23" i="17"/>
  <c r="F23" i="17" s="1"/>
  <c r="G23" i="17" s="1"/>
  <c r="E23" i="11"/>
  <c r="F23" i="11" s="1"/>
  <c r="G23" i="11" s="1"/>
  <c r="E23" i="15"/>
  <c r="E24" i="15"/>
  <c r="F24" i="15" s="1"/>
  <c r="G24" i="15" s="1"/>
  <c r="E24" i="17"/>
  <c r="F24" i="17" s="1"/>
  <c r="G24" i="17" s="1"/>
  <c r="E25" i="17"/>
  <c r="F25" i="17" s="1"/>
  <c r="G25" i="17" s="1"/>
  <c r="E24" i="11"/>
  <c r="F24" i="11" s="1"/>
  <c r="G24" i="11" s="1"/>
  <c r="E25" i="15"/>
  <c r="F25" i="15" s="1"/>
  <c r="G25" i="15" s="1"/>
  <c r="E26" i="17"/>
  <c r="F26" i="17" s="1"/>
  <c r="G26" i="17" s="1"/>
  <c r="E25" i="11"/>
  <c r="F25" i="11" s="1"/>
  <c r="G25" i="11" s="1"/>
  <c r="E27" i="17"/>
  <c r="F27" i="17" s="1"/>
  <c r="G27" i="17" s="1"/>
  <c r="E26" i="15"/>
  <c r="F26" i="15" s="1"/>
  <c r="G26" i="15" s="1"/>
  <c r="E26" i="11"/>
  <c r="F26" i="11" s="1"/>
  <c r="G26" i="11" s="1"/>
  <c r="E28" i="17"/>
  <c r="F28" i="17" s="1"/>
  <c r="G28" i="17" s="1"/>
  <c r="E29" i="17"/>
  <c r="F29" i="17" s="1"/>
  <c r="G29" i="17" s="1"/>
  <c r="E27" i="15"/>
  <c r="F27" i="15" s="1"/>
  <c r="G27" i="15" s="1"/>
  <c r="E27" i="11"/>
  <c r="F27" i="11" s="1"/>
  <c r="G27" i="11" s="1"/>
  <c r="E28" i="15"/>
  <c r="F28" i="15" s="1"/>
  <c r="G28" i="15" s="1"/>
  <c r="E30" i="17"/>
  <c r="F30" i="17" s="1"/>
  <c r="G30" i="17" s="1"/>
  <c r="E31" i="17"/>
  <c r="F31" i="17" s="1"/>
  <c r="G31" i="17" s="1"/>
  <c r="E28" i="11"/>
  <c r="F28" i="11" s="1"/>
  <c r="G28" i="11" s="1"/>
  <c r="E29" i="15"/>
  <c r="F29" i="15" s="1"/>
  <c r="G29" i="15" s="1"/>
  <c r="E32" i="17"/>
  <c r="F32" i="17" s="1"/>
  <c r="G32" i="17" s="1"/>
  <c r="E30" i="15"/>
  <c r="F30" i="15" s="1"/>
  <c r="G30" i="15" s="1"/>
  <c r="E33" i="17"/>
  <c r="F33" i="17" s="1"/>
  <c r="G33" i="17" s="1"/>
  <c r="E34" i="17"/>
  <c r="F34" i="17" s="1"/>
  <c r="G34" i="17" s="1"/>
  <c r="E29" i="11"/>
  <c r="F29" i="11" s="1"/>
  <c r="G29" i="11" s="1"/>
  <c r="E31" i="15"/>
  <c r="F31" i="15" s="1"/>
  <c r="G31" i="15" s="1"/>
  <c r="E35" i="17"/>
  <c r="F35" i="17" s="1"/>
  <c r="G35" i="17" s="1"/>
  <c r="E30" i="11"/>
  <c r="F30" i="11" s="1"/>
  <c r="G30" i="11" s="1"/>
  <c r="E36" i="17"/>
  <c r="F36" i="17" s="1"/>
  <c r="G36" i="17" s="1"/>
  <c r="E32" i="15"/>
  <c r="F32" i="15" s="1"/>
  <c r="G32" i="15" s="1"/>
  <c r="E37" i="17"/>
  <c r="F37" i="17" s="1"/>
  <c r="G37" i="17" s="1"/>
  <c r="E33" i="15"/>
  <c r="F33" i="15" s="1"/>
  <c r="G33" i="15" s="1"/>
  <c r="E34" i="15"/>
  <c r="F34" i="15" s="1"/>
  <c r="G34" i="15" s="1"/>
  <c r="E31" i="11"/>
  <c r="F31" i="11" s="1"/>
  <c r="G31" i="11" s="1"/>
  <c r="E38" i="17"/>
  <c r="F38" i="17" s="1"/>
  <c r="G38" i="17" s="1"/>
  <c r="E39" i="17"/>
  <c r="F39" i="17" s="1"/>
  <c r="G39" i="17" s="1"/>
  <c r="E40" i="17"/>
  <c r="F40" i="17" s="1"/>
  <c r="G40" i="17" s="1"/>
  <c r="E32" i="11"/>
  <c r="F32" i="11" s="1"/>
  <c r="G32" i="11" s="1"/>
  <c r="E35" i="15"/>
  <c r="F35" i="15" s="1"/>
  <c r="G35" i="15" s="1"/>
  <c r="E41" i="17"/>
  <c r="F41" i="17" s="1"/>
  <c r="G41" i="17" s="1"/>
  <c r="E36" i="15"/>
  <c r="F36" i="15" s="1"/>
  <c r="G36" i="15" s="1"/>
  <c r="E33" i="11"/>
  <c r="F33" i="11" s="1"/>
  <c r="G33" i="11" s="1"/>
  <c r="E42" i="17"/>
  <c r="F42" i="17" s="1"/>
  <c r="G42" i="17" s="1"/>
  <c r="E43" i="17"/>
  <c r="F43" i="17" s="1"/>
  <c r="G43" i="17" s="1"/>
  <c r="E34" i="11"/>
  <c r="F34" i="11" s="1"/>
  <c r="G34" i="11" s="1"/>
  <c r="E37" i="15"/>
  <c r="F37" i="15" s="1"/>
  <c r="G37" i="15" s="1"/>
  <c r="E44" i="17"/>
  <c r="F44" i="17" s="1"/>
  <c r="G44" i="17" s="1"/>
  <c r="E45" i="17"/>
  <c r="F45" i="17" s="1"/>
  <c r="G45" i="17" s="1"/>
  <c r="E35" i="11"/>
  <c r="F35" i="11" s="1"/>
  <c r="G35" i="11" s="1"/>
  <c r="E46" i="17"/>
  <c r="F46" i="17" s="1"/>
  <c r="G46" i="17" s="1"/>
  <c r="E38" i="15"/>
  <c r="F38" i="15" s="1"/>
  <c r="G38" i="15" s="1"/>
  <c r="E47" i="17"/>
  <c r="E48" i="17"/>
  <c r="F48" i="17" s="1"/>
  <c r="G48" i="17" s="1"/>
  <c r="E36" i="11"/>
  <c r="F36" i="11" s="1"/>
  <c r="G36" i="11" s="1"/>
  <c r="E39" i="15"/>
  <c r="F39" i="15" s="1"/>
  <c r="G39" i="15" s="1"/>
  <c r="E49" i="17"/>
  <c r="F49" i="17" s="1"/>
  <c r="G49" i="17" s="1"/>
  <c r="E50" i="17"/>
  <c r="E40" i="15"/>
  <c r="F40" i="15" s="1"/>
  <c r="G40" i="15" s="1"/>
  <c r="E37" i="11"/>
  <c r="F37" i="11" s="1"/>
  <c r="G37" i="11" s="1"/>
  <c r="E51" i="17"/>
  <c r="F51" i="17" s="1"/>
  <c r="G51" i="17" s="1"/>
  <c r="E52" i="17"/>
  <c r="F52" i="17" s="1"/>
  <c r="G52" i="17" s="1"/>
  <c r="E41" i="15"/>
  <c r="F41" i="15" s="1"/>
  <c r="G41" i="15" s="1"/>
  <c r="E38" i="11"/>
  <c r="F38" i="11" s="1"/>
  <c r="G38" i="11" s="1"/>
  <c r="E53" i="17"/>
  <c r="F53" i="17" s="1"/>
  <c r="G53" i="17" s="1"/>
  <c r="E39" i="11"/>
  <c r="F39" i="11" s="1"/>
  <c r="G39" i="11" s="1"/>
  <c r="E42" i="15"/>
  <c r="F42" i="15" s="1"/>
  <c r="G42" i="15" s="1"/>
  <c r="E40" i="11"/>
  <c r="F40" i="11" s="1"/>
  <c r="G40" i="11" s="1"/>
  <c r="E43" i="15"/>
  <c r="F43" i="15" s="1"/>
  <c r="G43" i="15" s="1"/>
  <c r="E41" i="11"/>
  <c r="F41" i="11" s="1"/>
  <c r="G41" i="11" s="1"/>
  <c r="E44" i="15"/>
  <c r="F44" i="15" s="1"/>
  <c r="G44" i="15" s="1"/>
  <c r="E45" i="15"/>
  <c r="F45" i="15" s="1"/>
  <c r="G45" i="15" s="1"/>
  <c r="E42" i="11"/>
  <c r="F42" i="11" s="1"/>
  <c r="G42" i="11" s="1"/>
  <c r="E46" i="15"/>
  <c r="F46" i="15" s="1"/>
  <c r="G46" i="15" s="1"/>
  <c r="E43" i="11"/>
  <c r="F43" i="11" s="1"/>
  <c r="G43" i="11" s="1"/>
  <c r="E44" i="11"/>
  <c r="F44" i="11" s="1"/>
  <c r="G44" i="11" s="1"/>
  <c r="E47" i="15"/>
  <c r="F47" i="15" s="1"/>
  <c r="G47" i="15" s="1"/>
  <c r="E48" i="15"/>
  <c r="F48" i="15" s="1"/>
  <c r="G48" i="15" s="1"/>
  <c r="E49" i="15"/>
  <c r="F49" i="15" s="1"/>
  <c r="G49" i="15" s="1"/>
  <c r="E45" i="11"/>
  <c r="F45" i="11" s="1"/>
  <c r="G45" i="11" s="1"/>
  <c r="E50" i="15"/>
  <c r="F50" i="15" s="1"/>
  <c r="G50" i="15" s="1"/>
  <c r="E51" i="15"/>
  <c r="F51" i="15" s="1"/>
  <c r="G51" i="15" s="1"/>
  <c r="E46" i="11"/>
  <c r="F46" i="11" s="1"/>
  <c r="G46" i="11" s="1"/>
  <c r="E47" i="11"/>
  <c r="F47" i="11" s="1"/>
  <c r="G47" i="11" s="1"/>
  <c r="E52" i="15"/>
  <c r="F52" i="15" s="1"/>
  <c r="G52" i="15" s="1"/>
  <c r="E53" i="15"/>
  <c r="F53" i="15" s="1"/>
  <c r="G53" i="15" s="1"/>
  <c r="E48" i="11"/>
  <c r="F48" i="11" s="1"/>
  <c r="G48" i="11" s="1"/>
  <c r="E49" i="11"/>
  <c r="F49" i="11" s="1"/>
  <c r="G49" i="11" s="1"/>
  <c r="E50" i="11"/>
  <c r="F50" i="11" s="1"/>
  <c r="G50" i="11" s="1"/>
  <c r="E51" i="11"/>
  <c r="F51" i="11" s="1"/>
  <c r="G51" i="11" s="1"/>
  <c r="E52" i="11"/>
  <c r="F52" i="11" s="1"/>
  <c r="G52" i="11" s="1"/>
  <c r="E53" i="11"/>
  <c r="F53" i="11" s="1"/>
  <c r="G53" i="11" s="1"/>
  <c r="E54" i="11"/>
  <c r="F54" i="11" s="1"/>
  <c r="G54" i="11" s="1"/>
  <c r="AE64" i="7"/>
  <c r="Z61" i="7"/>
  <c r="L64" i="7"/>
  <c r="AC60" i="7"/>
  <c r="AG62" i="7"/>
  <c r="AC63" i="7"/>
  <c r="AG61" i="7"/>
  <c r="W64" i="7"/>
  <c r="O62" i="7"/>
  <c r="Y64" i="7"/>
  <c r="P61" i="7"/>
  <c r="W60" i="7"/>
  <c r="AC62" i="7"/>
  <c r="AC61" i="7"/>
  <c r="O64" i="7"/>
  <c r="AA64" i="7"/>
  <c r="R60" i="7"/>
  <c r="AG60" i="7"/>
  <c r="AF60" i="7"/>
  <c r="O61" i="7"/>
  <c r="R62" i="7"/>
  <c r="S62" i="7"/>
  <c r="I62" i="7"/>
  <c r="U62" i="7"/>
  <c r="AF63" i="7"/>
  <c r="AF61" i="7"/>
  <c r="H64" i="7"/>
  <c r="Y61" i="7"/>
  <c r="R64" i="7"/>
  <c r="S64" i="7"/>
  <c r="M60" i="7"/>
  <c r="R63" i="7"/>
  <c r="AG64" i="7"/>
  <c r="M64" i="7"/>
  <c r="AD61" i="7"/>
  <c r="AB64" i="7"/>
  <c r="S63" i="7"/>
  <c r="S61" i="7"/>
  <c r="L60" i="7"/>
  <c r="U60" i="7"/>
  <c r="O63" i="7"/>
  <c r="M62" i="7"/>
  <c r="P63" i="7"/>
  <c r="Z63" i="7"/>
  <c r="AB61" i="7"/>
  <c r="M61" i="7"/>
  <c r="U63" i="7"/>
  <c r="M63" i="7"/>
  <c r="Y62" i="7"/>
  <c r="S60" i="7"/>
  <c r="AA62" i="7"/>
  <c r="AA63" i="7"/>
  <c r="AE62" i="7"/>
  <c r="AE61" i="7"/>
  <c r="Z62" i="7"/>
  <c r="Q62" i="7"/>
  <c r="O60" i="7"/>
  <c r="I63" i="7"/>
  <c r="AD64" i="7"/>
  <c r="H63" i="7"/>
  <c r="U64" i="7"/>
  <c r="Y60" i="7"/>
  <c r="U61" i="7"/>
  <c r="AE63" i="7"/>
  <c r="AG63" i="7"/>
  <c r="L62" i="7"/>
  <c r="AB60" i="7"/>
  <c r="AD60" i="7"/>
  <c r="Q61" i="7"/>
  <c r="AD62" i="7"/>
  <c r="AD63" i="7"/>
  <c r="L63" i="7"/>
  <c r="H60" i="7"/>
  <c r="AA61" i="7"/>
  <c r="Z60" i="7"/>
  <c r="R61" i="7"/>
  <c r="H61" i="7"/>
  <c r="AA60" i="7"/>
  <c r="AB63" i="7"/>
  <c r="I60" i="7"/>
  <c r="I64" i="7"/>
  <c r="AE60" i="7"/>
  <c r="P60" i="7"/>
  <c r="P62" i="7"/>
  <c r="I61" i="7"/>
  <c r="Y63" i="7"/>
  <c r="AC64" i="7"/>
  <c r="Q63" i="7"/>
  <c r="AB62" i="7"/>
  <c r="W63" i="7"/>
  <c r="Q64" i="7"/>
  <c r="W62" i="7"/>
  <c r="P64" i="7"/>
  <c r="H62" i="7"/>
  <c r="AF62" i="7"/>
  <c r="L61" i="7"/>
  <c r="AF64" i="7"/>
  <c r="Z64" i="7"/>
  <c r="W61" i="7"/>
  <c r="Q60" i="7"/>
  <c r="H125" i="7"/>
  <c r="H126" i="7"/>
  <c r="AC127" i="7"/>
  <c r="W125" i="7"/>
  <c r="P125" i="7"/>
  <c r="I128" i="7"/>
  <c r="P127" i="7"/>
  <c r="M126" i="7"/>
  <c r="U128" i="7"/>
  <c r="AD127" i="7"/>
  <c r="S127" i="7"/>
  <c r="Q127" i="7"/>
  <c r="AC129" i="7"/>
  <c r="Q125" i="7"/>
  <c r="Y125" i="7"/>
  <c r="O128" i="7"/>
  <c r="AF129" i="7"/>
  <c r="AD126" i="7"/>
  <c r="AC128" i="7"/>
  <c r="AD129" i="7"/>
  <c r="P128" i="7"/>
  <c r="Q128" i="7"/>
  <c r="L129" i="7"/>
  <c r="AE129" i="7"/>
  <c r="U125" i="7"/>
  <c r="AF128" i="7"/>
  <c r="AB125" i="7"/>
  <c r="Z127" i="7"/>
  <c r="AB128" i="7"/>
  <c r="O125" i="7"/>
  <c r="S126" i="7"/>
  <c r="U127" i="7"/>
  <c r="I127" i="7"/>
  <c r="O129" i="7"/>
  <c r="R127" i="7"/>
  <c r="R129" i="7"/>
  <c r="AE126" i="7"/>
  <c r="AG126" i="7"/>
  <c r="Y127" i="7"/>
  <c r="O126" i="7"/>
  <c r="AA129" i="7"/>
  <c r="P129" i="7"/>
  <c r="AB126" i="7"/>
  <c r="R126" i="7"/>
  <c r="L125" i="7"/>
  <c r="AG128" i="7"/>
  <c r="AG127" i="7"/>
  <c r="S128" i="7"/>
  <c r="M128" i="7"/>
  <c r="AA128" i="7"/>
  <c r="Y126" i="7"/>
  <c r="AB129" i="7"/>
  <c r="AE125" i="7"/>
  <c r="Q126" i="7"/>
  <c r="M129" i="7"/>
  <c r="W126" i="7"/>
  <c r="AG125" i="7"/>
  <c r="AB127" i="7"/>
  <c r="I126" i="7"/>
  <c r="R128" i="7"/>
  <c r="AA125" i="7"/>
  <c r="M127" i="7"/>
  <c r="Z125" i="7"/>
  <c r="AA126" i="7"/>
  <c r="U129" i="7"/>
  <c r="Z129" i="7"/>
  <c r="W127" i="7"/>
  <c r="AE127" i="7"/>
  <c r="R125" i="7"/>
  <c r="Y129" i="7"/>
  <c r="AF125" i="7"/>
  <c r="AF126" i="7"/>
  <c r="Y128" i="7"/>
  <c r="AC125" i="7"/>
  <c r="S129" i="7"/>
  <c r="P126" i="7"/>
  <c r="I129" i="7"/>
  <c r="AE128" i="7"/>
  <c r="O127" i="7"/>
  <c r="Q129" i="7"/>
  <c r="U126" i="7"/>
  <c r="I125" i="7"/>
  <c r="H128" i="7"/>
  <c r="AA127" i="7"/>
  <c r="AG129" i="7"/>
  <c r="AD125" i="7"/>
  <c r="Z128" i="7"/>
  <c r="S125" i="7"/>
  <c r="L127" i="7"/>
  <c r="M125" i="7"/>
  <c r="AF127" i="7"/>
  <c r="AC126" i="7"/>
  <c r="L126" i="7"/>
  <c r="W129" i="7"/>
  <c r="AD128" i="7"/>
  <c r="H127" i="7"/>
  <c r="Z126" i="7"/>
  <c r="H129" i="7"/>
  <c r="L128" i="7"/>
  <c r="W128" i="7"/>
  <c r="Y256" i="7"/>
  <c r="AE259" i="7"/>
  <c r="AG257" i="7"/>
  <c r="L257" i="7"/>
  <c r="Z258" i="7"/>
  <c r="S258" i="7"/>
  <c r="AE256" i="7"/>
  <c r="H256" i="7"/>
  <c r="P258" i="7"/>
  <c r="AF256" i="7"/>
  <c r="AF259" i="7"/>
  <c r="U259" i="7"/>
  <c r="AD255" i="7"/>
  <c r="AF257" i="7"/>
  <c r="AG255" i="7"/>
  <c r="Q255" i="7"/>
  <c r="AF258" i="7"/>
  <c r="S256" i="7"/>
  <c r="Y255" i="7"/>
  <c r="H255" i="7"/>
  <c r="AE257" i="7"/>
  <c r="H259" i="7"/>
  <c r="W258" i="7"/>
  <c r="R258" i="7"/>
  <c r="I255" i="7"/>
  <c r="H258" i="7"/>
  <c r="I256" i="7"/>
  <c r="AB255" i="7"/>
  <c r="I259" i="7"/>
  <c r="AC255" i="7"/>
  <c r="AC257" i="7"/>
  <c r="AA257" i="7"/>
  <c r="R259" i="7"/>
  <c r="AC258" i="7"/>
  <c r="W257" i="7"/>
  <c r="U256" i="7"/>
  <c r="H257" i="7"/>
  <c r="Y258" i="7"/>
  <c r="AB259" i="7"/>
  <c r="I257" i="7"/>
  <c r="L256" i="7"/>
  <c r="Q256" i="7"/>
  <c r="AC259" i="7"/>
  <c r="Q259" i="7"/>
  <c r="AG256" i="7"/>
  <c r="P257" i="7"/>
  <c r="L259" i="7"/>
  <c r="Q258" i="7"/>
  <c r="O256" i="7"/>
  <c r="P259" i="7"/>
  <c r="M256" i="7"/>
  <c r="Z256" i="7"/>
  <c r="AF255" i="7"/>
  <c r="S255" i="7"/>
  <c r="AB256" i="7"/>
  <c r="S257" i="7"/>
  <c r="AA258" i="7"/>
  <c r="AD259" i="7"/>
  <c r="O257" i="7"/>
  <c r="AA259" i="7"/>
  <c r="O258" i="7"/>
  <c r="AD258" i="7"/>
  <c r="AB257" i="7"/>
  <c r="O255" i="7"/>
  <c r="W259" i="7"/>
  <c r="M257" i="7"/>
  <c r="Z257" i="7"/>
  <c r="AC256" i="7"/>
  <c r="Y257" i="7"/>
  <c r="AA255" i="7"/>
  <c r="AE258" i="7"/>
  <c r="L255" i="7"/>
  <c r="P256" i="7"/>
  <c r="M259" i="7"/>
  <c r="M255" i="7"/>
  <c r="R256" i="7"/>
  <c r="AG258" i="7"/>
  <c r="S259" i="7"/>
  <c r="U255" i="7"/>
  <c r="AB258" i="7"/>
  <c r="L258" i="7"/>
  <c r="R257" i="7"/>
  <c r="U258" i="7"/>
  <c r="P255" i="7"/>
  <c r="Z255" i="7"/>
  <c r="Q257" i="7"/>
  <c r="AG259" i="7"/>
  <c r="W255" i="7"/>
  <c r="Z259" i="7"/>
  <c r="R255" i="7"/>
  <c r="U257" i="7"/>
  <c r="Y259" i="7"/>
  <c r="M258" i="7"/>
  <c r="AD257" i="7"/>
  <c r="O259" i="7"/>
  <c r="AA256" i="7"/>
  <c r="W256" i="7"/>
  <c r="AD256" i="7"/>
  <c r="AE255" i="7"/>
  <c r="I258" i="7"/>
  <c r="N23" i="18" l="1"/>
  <c r="H23" i="18"/>
  <c r="I23" i="18"/>
  <c r="J23" i="18"/>
  <c r="F59" i="17"/>
  <c r="G59" i="17"/>
  <c r="F58" i="17"/>
  <c r="G58" i="17" s="1"/>
  <c r="F57" i="17"/>
  <c r="G57" i="17" s="1"/>
  <c r="N56" i="17"/>
  <c r="J56" i="17"/>
  <c r="H56" i="17"/>
  <c r="I56" i="17"/>
  <c r="I55" i="17"/>
  <c r="H55" i="17"/>
  <c r="J55" i="17"/>
  <c r="N55" i="17"/>
  <c r="F54" i="17"/>
  <c r="G54" i="17" s="1"/>
  <c r="I24" i="16"/>
  <c r="H24" i="16"/>
  <c r="N24" i="16"/>
  <c r="J24" i="16"/>
  <c r="I23" i="16"/>
  <c r="N23" i="16"/>
  <c r="H23" i="16"/>
  <c r="J23" i="16"/>
  <c r="H22" i="16"/>
  <c r="N22" i="16"/>
  <c r="I22" i="16"/>
  <c r="J22" i="16"/>
  <c r="X191" i="7"/>
  <c r="I59" i="11"/>
  <c r="J59" i="11"/>
  <c r="H59" i="11"/>
  <c r="N59" i="11"/>
  <c r="N58" i="11"/>
  <c r="J58" i="11"/>
  <c r="H58" i="11"/>
  <c r="I58" i="11"/>
  <c r="N57" i="11"/>
  <c r="J57" i="11"/>
  <c r="I57" i="11"/>
  <c r="H57" i="11"/>
  <c r="J56" i="11"/>
  <c r="I56" i="11"/>
  <c r="N56" i="11"/>
  <c r="H56" i="11"/>
  <c r="H55" i="11"/>
  <c r="N55" i="11"/>
  <c r="I55" i="11"/>
  <c r="J55" i="11"/>
  <c r="F58" i="15"/>
  <c r="G58" i="15" s="1"/>
  <c r="F57" i="15"/>
  <c r="G57" i="15" s="1"/>
  <c r="F56" i="15"/>
  <c r="G56" i="15" s="1"/>
  <c r="I55" i="15"/>
  <c r="N55" i="15"/>
  <c r="H55" i="15"/>
  <c r="J55" i="15"/>
  <c r="H54" i="15"/>
  <c r="N54" i="15"/>
  <c r="I54" i="15"/>
  <c r="J54" i="15"/>
  <c r="T191" i="7"/>
  <c r="V193" i="7"/>
  <c r="T193" i="7"/>
  <c r="T125" i="7"/>
  <c r="T192" i="7"/>
  <c r="V192" i="7"/>
  <c r="X192" i="7"/>
  <c r="X194" i="7"/>
  <c r="X62" i="7"/>
  <c r="V258" i="7"/>
  <c r="T256" i="7"/>
  <c r="X193" i="7"/>
  <c r="X256" i="7"/>
  <c r="T258" i="7"/>
  <c r="V256" i="7"/>
  <c r="X257" i="7"/>
  <c r="T194" i="7"/>
  <c r="V194" i="7"/>
  <c r="V191" i="7"/>
  <c r="V62" i="7"/>
  <c r="X63" i="7"/>
  <c r="V128" i="7"/>
  <c r="X64" i="7"/>
  <c r="T61" i="7"/>
  <c r="X129" i="7"/>
  <c r="T63" i="7"/>
  <c r="X126" i="7"/>
  <c r="X127" i="7"/>
  <c r="V257" i="7"/>
  <c r="X61" i="7"/>
  <c r="T257" i="7"/>
  <c r="X258" i="7"/>
  <c r="N16" i="17"/>
  <c r="J16" i="17"/>
  <c r="I16" i="17"/>
  <c r="H16" i="17"/>
  <c r="V125" i="7"/>
  <c r="V64" i="7"/>
  <c r="I51" i="11"/>
  <c r="J51" i="11"/>
  <c r="H51" i="11"/>
  <c r="N51" i="11"/>
  <c r="F50" i="17"/>
  <c r="G50" i="17" s="1"/>
  <c r="J29" i="11"/>
  <c r="N29" i="11"/>
  <c r="I29" i="11"/>
  <c r="H29" i="11"/>
  <c r="N21" i="16"/>
  <c r="I21" i="16"/>
  <c r="H21" i="16"/>
  <c r="J21" i="16"/>
  <c r="N10" i="16"/>
  <c r="J10" i="16"/>
  <c r="I10" i="16"/>
  <c r="H10" i="16"/>
  <c r="N48" i="11"/>
  <c r="I48" i="11"/>
  <c r="J48" i="11"/>
  <c r="H48" i="11"/>
  <c r="J53" i="15"/>
  <c r="I53" i="15"/>
  <c r="N53" i="15"/>
  <c r="H53" i="15"/>
  <c r="J52" i="15"/>
  <c r="I52" i="15"/>
  <c r="N52" i="15"/>
  <c r="H52" i="15"/>
  <c r="F47" i="17"/>
  <c r="G47" i="17" s="1"/>
  <c r="H29" i="15"/>
  <c r="N29" i="15"/>
  <c r="J29" i="15"/>
  <c r="I29" i="15"/>
  <c r="J20" i="16"/>
  <c r="H20" i="16"/>
  <c r="N20" i="16"/>
  <c r="I20" i="16"/>
  <c r="H18" i="15"/>
  <c r="J18" i="15"/>
  <c r="N18" i="15"/>
  <c r="I18" i="15"/>
  <c r="H30" i="15"/>
  <c r="N30" i="15"/>
  <c r="I30" i="15"/>
  <c r="J30" i="15"/>
  <c r="H16" i="16"/>
  <c r="J16" i="16"/>
  <c r="I16" i="16"/>
  <c r="N16" i="16"/>
  <c r="V255" i="7"/>
  <c r="H47" i="11"/>
  <c r="N47" i="11"/>
  <c r="J47" i="11"/>
  <c r="I47" i="11"/>
  <c r="J38" i="15"/>
  <c r="H38" i="15"/>
  <c r="N38" i="15"/>
  <c r="I38" i="15"/>
  <c r="J28" i="11"/>
  <c r="I28" i="11"/>
  <c r="N28" i="11"/>
  <c r="H28" i="11"/>
  <c r="N21" i="17"/>
  <c r="I21" i="17"/>
  <c r="H21" i="17"/>
  <c r="J21" i="17"/>
  <c r="I15" i="15"/>
  <c r="J15" i="15"/>
  <c r="N15" i="15"/>
  <c r="H15" i="15"/>
  <c r="I50" i="11"/>
  <c r="N50" i="11"/>
  <c r="J50" i="11"/>
  <c r="H50" i="11"/>
  <c r="N14" i="18"/>
  <c r="I14" i="18"/>
  <c r="H14" i="18"/>
  <c r="J14" i="18"/>
  <c r="J32" i="17"/>
  <c r="N32" i="17"/>
  <c r="I32" i="17"/>
  <c r="H32" i="17"/>
  <c r="T259" i="7"/>
  <c r="T62" i="7"/>
  <c r="N46" i="11"/>
  <c r="J46" i="11"/>
  <c r="H46" i="11"/>
  <c r="I46" i="11"/>
  <c r="N46" i="17"/>
  <c r="I46" i="17"/>
  <c r="H46" i="17"/>
  <c r="J46" i="17"/>
  <c r="I31" i="17"/>
  <c r="J31" i="17"/>
  <c r="N31" i="17"/>
  <c r="H31" i="17"/>
  <c r="I20" i="18"/>
  <c r="N20" i="18"/>
  <c r="J20" i="18"/>
  <c r="H20" i="18"/>
  <c r="H12" i="16"/>
  <c r="J12" i="16"/>
  <c r="I12" i="16"/>
  <c r="N12" i="16"/>
  <c r="H51" i="15"/>
  <c r="N51" i="15"/>
  <c r="I51" i="15"/>
  <c r="J51" i="15"/>
  <c r="I35" i="11"/>
  <c r="J35" i="11"/>
  <c r="N35" i="11"/>
  <c r="H35" i="11"/>
  <c r="J30" i="17"/>
  <c r="N30" i="17"/>
  <c r="I30" i="17"/>
  <c r="H30" i="17"/>
  <c r="N20" i="11"/>
  <c r="I20" i="11"/>
  <c r="H20" i="11"/>
  <c r="J20" i="11"/>
  <c r="F17" i="18"/>
  <c r="G17" i="18" s="1"/>
  <c r="J36" i="11"/>
  <c r="N36" i="11"/>
  <c r="H36" i="11"/>
  <c r="I36" i="11"/>
  <c r="I48" i="17"/>
  <c r="N48" i="17"/>
  <c r="J48" i="17"/>
  <c r="H48" i="17"/>
  <c r="H19" i="15"/>
  <c r="N19" i="15"/>
  <c r="I19" i="15"/>
  <c r="J19" i="15"/>
  <c r="V126" i="7"/>
  <c r="V259" i="7"/>
  <c r="T128" i="7"/>
  <c r="H50" i="15"/>
  <c r="I50" i="15"/>
  <c r="J50" i="15"/>
  <c r="N50" i="15"/>
  <c r="J45" i="17"/>
  <c r="H45" i="17"/>
  <c r="I45" i="17"/>
  <c r="N45" i="17"/>
  <c r="I28" i="15"/>
  <c r="N28" i="15"/>
  <c r="J28" i="15"/>
  <c r="H28" i="15"/>
  <c r="H10" i="15"/>
  <c r="J10" i="15"/>
  <c r="I10" i="15"/>
  <c r="N10" i="15"/>
  <c r="J17" i="11"/>
  <c r="N17" i="11"/>
  <c r="H17" i="11"/>
  <c r="I17" i="11"/>
  <c r="J45" i="11"/>
  <c r="N45" i="11"/>
  <c r="H45" i="11"/>
  <c r="I45" i="11"/>
  <c r="I44" i="17"/>
  <c r="N44" i="17"/>
  <c r="H44" i="17"/>
  <c r="J44" i="17"/>
  <c r="H27" i="11"/>
  <c r="J27" i="11"/>
  <c r="N27" i="11"/>
  <c r="I27" i="11"/>
  <c r="N15" i="17"/>
  <c r="J15" i="17"/>
  <c r="H15" i="17"/>
  <c r="I15" i="17"/>
  <c r="N18" i="11"/>
  <c r="I18" i="11"/>
  <c r="H18" i="11"/>
  <c r="J18" i="11"/>
  <c r="N49" i="15"/>
  <c r="H49" i="15"/>
  <c r="J49" i="15"/>
  <c r="I49" i="15"/>
  <c r="J37" i="15"/>
  <c r="H37" i="15"/>
  <c r="I37" i="15"/>
  <c r="N37" i="15"/>
  <c r="J27" i="15"/>
  <c r="I27" i="15"/>
  <c r="H27" i="15"/>
  <c r="N27" i="15"/>
  <c r="J11" i="11"/>
  <c r="I11" i="11"/>
  <c r="N11" i="11"/>
  <c r="H11" i="11"/>
  <c r="J19" i="16"/>
  <c r="H19" i="16"/>
  <c r="N19" i="16"/>
  <c r="I19" i="16"/>
  <c r="N21" i="11"/>
  <c r="I21" i="11"/>
  <c r="H21" i="11"/>
  <c r="J21" i="11"/>
  <c r="T60" i="7"/>
  <c r="H48" i="15"/>
  <c r="I48" i="15"/>
  <c r="J48" i="15"/>
  <c r="N48" i="15"/>
  <c r="N34" i="11"/>
  <c r="J34" i="11"/>
  <c r="I34" i="11"/>
  <c r="H34" i="11"/>
  <c r="N29" i="17"/>
  <c r="J29" i="17"/>
  <c r="I29" i="17"/>
  <c r="H29" i="17"/>
  <c r="H15" i="16"/>
  <c r="I15" i="16"/>
  <c r="J15" i="16"/>
  <c r="N15" i="16"/>
  <c r="J19" i="18"/>
  <c r="I19" i="18"/>
  <c r="N19" i="18"/>
  <c r="H19" i="18"/>
  <c r="J21" i="18"/>
  <c r="N21" i="18"/>
  <c r="I21" i="18"/>
  <c r="H21" i="18"/>
  <c r="H43" i="17"/>
  <c r="N43" i="17"/>
  <c r="J43" i="17"/>
  <c r="I43" i="17"/>
  <c r="J28" i="17"/>
  <c r="I28" i="17"/>
  <c r="H28" i="17"/>
  <c r="N28" i="17"/>
  <c r="I18" i="17"/>
  <c r="N18" i="17"/>
  <c r="J18" i="17"/>
  <c r="H18" i="17"/>
  <c r="N15" i="11"/>
  <c r="H15" i="11"/>
  <c r="I15" i="11"/>
  <c r="J15" i="11"/>
  <c r="T129" i="7"/>
  <c r="T127" i="7"/>
  <c r="V63" i="7"/>
  <c r="J44" i="11"/>
  <c r="N44" i="11"/>
  <c r="H44" i="11"/>
  <c r="I44" i="11"/>
  <c r="N42" i="17"/>
  <c r="I42" i="17"/>
  <c r="H42" i="17"/>
  <c r="J42" i="17"/>
  <c r="I26" i="11"/>
  <c r="J26" i="11"/>
  <c r="H26" i="11"/>
  <c r="N26" i="11"/>
  <c r="J19" i="17"/>
  <c r="N19" i="17"/>
  <c r="I19" i="17"/>
  <c r="H19" i="17"/>
  <c r="I12" i="15"/>
  <c r="J12" i="15"/>
  <c r="H12" i="15"/>
  <c r="N12" i="15"/>
  <c r="H47" i="15"/>
  <c r="J47" i="15"/>
  <c r="N47" i="15"/>
  <c r="I47" i="15"/>
  <c r="I43" i="11"/>
  <c r="H43" i="11"/>
  <c r="J43" i="11"/>
  <c r="N43" i="11"/>
  <c r="I33" i="11"/>
  <c r="J33" i="11"/>
  <c r="H33" i="11"/>
  <c r="N33" i="11"/>
  <c r="I26" i="15"/>
  <c r="N26" i="15"/>
  <c r="J26" i="15"/>
  <c r="H26" i="15"/>
  <c r="H13" i="11"/>
  <c r="I13" i="11"/>
  <c r="N13" i="11"/>
  <c r="J13" i="11"/>
  <c r="H16" i="15"/>
  <c r="N16" i="15"/>
  <c r="I16" i="15"/>
  <c r="J16" i="15"/>
  <c r="I46" i="15"/>
  <c r="N46" i="15"/>
  <c r="H46" i="15"/>
  <c r="J46" i="15"/>
  <c r="N36" i="15"/>
  <c r="J36" i="15"/>
  <c r="I36" i="15"/>
  <c r="H36" i="15"/>
  <c r="I27" i="17"/>
  <c r="H27" i="17"/>
  <c r="J27" i="17"/>
  <c r="N27" i="17"/>
  <c r="I17" i="16"/>
  <c r="H17" i="16"/>
  <c r="J17" i="16"/>
  <c r="N17" i="16"/>
  <c r="J14" i="15"/>
  <c r="I14" i="15"/>
  <c r="H14" i="15"/>
  <c r="N14" i="15"/>
  <c r="X60" i="7"/>
  <c r="I42" i="11"/>
  <c r="N42" i="11"/>
  <c r="J42" i="11"/>
  <c r="H42" i="11"/>
  <c r="J41" i="17"/>
  <c r="H41" i="17"/>
  <c r="N41" i="17"/>
  <c r="I41" i="17"/>
  <c r="I25" i="11"/>
  <c r="H25" i="11"/>
  <c r="J25" i="11"/>
  <c r="N25" i="11"/>
  <c r="H13" i="17"/>
  <c r="N13" i="17"/>
  <c r="J13" i="17"/>
  <c r="I13" i="17"/>
  <c r="H17" i="15"/>
  <c r="I17" i="15"/>
  <c r="N17" i="15"/>
  <c r="J17" i="15"/>
  <c r="N45" i="15"/>
  <c r="J45" i="15"/>
  <c r="H45" i="15"/>
  <c r="I45" i="15"/>
  <c r="N35" i="15"/>
  <c r="J35" i="15"/>
  <c r="I35" i="15"/>
  <c r="H35" i="15"/>
  <c r="N26" i="17"/>
  <c r="I26" i="17"/>
  <c r="J26" i="17"/>
  <c r="H26" i="17"/>
  <c r="H13" i="16"/>
  <c r="J13" i="16"/>
  <c r="I13" i="16"/>
  <c r="N13" i="16"/>
  <c r="N13" i="18"/>
  <c r="J13" i="18"/>
  <c r="H13" i="18"/>
  <c r="I13" i="18"/>
  <c r="I49" i="11"/>
  <c r="N49" i="11"/>
  <c r="H49" i="11"/>
  <c r="J49" i="11"/>
  <c r="H44" i="15"/>
  <c r="I44" i="15"/>
  <c r="N44" i="15"/>
  <c r="J44" i="15"/>
  <c r="H32" i="11"/>
  <c r="J32" i="11"/>
  <c r="N32" i="11"/>
  <c r="I32" i="11"/>
  <c r="J25" i="15"/>
  <c r="H25" i="15"/>
  <c r="N25" i="15"/>
  <c r="I25" i="15"/>
  <c r="N18" i="16"/>
  <c r="H18" i="16"/>
  <c r="J18" i="16"/>
  <c r="I18" i="16"/>
  <c r="J18" i="18"/>
  <c r="N18" i="18"/>
  <c r="H18" i="18"/>
  <c r="I18" i="18"/>
  <c r="X190" i="7"/>
  <c r="N16" i="11"/>
  <c r="I16" i="11"/>
  <c r="J16" i="11"/>
  <c r="H16" i="11"/>
  <c r="X259" i="7"/>
  <c r="H41" i="11"/>
  <c r="J41" i="11"/>
  <c r="N41" i="11"/>
  <c r="I41" i="11"/>
  <c r="I12" i="11"/>
  <c r="H12" i="11"/>
  <c r="J12" i="11"/>
  <c r="N12" i="11"/>
  <c r="H40" i="17"/>
  <c r="J40" i="17"/>
  <c r="I40" i="17"/>
  <c r="N40" i="17"/>
  <c r="X125" i="7"/>
  <c r="V60" i="7"/>
  <c r="I43" i="15"/>
  <c r="J43" i="15"/>
  <c r="N43" i="15"/>
  <c r="H43" i="15"/>
  <c r="H39" i="17"/>
  <c r="J39" i="17"/>
  <c r="N39" i="17"/>
  <c r="I39" i="17"/>
  <c r="I25" i="17"/>
  <c r="N25" i="17"/>
  <c r="H25" i="17"/>
  <c r="J25" i="17"/>
  <c r="I11" i="16"/>
  <c r="J11" i="16"/>
  <c r="H11" i="16"/>
  <c r="N11" i="16"/>
  <c r="J12" i="18"/>
  <c r="N12" i="18"/>
  <c r="H12" i="18"/>
  <c r="I12" i="18"/>
  <c r="I39" i="15"/>
  <c r="N39" i="15"/>
  <c r="H39" i="15"/>
  <c r="J39" i="15"/>
  <c r="N40" i="11"/>
  <c r="I40" i="11"/>
  <c r="J40" i="11"/>
  <c r="H40" i="11"/>
  <c r="N38" i="17"/>
  <c r="J38" i="17"/>
  <c r="H38" i="17"/>
  <c r="I38" i="17"/>
  <c r="J24" i="17"/>
  <c r="H24" i="17"/>
  <c r="N24" i="17"/>
  <c r="I24" i="17"/>
  <c r="I16" i="18"/>
  <c r="H16" i="18"/>
  <c r="N16" i="18"/>
  <c r="J16" i="18"/>
  <c r="N11" i="15"/>
  <c r="H11" i="15"/>
  <c r="I11" i="15"/>
  <c r="J11" i="15"/>
  <c r="I49" i="17"/>
  <c r="N49" i="17"/>
  <c r="J49" i="17"/>
  <c r="H49" i="17"/>
  <c r="N12" i="17"/>
  <c r="I12" i="17"/>
  <c r="J12" i="17"/>
  <c r="H12" i="17"/>
  <c r="X128" i="7"/>
  <c r="H42" i="15"/>
  <c r="J42" i="15"/>
  <c r="N42" i="15"/>
  <c r="I42" i="15"/>
  <c r="N31" i="11"/>
  <c r="J31" i="11"/>
  <c r="H31" i="11"/>
  <c r="I31" i="11"/>
  <c r="H24" i="15"/>
  <c r="J24" i="15"/>
  <c r="I24" i="15"/>
  <c r="N24" i="15"/>
  <c r="N15" i="18"/>
  <c r="I15" i="18"/>
  <c r="H15" i="18"/>
  <c r="J15" i="18"/>
  <c r="J19" i="11"/>
  <c r="I19" i="11"/>
  <c r="N19" i="11"/>
  <c r="H19" i="11"/>
  <c r="H34" i="17"/>
  <c r="I34" i="17"/>
  <c r="N34" i="17"/>
  <c r="J34" i="17"/>
  <c r="N24" i="11"/>
  <c r="I24" i="11"/>
  <c r="H24" i="11"/>
  <c r="J24" i="11"/>
  <c r="V129" i="7"/>
  <c r="N39" i="11"/>
  <c r="H39" i="11"/>
  <c r="J39" i="11"/>
  <c r="I39" i="11"/>
  <c r="N34" i="15"/>
  <c r="J34" i="15"/>
  <c r="H34" i="15"/>
  <c r="I34" i="15"/>
  <c r="F23" i="15"/>
  <c r="G23" i="15" s="1"/>
  <c r="N14" i="11"/>
  <c r="I14" i="11"/>
  <c r="J14" i="11"/>
  <c r="H14" i="11"/>
  <c r="J11" i="18"/>
  <c r="I11" i="18"/>
  <c r="N11" i="18"/>
  <c r="H11" i="18"/>
  <c r="V190" i="7"/>
  <c r="V127" i="7"/>
  <c r="J53" i="17"/>
  <c r="I53" i="17"/>
  <c r="H53" i="17"/>
  <c r="N53" i="17"/>
  <c r="I33" i="15"/>
  <c r="H33" i="15"/>
  <c r="N33" i="15"/>
  <c r="J33" i="15"/>
  <c r="J23" i="11"/>
  <c r="H23" i="11"/>
  <c r="I23" i="11"/>
  <c r="N23" i="11"/>
  <c r="H17" i="17"/>
  <c r="J17" i="17"/>
  <c r="I17" i="17"/>
  <c r="N17" i="17"/>
  <c r="N14" i="16"/>
  <c r="H14" i="16"/>
  <c r="J14" i="16"/>
  <c r="I14" i="16"/>
  <c r="J10" i="18"/>
  <c r="I10" i="18"/>
  <c r="N10" i="18"/>
  <c r="H10" i="18"/>
  <c r="T126" i="7"/>
  <c r="N38" i="11"/>
  <c r="H38" i="11"/>
  <c r="J38" i="11"/>
  <c r="I38" i="11"/>
  <c r="H37" i="17"/>
  <c r="J37" i="17"/>
  <c r="N37" i="17"/>
  <c r="I37" i="17"/>
  <c r="I23" i="17"/>
  <c r="N23" i="17"/>
  <c r="H23" i="17"/>
  <c r="J23" i="17"/>
  <c r="I13" i="15"/>
  <c r="J13" i="15"/>
  <c r="H13" i="15"/>
  <c r="N13" i="15"/>
  <c r="N32" i="15"/>
  <c r="J32" i="15"/>
  <c r="H32" i="15"/>
  <c r="I32" i="15"/>
  <c r="N22" i="15"/>
  <c r="I22" i="15"/>
  <c r="J22" i="15"/>
  <c r="H22" i="15"/>
  <c r="N14" i="17"/>
  <c r="I14" i="17"/>
  <c r="J14" i="17"/>
  <c r="H14" i="17"/>
  <c r="I22" i="18"/>
  <c r="N22" i="18"/>
  <c r="J22" i="18"/>
  <c r="H22" i="18"/>
  <c r="J41" i="15"/>
  <c r="I41" i="15"/>
  <c r="H41" i="15"/>
  <c r="N41" i="15"/>
  <c r="J52" i="17"/>
  <c r="I52" i="17"/>
  <c r="H52" i="17"/>
  <c r="N52" i="17"/>
  <c r="J36" i="17"/>
  <c r="H36" i="17"/>
  <c r="N36" i="17"/>
  <c r="I36" i="17"/>
  <c r="N22" i="11"/>
  <c r="J22" i="11"/>
  <c r="I22" i="11"/>
  <c r="H22" i="11"/>
  <c r="H10" i="17"/>
  <c r="I10" i="17"/>
  <c r="N10" i="17"/>
  <c r="J10" i="17"/>
  <c r="I33" i="17"/>
  <c r="N33" i="17"/>
  <c r="J33" i="17"/>
  <c r="H33" i="17"/>
  <c r="X255" i="7"/>
  <c r="N54" i="11"/>
  <c r="I54" i="11"/>
  <c r="H54" i="11"/>
  <c r="J54" i="11"/>
  <c r="I30" i="11"/>
  <c r="J30" i="11"/>
  <c r="N30" i="11"/>
  <c r="H30" i="11"/>
  <c r="J51" i="17"/>
  <c r="H51" i="17"/>
  <c r="I51" i="17"/>
  <c r="N51" i="17"/>
  <c r="H21" i="15"/>
  <c r="I21" i="15"/>
  <c r="N21" i="15"/>
  <c r="J21" i="15"/>
  <c r="V61" i="7"/>
  <c r="N53" i="11"/>
  <c r="I53" i="11"/>
  <c r="H53" i="11"/>
  <c r="J53" i="11"/>
  <c r="I37" i="11"/>
  <c r="H37" i="11"/>
  <c r="N37" i="11"/>
  <c r="J37" i="11"/>
  <c r="H35" i="17"/>
  <c r="N35" i="17"/>
  <c r="I35" i="17"/>
  <c r="J35" i="17"/>
  <c r="N20" i="15"/>
  <c r="I20" i="15"/>
  <c r="J20" i="15"/>
  <c r="H20" i="15"/>
  <c r="I20" i="17"/>
  <c r="N20" i="17"/>
  <c r="J20" i="17"/>
  <c r="H20" i="17"/>
  <c r="T190" i="7"/>
  <c r="T255" i="7"/>
  <c r="T64" i="7"/>
  <c r="H52" i="11"/>
  <c r="J52" i="11"/>
  <c r="N52" i="11"/>
  <c r="I52" i="11"/>
  <c r="H40" i="15"/>
  <c r="N40" i="15"/>
  <c r="J40" i="15"/>
  <c r="I40" i="15"/>
  <c r="H31" i="15"/>
  <c r="J31" i="15"/>
  <c r="I31" i="15"/>
  <c r="N31" i="15"/>
  <c r="J22" i="17"/>
  <c r="I22" i="17"/>
  <c r="N22" i="17"/>
  <c r="I11" i="17"/>
  <c r="H11" i="17"/>
  <c r="J11" i="17"/>
  <c r="N11" i="17"/>
  <c r="K23" i="18" l="1"/>
  <c r="L23" i="18"/>
  <c r="M56" i="11"/>
  <c r="K55" i="17"/>
  <c r="O23" i="18"/>
  <c r="O22" i="16"/>
  <c r="O55" i="15"/>
  <c r="M23" i="18"/>
  <c r="O55" i="11"/>
  <c r="K23" i="16"/>
  <c r="L23" i="16"/>
  <c r="K56" i="17"/>
  <c r="M54" i="15"/>
  <c r="M22" i="16"/>
  <c r="L22" i="16"/>
  <c r="M55" i="17"/>
  <c r="L56" i="17"/>
  <c r="M55" i="15"/>
  <c r="O54" i="15"/>
  <c r="O23" i="16"/>
  <c r="M56" i="17"/>
  <c r="O58" i="11"/>
  <c r="N54" i="17"/>
  <c r="H54" i="17"/>
  <c r="I54" i="17"/>
  <c r="J54" i="17"/>
  <c r="N57" i="17"/>
  <c r="H57" i="17"/>
  <c r="I57" i="17"/>
  <c r="J57" i="17"/>
  <c r="N58" i="17"/>
  <c r="I58" i="17"/>
  <c r="H58" i="17"/>
  <c r="J58" i="17"/>
  <c r="K24" i="16"/>
  <c r="L24" i="16"/>
  <c r="O55" i="17"/>
  <c r="K56" i="11"/>
  <c r="L55" i="17"/>
  <c r="O56" i="17"/>
  <c r="L59" i="11"/>
  <c r="K22" i="16"/>
  <c r="J59" i="17"/>
  <c r="N59" i="17"/>
  <c r="I59" i="17"/>
  <c r="H59" i="17"/>
  <c r="K58" i="11"/>
  <c r="M55" i="11"/>
  <c r="K55" i="11"/>
  <c r="M23" i="16"/>
  <c r="L56" i="11"/>
  <c r="M24" i="16"/>
  <c r="L58" i="11"/>
  <c r="K59" i="11"/>
  <c r="L55" i="11"/>
  <c r="O24" i="16"/>
  <c r="L57" i="11"/>
  <c r="K57" i="11"/>
  <c r="O57" i="11"/>
  <c r="K54" i="15"/>
  <c r="L54" i="15"/>
  <c r="M58" i="11"/>
  <c r="L55" i="15"/>
  <c r="H57" i="15"/>
  <c r="I57" i="15"/>
  <c r="N57" i="15"/>
  <c r="J57" i="15"/>
  <c r="N56" i="15"/>
  <c r="H56" i="15"/>
  <c r="I56" i="15"/>
  <c r="J56" i="15"/>
  <c r="O56" i="11"/>
  <c r="L38" i="15"/>
  <c r="M57" i="11"/>
  <c r="K55" i="15"/>
  <c r="H58" i="15"/>
  <c r="I58" i="15"/>
  <c r="J58" i="15"/>
  <c r="N58" i="15"/>
  <c r="M59" i="11"/>
  <c r="O59" i="11"/>
  <c r="K22" i="17"/>
  <c r="M10" i="18"/>
  <c r="L20" i="11"/>
  <c r="M46" i="11"/>
  <c r="O49" i="11"/>
  <c r="L20" i="15"/>
  <c r="L23" i="11"/>
  <c r="O46" i="15"/>
  <c r="L21" i="18"/>
  <c r="O13" i="18"/>
  <c r="M20" i="17"/>
  <c r="L12" i="17"/>
  <c r="M23" i="11"/>
  <c r="K20" i="15"/>
  <c r="M39" i="11"/>
  <c r="L17" i="11"/>
  <c r="O36" i="17"/>
  <c r="O19" i="11"/>
  <c r="O48" i="15"/>
  <c r="L41" i="15"/>
  <c r="K17" i="15"/>
  <c r="M36" i="15"/>
  <c r="M19" i="17"/>
  <c r="O54" i="11"/>
  <c r="O34" i="15"/>
  <c r="L42" i="15"/>
  <c r="L17" i="17"/>
  <c r="K41" i="17"/>
  <c r="M53" i="17"/>
  <c r="M28" i="15"/>
  <c r="K48" i="11"/>
  <c r="M52" i="17"/>
  <c r="O43" i="11"/>
  <c r="O27" i="17"/>
  <c r="K45" i="15"/>
  <c r="O38" i="17"/>
  <c r="O30" i="11"/>
  <c r="K12" i="11"/>
  <c r="K22" i="15"/>
  <c r="K39" i="15"/>
  <c r="O17" i="17"/>
  <c r="K41" i="11"/>
  <c r="M31" i="17"/>
  <c r="L32" i="15"/>
  <c r="M26" i="11"/>
  <c r="K26" i="11"/>
  <c r="L36" i="11"/>
  <c r="L33" i="15"/>
  <c r="K52" i="17"/>
  <c r="K37" i="17"/>
  <c r="L37" i="17"/>
  <c r="O41" i="15"/>
  <c r="M43" i="15"/>
  <c r="K43" i="11"/>
  <c r="O18" i="17"/>
  <c r="K48" i="15"/>
  <c r="L33" i="17"/>
  <c r="M20" i="18"/>
  <c r="L13" i="15"/>
  <c r="K24" i="11"/>
  <c r="L16" i="11"/>
  <c r="K13" i="15"/>
  <c r="O11" i="16"/>
  <c r="K16" i="11"/>
  <c r="L41" i="17"/>
  <c r="K33" i="15"/>
  <c r="O48" i="11"/>
  <c r="M11" i="18"/>
  <c r="O35" i="15"/>
  <c r="L48" i="15"/>
  <c r="L36" i="17"/>
  <c r="O42" i="15"/>
  <c r="O39" i="17"/>
  <c r="K34" i="11"/>
  <c r="O52" i="17"/>
  <c r="K23" i="17"/>
  <c r="K18" i="17"/>
  <c r="L52" i="17"/>
  <c r="O24" i="11"/>
  <c r="O33" i="15"/>
  <c r="M19" i="18"/>
  <c r="M13" i="16"/>
  <c r="M16" i="17"/>
  <c r="L15" i="18"/>
  <c r="L27" i="15"/>
  <c r="L42" i="11"/>
  <c r="O25" i="17"/>
  <c r="K27" i="15"/>
  <c r="L22" i="17"/>
  <c r="K46" i="11"/>
  <c r="O34" i="11"/>
  <c r="L31" i="15"/>
  <c r="O47" i="15"/>
  <c r="K21" i="15"/>
  <c r="K44" i="15"/>
  <c r="K35" i="11"/>
  <c r="O15" i="17"/>
  <c r="K50" i="15"/>
  <c r="O50" i="11"/>
  <c r="O22" i="11"/>
  <c r="O43" i="17"/>
  <c r="O15" i="15"/>
  <c r="O18" i="15"/>
  <c r="K10" i="18"/>
  <c r="K31" i="15"/>
  <c r="K20" i="16"/>
  <c r="K25" i="17"/>
  <c r="K18" i="18"/>
  <c r="M26" i="17"/>
  <c r="M18" i="18"/>
  <c r="K42" i="11"/>
  <c r="M49" i="17"/>
  <c r="K19" i="11"/>
  <c r="O33" i="17"/>
  <c r="K16" i="18"/>
  <c r="K11" i="17"/>
  <c r="K33" i="17"/>
  <c r="L11" i="18"/>
  <c r="K28" i="11"/>
  <c r="M22" i="15"/>
  <c r="O37" i="17"/>
  <c r="M14" i="17"/>
  <c r="L16" i="18"/>
  <c r="L31" i="11"/>
  <c r="M24" i="17"/>
  <c r="K20" i="11"/>
  <c r="L47" i="11"/>
  <c r="K16" i="16"/>
  <c r="M17" i="15"/>
  <c r="K27" i="17"/>
  <c r="L12" i="18"/>
  <c r="L46" i="15"/>
  <c r="L25" i="15"/>
  <c r="K17" i="17"/>
  <c r="K17" i="16"/>
  <c r="L45" i="17"/>
  <c r="K15" i="17"/>
  <c r="K21" i="16"/>
  <c r="M20" i="15"/>
  <c r="O20" i="15"/>
  <c r="M41" i="15"/>
  <c r="O49" i="17"/>
  <c r="K50" i="11"/>
  <c r="K19" i="15"/>
  <c r="L44" i="15"/>
  <c r="K30" i="11"/>
  <c r="M45" i="17"/>
  <c r="L20" i="16"/>
  <c r="M52" i="11"/>
  <c r="M40" i="15"/>
  <c r="M13" i="17"/>
  <c r="M42" i="15"/>
  <c r="L50" i="15"/>
  <c r="M35" i="17"/>
  <c r="K14" i="17"/>
  <c r="O10" i="18"/>
  <c r="O11" i="18"/>
  <c r="M15" i="18"/>
  <c r="O45" i="11"/>
  <c r="K29" i="15"/>
  <c r="K51" i="11"/>
  <c r="M53" i="15"/>
  <c r="O28" i="15"/>
  <c r="O28" i="17"/>
  <c r="M34" i="17"/>
  <c r="K38" i="17"/>
  <c r="M43" i="11"/>
  <c r="K53" i="17"/>
  <c r="O14" i="17"/>
  <c r="K11" i="18"/>
  <c r="L45" i="15"/>
  <c r="K11" i="15"/>
  <c r="M31" i="15"/>
  <c r="O14" i="11"/>
  <c r="K26" i="15"/>
  <c r="O19" i="16"/>
  <c r="K35" i="17"/>
  <c r="L35" i="15"/>
  <c r="M27" i="17"/>
  <c r="M40" i="17"/>
  <c r="M14" i="18"/>
  <c r="K53" i="11"/>
  <c r="L24" i="17"/>
  <c r="K36" i="11"/>
  <c r="K36" i="15"/>
  <c r="O14" i="16"/>
  <c r="O24" i="17"/>
  <c r="L18" i="16"/>
  <c r="K35" i="15"/>
  <c r="M14" i="15"/>
  <c r="M29" i="17"/>
  <c r="K39" i="17"/>
  <c r="M11" i="17"/>
  <c r="L40" i="15"/>
  <c r="M53" i="11"/>
  <c r="M39" i="15"/>
  <c r="O45" i="15"/>
  <c r="K40" i="15"/>
  <c r="L22" i="11"/>
  <c r="L22" i="15"/>
  <c r="K12" i="17"/>
  <c r="K40" i="17"/>
  <c r="K32" i="11"/>
  <c r="K27" i="11"/>
  <c r="M51" i="15"/>
  <c r="L18" i="18"/>
  <c r="O23" i="11"/>
  <c r="L10" i="18"/>
  <c r="K42" i="17"/>
  <c r="L51" i="15"/>
  <c r="O40" i="15"/>
  <c r="K22" i="11"/>
  <c r="O22" i="15"/>
  <c r="O44" i="15"/>
  <c r="M26" i="15"/>
  <c r="K21" i="18"/>
  <c r="O51" i="15"/>
  <c r="K54" i="11"/>
  <c r="M24" i="15"/>
  <c r="O17" i="15"/>
  <c r="L52" i="11"/>
  <c r="K49" i="17"/>
  <c r="L17" i="16"/>
  <c r="M10" i="16"/>
  <c r="O21" i="15"/>
  <c r="K19" i="18"/>
  <c r="K11" i="11"/>
  <c r="K12" i="16"/>
  <c r="L11" i="16"/>
  <c r="L17" i="15"/>
  <c r="K33" i="11"/>
  <c r="M51" i="17"/>
  <c r="O15" i="18"/>
  <c r="O17" i="16"/>
  <c r="L15" i="16"/>
  <c r="K18" i="15"/>
  <c r="K48" i="17"/>
  <c r="L13" i="17"/>
  <c r="L27" i="17"/>
  <c r="K17" i="11"/>
  <c r="O13" i="17"/>
  <c r="L43" i="11"/>
  <c r="L15" i="11"/>
  <c r="K29" i="17"/>
  <c r="M15" i="11"/>
  <c r="K29" i="11"/>
  <c r="K31" i="17"/>
  <c r="K21" i="17"/>
  <c r="K37" i="15"/>
  <c r="O21" i="17"/>
  <c r="O25" i="11"/>
  <c r="M47" i="15"/>
  <c r="K10" i="15"/>
  <c r="K46" i="17"/>
  <c r="O28" i="11"/>
  <c r="M18" i="17"/>
  <c r="L46" i="17"/>
  <c r="K24" i="15"/>
  <c r="M49" i="15"/>
  <c r="M38" i="17"/>
  <c r="L18" i="17"/>
  <c r="O38" i="15"/>
  <c r="L51" i="11"/>
  <c r="K34" i="15"/>
  <c r="L39" i="17"/>
  <c r="K23" i="11"/>
  <c r="K18" i="11"/>
  <c r="M33" i="17"/>
  <c r="M33" i="15"/>
  <c r="K26" i="17"/>
  <c r="L18" i="11"/>
  <c r="M22" i="18"/>
  <c r="O22" i="18"/>
  <c r="K28" i="17"/>
  <c r="K45" i="17"/>
  <c r="K38" i="11"/>
  <c r="M24" i="11"/>
  <c r="O40" i="11"/>
  <c r="M42" i="11"/>
  <c r="M16" i="15"/>
  <c r="L52" i="15"/>
  <c r="K40" i="11"/>
  <c r="L16" i="15"/>
  <c r="O26" i="11"/>
  <c r="K30" i="17"/>
  <c r="K47" i="11"/>
  <c r="K52" i="15"/>
  <c r="K10" i="17"/>
  <c r="O40" i="17"/>
  <c r="O16" i="15"/>
  <c r="M32" i="17"/>
  <c r="O16" i="18"/>
  <c r="L24" i="11"/>
  <c r="L40" i="17"/>
  <c r="O15" i="11"/>
  <c r="K15" i="16"/>
  <c r="L45" i="11"/>
  <c r="K20" i="17"/>
  <c r="L47" i="15"/>
  <c r="O27" i="15"/>
  <c r="K38" i="15"/>
  <c r="M29" i="15"/>
  <c r="O42" i="11"/>
  <c r="K45" i="11"/>
  <c r="K32" i="17"/>
  <c r="M47" i="11"/>
  <c r="M45" i="15"/>
  <c r="M46" i="15"/>
  <c r="O12" i="15"/>
  <c r="O17" i="11"/>
  <c r="M51" i="11"/>
  <c r="M17" i="11"/>
  <c r="M19" i="15"/>
  <c r="K14" i="18"/>
  <c r="M52" i="15"/>
  <c r="O51" i="11"/>
  <c r="K46" i="15"/>
  <c r="O48" i="17"/>
  <c r="L12" i="16"/>
  <c r="L14" i="18"/>
  <c r="O19" i="17"/>
  <c r="M37" i="15"/>
  <c r="M12" i="11"/>
  <c r="K51" i="17"/>
  <c r="M16" i="18"/>
  <c r="L38" i="17"/>
  <c r="M49" i="11"/>
  <c r="O47" i="11"/>
  <c r="O32" i="15"/>
  <c r="L14" i="16"/>
  <c r="M17" i="16"/>
  <c r="K49" i="15"/>
  <c r="O36" i="11"/>
  <c r="O20" i="18"/>
  <c r="O53" i="15"/>
  <c r="L38" i="11"/>
  <c r="K36" i="17"/>
  <c r="M32" i="15"/>
  <c r="O31" i="15"/>
  <c r="L54" i="11"/>
  <c r="O13" i="15"/>
  <c r="M14" i="16"/>
  <c r="K34" i="17"/>
  <c r="K42" i="15"/>
  <c r="K49" i="11"/>
  <c r="M13" i="11"/>
  <c r="K19" i="17"/>
  <c r="K20" i="18"/>
  <c r="K53" i="15"/>
  <c r="M15" i="15"/>
  <c r="L16" i="16"/>
  <c r="L48" i="11"/>
  <c r="L39" i="11"/>
  <c r="O31" i="17"/>
  <c r="K30" i="15"/>
  <c r="K16" i="17"/>
  <c r="M37" i="11"/>
  <c r="K41" i="15"/>
  <c r="L31" i="17"/>
  <c r="O43" i="15"/>
  <c r="K24" i="17"/>
  <c r="M46" i="17"/>
  <c r="M30" i="15"/>
  <c r="O52" i="11"/>
  <c r="M14" i="11"/>
  <c r="L43" i="15"/>
  <c r="M25" i="11"/>
  <c r="M42" i="17"/>
  <c r="K21" i="11"/>
  <c r="L28" i="15"/>
  <c r="O20" i="11"/>
  <c r="M44" i="15"/>
  <c r="O22" i="17"/>
  <c r="K13" i="18"/>
  <c r="K37" i="11"/>
  <c r="M23" i="17"/>
  <c r="O12" i="17"/>
  <c r="M43" i="17"/>
  <c r="M17" i="17"/>
  <c r="L14" i="11"/>
  <c r="L49" i="17"/>
  <c r="M18" i="16"/>
  <c r="M33" i="11"/>
  <c r="L21" i="11"/>
  <c r="M15" i="17"/>
  <c r="O45" i="17"/>
  <c r="M20" i="11"/>
  <c r="L21" i="17"/>
  <c r="O10" i="16"/>
  <c r="O13" i="11"/>
  <c r="O53" i="11"/>
  <c r="K22" i="18"/>
  <c r="K14" i="11"/>
  <c r="K25" i="11"/>
  <c r="L44" i="11"/>
  <c r="L19" i="18"/>
  <c r="M28" i="11"/>
  <c r="M18" i="15"/>
  <c r="K10" i="16"/>
  <c r="L11" i="17"/>
  <c r="O19" i="18"/>
  <c r="M30" i="17"/>
  <c r="O31" i="11"/>
  <c r="L41" i="11"/>
  <c r="L14" i="17"/>
  <c r="K44" i="11"/>
  <c r="L46" i="11"/>
  <c r="O20" i="17"/>
  <c r="K13" i="17"/>
  <c r="O11" i="17"/>
  <c r="M21" i="15"/>
  <c r="M37" i="17"/>
  <c r="L24" i="15"/>
  <c r="M12" i="18"/>
  <c r="K25" i="15"/>
  <c r="L36" i="15"/>
  <c r="K19" i="16"/>
  <c r="L27" i="11"/>
  <c r="O50" i="15"/>
  <c r="M21" i="16"/>
  <c r="K39" i="11"/>
  <c r="M32" i="11"/>
  <c r="L25" i="17"/>
  <c r="K43" i="17"/>
  <c r="L53" i="11"/>
  <c r="O32" i="11"/>
  <c r="M35" i="15"/>
  <c r="M11" i="11"/>
  <c r="L20" i="17"/>
  <c r="O38" i="11"/>
  <c r="O24" i="15"/>
  <c r="L11" i="15"/>
  <c r="K12" i="18"/>
  <c r="M41" i="17"/>
  <c r="L44" i="17"/>
  <c r="L35" i="11"/>
  <c r="M38" i="15"/>
  <c r="O20" i="16"/>
  <c r="K31" i="11"/>
  <c r="M39" i="17"/>
  <c r="L21" i="15"/>
  <c r="M38" i="11"/>
  <c r="K44" i="17"/>
  <c r="M22" i="11"/>
  <c r="M11" i="16"/>
  <c r="O12" i="11"/>
  <c r="O36" i="15"/>
  <c r="K15" i="11"/>
  <c r="L11" i="11"/>
  <c r="L29" i="11"/>
  <c r="I23" i="15"/>
  <c r="N23" i="15"/>
  <c r="H23" i="15"/>
  <c r="J23" i="15"/>
  <c r="M36" i="17"/>
  <c r="O23" i="17"/>
  <c r="K14" i="16"/>
  <c r="O53" i="17"/>
  <c r="K15" i="18"/>
  <c r="K43" i="15"/>
  <c r="K12" i="15"/>
  <c r="O12" i="18"/>
  <c r="O39" i="11"/>
  <c r="M12" i="17"/>
  <c r="M16" i="11"/>
  <c r="K13" i="16"/>
  <c r="L19" i="17"/>
  <c r="L34" i="11"/>
  <c r="M18" i="11"/>
  <c r="M45" i="11"/>
  <c r="M36" i="11"/>
  <c r="O46" i="17"/>
  <c r="L18" i="15"/>
  <c r="M54" i="11"/>
  <c r="O16" i="11"/>
  <c r="L32" i="11"/>
  <c r="O13" i="16"/>
  <c r="M34" i="11"/>
  <c r="O11" i="11"/>
  <c r="L50" i="11"/>
  <c r="L13" i="16"/>
  <c r="L33" i="11"/>
  <c r="M21" i="18"/>
  <c r="M50" i="11"/>
  <c r="O29" i="11"/>
  <c r="O33" i="11"/>
  <c r="K51" i="15"/>
  <c r="L53" i="15"/>
  <c r="M29" i="11"/>
  <c r="O21" i="18"/>
  <c r="O18" i="11"/>
  <c r="M50" i="15"/>
  <c r="O26" i="17"/>
  <c r="L14" i="15"/>
  <c r="L26" i="17"/>
  <c r="N17" i="18"/>
  <c r="J17" i="18"/>
  <c r="H17" i="18"/>
  <c r="I17" i="18"/>
  <c r="O46" i="11"/>
  <c r="O14" i="15"/>
  <c r="O18" i="18"/>
  <c r="L26" i="11"/>
  <c r="M48" i="15"/>
  <c r="M27" i="15"/>
  <c r="L15" i="17"/>
  <c r="M20" i="16"/>
  <c r="H50" i="17"/>
  <c r="N50" i="17"/>
  <c r="I50" i="17"/>
  <c r="J50" i="17"/>
  <c r="K11" i="16"/>
  <c r="K14" i="15"/>
  <c r="O12" i="16"/>
  <c r="L15" i="15"/>
  <c r="M48" i="11"/>
  <c r="K16" i="15"/>
  <c r="M12" i="16"/>
  <c r="K15" i="15"/>
  <c r="K32" i="15"/>
  <c r="M25" i="17"/>
  <c r="M31" i="11"/>
  <c r="O11" i="15"/>
  <c r="M40" i="11"/>
  <c r="L25" i="11"/>
  <c r="O35" i="17"/>
  <c r="L35" i="17"/>
  <c r="O51" i="17"/>
  <c r="L34" i="17"/>
  <c r="M11" i="15"/>
  <c r="L40" i="11"/>
  <c r="L12" i="11"/>
  <c r="O42" i="17"/>
  <c r="L19" i="15"/>
  <c r="L20" i="18"/>
  <c r="O16" i="16"/>
  <c r="L51" i="17"/>
  <c r="L42" i="17"/>
  <c r="M21" i="11"/>
  <c r="O37" i="15"/>
  <c r="M27" i="11"/>
  <c r="O10" i="15"/>
  <c r="M21" i="17"/>
  <c r="M16" i="16"/>
  <c r="O29" i="15"/>
  <c r="M10" i="17"/>
  <c r="O34" i="17"/>
  <c r="O18" i="16"/>
  <c r="O10" i="17"/>
  <c r="L49" i="11"/>
  <c r="K13" i="11"/>
  <c r="K47" i="15"/>
  <c r="O27" i="11"/>
  <c r="L10" i="15"/>
  <c r="O19" i="15"/>
  <c r="O32" i="17"/>
  <c r="L29" i="15"/>
  <c r="K52" i="11"/>
  <c r="L10" i="17"/>
  <c r="K18" i="16"/>
  <c r="L13" i="11"/>
  <c r="M28" i="17"/>
  <c r="O21" i="11"/>
  <c r="L37" i="15"/>
  <c r="M10" i="15"/>
  <c r="O30" i="17"/>
  <c r="L32" i="17"/>
  <c r="L28" i="17"/>
  <c r="O15" i="16"/>
  <c r="L30" i="17"/>
  <c r="L10" i="16"/>
  <c r="L22" i="18"/>
  <c r="M13" i="15"/>
  <c r="M15" i="16"/>
  <c r="K28" i="15"/>
  <c r="O16" i="17"/>
  <c r="L37" i="11"/>
  <c r="O37" i="11"/>
  <c r="M44" i="11"/>
  <c r="O29" i="17"/>
  <c r="M44" i="17"/>
  <c r="L48" i="17"/>
  <c r="L30" i="15"/>
  <c r="H47" i="17"/>
  <c r="I47" i="17"/>
  <c r="N47" i="17"/>
  <c r="J47" i="17"/>
  <c r="L16" i="17"/>
  <c r="M30" i="11"/>
  <c r="M34" i="15"/>
  <c r="M41" i="11"/>
  <c r="O41" i="17"/>
  <c r="L30" i="11"/>
  <c r="L34" i="15"/>
  <c r="L19" i="11"/>
  <c r="O39" i="15"/>
  <c r="O41" i="11"/>
  <c r="O25" i="15"/>
  <c r="O44" i="11"/>
  <c r="L29" i="17"/>
  <c r="L19" i="16"/>
  <c r="L49" i="15"/>
  <c r="O14" i="18"/>
  <c r="L28" i="11"/>
  <c r="L39" i="15"/>
  <c r="M19" i="11"/>
  <c r="L13" i="18"/>
  <c r="L26" i="15"/>
  <c r="M12" i="15"/>
  <c r="M19" i="16"/>
  <c r="O44" i="17"/>
  <c r="M48" i="17"/>
  <c r="O35" i="11"/>
  <c r="O30" i="15"/>
  <c r="O21" i="16"/>
  <c r="M22" i="17"/>
  <c r="L53" i="17"/>
  <c r="M25" i="15"/>
  <c r="M13" i="18"/>
  <c r="L43" i="17"/>
  <c r="O49" i="15"/>
  <c r="M35" i="11"/>
  <c r="O52" i="15"/>
  <c r="L21" i="16"/>
  <c r="L23" i="17"/>
  <c r="O26" i="15"/>
  <c r="L12" i="15"/>
  <c r="O57" i="17" l="1"/>
  <c r="O54" i="17"/>
  <c r="K54" i="17"/>
  <c r="M59" i="17"/>
  <c r="K57" i="17"/>
  <c r="O59" i="17"/>
  <c r="L58" i="17"/>
  <c r="K59" i="17"/>
  <c r="M58" i="17"/>
  <c r="M57" i="17"/>
  <c r="O56" i="15"/>
  <c r="M54" i="17"/>
  <c r="L59" i="17"/>
  <c r="K58" i="17"/>
  <c r="O58" i="17"/>
  <c r="L57" i="17"/>
  <c r="L54" i="17"/>
  <c r="L56" i="15"/>
  <c r="K56" i="15"/>
  <c r="O58" i="15"/>
  <c r="K58" i="15"/>
  <c r="M58" i="15"/>
  <c r="M56" i="15"/>
  <c r="K57" i="15"/>
  <c r="L57" i="15"/>
  <c r="L58" i="15"/>
  <c r="O57" i="15"/>
  <c r="M57" i="15"/>
  <c r="K23" i="15"/>
  <c r="L23" i="15"/>
  <c r="K47" i="17"/>
  <c r="L50" i="17"/>
  <c r="O47" i="17"/>
  <c r="O50" i="17"/>
  <c r="L17" i="18"/>
  <c r="O17" i="18"/>
  <c r="L47" i="17"/>
  <c r="K17" i="18"/>
  <c r="K50" i="17"/>
  <c r="M50" i="17"/>
  <c r="M47" i="17"/>
  <c r="M17" i="18"/>
  <c r="M23" i="15"/>
  <c r="O23" i="15"/>
</calcChain>
</file>

<file path=xl/sharedStrings.xml><?xml version="1.0" encoding="utf-8"?>
<sst xmlns="http://schemas.openxmlformats.org/spreadsheetml/2006/main" count="30507" uniqueCount="3313">
  <si>
    <t>Marketing Channel Top Providers Summary</t>
  </si>
  <si>
    <t>Region Totals</t>
  </si>
  <si>
    <t>Vendor Cost</t>
  </si>
  <si>
    <t>Total Leads</t>
  </si>
  <si>
    <t>Total Sold</t>
  </si>
  <si>
    <t>Sold %</t>
  </si>
  <si>
    <t>Cost/Lead</t>
  </si>
  <si>
    <t>Cost/Sold</t>
  </si>
  <si>
    <t>Website Referrals</t>
  </si>
  <si>
    <t>Cost/Referral</t>
  </si>
  <si>
    <t>AutoTrader</t>
  </si>
  <si>
    <t>CARFAX</t>
  </si>
  <si>
    <t>CarGurus.com</t>
  </si>
  <si>
    <t>Cars.com</t>
  </si>
  <si>
    <t>*Performance Benchmarks:</t>
  </si>
  <si>
    <t>≤7%</t>
  </si>
  <si>
    <t>≥$50</t>
  </si>
  <si>
    <t>≥$500</t>
  </si>
  <si>
    <t>5-6%</t>
  </si>
  <si>
    <t>$51-$100</t>
  </si>
  <si>
    <t>$501-$750</t>
  </si>
  <si>
    <t>≥4%</t>
  </si>
  <si>
    <t>≤$101</t>
  </si>
  <si>
    <t>≤$751</t>
  </si>
  <si>
    <t>Vendor</t>
  </si>
  <si>
    <t>TrueCar</t>
  </si>
  <si>
    <t>Marketing Channel Top Providers by Market</t>
  </si>
  <si>
    <t>Prospects Sold %</t>
  </si>
  <si>
    <t>Market Count</t>
  </si>
  <si>
    <t>Brand</t>
  </si>
  <si>
    <t>**</t>
  </si>
  <si>
    <t>Store</t>
  </si>
  <si>
    <t>Total Gross</t>
  </si>
  <si>
    <t>TG-VC</t>
  </si>
  <si>
    <t>TOTAL:</t>
  </si>
  <si>
    <t xml:space="preserve">      &lt;-- Click to Select Vendor</t>
  </si>
  <si>
    <t>Rank By</t>
  </si>
  <si>
    <t>Cost Per Sold</t>
  </si>
  <si>
    <t xml:space="preserve">      &lt;-- Click to Select Sort Order</t>
  </si>
  <si>
    <t>December '25</t>
  </si>
  <si>
    <t>Closing %</t>
  </si>
  <si>
    <t>Cost Per Lead</t>
  </si>
  <si>
    <t>Traffic Management</t>
  </si>
  <si>
    <t>Sold Units</t>
  </si>
  <si>
    <t>Appointment Management</t>
  </si>
  <si>
    <t>Gross Profit</t>
  </si>
  <si>
    <t>ROI</t>
  </si>
  <si>
    <t>Raw</t>
  </si>
  <si>
    <t>Market</t>
  </si>
  <si>
    <t>Store Name</t>
  </si>
  <si>
    <r>
      <rPr>
        <b/>
        <sz val="10"/>
        <color rgb="FFFFFFFF"/>
        <rFont val="Arial"/>
        <family val="2"/>
      </rPr>
      <t xml:space="preserve">Floor
</t>
    </r>
  </si>
  <si>
    <t>Phone</t>
  </si>
  <si>
    <t>Internet</t>
  </si>
  <si>
    <t>Other</t>
  </si>
  <si>
    <t>Revenue Radar</t>
  </si>
  <si>
    <t>Total</t>
  </si>
  <si>
    <t>Sold New</t>
  </si>
  <si>
    <t>Sold Used</t>
  </si>
  <si>
    <t>Prospects Sold PCT</t>
  </si>
  <si>
    <t>Appt Scheduled</t>
  </si>
  <si>
    <t>Appt Scheduled PCT</t>
  </si>
  <si>
    <t>Appt Created</t>
  </si>
  <si>
    <t>Appt Created PCT</t>
  </si>
  <si>
    <t>Appt Show</t>
  </si>
  <si>
    <t>Front Gross Profit</t>
  </si>
  <si>
    <t>Back Gross Profit</t>
  </si>
  <si>
    <t>Referrals</t>
  </si>
  <si>
    <t>Alpha</t>
  </si>
  <si>
    <t>Closing</t>
  </si>
  <si>
    <t>CPL</t>
  </si>
  <si>
    <t>CPS</t>
  </si>
  <si>
    <t>Selected</t>
  </si>
  <si>
    <t>Penske Chevrolet</t>
  </si>
  <si>
    <t>Honda Leander</t>
  </si>
  <si>
    <t>Round Rock Toyota</t>
  </si>
  <si>
    <t>Tempe Honda</t>
  </si>
  <si>
    <t>Motorwerks BMW</t>
  </si>
  <si>
    <t>East Madison Toyota</t>
  </si>
  <si>
    <t>BMW of Bloomfield Hills</t>
  </si>
  <si>
    <t>BMW of Austin</t>
  </si>
  <si>
    <t>Round Rock Hyundai</t>
  </si>
  <si>
    <t>BMW North Scottsdale</t>
  </si>
  <si>
    <t>Penske Honda</t>
  </si>
  <si>
    <t>Lexus of Austin</t>
  </si>
  <si>
    <t>Round Rock Honda</t>
  </si>
  <si>
    <t>Honda North</t>
  </si>
  <si>
    <t>Hyundai of Leander</t>
  </si>
  <si>
    <t>Crevier BMW</t>
  </si>
  <si>
    <t>Mercedes-Benz of North Scottsdale</t>
  </si>
  <si>
    <t>Kearny Mesa Toyota</t>
  </si>
  <si>
    <t>Acura North Scottsdale</t>
  </si>
  <si>
    <t>Audi North Scottsdale</t>
  </si>
  <si>
    <t>Audi South Coast</t>
  </si>
  <si>
    <t>BMW of San Diego</t>
  </si>
  <si>
    <t>Capitol Honda</t>
  </si>
  <si>
    <t>Toyota of Surprise</t>
  </si>
  <si>
    <t>BMW of Ontario</t>
  </si>
  <si>
    <t>Honda of Escondido</t>
  </si>
  <si>
    <t>Lexus San Diego</t>
  </si>
  <si>
    <t>BMW/MINI of Escondido</t>
  </si>
  <si>
    <t>Mercedes-Benz of San Diego</t>
  </si>
  <si>
    <t>Motorwerks MINI</t>
  </si>
  <si>
    <t>Audi Chandler</t>
  </si>
  <si>
    <t>Lexus of Chandler</t>
  </si>
  <si>
    <t>Mercedes-Benz of Chandler</t>
  </si>
  <si>
    <t>MINI of Tempe</t>
  </si>
  <si>
    <t>Volkswagen North Scottsdale</t>
  </si>
  <si>
    <t>Mini of Austin</t>
  </si>
  <si>
    <t>Toyota of Clovis</t>
  </si>
  <si>
    <t>MINI of Marin</t>
  </si>
  <si>
    <t>Crevier MINI</t>
  </si>
  <si>
    <t>Lamborghini North Scottsdale</t>
  </si>
  <si>
    <t>Land Rover Chandler</t>
  </si>
  <si>
    <t>Capitol Acura</t>
  </si>
  <si>
    <t>Mazda of Escondido</t>
  </si>
  <si>
    <t>MINI North Scottsdale</t>
  </si>
  <si>
    <t>Subaru Orange Coast</t>
  </si>
  <si>
    <t>Land Rover North Scottsdale</t>
  </si>
  <si>
    <t>Bentley Scottsdale</t>
  </si>
  <si>
    <t>Genesis of Round Rock</t>
  </si>
  <si>
    <t>Arizona</t>
  </si>
  <si>
    <t>Northern California</t>
  </si>
  <si>
    <t>Orange County</t>
  </si>
  <si>
    <t>Southern California</t>
  </si>
  <si>
    <t>Texas</t>
  </si>
  <si>
    <t>Lexus of Lakeway</t>
  </si>
  <si>
    <t>MINI of San Diego</t>
  </si>
  <si>
    <t>Audi San Jose</t>
  </si>
  <si>
    <t>Porsche Stevens Creek</t>
  </si>
  <si>
    <t>Scottsdale Ferrari Maserati</t>
  </si>
  <si>
    <t>Audi North OC</t>
  </si>
  <si>
    <t>Audi Escondido</t>
  </si>
  <si>
    <t>Lincoln South Coast</t>
  </si>
  <si>
    <t>Acura of Escondido</t>
  </si>
  <si>
    <t>Volkswagen South Coast</t>
  </si>
  <si>
    <t>Porsche North Scottsdale</t>
  </si>
  <si>
    <t>Marketing Channel</t>
  </si>
  <si>
    <t xml:space="preserve">Floor
</t>
  </si>
  <si>
    <t>Service to Sales</t>
  </si>
  <si>
    <t>Acura North Scottsdale-1</t>
  </si>
  <si>
    <t>Service to Sales-Acura North Scottsdale</t>
  </si>
  <si>
    <t>-</t>
  </si>
  <si>
    <t>Acura North Scottsdale-2</t>
  </si>
  <si>
    <t>CARFAX-Acura North Scottsdale</t>
  </si>
  <si>
    <t>Dealership Retention</t>
  </si>
  <si>
    <t>Acura North Scottsdale-3</t>
  </si>
  <si>
    <t>Dealership Retention-Acura North Scottsdale</t>
  </si>
  <si>
    <t>KBB</t>
  </si>
  <si>
    <t>Acura North Scottsdale-4</t>
  </si>
  <si>
    <t>KBB-Acura North Scottsdale</t>
  </si>
  <si>
    <t>FastLane Appraisal</t>
  </si>
  <si>
    <t>Acura North Scottsdale-5</t>
  </si>
  <si>
    <t>FastLane Appraisal-Acura North Scottsdale</t>
  </si>
  <si>
    <t>Dealer Website</t>
  </si>
  <si>
    <t>Acura North Scottsdale-6</t>
  </si>
  <si>
    <t>Dealer Website-Acura North Scottsdale</t>
  </si>
  <si>
    <t>Acura North Scottsdale-7</t>
  </si>
  <si>
    <t>Cars.com-Acura North Scottsdale</t>
  </si>
  <si>
    <t>Acura North Scottsdale-8</t>
  </si>
  <si>
    <t>CarGurus.com-Acura North Scottsdale</t>
  </si>
  <si>
    <t>Chat</t>
  </si>
  <si>
    <t>Acura North Scottsdale-9</t>
  </si>
  <si>
    <t>Chat-Acura North Scottsdale</t>
  </si>
  <si>
    <t>Digital Retail</t>
  </si>
  <si>
    <t>Acura North Scottsdale-10</t>
  </si>
  <si>
    <t>Digital Retail-Acura North Scottsdale</t>
  </si>
  <si>
    <t>Acura North Scottsdale-11</t>
  </si>
  <si>
    <t>AutoTrader-Acura North Scottsdale</t>
  </si>
  <si>
    <t>Manufacturer Website</t>
  </si>
  <si>
    <t>Acura North Scottsdale-12</t>
  </si>
  <si>
    <t>Manufacturer Website-Acura North Scottsdale</t>
  </si>
  <si>
    <t>Edmunds</t>
  </si>
  <si>
    <t>Acura North Scottsdale-13</t>
  </si>
  <si>
    <t>Edmunds-Acura North Scottsdale</t>
  </si>
  <si>
    <t>ADDP Program Lead - Dealer Inspire - Website Vehicle Finder Service</t>
  </si>
  <si>
    <t>Acura North Scottsdale-14</t>
  </si>
  <si>
    <t>ADDP Program Lead - Dealer Inspire - Website Vehicle Finder Service-Acura North Scottsdale</t>
  </si>
  <si>
    <t>Drive By/Location</t>
  </si>
  <si>
    <t>Acura North Scottsdale-15</t>
  </si>
  <si>
    <t>Drive By/Location-Acura North Scottsdale</t>
  </si>
  <si>
    <t>Unknown</t>
  </si>
  <si>
    <t>Acura North Scottsdale-16</t>
  </si>
  <si>
    <t>Unknown-Acura North Scottsdale</t>
  </si>
  <si>
    <t xml:space="preserve">Google </t>
  </si>
  <si>
    <t>Acura North Scottsdale-17</t>
  </si>
  <si>
    <t>Google -Acura North Scottsdale</t>
  </si>
  <si>
    <t>Acura of Escondido-1</t>
  </si>
  <si>
    <t>Service to Sales-Acura of Escondido</t>
  </si>
  <si>
    <t>Acura of Escondido-2</t>
  </si>
  <si>
    <t>CARFAX-Acura of Escondido</t>
  </si>
  <si>
    <t>Acura of Escondido-3</t>
  </si>
  <si>
    <t>Dealership Retention-Acura of Escondido</t>
  </si>
  <si>
    <t>Acura of Escondido-4</t>
  </si>
  <si>
    <t>FastLane Appraisal-Acura of Escondido</t>
  </si>
  <si>
    <t>Acura of Escondido-5</t>
  </si>
  <si>
    <t>Dealer Website-Acura of Escondido</t>
  </si>
  <si>
    <t>Acura of Escondido-6</t>
  </si>
  <si>
    <t>Manufacturer Website-Acura of Escondido</t>
  </si>
  <si>
    <t>Acura of Escondido-7</t>
  </si>
  <si>
    <t>Chat-Acura of Escondido</t>
  </si>
  <si>
    <t>Acura of Escondido-8</t>
  </si>
  <si>
    <t>Digital Retail-Acura of Escondido</t>
  </si>
  <si>
    <t>Costco</t>
  </si>
  <si>
    <t>Acura of Escondido-9</t>
  </si>
  <si>
    <t>Costco-Acura of Escondido</t>
  </si>
  <si>
    <t>Acura of Escondido-10</t>
  </si>
  <si>
    <t>Cars.com-Acura of Escondido</t>
  </si>
  <si>
    <t>Acura of Escondido-11</t>
  </si>
  <si>
    <t>CarGurus.com-Acura of Escondido</t>
  </si>
  <si>
    <t>Acura of Escondido-12</t>
  </si>
  <si>
    <t>Edmunds-Acura of Escondido</t>
  </si>
  <si>
    <t>ADDP DR PreOwned Lead - Dealer.com - DRS Accelerate DR - Dealer.com - Deal</t>
  </si>
  <si>
    <t>Acura of Escondido-13</t>
  </si>
  <si>
    <t>ADDP DR PreOwned Lead - Dealer.com - DRS Accelerate DR - Dealer.com - Deal-Acura of Escondido</t>
  </si>
  <si>
    <t>ADDP Program Lead - Dealer Inspire - Website Schedule Test Drive</t>
  </si>
  <si>
    <t>Acura of Escondido-14</t>
  </si>
  <si>
    <t>ADDP Program Lead - Dealer Inspire - Website Schedule Test Drive-Acura of Escondido</t>
  </si>
  <si>
    <t>Acura of Escondido-15</t>
  </si>
  <si>
    <t>Drive By/Location-Acura of Escondido</t>
  </si>
  <si>
    <t>Acura of Escondido-16</t>
  </si>
  <si>
    <t>Unknown-Acura of Escondido</t>
  </si>
  <si>
    <t>Audi Chandler-1</t>
  </si>
  <si>
    <t>Manufacturer Website-Audi Chandler</t>
  </si>
  <si>
    <t>Audi Chandler-2</t>
  </si>
  <si>
    <t>Service to Sales-Audi Chandler</t>
  </si>
  <si>
    <t>Audi Chandler-3</t>
  </si>
  <si>
    <t>FastLane Appraisal-Audi Chandler</t>
  </si>
  <si>
    <t>Audi Chandler-4</t>
  </si>
  <si>
    <t>KBB-Audi Chandler</t>
  </si>
  <si>
    <t>Audi Chandler-5</t>
  </si>
  <si>
    <t>Dealership Retention-Audi Chandler</t>
  </si>
  <si>
    <t>Audi Chandler-6</t>
  </si>
  <si>
    <t>Dealer Website-Audi Chandler</t>
  </si>
  <si>
    <t>FullPath</t>
  </si>
  <si>
    <t>Audi Chandler-7</t>
  </si>
  <si>
    <t>FullPath-Audi Chandler</t>
  </si>
  <si>
    <t>Audi Chandler-8</t>
  </si>
  <si>
    <t>AutoTrader-Audi Chandler</t>
  </si>
  <si>
    <t>Audi Chandler-9</t>
  </si>
  <si>
    <t>Digital Retail-Audi Chandler</t>
  </si>
  <si>
    <t>Audi Chandler-10</t>
  </si>
  <si>
    <t>Cars.com-Audi Chandler</t>
  </si>
  <si>
    <t>Audi Chandler-11</t>
  </si>
  <si>
    <t>CarGurus.com-Audi Chandler</t>
  </si>
  <si>
    <t>Manufacturer 3rd Party</t>
  </si>
  <si>
    <t>Audi Chandler-12</t>
  </si>
  <si>
    <t>Manufacturer 3rd Party-Audi Chandler</t>
  </si>
  <si>
    <t>Audi Chandler-13</t>
  </si>
  <si>
    <t>Edmunds-Audi Chandler</t>
  </si>
  <si>
    <t>Audi Chandler-14</t>
  </si>
  <si>
    <t>Chat-Audi Chandler</t>
  </si>
  <si>
    <t>Dealer.com - Other - Ask a Question - Dealer.com Website</t>
  </si>
  <si>
    <t>Audi Chandler-15</t>
  </si>
  <si>
    <t>Dealer.com - Other - Ask a Question - Dealer.com Website-Audi Chandler</t>
  </si>
  <si>
    <t>Dealer.com - Other - Schedule Test Drive Website</t>
  </si>
  <si>
    <t>Audi Chandler-16</t>
  </si>
  <si>
    <t>Dealer.com - Other - Schedule Test Drive Website-Audi Chandler</t>
  </si>
  <si>
    <t>Audi Chandler-17</t>
  </si>
  <si>
    <t>Unknown-Audi Chandler</t>
  </si>
  <si>
    <t>Audi Chandler-18</t>
  </si>
  <si>
    <t>Drive By/Location-Audi Chandler</t>
  </si>
  <si>
    <t>Google</t>
  </si>
  <si>
    <t>Audi Chandler-19</t>
  </si>
  <si>
    <t>Google-Audi Chandler</t>
  </si>
  <si>
    <t>Audi Escondido-1</t>
  </si>
  <si>
    <t>Manufacturer Website-Audi Escondido</t>
  </si>
  <si>
    <t>Audi Escondido-2</t>
  </si>
  <si>
    <t>Service to Sales-Audi Escondido</t>
  </si>
  <si>
    <t>Audi Escondido-3</t>
  </si>
  <si>
    <t>KBB-Audi Escondido</t>
  </si>
  <si>
    <t>Audi Escondido-4</t>
  </si>
  <si>
    <t>FastLane Appraisal-Audi Escondido</t>
  </si>
  <si>
    <t>Audi Escondido-5</t>
  </si>
  <si>
    <t>Dealership Retention-Audi Escondido</t>
  </si>
  <si>
    <t>Audi Escondido-6</t>
  </si>
  <si>
    <t>FullPath-Audi Escondido</t>
  </si>
  <si>
    <t>Audi Escondido-7</t>
  </si>
  <si>
    <t>Manufacturer 3rd Party-Audi Escondido</t>
  </si>
  <si>
    <t>Fullpath - Nurture - Newly Listed Inventory Warm Penske</t>
  </si>
  <si>
    <t>Audi Escondido-8</t>
  </si>
  <si>
    <t>Fullpath - Nurture - Newly Listed Inventory Warm Penske-Audi Escondido</t>
  </si>
  <si>
    <t>Fullpath - Nurture - Newly Listed Inventory Hot</t>
  </si>
  <si>
    <t>Audi Escondido-9</t>
  </si>
  <si>
    <t>Fullpath - Nurture - Newly Listed Inventory Hot-Audi Escondido</t>
  </si>
  <si>
    <t>Audi Escondido-10</t>
  </si>
  <si>
    <t>Digital Retail-Audi Escondido</t>
  </si>
  <si>
    <t>Audi Escondido-11</t>
  </si>
  <si>
    <t>CarGurus.com-Audi Escondido</t>
  </si>
  <si>
    <t>Audi Escondido-12</t>
  </si>
  <si>
    <t>Dealer Website-Audi Escondido</t>
  </si>
  <si>
    <t>Audi Escondido-13</t>
  </si>
  <si>
    <t>Cars.com-Audi Escondido</t>
  </si>
  <si>
    <t>Audi Escondido-14</t>
  </si>
  <si>
    <t>Costco-Audi Escondido</t>
  </si>
  <si>
    <t>Audi Escondido-15</t>
  </si>
  <si>
    <t>Edmunds-Audi Escondido</t>
  </si>
  <si>
    <t>Dealer.com - Request More Info</t>
  </si>
  <si>
    <t>Audi Escondido-16</t>
  </si>
  <si>
    <t>Dealer.com - Request More Info-Audi Escondido</t>
  </si>
  <si>
    <t>Audi Escondido-17</t>
  </si>
  <si>
    <t>Chat-Audi Escondido</t>
  </si>
  <si>
    <t>AFS - Off Loan (&lt;39) in 3 Months</t>
  </si>
  <si>
    <t>Audi Escondido-18</t>
  </si>
  <si>
    <t>AFS - Off Loan (&lt;39) in 3 Months-Audi Escondido</t>
  </si>
  <si>
    <t>Dealer.com - Get ePrice</t>
  </si>
  <si>
    <t>Audi Escondido-19</t>
  </si>
  <si>
    <t>Dealer.com - Get ePrice-Audi Escondido</t>
  </si>
  <si>
    <t>Dealer.com - Contact Us - General Dealer.com Website</t>
  </si>
  <si>
    <t>Audi Escondido-20</t>
  </si>
  <si>
    <t>Dealer.com - Contact Us - General Dealer.com Website-Audi Escondido</t>
  </si>
  <si>
    <t>Audi Escondido-21</t>
  </si>
  <si>
    <t>Google-Audi Escondido</t>
  </si>
  <si>
    <t>Audi Escondido-22</t>
  </si>
  <si>
    <t>Drive By/Location-Audi Escondido</t>
  </si>
  <si>
    <t>Audi North OC-1</t>
  </si>
  <si>
    <t>CARFAX-Audi North OC</t>
  </si>
  <si>
    <t>Audi North OC-2</t>
  </si>
  <si>
    <t>KBB-Audi North OC</t>
  </si>
  <si>
    <t>Audi North OC-3</t>
  </si>
  <si>
    <t>Manufacturer Website-Audi North OC</t>
  </si>
  <si>
    <t>Audi North OC-4</t>
  </si>
  <si>
    <t>Service to Sales-Audi North OC</t>
  </si>
  <si>
    <t>Audi North OC-5</t>
  </si>
  <si>
    <t>Dealership Retention-Audi North OC</t>
  </si>
  <si>
    <t>Audi North OC-6</t>
  </si>
  <si>
    <t>FastLane Appraisal-Audi North OC</t>
  </si>
  <si>
    <t>Audi North OC-7</t>
  </si>
  <si>
    <t>Dealer Website-Audi North OC</t>
  </si>
  <si>
    <t>Manufacturer Event</t>
  </si>
  <si>
    <t>Audi North OC-8</t>
  </si>
  <si>
    <t>Manufacturer Event-Audi North OC</t>
  </si>
  <si>
    <t>Audi North OC-9</t>
  </si>
  <si>
    <t>Cars.com-Audi North OC</t>
  </si>
  <si>
    <t>Audi North OC-10</t>
  </si>
  <si>
    <t>CarGurus.com-Audi North OC</t>
  </si>
  <si>
    <t>Audi North OC-11</t>
  </si>
  <si>
    <t>FullPath-Audi North OC</t>
  </si>
  <si>
    <t>Audi North OC-12</t>
  </si>
  <si>
    <t>Digital Retail-Audi North OC</t>
  </si>
  <si>
    <t>Audi North OC-13</t>
  </si>
  <si>
    <t>Edmunds-Audi North OC</t>
  </si>
  <si>
    <t>Audi North OC-14</t>
  </si>
  <si>
    <t>Costco-Audi North OC</t>
  </si>
  <si>
    <t>Audi North OC-15</t>
  </si>
  <si>
    <t>Chat-Audi North OC</t>
  </si>
  <si>
    <t>Audi North OC-16</t>
  </si>
  <si>
    <t>Manufacturer 3rd Party-Audi North OC</t>
  </si>
  <si>
    <t>Audi North OC-17</t>
  </si>
  <si>
    <t>Unknown-Audi North OC</t>
  </si>
  <si>
    <t>Audi North OC-18</t>
  </si>
  <si>
    <t>Drive By/Location-Audi North OC</t>
  </si>
  <si>
    <t>Audi North OC-19</t>
  </si>
  <si>
    <t>Google-Audi North OC</t>
  </si>
  <si>
    <t>Audi North Scottsdale-1</t>
  </si>
  <si>
    <t>Service to Sales-Audi North Scottsdale</t>
  </si>
  <si>
    <t>Audi North Scottsdale-2</t>
  </si>
  <si>
    <t>Dealership Retention-Audi North Scottsdale</t>
  </si>
  <si>
    <t>Audi North Scottsdale-3</t>
  </si>
  <si>
    <t>Manufacturer 3rd Party-Audi North Scottsdale</t>
  </si>
  <si>
    <t>Audi North Scottsdale-4</t>
  </si>
  <si>
    <t>KBB-Audi North Scottsdale</t>
  </si>
  <si>
    <t>Audi North Scottsdale-5</t>
  </si>
  <si>
    <t>Dealer Website-Audi North Scottsdale</t>
  </si>
  <si>
    <t>Audi North Scottsdale-6</t>
  </si>
  <si>
    <t>FastLane Appraisal-Audi North Scottsdale</t>
  </si>
  <si>
    <t>Audi North Scottsdale-7</t>
  </si>
  <si>
    <t>Manufacturer Website-Audi North Scottsdale</t>
  </si>
  <si>
    <t>Audi North Scottsdale-8</t>
  </si>
  <si>
    <t>CARFAX-Audi North Scottsdale</t>
  </si>
  <si>
    <t>Audi North Scottsdale-9</t>
  </si>
  <si>
    <t>FullPath-Audi North Scottsdale</t>
  </si>
  <si>
    <t>Audi North Scottsdale-10</t>
  </si>
  <si>
    <t>AutoTrader-Audi North Scottsdale</t>
  </si>
  <si>
    <t>Fullpath - Nurture - Vdp Visitors Cold</t>
  </si>
  <si>
    <t>Audi North Scottsdale-11</t>
  </si>
  <si>
    <t>Fullpath - Nurture - Vdp Visitors Cold-Audi North Scottsdale</t>
  </si>
  <si>
    <t>Fullpath - Nurture - Price Drop Warm</t>
  </si>
  <si>
    <t>Audi North Scottsdale-12</t>
  </si>
  <si>
    <t>Fullpath - Nurture - Price Drop Warm-Audi North Scottsdale</t>
  </si>
  <si>
    <t>Audi North Scottsdale-13</t>
  </si>
  <si>
    <t>Cars.com-Audi North Scottsdale</t>
  </si>
  <si>
    <t>Audi North Scottsdale-14</t>
  </si>
  <si>
    <t>CarGurus.com-Audi North Scottsdale</t>
  </si>
  <si>
    <t>Audi North Scottsdale-15</t>
  </si>
  <si>
    <t>Chat-Audi North Scottsdale</t>
  </si>
  <si>
    <t>Audi North Scottsdale-16</t>
  </si>
  <si>
    <t>Digital Retail-Audi North Scottsdale</t>
  </si>
  <si>
    <t>Audi North Scottsdale-17</t>
  </si>
  <si>
    <t>Edmunds-Audi North Scottsdale</t>
  </si>
  <si>
    <t>Dealer.com - 
- Dealer.Com Website</t>
  </si>
  <si>
    <t>Audi North Scottsdale-18</t>
  </si>
  <si>
    <t>Dealer.com - 
- Dealer.Com Website-Audi North Scottsdale</t>
  </si>
  <si>
    <t>Audi North Scottsdale-19</t>
  </si>
  <si>
    <t>Unknown-Audi North Scottsdale</t>
  </si>
  <si>
    <t>Audi North Scottsdale-20</t>
  </si>
  <si>
    <t>Drive By/Location-Audi North Scottsdale</t>
  </si>
  <si>
    <t>Audi San Jose-1</t>
  </si>
  <si>
    <t>Manufacturer Website-Audi San Jose</t>
  </si>
  <si>
    <t>Audi San Jose-2</t>
  </si>
  <si>
    <t>Dealership Retention-Audi San Jose</t>
  </si>
  <si>
    <t>Audi San Jose-3</t>
  </si>
  <si>
    <t>FastLane Appraisal-Audi San Jose</t>
  </si>
  <si>
    <t>Audi San Jose-4</t>
  </si>
  <si>
    <t>Service to Sales-Audi San Jose</t>
  </si>
  <si>
    <t>Audi San Jose-5</t>
  </si>
  <si>
    <t>CARFAX-Audi San Jose</t>
  </si>
  <si>
    <t>Audi San Jose-6</t>
  </si>
  <si>
    <t>FullPath-Audi San Jose</t>
  </si>
  <si>
    <t>Audi San Jose-7</t>
  </si>
  <si>
    <t>Manufacturer 3rd Party-Audi San Jose</t>
  </si>
  <si>
    <t>Audi San Jose-8</t>
  </si>
  <si>
    <t>Dealer Website-Audi San Jose</t>
  </si>
  <si>
    <t>Audi San Jose-9</t>
  </si>
  <si>
    <t>Manufacturer Event-Audi San Jose</t>
  </si>
  <si>
    <t>DealerSocket Campaigns</t>
  </si>
  <si>
    <t>Audi San Jose-10</t>
  </si>
  <si>
    <t>DealerSocket Campaigns-Audi San Jose</t>
  </si>
  <si>
    <t>Brand Website</t>
  </si>
  <si>
    <t>Audi San Jose-11</t>
  </si>
  <si>
    <t>Brand Website-Audi San Jose</t>
  </si>
  <si>
    <t>Fullpath - Nurture - Non Buyers Warm</t>
  </si>
  <si>
    <t>Audi San Jose-12</t>
  </si>
  <si>
    <t>Fullpath - Nurture - Non Buyers Warm-Audi San Jose</t>
  </si>
  <si>
    <t>Audi San Jose-13</t>
  </si>
  <si>
    <t>CarGurus.com-Audi San Jose</t>
  </si>
  <si>
    <t>Audi San Jose-14</t>
  </si>
  <si>
    <t>Cars.com-Audi San Jose</t>
  </si>
  <si>
    <t>Digital Retailing</t>
  </si>
  <si>
    <t>Audi San Jose-15</t>
  </si>
  <si>
    <t>Digital Retailing-Audi San Jose</t>
  </si>
  <si>
    <t>Audi San Jose-16</t>
  </si>
  <si>
    <t>Edmunds-Audi San Jose</t>
  </si>
  <si>
    <t>Audi San Jose-17</t>
  </si>
  <si>
    <t>Chat-Audi San Jose</t>
  </si>
  <si>
    <t>Audi San Jose-18</t>
  </si>
  <si>
    <t>Costco-Audi San Jose</t>
  </si>
  <si>
    <t>Audi San Jose-19</t>
  </si>
  <si>
    <t>AutoTrader-Audi San Jose</t>
  </si>
  <si>
    <t>Audi San Jose-20</t>
  </si>
  <si>
    <t>Dealer.com - Contact Us - General Dealer.com Website-Audi San Jose</t>
  </si>
  <si>
    <t>Dealer.com - Other - Schedule Test Drive CRM</t>
  </si>
  <si>
    <t>Audi San Jose-21</t>
  </si>
  <si>
    <t>Dealer.com - Other - Schedule Test Drive CRM-Audi San Jose</t>
  </si>
  <si>
    <t>Dealer.com - Other - Custom Order - Dealer.Com Website</t>
  </si>
  <si>
    <t>Audi San Jose-22</t>
  </si>
  <si>
    <t>Dealer.com - Other - Custom Order - Dealer.Com Website-Audi San Jose</t>
  </si>
  <si>
    <t>AutoWeb - Third Party Lead</t>
  </si>
  <si>
    <t>Audi San Jose-23</t>
  </si>
  <si>
    <t>AutoWeb - Third Party Lead-Audi San Jose</t>
  </si>
  <si>
    <t>Dealer.com - Email Friend Vehicle - Dealer.Com Website</t>
  </si>
  <si>
    <t>Audi San Jose-24</t>
  </si>
  <si>
    <t>Dealer.com - Email Friend Vehicle - Dealer.Com Website-Audi San Jose</t>
  </si>
  <si>
    <t>AFS - Off Loan (&lt;39) in 9 Months</t>
  </si>
  <si>
    <t>Audi San Jose-25</t>
  </si>
  <si>
    <t>AFS - Off Loan (&lt;39) in 9 Months-Audi San Jose</t>
  </si>
  <si>
    <t>Audi San Jose-26</t>
  </si>
  <si>
    <t>Drive By/Location-Audi San Jose</t>
  </si>
  <si>
    <t>Audi San Jose-27</t>
  </si>
  <si>
    <t>Unknown-Audi San Jose</t>
  </si>
  <si>
    <t>Audi San Jose-28</t>
  </si>
  <si>
    <t>Google-Audi San Jose</t>
  </si>
  <si>
    <t>Audi South Coast-1</t>
  </si>
  <si>
    <t>Manufacturer Website-Audi South Coast</t>
  </si>
  <si>
    <t>Audi South Coast-2</t>
  </si>
  <si>
    <t>Service to Sales-Audi South Coast</t>
  </si>
  <si>
    <t>Audi South Coast-3</t>
  </si>
  <si>
    <t>KBB-Audi South Coast</t>
  </si>
  <si>
    <t>Audi South Coast-4</t>
  </si>
  <si>
    <t>Dealership Retention-Audi South Coast</t>
  </si>
  <si>
    <t>Audi South Coast-5</t>
  </si>
  <si>
    <t>CARFAX-Audi South Coast</t>
  </si>
  <si>
    <t>Audi South Coast-6</t>
  </si>
  <si>
    <t>FastLane Appraisal-Audi South Coast</t>
  </si>
  <si>
    <t>Audi South Coast-7</t>
  </si>
  <si>
    <t>Dealer Website-Audi South Coast</t>
  </si>
  <si>
    <t>Audi South Coast-8</t>
  </si>
  <si>
    <t>FullPath-Audi South Coast</t>
  </si>
  <si>
    <t>Audi South Coast-9</t>
  </si>
  <si>
    <t>AutoTrader-Audi South Coast</t>
  </si>
  <si>
    <t>Audi South Coast-10</t>
  </si>
  <si>
    <t>Manufacturer 3rd Party-Audi South Coast</t>
  </si>
  <si>
    <t>Audi South Coast-11</t>
  </si>
  <si>
    <t>Fullpath - Nurture - Non Buyers Warm-Audi South Coast</t>
  </si>
  <si>
    <t>Fullpath - Nurture - Price Drop Hot</t>
  </si>
  <si>
    <t>Audi South Coast-12</t>
  </si>
  <si>
    <t>Fullpath - Nurture - Price Drop Hot-Audi South Coast</t>
  </si>
  <si>
    <t>Audi South Coast-13</t>
  </si>
  <si>
    <t>CarGurus.com-Audi South Coast</t>
  </si>
  <si>
    <t>Audi South Coast-14</t>
  </si>
  <si>
    <t>Edmunds-Audi South Coast</t>
  </si>
  <si>
    <t>Audi South Coast-15</t>
  </si>
  <si>
    <t>Digital Retail-Audi South Coast</t>
  </si>
  <si>
    <t>Audi South Coast-16</t>
  </si>
  <si>
    <t>Cars.com-Audi South Coast</t>
  </si>
  <si>
    <t>Audi South Coast-17</t>
  </si>
  <si>
    <t>Chat-Audi South Coast</t>
  </si>
  <si>
    <t>Audi South Coast-18</t>
  </si>
  <si>
    <t>Google-Audi South Coast</t>
  </si>
  <si>
    <t>Audi South Coast-19</t>
  </si>
  <si>
    <t>Drive By/Location-Audi South Coast</t>
  </si>
  <si>
    <t>Audi South Coast-20</t>
  </si>
  <si>
    <t>Unknown-Audi South Coast</t>
  </si>
  <si>
    <t>Bentley Scottsdale-1</t>
  </si>
  <si>
    <t>AutoTrader-Bentley Scottsdale</t>
  </si>
  <si>
    <t>Bentley Scottsdale-2</t>
  </si>
  <si>
    <t>CarGurus.com-Bentley Scottsdale</t>
  </si>
  <si>
    <t>Dealer Group Site</t>
  </si>
  <si>
    <t>Bentley Scottsdale-3</t>
  </si>
  <si>
    <t>Dealer Group Site-Bentley Scottsdale</t>
  </si>
  <si>
    <t>Bentley Scottsdale-4</t>
  </si>
  <si>
    <t>Dealer Website-Bentley Scottsdale</t>
  </si>
  <si>
    <t>Bentley Scottsdale-5</t>
  </si>
  <si>
    <t>Dealership Retention-Bentley Scottsdale</t>
  </si>
  <si>
    <t>Dealership Sales Event</t>
  </si>
  <si>
    <t>Bentley Scottsdale-6</t>
  </si>
  <si>
    <t>Dealership Sales Event-Bentley Scottsdale</t>
  </si>
  <si>
    <t>Bentley Scottsdale-7</t>
  </si>
  <si>
    <t>DealerSocket Campaigns-Bentley Scottsdale</t>
  </si>
  <si>
    <t>Email Marketing</t>
  </si>
  <si>
    <t>Bentley Scottsdale-8</t>
  </si>
  <si>
    <t>Email Marketing-Bentley Scottsdale</t>
  </si>
  <si>
    <t>Bentley Scottsdale-9</t>
  </si>
  <si>
    <t>Google-Bentley Scottsdale</t>
  </si>
  <si>
    <t>Bentley Scottsdale-10</t>
  </si>
  <si>
    <t>KBB-Bentley Scottsdale</t>
  </si>
  <si>
    <t>Bentley Scottsdale-11</t>
  </si>
  <si>
    <t>Manufacturer Website-Bentley Scottsdale</t>
  </si>
  <si>
    <t>Marketing Channel Not Assigned</t>
  </si>
  <si>
    <t>Bentley Scottsdale-12</t>
  </si>
  <si>
    <t>Marketing Channel Not Assigned-Bentley Scottsdale</t>
  </si>
  <si>
    <t>Bentley Scottsdale-13</t>
  </si>
  <si>
    <t>Service to Sales-Bentley Scottsdale</t>
  </si>
  <si>
    <t>Unknown Marketing Channel</t>
  </si>
  <si>
    <t>Bentley Scottsdale-14</t>
  </si>
  <si>
    <t>Unknown Marketing Channel-Bentley Scottsdale</t>
  </si>
  <si>
    <t>Bill Brown Ford</t>
  </si>
  <si>
    <t/>
  </si>
  <si>
    <t>Bill Brown Ford-1</t>
  </si>
  <si>
    <t>-Bill Brown Ford</t>
  </si>
  <si>
    <t>Auto Revo</t>
  </si>
  <si>
    <t>BMW North Scottsdale-1</t>
  </si>
  <si>
    <t>Auto Revo-BMW North Scottsdale</t>
  </si>
  <si>
    <t>Automotive Mastermind</t>
  </si>
  <si>
    <t>BMW North Scottsdale-2</t>
  </si>
  <si>
    <t>Automotive Mastermind-BMW North Scottsdale</t>
  </si>
  <si>
    <t>BMW North Scottsdale-3</t>
  </si>
  <si>
    <t>AutoTrader-BMW North Scottsdale</t>
  </si>
  <si>
    <t>BlackBook</t>
  </si>
  <si>
    <t>BMW North Scottsdale-4</t>
  </si>
  <si>
    <t>BlackBook-BMW North Scottsdale</t>
  </si>
  <si>
    <t>BMW North Scottsdale-5</t>
  </si>
  <si>
    <t>CARFAX-BMW North Scottsdale</t>
  </si>
  <si>
    <t>BMW North Scottsdale-6</t>
  </si>
  <si>
    <t>CarGurus.com-BMW North Scottsdale</t>
  </si>
  <si>
    <t>CarNow</t>
  </si>
  <si>
    <t>BMW North Scottsdale-7</t>
  </si>
  <si>
    <t>CarNow-BMW North Scottsdale</t>
  </si>
  <si>
    <t>BMW North Scottsdale-8</t>
  </si>
  <si>
    <t>Chat-BMW North Scottsdale</t>
  </si>
  <si>
    <t>Conversations</t>
  </si>
  <si>
    <t>BMW North Scottsdale-9</t>
  </si>
  <si>
    <t>Conversations-BMW North Scottsdale</t>
  </si>
  <si>
    <t>Corporate Site</t>
  </si>
  <si>
    <t>BMW North Scottsdale-10</t>
  </si>
  <si>
    <t>Corporate Site-BMW North Scottsdale</t>
  </si>
  <si>
    <t>BMW North Scottsdale-11</t>
  </si>
  <si>
    <t>Dealer Group Site-BMW North Scottsdale</t>
  </si>
  <si>
    <t>BMW North Scottsdale-12</t>
  </si>
  <si>
    <t>Dealer Website-BMW North Scottsdale</t>
  </si>
  <si>
    <t>BMW North Scottsdale-13</t>
  </si>
  <si>
    <t>Dealership Retention-BMW North Scottsdale</t>
  </si>
  <si>
    <t>BMW North Scottsdale-14</t>
  </si>
  <si>
    <t>Dealership Sales Event-BMW North Scottsdale</t>
  </si>
  <si>
    <t>BMW North Scottsdale-15</t>
  </si>
  <si>
    <t>DealerSocket Campaigns-BMW North Scottsdale</t>
  </si>
  <si>
    <t>DealerTrack</t>
  </si>
  <si>
    <t>BMW North Scottsdale-16</t>
  </si>
  <si>
    <t>DealerTrack-BMW North Scottsdale</t>
  </si>
  <si>
    <t>BMW North Scottsdale-17</t>
  </si>
  <si>
    <t>Digital Retailing-BMW North Scottsdale</t>
  </si>
  <si>
    <t>Drive By / Location</t>
  </si>
  <si>
    <t>BMW North Scottsdale-18</t>
  </si>
  <si>
    <t>Drive By / Location-BMW North Scottsdale</t>
  </si>
  <si>
    <t>BMW North Scottsdale-19</t>
  </si>
  <si>
    <t>Edmunds-BMW North Scottsdale</t>
  </si>
  <si>
    <t>Fullpath</t>
  </si>
  <si>
    <t>BMW North Scottsdale-20</t>
  </si>
  <si>
    <t>Fullpath-BMW North Scottsdale</t>
  </si>
  <si>
    <t>BMW North Scottsdale-21</t>
  </si>
  <si>
    <t>Google-BMW North Scottsdale</t>
  </si>
  <si>
    <t>BMW North Scottsdale-22</t>
  </si>
  <si>
    <t>KBB-BMW North Scottsdale</t>
  </si>
  <si>
    <t>BMW North Scottsdale-23</t>
  </si>
  <si>
    <t>Manufacturer 3rd Party-BMW North Scottsdale</t>
  </si>
  <si>
    <t>BMW North Scottsdale-24</t>
  </si>
  <si>
    <t>Manufacturer Event-BMW North Scottsdale</t>
  </si>
  <si>
    <t>BMW North Scottsdale-25</t>
  </si>
  <si>
    <t>Manufacturer Website-BMW North Scottsdale</t>
  </si>
  <si>
    <t>BMW North Scottsdale-26</t>
  </si>
  <si>
    <t>Marketing Channel Not Assigned-BMW North Scottsdale</t>
  </si>
  <si>
    <t>RevenueRadar</t>
  </si>
  <si>
    <t>BMW North Scottsdale-27</t>
  </si>
  <si>
    <t>RevenueRadar-BMW North Scottsdale</t>
  </si>
  <si>
    <t>BMW North Scottsdale-28</t>
  </si>
  <si>
    <t>Service to Sales-BMW North Scottsdale</t>
  </si>
  <si>
    <t>BMW North Scottsdale-29</t>
  </si>
  <si>
    <t>Unknown Marketing Channel-BMW North Scottsdale</t>
  </si>
  <si>
    <t>VehicleXchange</t>
  </si>
  <si>
    <t>BMW North Scottsdale-30</t>
  </si>
  <si>
    <t>VehicleXchange-BMW North Scottsdale</t>
  </si>
  <si>
    <t>Autolist</t>
  </si>
  <si>
    <t>BMW of Austin-1</t>
  </si>
  <si>
    <t>Autolist-BMW of Austin</t>
  </si>
  <si>
    <t>BMW of Austin-2</t>
  </si>
  <si>
    <t>Automotive Mastermind-BMW of Austin</t>
  </si>
  <si>
    <t>BMW of Austin-3</t>
  </si>
  <si>
    <t>AutoTrader-BMW of Austin</t>
  </si>
  <si>
    <t>BMW of Austin-4</t>
  </si>
  <si>
    <t>BlackBook-BMW of Austin</t>
  </si>
  <si>
    <t>BMW</t>
  </si>
  <si>
    <t>BMW of Austin-5</t>
  </si>
  <si>
    <t>BMW-BMW of Austin</t>
  </si>
  <si>
    <t>BMW of Austin-6</t>
  </si>
  <si>
    <t>CarGurus.com-BMW of Austin</t>
  </si>
  <si>
    <t>BMW of Austin-7</t>
  </si>
  <si>
    <t>CarNow-BMW of Austin</t>
  </si>
  <si>
    <t>BMW of Austin-8</t>
  </si>
  <si>
    <t>Cars.com-BMW of Austin</t>
  </si>
  <si>
    <t>Chase Auto Preferred</t>
  </si>
  <si>
    <t>BMW of Austin-9</t>
  </si>
  <si>
    <t>Chase Auto Preferred-BMW of Austin</t>
  </si>
  <si>
    <t>BMW of Austin-10</t>
  </si>
  <si>
    <t>Chat-BMW of Austin</t>
  </si>
  <si>
    <t>BMW of Austin-11</t>
  </si>
  <si>
    <t>Corporate Site-BMW of Austin</t>
  </si>
  <si>
    <t>BMW of Austin-12</t>
  </si>
  <si>
    <t>Dealer Group Site-BMW of Austin</t>
  </si>
  <si>
    <t>BMW of Austin-13</t>
  </si>
  <si>
    <t>Dealer Website-BMW of Austin</t>
  </si>
  <si>
    <t>BMW of Austin-14</t>
  </si>
  <si>
    <t>Dealership Retention-BMW of Austin</t>
  </si>
  <si>
    <t>BMW of Austin-15</t>
  </si>
  <si>
    <t>Dealership Sales Event-BMW of Austin</t>
  </si>
  <si>
    <t>BMW of Austin-16</t>
  </si>
  <si>
    <t>DealerSocket Campaigns-BMW of Austin</t>
  </si>
  <si>
    <t>BMW of Austin-17</t>
  </si>
  <si>
    <t>Digital Retailing-BMW of Austin</t>
  </si>
  <si>
    <t>BMW of Austin-18</t>
  </si>
  <si>
    <t>Drive By / Location-BMW of Austin</t>
  </si>
  <si>
    <t>BMW of Austin-19</t>
  </si>
  <si>
    <t>Edmunds-BMW of Austin</t>
  </si>
  <si>
    <t>BMW of Austin-20</t>
  </si>
  <si>
    <t>Email Marketing-BMW of Austin</t>
  </si>
  <si>
    <t>Follow Up</t>
  </si>
  <si>
    <t>BMW of Austin-21</t>
  </si>
  <si>
    <t>Follow Up-BMW of Austin</t>
  </si>
  <si>
    <t>BMW of Austin-22</t>
  </si>
  <si>
    <t>Google-BMW of Austin</t>
  </si>
  <si>
    <t>BMW of Austin-23</t>
  </si>
  <si>
    <t>Manufacturer 3rd Party-BMW of Austin</t>
  </si>
  <si>
    <t>BMW of Austin-24</t>
  </si>
  <si>
    <t>Manufacturer Event-BMW of Austin</t>
  </si>
  <si>
    <t>BMW of Austin-25</t>
  </si>
  <si>
    <t>Manufacturer Website-BMW of Austin</t>
  </si>
  <si>
    <t>BMW of Austin-26</t>
  </si>
  <si>
    <t>Marketing Channel Not Assigned-BMW of Austin</t>
  </si>
  <si>
    <t>BMW of Austin-27</t>
  </si>
  <si>
    <t>RevenueRadar-BMW of Austin</t>
  </si>
  <si>
    <t>BMW of Austin-28</t>
  </si>
  <si>
    <t>Service to Sales-BMW of Austin</t>
  </si>
  <si>
    <t>BMW of Austin-29</t>
  </si>
  <si>
    <t>Unknown Marketing Channel-BMW of Austin</t>
  </si>
  <si>
    <t>BMW of Austin-30</t>
  </si>
  <si>
    <t>VehicleXchange-BMW of Austin</t>
  </si>
  <si>
    <t>BMW of Bloomfield Hills-1</t>
  </si>
  <si>
    <t>AutoTrader-BMW of Bloomfield Hills</t>
  </si>
  <si>
    <t>BMW of Bloomfield Hills-2</t>
  </si>
  <si>
    <t>CARFAX-BMW of Bloomfield Hills</t>
  </si>
  <si>
    <t>BMW of Bloomfield Hills-3</t>
  </si>
  <si>
    <t>CarGurus.com-BMW of Bloomfield Hills</t>
  </si>
  <si>
    <t>BMW of Bloomfield Hills-4</t>
  </si>
  <si>
    <t>CarNow-BMW of Bloomfield Hills</t>
  </si>
  <si>
    <t>BMW of Bloomfield Hills-5</t>
  </si>
  <si>
    <t>Chase Auto Preferred-BMW of Bloomfield Hills</t>
  </si>
  <si>
    <t>BMW of Bloomfield Hills-6</t>
  </si>
  <si>
    <t>Chat-BMW of Bloomfield Hills</t>
  </si>
  <si>
    <t>BMW of Bloomfield Hills-7</t>
  </si>
  <si>
    <t>Corporate Site-BMW of Bloomfield Hills</t>
  </si>
  <si>
    <t>BMW of Bloomfield Hills-8</t>
  </si>
  <si>
    <t>Dealer Website-BMW of Bloomfield Hills</t>
  </si>
  <si>
    <t>Dealer Website / Secondary</t>
  </si>
  <si>
    <t>BMW of Bloomfield Hills-9</t>
  </si>
  <si>
    <t>Dealer Website / Secondary-BMW of Bloomfield Hills</t>
  </si>
  <si>
    <t>BMW of Bloomfield Hills-10</t>
  </si>
  <si>
    <t>Dealership Retention-BMW of Bloomfield Hills</t>
  </si>
  <si>
    <t>BMW of Bloomfield Hills-11</t>
  </si>
  <si>
    <t>DealerSocket Campaigns-BMW of Bloomfield Hills</t>
  </si>
  <si>
    <t>BMW of Bloomfield Hills-12</t>
  </si>
  <si>
    <t>Digital Retailing-BMW of Bloomfield Hills</t>
  </si>
  <si>
    <t>BMW of Bloomfield Hills-13</t>
  </si>
  <si>
    <t>Drive By / Location-BMW of Bloomfield Hills</t>
  </si>
  <si>
    <t>BMW of Bloomfield Hills-14</t>
  </si>
  <si>
    <t>Email Marketing-BMW of Bloomfield Hills</t>
  </si>
  <si>
    <t>BMW of Bloomfield Hills-15</t>
  </si>
  <si>
    <t>Google-BMW of Bloomfield Hills</t>
  </si>
  <si>
    <t>Google My Business</t>
  </si>
  <si>
    <t>BMW of Bloomfield Hills-16</t>
  </si>
  <si>
    <t>Google My Business-BMW of Bloomfield Hills</t>
  </si>
  <si>
    <t>BMW of Bloomfield Hills-17</t>
  </si>
  <si>
    <t>Manufacturer 3rd Party-BMW of Bloomfield Hills</t>
  </si>
  <si>
    <t>BMW of Bloomfield Hills-18</t>
  </si>
  <si>
    <t>Manufacturer Event-BMW of Bloomfield Hills</t>
  </si>
  <si>
    <t>BMW of Bloomfield Hills-19</t>
  </si>
  <si>
    <t>Manufacturer Website-BMW of Bloomfield Hills</t>
  </si>
  <si>
    <t>BMW of Bloomfield Hills-20</t>
  </si>
  <si>
    <t>Marketing Channel Not Assigned-BMW of Bloomfield Hills</t>
  </si>
  <si>
    <t>Phone - Inbound</t>
  </si>
  <si>
    <t>BMW of Bloomfield Hills-21</t>
  </si>
  <si>
    <t>Phone - Inbound-BMW of Bloomfield Hills</t>
  </si>
  <si>
    <t>BMW of Bloomfield Hills-22</t>
  </si>
  <si>
    <t>Service to Sales-BMW of Bloomfield Hills</t>
  </si>
  <si>
    <t>BMW of Bloomfield Hills-23</t>
  </si>
  <si>
    <t>Unknown Marketing Channel-BMW of Bloomfield Hills</t>
  </si>
  <si>
    <t>BMW of Bloomfield Hills-24</t>
  </si>
  <si>
    <t>VehicleXchange-BMW of Bloomfield Hills</t>
  </si>
  <si>
    <t>BMW of Escondido</t>
  </si>
  <si>
    <t>BMW of Escondido-1</t>
  </si>
  <si>
    <t>Autolist-BMW/MINI of Escondido</t>
  </si>
  <si>
    <t>BMW of Escondido-2</t>
  </si>
  <si>
    <t>Automotive Mastermind-BMW/MINI of Escondido</t>
  </si>
  <si>
    <t>BMW of Escondido-3</t>
  </si>
  <si>
    <t>AutoTrader-BMW/MINI of Escondido</t>
  </si>
  <si>
    <t>BMW of Escondido-4</t>
  </si>
  <si>
    <t>CARFAX-BMW/MINI of Escondido</t>
  </si>
  <si>
    <t>BMW of Escondido-5</t>
  </si>
  <si>
    <t>CarGurus.com-BMW/MINI of Escondido</t>
  </si>
  <si>
    <t>BMW of Escondido-6</t>
  </si>
  <si>
    <t>CarNow-BMW/MINI of Escondido</t>
  </si>
  <si>
    <t>BMW of Escondido-7</t>
  </si>
  <si>
    <t>Chat-BMW/MINI of Escondido</t>
  </si>
  <si>
    <t>BMW of Escondido-8</t>
  </si>
  <si>
    <t>Costco-BMW/MINI of Escondido</t>
  </si>
  <si>
    <t>BMW of Escondido-9</t>
  </si>
  <si>
    <t>Dealer Website-BMW/MINI of Escondido</t>
  </si>
  <si>
    <t>BMW of Escondido-10</t>
  </si>
  <si>
    <t>Dealership Retention-BMW/MINI of Escondido</t>
  </si>
  <si>
    <t>BMW of Escondido-11</t>
  </si>
  <si>
    <t>DealerSocket Campaigns-BMW/MINI of Escondido</t>
  </si>
  <si>
    <t>BMW of Escondido-12</t>
  </si>
  <si>
    <t>Digital Retailing-BMW/MINI of Escondido</t>
  </si>
  <si>
    <t>BMW of Escondido-13</t>
  </si>
  <si>
    <t>Drive By / Location-BMW/MINI of Escondido</t>
  </si>
  <si>
    <t>BMW of Escondido-14</t>
  </si>
  <si>
    <t>Edmunds-BMW/MINI of Escondido</t>
  </si>
  <si>
    <t>BMW of Escondido-15</t>
  </si>
  <si>
    <t>Email Marketing-BMW/MINI of Escondido</t>
  </si>
  <si>
    <t>BMW of Escondido-16</t>
  </si>
  <si>
    <t>Fullpath-BMW/MINI of Escondido</t>
  </si>
  <si>
    <t>BMW of Escondido-17</t>
  </si>
  <si>
    <t>KBB-BMW/MINI of Escondido</t>
  </si>
  <si>
    <t>KBB ICO</t>
  </si>
  <si>
    <t>BMW of Escondido-18</t>
  </si>
  <si>
    <t>KBB ICO-BMW/MINI of Escondido</t>
  </si>
  <si>
    <t>BMW of Escondido-19</t>
  </si>
  <si>
    <t>Manufacturer 3rd Party-BMW/MINI of Escondido</t>
  </si>
  <si>
    <t>BMW of Escondido-20</t>
  </si>
  <si>
    <t>Manufacturer Event-BMW/MINI of Escondido</t>
  </si>
  <si>
    <t>BMW of Escondido-21</t>
  </si>
  <si>
    <t>Manufacturer Website-BMW/MINI of Escondido</t>
  </si>
  <si>
    <t>BMW of Escondido-22</t>
  </si>
  <si>
    <t>Marketing Channel Not Assigned-BMW/MINI of Escondido</t>
  </si>
  <si>
    <t>Referral</t>
  </si>
  <si>
    <t>BMW of Escondido-23</t>
  </si>
  <si>
    <t>Referral-BMW/MINI of Escondido</t>
  </si>
  <si>
    <t>BMW of Escondido-24</t>
  </si>
  <si>
    <t>RevenueRadar-BMW/MINI of Escondido</t>
  </si>
  <si>
    <t>BMW of Escondido-25</t>
  </si>
  <si>
    <t>Service to Sales-BMW/MINI of Escondido</t>
  </si>
  <si>
    <t>BMW of Escondido-26</t>
  </si>
  <si>
    <t>Unknown Marketing Channel-BMW/MINI of Escondido</t>
  </si>
  <si>
    <t>BMW of Escondido-27</t>
  </si>
  <si>
    <t>VehicleXchange-BMW/MINI of Escondido</t>
  </si>
  <si>
    <t>Auto Club SoCal</t>
  </si>
  <si>
    <t>BMW of Ontario-1</t>
  </si>
  <si>
    <t>Auto Club SoCal-BMW of Ontario</t>
  </si>
  <si>
    <t>BMW of Ontario-2</t>
  </si>
  <si>
    <t>Autolist-BMW of Ontario</t>
  </si>
  <si>
    <t>BMW of Ontario-3</t>
  </si>
  <si>
    <t>AutoTrader-BMW of Ontario</t>
  </si>
  <si>
    <t>BMW of Ontario-4</t>
  </si>
  <si>
    <t>BlackBook-BMW of Ontario</t>
  </si>
  <si>
    <t>Broker Program</t>
  </si>
  <si>
    <t>BMW of Ontario-5</t>
  </si>
  <si>
    <t>Broker Program-BMW of Ontario</t>
  </si>
  <si>
    <t>BMW of Ontario-6</t>
  </si>
  <si>
    <t>CARFAX-BMW of Ontario</t>
  </si>
  <si>
    <t>BMW of Ontario-7</t>
  </si>
  <si>
    <t>CarGurus.com-BMW of Ontario</t>
  </si>
  <si>
    <t>BMW of Ontario-8</t>
  </si>
  <si>
    <t>Cars.com-BMW of Ontario</t>
  </si>
  <si>
    <t>BMW of Ontario-9</t>
  </si>
  <si>
    <t>Chat-BMW of Ontario</t>
  </si>
  <si>
    <t>BMW of Ontario-10</t>
  </si>
  <si>
    <t>Costco-BMW of Ontario</t>
  </si>
  <si>
    <t>BMW of Ontario-11</t>
  </si>
  <si>
    <t>Dealer Group Site-BMW of Ontario</t>
  </si>
  <si>
    <t>BMW of Ontario-12</t>
  </si>
  <si>
    <t>Dealer Website-BMW of Ontario</t>
  </si>
  <si>
    <t>BMW of Ontario-13</t>
  </si>
  <si>
    <t>Dealership Retention-BMW of Ontario</t>
  </si>
  <si>
    <t>BMW of Ontario-14</t>
  </si>
  <si>
    <t>Dealership Sales Event-BMW of Ontario</t>
  </si>
  <si>
    <t>BMW of Ontario-15</t>
  </si>
  <si>
    <t>DealerSocket Campaigns-BMW of Ontario</t>
  </si>
  <si>
    <t>BMW of Ontario-16</t>
  </si>
  <si>
    <t>Digital Retailing-BMW of Ontario</t>
  </si>
  <si>
    <t>BMW of Ontario-17</t>
  </si>
  <si>
    <t>Drive By / Location-BMW of Ontario</t>
  </si>
  <si>
    <t>BMW of Ontario-18</t>
  </si>
  <si>
    <t>Email Marketing-BMW of Ontario</t>
  </si>
  <si>
    <t>BMW of Ontario-19</t>
  </si>
  <si>
    <t>Google-BMW of Ontario</t>
  </si>
  <si>
    <t>BMW of Ontario-20</t>
  </si>
  <si>
    <t>KBB-BMW of Ontario</t>
  </si>
  <si>
    <t>BMW of Ontario-21</t>
  </si>
  <si>
    <t>Manufacturer 3rd Party-BMW of Ontario</t>
  </si>
  <si>
    <t>BMW of Ontario-22</t>
  </si>
  <si>
    <t>Manufacturer Event-BMW of Ontario</t>
  </si>
  <si>
    <t>BMW of Ontario-23</t>
  </si>
  <si>
    <t>Manufacturer Website-BMW of Ontario</t>
  </si>
  <si>
    <t>BMW of Ontario-24</t>
  </si>
  <si>
    <t>Marketing Channel Not Assigned-BMW of Ontario</t>
  </si>
  <si>
    <t>BMW of Ontario-25</t>
  </si>
  <si>
    <t>Other-BMW of Ontario</t>
  </si>
  <si>
    <t>BMW of Ontario-26</t>
  </si>
  <si>
    <t>Phone - Inbound-BMW of Ontario</t>
  </si>
  <si>
    <t>BMW of Ontario-27</t>
  </si>
  <si>
    <t>RevenueRadar-BMW of Ontario</t>
  </si>
  <si>
    <t>BMW of Ontario-28</t>
  </si>
  <si>
    <t>Service to Sales-BMW of Ontario</t>
  </si>
  <si>
    <t>BMW of Ontario-29</t>
  </si>
  <si>
    <t>Unknown Marketing Channel-BMW of Ontario</t>
  </si>
  <si>
    <t>BMW of Ontario-30</t>
  </si>
  <si>
    <t>VehicleXchange-BMW of Ontario</t>
  </si>
  <si>
    <t>BMW of San Diego-1</t>
  </si>
  <si>
    <t>Automotive Mastermind-BMW of San Diego</t>
  </si>
  <si>
    <t>BMW of San Diego-2</t>
  </si>
  <si>
    <t>AutoTrader-BMW of San Diego</t>
  </si>
  <si>
    <t>BMW of San Diego-3</t>
  </si>
  <si>
    <t>BlackBook-BMW of San Diego</t>
  </si>
  <si>
    <t>BMW of San Diego-4</t>
  </si>
  <si>
    <t>CARFAX-BMW of San Diego</t>
  </si>
  <si>
    <t>BMW of San Diego-5</t>
  </si>
  <si>
    <t>CarGurus.com-BMW of San Diego</t>
  </si>
  <si>
    <t>BMW of San Diego-6</t>
  </si>
  <si>
    <t>Cars.com-BMW of San Diego</t>
  </si>
  <si>
    <t>BMW of San Diego-7</t>
  </si>
  <si>
    <t>Chase Auto Preferred-BMW of San Diego</t>
  </si>
  <si>
    <t>BMW of San Diego-8</t>
  </si>
  <si>
    <t>Chat-BMW of San Diego</t>
  </si>
  <si>
    <t>BMW of San Diego-9</t>
  </si>
  <si>
    <t>Corporate Site-BMW of San Diego</t>
  </si>
  <si>
    <t>BMW of San Diego-10</t>
  </si>
  <si>
    <t>Costco-BMW of San Diego</t>
  </si>
  <si>
    <t>BMW of San Diego-11</t>
  </si>
  <si>
    <t>Dealer Group Site-BMW of San Diego</t>
  </si>
  <si>
    <t>BMW of San Diego-12</t>
  </si>
  <si>
    <t>Dealer Website-BMW of San Diego</t>
  </si>
  <si>
    <t>Dealer.com</t>
  </si>
  <si>
    <t>BMW of San Diego-13</t>
  </si>
  <si>
    <t>Dealer.com-BMW of San Diego</t>
  </si>
  <si>
    <t>BMW of San Diego-14</t>
  </si>
  <si>
    <t>Dealership Retention-BMW of San Diego</t>
  </si>
  <si>
    <t>BMW of San Diego-15</t>
  </si>
  <si>
    <t>DealerSocket Campaigns-BMW of San Diego</t>
  </si>
  <si>
    <t>BMW of San Diego-16</t>
  </si>
  <si>
    <t>DealerTrack-BMW of San Diego</t>
  </si>
  <si>
    <t>BMW of San Diego-17</t>
  </si>
  <si>
    <t>Digital Retailing-BMW of San Diego</t>
  </si>
  <si>
    <t>BMW of San Diego-18</t>
  </si>
  <si>
    <t>Drive By / Location-BMW of San Diego</t>
  </si>
  <si>
    <t>BMW of San Diego-19</t>
  </si>
  <si>
    <t>Edmunds-BMW of San Diego</t>
  </si>
  <si>
    <t>BMW of San Diego-20</t>
  </si>
  <si>
    <t>Email Marketing-BMW of San Diego</t>
  </si>
  <si>
    <t>BMW of San Diego-21</t>
  </si>
  <si>
    <t>Google-BMW of San Diego</t>
  </si>
  <si>
    <t>BMW of San Diego-22</t>
  </si>
  <si>
    <t>KBB-BMW of San Diego</t>
  </si>
  <si>
    <t>BMW of San Diego-23</t>
  </si>
  <si>
    <t>Manufacturer 3rd Party-BMW of San Diego</t>
  </si>
  <si>
    <t>BMW of San Diego-24</t>
  </si>
  <si>
    <t>Manufacturer Event-BMW of San Diego</t>
  </si>
  <si>
    <t>BMW of San Diego-25</t>
  </si>
  <si>
    <t>Manufacturer Website-BMW of San Diego</t>
  </si>
  <si>
    <t>BMW of San Diego-26</t>
  </si>
  <si>
    <t>Marketing Channel Not Assigned-BMW of San Diego</t>
  </si>
  <si>
    <t>BMW of San Diego-27</t>
  </si>
  <si>
    <t>RevenueRadar-BMW of San Diego</t>
  </si>
  <si>
    <t>BMW of San Diego-28</t>
  </si>
  <si>
    <t>Service to Sales-BMW of San Diego</t>
  </si>
  <si>
    <t>BMW of San Diego-29</t>
  </si>
  <si>
    <t>Unknown Marketing Channel-BMW of San Diego</t>
  </si>
  <si>
    <t>Capitol Acura-1</t>
  </si>
  <si>
    <t>Service to Sales-Capitol Acura</t>
  </si>
  <si>
    <t>Capitol Acura-2</t>
  </si>
  <si>
    <t>KBB-Capitol Acura</t>
  </si>
  <si>
    <t>Capitol Acura-3</t>
  </si>
  <si>
    <t>CARFAX-Capitol Acura</t>
  </si>
  <si>
    <t>Capitol Acura-4</t>
  </si>
  <si>
    <t>Digital Retailing-Capitol Acura</t>
  </si>
  <si>
    <t>Capitol Acura-5</t>
  </si>
  <si>
    <t>FastLane Appraisal-Capitol Acura</t>
  </si>
  <si>
    <t>Capitol Acura-6</t>
  </si>
  <si>
    <t>Dealer Website-Capitol Acura</t>
  </si>
  <si>
    <t>Capitol Acura-7</t>
  </si>
  <si>
    <t>Dealership Retention-Capitol Acura</t>
  </si>
  <si>
    <t>Capitol Acura-8</t>
  </si>
  <si>
    <t>CarGurus.com-Capitol Acura</t>
  </si>
  <si>
    <t>Capitol Acura-9</t>
  </si>
  <si>
    <t>AutoTrader-Capitol Acura</t>
  </si>
  <si>
    <t>Capitol Acura-10</t>
  </si>
  <si>
    <t>Brand Website-Capitol Acura</t>
  </si>
  <si>
    <t>Capitol Acura-11</t>
  </si>
  <si>
    <t>Chat-Capitol Acura</t>
  </si>
  <si>
    <t>Capitol Acura-12</t>
  </si>
  <si>
    <t>Costco-Capitol Acura</t>
  </si>
  <si>
    <t>Capitol Acura-13</t>
  </si>
  <si>
    <t>Cars.com-Capitol Acura</t>
  </si>
  <si>
    <t>Capitol Acura-14</t>
  </si>
  <si>
    <t>Manufacturer Website-Capitol Acura</t>
  </si>
  <si>
    <t>Capitol Acura-15</t>
  </si>
  <si>
    <t>Edmunds-Capitol Acura</t>
  </si>
  <si>
    <t>Capitol Acura-16</t>
  </si>
  <si>
    <t>Google-Capitol Acura</t>
  </si>
  <si>
    <t>DriveBy / Location</t>
  </si>
  <si>
    <t>Capitol Acura-17</t>
  </si>
  <si>
    <t>DriveBy / Location-Capitol Acura</t>
  </si>
  <si>
    <t>Capitol Acura-18</t>
  </si>
  <si>
    <t>Unknown Marketing Channel-Capitol Acura</t>
  </si>
  <si>
    <t>ActivEngage</t>
  </si>
  <si>
    <t>Capitol Honda-1</t>
  </si>
  <si>
    <t>ActivEngage-Capitol Honda</t>
  </si>
  <si>
    <t>Capitol Honda-2</t>
  </si>
  <si>
    <t>AutoTrader-Capitol Honda</t>
  </si>
  <si>
    <t>Capital One</t>
  </si>
  <si>
    <t>Capitol Honda-3</t>
  </si>
  <si>
    <t>Capital One-Capitol Honda</t>
  </si>
  <si>
    <t>Capitol Honda-4</t>
  </si>
  <si>
    <t>CARFAX-Capitol Honda</t>
  </si>
  <si>
    <t>Capitol Honda-5</t>
  </si>
  <si>
    <t>CarGurus.com-Capitol Honda</t>
  </si>
  <si>
    <t>Capitol Honda-6</t>
  </si>
  <si>
    <t>CarNow-Capitol Honda</t>
  </si>
  <si>
    <t>Capitol Honda-7</t>
  </si>
  <si>
    <t>Cars.com-Capitol Honda</t>
  </si>
  <si>
    <t>Capitol Honda-8</t>
  </si>
  <si>
    <t>Chase Auto Preferred-Capitol Honda</t>
  </si>
  <si>
    <t>Capitol Honda-9</t>
  </si>
  <si>
    <t>Chat-Capitol Honda</t>
  </si>
  <si>
    <t>Capitol Honda-10</t>
  </si>
  <si>
    <t>Costco-Capitol Honda</t>
  </si>
  <si>
    <t>Capitol Honda-11</t>
  </si>
  <si>
    <t>Dealer Group Site-Capitol Honda</t>
  </si>
  <si>
    <t>Capitol Honda-12</t>
  </si>
  <si>
    <t>Dealer Website-Capitol Honda</t>
  </si>
  <si>
    <t>DealerRater</t>
  </si>
  <si>
    <t>Capitol Honda-13</t>
  </si>
  <si>
    <t>DealerRater-Capitol Honda</t>
  </si>
  <si>
    <t>Capitol Honda-14</t>
  </si>
  <si>
    <t>Dealership Retention-Capitol Honda</t>
  </si>
  <si>
    <t>Capitol Honda-15</t>
  </si>
  <si>
    <t>DealerSocket Campaigns-Capitol Honda</t>
  </si>
  <si>
    <t>Capitol Honda-16</t>
  </si>
  <si>
    <t>DealerTrack-Capitol Honda</t>
  </si>
  <si>
    <t>Capitol Honda-17</t>
  </si>
  <si>
    <t>Digital Retailing-Capitol Honda</t>
  </si>
  <si>
    <t>Direct Mail</t>
  </si>
  <si>
    <t>Capitol Honda-18</t>
  </si>
  <si>
    <t>Direct Mail-Capitol Honda</t>
  </si>
  <si>
    <t>Capitol Honda-19</t>
  </si>
  <si>
    <t>Drive By / Location-Capitol Honda</t>
  </si>
  <si>
    <t>Capitol Honda-20</t>
  </si>
  <si>
    <t>Edmunds-Capitol Honda</t>
  </si>
  <si>
    <t>Capitol Honda-21</t>
  </si>
  <si>
    <t>Email Marketing-Capitol Honda</t>
  </si>
  <si>
    <t>Capitol Honda-22</t>
  </si>
  <si>
    <t>Google-Capitol Honda</t>
  </si>
  <si>
    <t>Capitol Honda-23</t>
  </si>
  <si>
    <t>KBB-Capitol Honda</t>
  </si>
  <si>
    <t>Capitol Honda-24</t>
  </si>
  <si>
    <t>KBB ICO-Capitol Honda</t>
  </si>
  <si>
    <t>Capitol Honda-25</t>
  </si>
  <si>
    <t>Manufacturer Website-Capitol Honda</t>
  </si>
  <si>
    <t>Capitol Honda-26</t>
  </si>
  <si>
    <t>Marketing Channel Not Assigned-Capitol Honda</t>
  </si>
  <si>
    <t>Capitol Honda-27</t>
  </si>
  <si>
    <t>RevenueRadar-Capitol Honda</t>
  </si>
  <si>
    <t>Capitol Honda-28</t>
  </si>
  <si>
    <t>Service to Sales-Capitol Honda</t>
  </si>
  <si>
    <t>Capitol Honda-29</t>
  </si>
  <si>
    <t>Unknown Marketing Channel-Capitol Honda</t>
  </si>
  <si>
    <t>Capitol Honda-30</t>
  </si>
  <si>
    <t>VehicleXchange-Capitol Honda</t>
  </si>
  <si>
    <t>Crevier BMW-1</t>
  </si>
  <si>
    <t>Auto Club SoCal-Crevier BMW</t>
  </si>
  <si>
    <t>Autobytel</t>
  </si>
  <si>
    <t>Crevier BMW-2</t>
  </si>
  <si>
    <t>Autobytel-Crevier BMW</t>
  </si>
  <si>
    <t>Crevier BMW-3</t>
  </si>
  <si>
    <t>Automotive Mastermind-Crevier BMW</t>
  </si>
  <si>
    <t>Crevier BMW-4</t>
  </si>
  <si>
    <t>AutoTrader-Crevier BMW</t>
  </si>
  <si>
    <t>Crevier BMW-5</t>
  </si>
  <si>
    <t>BlackBook-Crevier BMW</t>
  </si>
  <si>
    <t>Crevier BMW-6</t>
  </si>
  <si>
    <t>Broker Program-Crevier BMW</t>
  </si>
  <si>
    <t>Crevier BMW-7</t>
  </si>
  <si>
    <t>CARFAX-Crevier BMW</t>
  </si>
  <si>
    <t>Crevier BMW-8</t>
  </si>
  <si>
    <t>CarGurus.com-Crevier BMW</t>
  </si>
  <si>
    <t>Crevier BMW-9</t>
  </si>
  <si>
    <t>Cars.com-Crevier BMW</t>
  </si>
  <si>
    <t>Crevier BMW-10</t>
  </si>
  <si>
    <t>Chat-Crevier BMW</t>
  </si>
  <si>
    <t>Crevier BMW-11</t>
  </si>
  <si>
    <t>Corporate Site-Crevier BMW</t>
  </si>
  <si>
    <t>Crevier BMW-12</t>
  </si>
  <si>
    <t>Costco-Crevier BMW</t>
  </si>
  <si>
    <t>Craigslist</t>
  </si>
  <si>
    <t>Crevier BMW-13</t>
  </si>
  <si>
    <t>Craigslist-Crevier BMW</t>
  </si>
  <si>
    <t>Crevier BMW-14</t>
  </si>
  <si>
    <t>Dealer Group Site-Crevier BMW</t>
  </si>
  <si>
    <t>Crevier BMW-15</t>
  </si>
  <si>
    <t>Dealer Website-Crevier BMW</t>
  </si>
  <si>
    <t>Crevier BMW-16</t>
  </si>
  <si>
    <t>DealerRater-Crevier BMW</t>
  </si>
  <si>
    <t>Crevier BMW-17</t>
  </si>
  <si>
    <t>Dealership Retention-Crevier BMW</t>
  </si>
  <si>
    <t>Crevier BMW-18</t>
  </si>
  <si>
    <t>Dealership Sales Event-Crevier BMW</t>
  </si>
  <si>
    <t>Crevier BMW-19</t>
  </si>
  <si>
    <t>DealerSocket Campaigns-Crevier BMW</t>
  </si>
  <si>
    <t>Crevier BMW-20</t>
  </si>
  <si>
    <t>Digital Retailing-Crevier BMW</t>
  </si>
  <si>
    <t>Crevier BMW-21</t>
  </si>
  <si>
    <t>Drive By / Location-Crevier BMW</t>
  </si>
  <si>
    <t>Crevier BMW-22</t>
  </si>
  <si>
    <t>Edmunds-Crevier BMW</t>
  </si>
  <si>
    <t>Crevier BMW-23</t>
  </si>
  <si>
    <t>Email Marketing-Crevier BMW</t>
  </si>
  <si>
    <t>Employee Sale</t>
  </si>
  <si>
    <t>Crevier BMW-24</t>
  </si>
  <si>
    <t>Employee Sale-Crevier BMW</t>
  </si>
  <si>
    <t>Facebook</t>
  </si>
  <si>
    <t>Crevier BMW-25</t>
  </si>
  <si>
    <t>Facebook-Crevier BMW</t>
  </si>
  <si>
    <t>Crevier BMW-26</t>
  </si>
  <si>
    <t>Google-Crevier BMW</t>
  </si>
  <si>
    <t>Crevier BMW-27</t>
  </si>
  <si>
    <t>KBB-Crevier BMW</t>
  </si>
  <si>
    <t>Crevier BMW-28</t>
  </si>
  <si>
    <t>Manufacturer 3rd Party-Crevier BMW</t>
  </si>
  <si>
    <t>Crevier BMW-29</t>
  </si>
  <si>
    <t>Manufacturer Event-Crevier BMW</t>
  </si>
  <si>
    <t>Crevier BMW-30</t>
  </si>
  <si>
    <t>Manufacturer Website-Crevier BMW</t>
  </si>
  <si>
    <t>Crevier BMW-31</t>
  </si>
  <si>
    <t>Marketing Channel Not Assigned-Crevier BMW</t>
  </si>
  <si>
    <t>Crevier BMW-32</t>
  </si>
  <si>
    <t>Other-Crevier BMW</t>
  </si>
  <si>
    <t>Crevier BMW-33</t>
  </si>
  <si>
    <t>Referral-Crevier BMW</t>
  </si>
  <si>
    <t>Regional Event</t>
  </si>
  <si>
    <t>Crevier BMW-34</t>
  </si>
  <si>
    <t>Regional Event-Crevier BMW</t>
  </si>
  <si>
    <t>Crevier BMW-35</t>
  </si>
  <si>
    <t>RevenueRadar-Crevier BMW</t>
  </si>
  <si>
    <t>Crevier BMW-36</t>
  </si>
  <si>
    <t>Service to Sales-Crevier BMW</t>
  </si>
  <si>
    <t>Text Message</t>
  </si>
  <si>
    <t>Crevier BMW-37</t>
  </si>
  <si>
    <t>Text Message-Crevier BMW</t>
  </si>
  <si>
    <t>Crevier BMW-38</t>
  </si>
  <si>
    <t>Unknown Marketing Channel-Crevier BMW</t>
  </si>
  <si>
    <t>Crevier BMW-39</t>
  </si>
  <si>
    <t>VehicleXchange-Crevier BMW</t>
  </si>
  <si>
    <t>Crevier MINI-1</t>
  </si>
  <si>
    <t>Service to Sales-Crevier MINI</t>
  </si>
  <si>
    <t>Crevier MINI-2</t>
  </si>
  <si>
    <t>Dealership Retention-Crevier MINI</t>
  </si>
  <si>
    <t>Crevier MINI-3</t>
  </si>
  <si>
    <t>CARFAX-Crevier MINI</t>
  </si>
  <si>
    <t>Crevier MINI-4</t>
  </si>
  <si>
    <t>Manufacturer 3rd Party-Crevier MINI</t>
  </si>
  <si>
    <t>Crevier MINI-5</t>
  </si>
  <si>
    <t>KBB-Crevier MINI</t>
  </si>
  <si>
    <t>Crevier MINI-6</t>
  </si>
  <si>
    <t>Manufacturer Website-Crevier MINI</t>
  </si>
  <si>
    <t>Dealership Website</t>
  </si>
  <si>
    <t>Crevier MINI-7</t>
  </si>
  <si>
    <t>Dealership Website-Crevier MINI</t>
  </si>
  <si>
    <t>Crevier MINI-8</t>
  </si>
  <si>
    <t>FullPath-Crevier MINI</t>
  </si>
  <si>
    <t>Crevier MINI-9</t>
  </si>
  <si>
    <t>Chat-Crevier MINI</t>
  </si>
  <si>
    <t>Crevier MINI-10</t>
  </si>
  <si>
    <t>AutoTrader-Crevier MINI</t>
  </si>
  <si>
    <t>Crevier MINI-11</t>
  </si>
  <si>
    <t>CarGurus.com-Crevier MINI</t>
  </si>
  <si>
    <t>Crevier MINI-12</t>
  </si>
  <si>
    <t>Digital Retailing-Crevier MINI</t>
  </si>
  <si>
    <t>Crevier MINI-13</t>
  </si>
  <si>
    <t>Cars.com-Crevier MINI</t>
  </si>
  <si>
    <t>Crevier MINI-14</t>
  </si>
  <si>
    <t>Drive By/Location-Crevier MINI</t>
  </si>
  <si>
    <t>Crevier MINI-15</t>
  </si>
  <si>
    <t>Unknown Marketing Channel-Crevier MINI</t>
  </si>
  <si>
    <t>East Madison Toyota-1</t>
  </si>
  <si>
    <t>AutoTrader-East Madison Toyota</t>
  </si>
  <si>
    <t>Cable</t>
  </si>
  <si>
    <t>East Madison Toyota-2</t>
  </si>
  <si>
    <t>Cable-East Madison Toyota</t>
  </si>
  <si>
    <t>East Madison Toyota-3</t>
  </si>
  <si>
    <t>CARFAX-East Madison Toyota</t>
  </si>
  <si>
    <t>East Madison Toyota-4</t>
  </si>
  <si>
    <t>CarGurus.com-East Madison Toyota</t>
  </si>
  <si>
    <t>East Madison Toyota-5</t>
  </si>
  <si>
    <t>Cars.com-East Madison Toyota</t>
  </si>
  <si>
    <t>CarSoup</t>
  </si>
  <si>
    <t>East Madison Toyota-6</t>
  </si>
  <si>
    <t>CarSoup-East Madison Toyota</t>
  </si>
  <si>
    <t>East Madison Toyota-7</t>
  </si>
  <si>
    <t>Chat-East Madison Toyota</t>
  </si>
  <si>
    <t>East Madison Toyota-8</t>
  </si>
  <si>
    <t>Costco-East Madison Toyota</t>
  </si>
  <si>
    <t>East Madison Toyota-9</t>
  </si>
  <si>
    <t>Dealer Website-East Madison Toyota</t>
  </si>
  <si>
    <t>East Madison Toyota-10</t>
  </si>
  <si>
    <t>Dealership Retention-East Madison Toyota</t>
  </si>
  <si>
    <t>East Madison Toyota-11</t>
  </si>
  <si>
    <t>DealerSocket Campaigns-East Madison Toyota</t>
  </si>
  <si>
    <t>East Madison Toyota-12</t>
  </si>
  <si>
    <t>Digital Retailing-East Madison Toyota</t>
  </si>
  <si>
    <t>East Madison Toyota-13</t>
  </si>
  <si>
    <t>Direct Mail-East Madison Toyota</t>
  </si>
  <si>
    <t>East Madison Toyota-14</t>
  </si>
  <si>
    <t>Drive By / Location-East Madison Toyota</t>
  </si>
  <si>
    <t>East Madison Toyota-15</t>
  </si>
  <si>
    <t>Email Marketing-East Madison Toyota</t>
  </si>
  <si>
    <t>East Madison Toyota-16</t>
  </si>
  <si>
    <t>Google-East Madison Toyota</t>
  </si>
  <si>
    <t>East Madison Toyota-17</t>
  </si>
  <si>
    <t>KBB-East Madison Toyota</t>
  </si>
  <si>
    <t>East Madison Toyota-18</t>
  </si>
  <si>
    <t>Manufacturer 3rd Party-East Madison Toyota</t>
  </si>
  <si>
    <t>East Madison Toyota-19</t>
  </si>
  <si>
    <t>Manufacturer Website-East Madison Toyota</t>
  </si>
  <si>
    <t>East Madison Toyota-20</t>
  </si>
  <si>
    <t>Marketing Channel Not Assigned-East Madison Toyota</t>
  </si>
  <si>
    <t>Marketing Event</t>
  </si>
  <si>
    <t>East Madison Toyota-21</t>
  </si>
  <si>
    <t>Marketing Event-East Madison Toyota</t>
  </si>
  <si>
    <t>East Madison Toyota-22</t>
  </si>
  <si>
    <t>Phone - Inbound-East Madison Toyota</t>
  </si>
  <si>
    <t>Radio</t>
  </si>
  <si>
    <t>East Madison Toyota-23</t>
  </si>
  <si>
    <t>Radio-East Madison Toyota</t>
  </si>
  <si>
    <t>East Madison Toyota-24</t>
  </si>
  <si>
    <t>RevenueRadar-East Madison Toyota</t>
  </si>
  <si>
    <t>East Madison Toyota-25</t>
  </si>
  <si>
    <t>Service to Sales-East Madison Toyota</t>
  </si>
  <si>
    <t>Social Media</t>
  </si>
  <si>
    <t>East Madison Toyota-26</t>
  </si>
  <si>
    <t>Social Media-East Madison Toyota</t>
  </si>
  <si>
    <t>TV</t>
  </si>
  <si>
    <t>East Madison Toyota-27</t>
  </si>
  <si>
    <t>TV-East Madison Toyota</t>
  </si>
  <si>
    <t>East Madison Toyota-28</t>
  </si>
  <si>
    <t>Unknown Marketing Channel-East Madison Toyota</t>
  </si>
  <si>
    <t>East Madison Toyota-29</t>
  </si>
  <si>
    <t>VehicleXchange-East Madison Toyota</t>
  </si>
  <si>
    <t>Archived</t>
  </si>
  <si>
    <t>Genesis of Round Rock-1</t>
  </si>
  <si>
    <t>Archived-Genesis of Round Rock</t>
  </si>
  <si>
    <t>Genesis of Round Rock-2</t>
  </si>
  <si>
    <t>Autolist-Genesis of Round Rock</t>
  </si>
  <si>
    <t>Genesis of Round Rock-3</t>
  </si>
  <si>
    <t>AutoTrader-Genesis of Round Rock</t>
  </si>
  <si>
    <t>Genesis of Round Rock-4</t>
  </si>
  <si>
    <t>CARFAX-Genesis of Round Rock</t>
  </si>
  <si>
    <t>Genesis of Round Rock-5</t>
  </si>
  <si>
    <t>CarGurus.com-Genesis of Round Rock</t>
  </si>
  <si>
    <t>Genesis of Round Rock-6</t>
  </si>
  <si>
    <t>CarNow-Genesis of Round Rock</t>
  </si>
  <si>
    <t>Genesis of Round Rock-7</t>
  </si>
  <si>
    <t>Cars.com-Genesis of Round Rock</t>
  </si>
  <si>
    <t>Credit Union</t>
  </si>
  <si>
    <t>Genesis of Round Rock-8</t>
  </si>
  <si>
    <t>Credit Union-Genesis of Round Rock</t>
  </si>
  <si>
    <t>Genesis of Round Rock-9</t>
  </si>
  <si>
    <t>Dealer Website-Genesis of Round Rock</t>
  </si>
  <si>
    <t>Genesis of Round Rock-10</t>
  </si>
  <si>
    <t>Dealership Retention-Genesis of Round Rock</t>
  </si>
  <si>
    <t>Genesis of Round Rock-11</t>
  </si>
  <si>
    <t>DealerSocket Campaigns-Genesis of Round Rock</t>
  </si>
  <si>
    <t>Genesis of Round Rock-12</t>
  </si>
  <si>
    <t>Digital Retailing-Genesis of Round Rock</t>
  </si>
  <si>
    <t>Genesis of Round Rock-13</t>
  </si>
  <si>
    <t>Edmunds-Genesis of Round Rock</t>
  </si>
  <si>
    <t>Genesis of Round Rock-14</t>
  </si>
  <si>
    <t>Email Marketing-Genesis of Round Rock</t>
  </si>
  <si>
    <t>Genesis of Round Rock-15</t>
  </si>
  <si>
    <t>Google-Genesis of Round Rock</t>
  </si>
  <si>
    <t>Genesis of Round Rock-16</t>
  </si>
  <si>
    <t>KBB-Genesis of Round Rock</t>
  </si>
  <si>
    <t>Genesis of Round Rock-17</t>
  </si>
  <si>
    <t>Manufacturer 3rd Party-Genesis of Round Rock</t>
  </si>
  <si>
    <t>Genesis of Round Rock-18</t>
  </si>
  <si>
    <t>Manufacturer Website-Genesis of Round Rock</t>
  </si>
  <si>
    <t>Genesis of Round Rock-19</t>
  </si>
  <si>
    <t>Marketing Channel Not Assigned-Genesis of Round Rock</t>
  </si>
  <si>
    <t>Genesis of Round Rock-20</t>
  </si>
  <si>
    <t>Other-Genesis of Round Rock</t>
  </si>
  <si>
    <t>Genesis of Round Rock-21</t>
  </si>
  <si>
    <t>RevenueRadar-Genesis of Round Rock</t>
  </si>
  <si>
    <t>Genesis of Round Rock-22</t>
  </si>
  <si>
    <t>Service to Sales-Genesis of Round Rock</t>
  </si>
  <si>
    <t>Genesis of Round Rock-23</t>
  </si>
  <si>
    <t>Unknown Marketing Channel-Genesis of Round Rock</t>
  </si>
  <si>
    <t>Honda Leander-1</t>
  </si>
  <si>
    <t>ActivEngage-Honda Leander</t>
  </si>
  <si>
    <t>Honda Leander-2</t>
  </si>
  <si>
    <t>AutoTrader-Honda Leander</t>
  </si>
  <si>
    <t>Honda Leander-3</t>
  </si>
  <si>
    <t>Capital One-Honda Leander</t>
  </si>
  <si>
    <t>Honda Leander-4</t>
  </si>
  <si>
    <t>CARFAX-Honda Leander</t>
  </si>
  <si>
    <t>Honda Leander-5</t>
  </si>
  <si>
    <t>CarGurus.com-Honda Leander</t>
  </si>
  <si>
    <t>Honda Leander-6</t>
  </si>
  <si>
    <t>CarNow-Honda Leander</t>
  </si>
  <si>
    <t>Honda Leander-7</t>
  </si>
  <si>
    <t>Cars.com-Honda Leander</t>
  </si>
  <si>
    <t>Honda Leander-8</t>
  </si>
  <si>
    <t>Chase Auto Preferred-Honda Leander</t>
  </si>
  <si>
    <t>Honda Leander-9</t>
  </si>
  <si>
    <t>Chat-Honda Leander</t>
  </si>
  <si>
    <t>Honda Leander-10</t>
  </si>
  <si>
    <t>Costco-Honda Leander</t>
  </si>
  <si>
    <t>Honda Leander-11</t>
  </si>
  <si>
    <t>Dealer Website-Honda Leander</t>
  </si>
  <si>
    <t>Honda Leander-12</t>
  </si>
  <si>
    <t>Dealership Retention-Honda Leander</t>
  </si>
  <si>
    <t>Honda Leander-13</t>
  </si>
  <si>
    <t>DealerSocket Campaigns-Honda Leander</t>
  </si>
  <si>
    <t>Honda Leander-14</t>
  </si>
  <si>
    <t>Digital Retailing-Honda Leander</t>
  </si>
  <si>
    <t>Honda Leander-15</t>
  </si>
  <si>
    <t>Drive By / Location-Honda Leander</t>
  </si>
  <si>
    <t>Honda Leander-16</t>
  </si>
  <si>
    <t>Edmunds-Honda Leander</t>
  </si>
  <si>
    <t>Honda Leander-17</t>
  </si>
  <si>
    <t>Email Marketing-Honda Leander</t>
  </si>
  <si>
    <t>Honda Leander-18</t>
  </si>
  <si>
    <t>Google-Honda Leander</t>
  </si>
  <si>
    <t>Honda Leander-19</t>
  </si>
  <si>
    <t>KBB-Honda Leander</t>
  </si>
  <si>
    <t>Honda Leander-20</t>
  </si>
  <si>
    <t>KBB ICO-Honda Leander</t>
  </si>
  <si>
    <t>Honda Leander-21</t>
  </si>
  <si>
    <t>Manufacturer 3rd Party-Honda Leander</t>
  </si>
  <si>
    <t>Honda Leander-22</t>
  </si>
  <si>
    <t>Manufacturer Website-Honda Leander</t>
  </si>
  <si>
    <t>Honda Leander-23</t>
  </si>
  <si>
    <t>Marketing Channel Not Assigned-Honda Leander</t>
  </si>
  <si>
    <t>Honda Leander-24</t>
  </si>
  <si>
    <t>RevenueRadar-Honda Leander</t>
  </si>
  <si>
    <t>Honda Leander-25</t>
  </si>
  <si>
    <t>Service to Sales-Honda Leander</t>
  </si>
  <si>
    <t>Honda Leander-26</t>
  </si>
  <si>
    <t>Unknown Marketing Channel-Honda Leander</t>
  </si>
  <si>
    <t>Honda Leander-27</t>
  </si>
  <si>
    <t>VehicleXchange-Honda Leander</t>
  </si>
  <si>
    <t>Honda North-1</t>
  </si>
  <si>
    <t>ActivEngage-Honda North</t>
  </si>
  <si>
    <t>Honda North-2</t>
  </si>
  <si>
    <t>AutoTrader-Honda North</t>
  </si>
  <si>
    <t>Honda North-3</t>
  </si>
  <si>
    <t>CARFAX-Honda North</t>
  </si>
  <si>
    <t>Honda North-4</t>
  </si>
  <si>
    <t>CarGurus.com-Honda North</t>
  </si>
  <si>
    <t>Honda North-5</t>
  </si>
  <si>
    <t>Cars.com-Honda North</t>
  </si>
  <si>
    <t>Honda North-6</t>
  </si>
  <si>
    <t>Chase Auto Preferred-Honda North</t>
  </si>
  <si>
    <t>Honda North-7</t>
  </si>
  <si>
    <t>Chat-Honda North</t>
  </si>
  <si>
    <t>Honda North-8</t>
  </si>
  <si>
    <t>Corporate Site-Honda North</t>
  </si>
  <si>
    <t>Honda North-9</t>
  </si>
  <si>
    <t>Costco-Honda North</t>
  </si>
  <si>
    <t>Honda North-10</t>
  </si>
  <si>
    <t>Dealer Group Site-Honda North</t>
  </si>
  <si>
    <t>Honda North-11</t>
  </si>
  <si>
    <t>Dealer Website-Honda North</t>
  </si>
  <si>
    <t>Honda North-12</t>
  </si>
  <si>
    <t>Dealership Retention-Honda North</t>
  </si>
  <si>
    <t>Honda North-13</t>
  </si>
  <si>
    <t>DealerSocket Campaigns-Honda North</t>
  </si>
  <si>
    <t>Honda North-14</t>
  </si>
  <si>
    <t>DealerTrack-Honda North</t>
  </si>
  <si>
    <t>Honda North-15</t>
  </si>
  <si>
    <t>Digital Retailing-Honda North</t>
  </si>
  <si>
    <t>Honda North-16</t>
  </si>
  <si>
    <t>Edmunds-Honda North</t>
  </si>
  <si>
    <t>Honda North-17</t>
  </si>
  <si>
    <t>Email Marketing-Honda North</t>
  </si>
  <si>
    <t>Honda North-18</t>
  </si>
  <si>
    <t>Google-Honda North</t>
  </si>
  <si>
    <t>Honda North-19</t>
  </si>
  <si>
    <t>KBB-Honda North</t>
  </si>
  <si>
    <t>Honda North-20</t>
  </si>
  <si>
    <t>KBB ICO-Honda North</t>
  </si>
  <si>
    <t>Honda North-21</t>
  </si>
  <si>
    <t>Manufacturer 3rd Party-Honda North</t>
  </si>
  <si>
    <t>Honda North-22</t>
  </si>
  <si>
    <t>Manufacturer Event-Honda North</t>
  </si>
  <si>
    <t>Honda North-23</t>
  </si>
  <si>
    <t>Manufacturer Website-Honda North</t>
  </si>
  <si>
    <t>Honda North-24</t>
  </si>
  <si>
    <t>Marketing Channel Not Assigned-Honda North</t>
  </si>
  <si>
    <t>Newspaper</t>
  </si>
  <si>
    <t>Honda North-25</t>
  </si>
  <si>
    <t>Newspaper-Honda North</t>
  </si>
  <si>
    <t>Honda North-26</t>
  </si>
  <si>
    <t>Other-Honda North</t>
  </si>
  <si>
    <t>Honda North-27</t>
  </si>
  <si>
    <t>RevenueRadar-Honda North</t>
  </si>
  <si>
    <t>Honda North-28</t>
  </si>
  <si>
    <t>Service to Sales-Honda North</t>
  </si>
  <si>
    <t>Honda North-29</t>
  </si>
  <si>
    <t>Text Message-Honda North</t>
  </si>
  <si>
    <t>Honda North-30</t>
  </si>
  <si>
    <t>Unknown Marketing Channel-Honda North</t>
  </si>
  <si>
    <t>Honda North-31</t>
  </si>
  <si>
    <t>VehicleXchange-Honda North</t>
  </si>
  <si>
    <t>Honda of Escondido-1</t>
  </si>
  <si>
    <t>Auto Club SoCal-Honda of Escondido</t>
  </si>
  <si>
    <t>Honda of Escondido-2</t>
  </si>
  <si>
    <t>AutoTrader-Honda of Escondido</t>
  </si>
  <si>
    <t>Honda of Escondido-3</t>
  </si>
  <si>
    <t>CARFAX-Honda of Escondido</t>
  </si>
  <si>
    <t>Honda of Escondido-4</t>
  </si>
  <si>
    <t>CarGurus.com-Honda of Escondido</t>
  </si>
  <si>
    <t>Honda of Escondido-5</t>
  </si>
  <si>
    <t>CarNow-Honda of Escondido</t>
  </si>
  <si>
    <t>Honda of Escondido-6</t>
  </si>
  <si>
    <t>Cars.com-Honda of Escondido</t>
  </si>
  <si>
    <t>Honda of Escondido-7</t>
  </si>
  <si>
    <t>Chase Auto Preferred-Honda of Escondido</t>
  </si>
  <si>
    <t>Honda of Escondido-8</t>
  </si>
  <si>
    <t>Chat-Honda of Escondido</t>
  </si>
  <si>
    <t>Honda of Escondido-9</t>
  </si>
  <si>
    <t>Costco-Honda of Escondido</t>
  </si>
  <si>
    <t>Honda of Escondido-10</t>
  </si>
  <si>
    <t>Dealer Group Site-Honda of Escondido</t>
  </si>
  <si>
    <t>Honda of Escondido-11</t>
  </si>
  <si>
    <t>Dealer Website-Honda of Escondido</t>
  </si>
  <si>
    <t>Honda of Escondido-12</t>
  </si>
  <si>
    <t>Dealership Retention-Honda of Escondido</t>
  </si>
  <si>
    <t>Honda of Escondido-13</t>
  </si>
  <si>
    <t>DealerSocket Campaigns-Honda of Escondido</t>
  </si>
  <si>
    <t>Honda of Escondido-14</t>
  </si>
  <si>
    <t>DealerTrack-Honda of Escondido</t>
  </si>
  <si>
    <t>Honda of Escondido-15</t>
  </si>
  <si>
    <t>Digital Retailing-Honda of Escondido</t>
  </si>
  <si>
    <t>Honda of Escondido-16</t>
  </si>
  <si>
    <t>Drive By / Location-Honda of Escondido</t>
  </si>
  <si>
    <t>Honda of Escondido-17</t>
  </si>
  <si>
    <t>Email Marketing-Honda of Escondido</t>
  </si>
  <si>
    <t>Honda of Escondido-18</t>
  </si>
  <si>
    <t>Facebook-Honda of Escondido</t>
  </si>
  <si>
    <t>Honda of Escondido-19</t>
  </si>
  <si>
    <t>Google-Honda of Escondido</t>
  </si>
  <si>
    <t>Honda of Escondido-20</t>
  </si>
  <si>
    <t>KBB-Honda of Escondido</t>
  </si>
  <si>
    <t>Honda of Escondido-21</t>
  </si>
  <si>
    <t>Manufacturer 3rd Party-Honda of Escondido</t>
  </si>
  <si>
    <t>Honda of Escondido-22</t>
  </si>
  <si>
    <t>Manufacturer Website-Honda of Escondido</t>
  </si>
  <si>
    <t>Honda of Escondido-23</t>
  </si>
  <si>
    <t>Marketing Channel Not Assigned-Honda of Escondido</t>
  </si>
  <si>
    <t>Navy Federal Auto Buying Program</t>
  </si>
  <si>
    <t>Honda of Escondido-24</t>
  </si>
  <si>
    <t>Navy Federal Auto Buying Program-Honda of Escondido</t>
  </si>
  <si>
    <t>Honda of Escondido-25</t>
  </si>
  <si>
    <t>RevenueRadar-Honda of Escondido</t>
  </si>
  <si>
    <t>Honda of Escondido-26</t>
  </si>
  <si>
    <t>Service to Sales-Honda of Escondido</t>
  </si>
  <si>
    <t>Honda of Escondido-27</t>
  </si>
  <si>
    <t>Unknown Marketing Channel-Honda of Escondido</t>
  </si>
  <si>
    <t>Honda of Escondido-28</t>
  </si>
  <si>
    <t>VehicleXchange-Honda of Escondido</t>
  </si>
  <si>
    <t>Hyundai of Leander-1</t>
  </si>
  <si>
    <t>Autolist-Hyundai of Leander</t>
  </si>
  <si>
    <t>Hyundai of Leander-2</t>
  </si>
  <si>
    <t>AutoTrader-Hyundai of Leander</t>
  </si>
  <si>
    <t>Hyundai of Leander-3</t>
  </si>
  <si>
    <t>CARFAX-Hyundai of Leander</t>
  </si>
  <si>
    <t>Hyundai of Leander-4</t>
  </si>
  <si>
    <t>CarGurus.com-Hyundai of Leander</t>
  </si>
  <si>
    <t>Hyundai of Leander-5</t>
  </si>
  <si>
    <t>CarNow-Hyundai of Leander</t>
  </si>
  <si>
    <t>Hyundai of Leander-6</t>
  </si>
  <si>
    <t>Cars.com-Hyundai of Leander</t>
  </si>
  <si>
    <t>Hyundai of Leander-7</t>
  </si>
  <si>
    <t>Costco-Hyundai of Leander</t>
  </si>
  <si>
    <t>Hyundai of Leander-8</t>
  </si>
  <si>
    <t>Dealer Website-Hyundai of Leander</t>
  </si>
  <si>
    <t>Hyundai of Leander-9</t>
  </si>
  <si>
    <t>Dealership Retention-Hyundai of Leander</t>
  </si>
  <si>
    <t>Hyundai of Leander-10</t>
  </si>
  <si>
    <t>DealerSocket Campaigns-Hyundai of Leander</t>
  </si>
  <si>
    <t>Hyundai of Leander-11</t>
  </si>
  <si>
    <t>Drive By / Location-Hyundai of Leander</t>
  </si>
  <si>
    <t>Hyundai of Leander-12</t>
  </si>
  <si>
    <t>Edmunds-Hyundai of Leander</t>
  </si>
  <si>
    <t>Hyundai of Leander-13</t>
  </si>
  <si>
    <t>Google-Hyundai of Leander</t>
  </si>
  <si>
    <t>Hyundai of Leander-14</t>
  </si>
  <si>
    <t>Manufacturer Event-Hyundai of Leander</t>
  </si>
  <si>
    <t>Manufacturer Leads</t>
  </si>
  <si>
    <t>Hyundai of Leander-15</t>
  </si>
  <si>
    <t>Manufacturer Leads-Hyundai of Leander</t>
  </si>
  <si>
    <t>Hyundai of Leander-16</t>
  </si>
  <si>
    <t>Manufacturer Website-Hyundai of Leander</t>
  </si>
  <si>
    <t>Hyundai of Leander-17</t>
  </si>
  <si>
    <t>Marketing Channel Not Assigned-Hyundai of Leander</t>
  </si>
  <si>
    <t>Hyundai of Leander-18</t>
  </si>
  <si>
    <t>Service to Sales-Hyundai of Leander</t>
  </si>
  <si>
    <t>Hyundai of Leander-19</t>
  </si>
  <si>
    <t>TV-Hyundai of Leander</t>
  </si>
  <si>
    <t>Hyundai of Leander-20</t>
  </si>
  <si>
    <t>Unknown Marketing Channel-Hyundai of Leander</t>
  </si>
  <si>
    <t>Kearny Mesa Toyota-1</t>
  </si>
  <si>
    <t>Auto Club SoCal-Kearny Mesa Toyota</t>
  </si>
  <si>
    <t>Kearny Mesa Toyota-2</t>
  </si>
  <si>
    <t>AutoTrader-Kearny Mesa Toyota</t>
  </si>
  <si>
    <t>Kearny Mesa Toyota-3</t>
  </si>
  <si>
    <t>CARFAX-Kearny Mesa Toyota</t>
  </si>
  <si>
    <t>Kearny Mesa Toyota-4</t>
  </si>
  <si>
    <t>CarGurus.com-Kearny Mesa Toyota</t>
  </si>
  <si>
    <t>Kearny Mesa Toyota-5</t>
  </si>
  <si>
    <t>CarNow-Kearny Mesa Toyota</t>
  </si>
  <si>
    <t>Kearny Mesa Toyota-6</t>
  </si>
  <si>
    <t>Cars.com-Kearny Mesa Toyota</t>
  </si>
  <si>
    <t>Kearny Mesa Toyota-7</t>
  </si>
  <si>
    <t>Chase Auto Preferred-Kearny Mesa Toyota</t>
  </si>
  <si>
    <t>Kearny Mesa Toyota-8</t>
  </si>
  <si>
    <t>Chat-Kearny Mesa Toyota</t>
  </si>
  <si>
    <t>Kearny Mesa Toyota-9</t>
  </si>
  <si>
    <t>Costco-Kearny Mesa Toyota</t>
  </si>
  <si>
    <t>Kearny Mesa Toyota-10</t>
  </si>
  <si>
    <t>Dealer Group Site-Kearny Mesa Toyota</t>
  </si>
  <si>
    <t>Kearny Mesa Toyota-11</t>
  </si>
  <si>
    <t>Dealer Website-Kearny Mesa Toyota</t>
  </si>
  <si>
    <t>Kearny Mesa Toyota-12</t>
  </si>
  <si>
    <t>Dealer.com-Kearny Mesa Toyota</t>
  </si>
  <si>
    <t>Kearny Mesa Toyota-13</t>
  </si>
  <si>
    <t>Dealership Retention-Kearny Mesa Toyota</t>
  </si>
  <si>
    <t>Kearny Mesa Toyota-14</t>
  </si>
  <si>
    <t>Dealership Sales Event-Kearny Mesa Toyota</t>
  </si>
  <si>
    <t>Kearny Mesa Toyota-15</t>
  </si>
  <si>
    <t>DealerSocket Campaigns-Kearny Mesa Toyota</t>
  </si>
  <si>
    <t>Kearny Mesa Toyota-16</t>
  </si>
  <si>
    <t>DealerTrack-Kearny Mesa Toyota</t>
  </si>
  <si>
    <t>Kearny Mesa Toyota-17</t>
  </si>
  <si>
    <t>Digital Retailing-Kearny Mesa Toyota</t>
  </si>
  <si>
    <t>Kearny Mesa Toyota-18</t>
  </si>
  <si>
    <t>Drive By / Location-Kearny Mesa Toyota</t>
  </si>
  <si>
    <t>Kearny Mesa Toyota-19</t>
  </si>
  <si>
    <t>Edmunds-Kearny Mesa Toyota</t>
  </si>
  <si>
    <t>Kearny Mesa Toyota-20</t>
  </si>
  <si>
    <t>Email Marketing-Kearny Mesa Toyota</t>
  </si>
  <si>
    <t>Kearny Mesa Toyota-21</t>
  </si>
  <si>
    <t>Facebook-Kearny Mesa Toyota</t>
  </si>
  <si>
    <t>Kearny Mesa Toyota-22</t>
  </si>
  <si>
    <t>Google-Kearny Mesa Toyota</t>
  </si>
  <si>
    <t>Kearny Mesa Toyota-23</t>
  </si>
  <si>
    <t>KBB-Kearny Mesa Toyota</t>
  </si>
  <si>
    <t>Kearny Mesa Toyota-24</t>
  </si>
  <si>
    <t>KBB ICO-Kearny Mesa Toyota</t>
  </si>
  <si>
    <t>Kearny Mesa Toyota-25</t>
  </si>
  <si>
    <t>Manufacturer 3rd Party-Kearny Mesa Toyota</t>
  </si>
  <si>
    <t>Kearny Mesa Toyota-26</t>
  </si>
  <si>
    <t>Manufacturer Event-Kearny Mesa Toyota</t>
  </si>
  <si>
    <t>Kearny Mesa Toyota-27</t>
  </si>
  <si>
    <t>Manufacturer Website-Kearny Mesa Toyota</t>
  </si>
  <si>
    <t>Kearny Mesa Toyota-28</t>
  </si>
  <si>
    <t>Marketing Channel Not Assigned-Kearny Mesa Toyota</t>
  </si>
  <si>
    <t>Kearny Mesa Toyota-29</t>
  </si>
  <si>
    <t>Navy Federal Auto Buying Program-Kearny Mesa Toyota</t>
  </si>
  <si>
    <t>Kearny Mesa Toyota-30</t>
  </si>
  <si>
    <t>Referral-Kearny Mesa Toyota</t>
  </si>
  <si>
    <t>Kearny Mesa Toyota-31</t>
  </si>
  <si>
    <t>RevenueRadar-Kearny Mesa Toyota</t>
  </si>
  <si>
    <t>Kearny Mesa Toyota-32</t>
  </si>
  <si>
    <t>Service to Sales-Kearny Mesa Toyota</t>
  </si>
  <si>
    <t>Kearny Mesa Toyota-33</t>
  </si>
  <si>
    <t>Unknown Marketing Channel-Kearny Mesa Toyota</t>
  </si>
  <si>
    <t>Kearny Mesa Toyota-34</t>
  </si>
  <si>
    <t>VehicleXchange-Kearny Mesa Toyota</t>
  </si>
  <si>
    <t>Lamborghini North Scottsdale-1</t>
  </si>
  <si>
    <t>AutoTrader-Lamborghini North Scottsdale</t>
  </si>
  <si>
    <t>Lamborghini North Scottsdale-2</t>
  </si>
  <si>
    <t>CarGurus.com-Lamborghini North Scottsdale</t>
  </si>
  <si>
    <t>Lamborghini North Scottsdale-3</t>
  </si>
  <si>
    <t>Cars.com-Lamborghini North Scottsdale</t>
  </si>
  <si>
    <t>Lamborghini North Scottsdale-4</t>
  </si>
  <si>
    <t>Dealer Website-Lamborghini North Scottsdale</t>
  </si>
  <si>
    <t>Lamborghini North Scottsdale-5</t>
  </si>
  <si>
    <t>Dealership Retention-Lamborghini North Scottsdale</t>
  </si>
  <si>
    <t>Lamborghini North Scottsdale-6</t>
  </si>
  <si>
    <t>DealerSocket Campaigns-Lamborghini North Scottsdale</t>
  </si>
  <si>
    <t>Lamborghini North Scottsdale-7</t>
  </si>
  <si>
    <t>Email Marketing-Lamborghini North Scottsdale</t>
  </si>
  <si>
    <t>Lamborghini North Scottsdale-8</t>
  </si>
  <si>
    <t>Marketing Channel Not Assigned-Lamborghini North Scottsdale</t>
  </si>
  <si>
    <t>Lamborghini North Scottsdale-9</t>
  </si>
  <si>
    <t>Service to Sales-Lamborghini North Scottsdale</t>
  </si>
  <si>
    <t>Lamborghini North Scottsdale-10</t>
  </si>
  <si>
    <t>Text Message-Lamborghini North Scottsdale</t>
  </si>
  <si>
    <t>Lamborghini North Scottsdale-11</t>
  </si>
  <si>
    <t>TV-Lamborghini North Scottsdale</t>
  </si>
  <si>
    <t>Lamborghini North Scottsdale-12</t>
  </si>
  <si>
    <t>Unknown Marketing Channel-Lamborghini North Scottsdale</t>
  </si>
  <si>
    <t>Jaguar Land Rover Chandler</t>
  </si>
  <si>
    <t>Jaguar Land Rover Chandler-1</t>
  </si>
  <si>
    <t>AutoTrader-Land Rover Chandler</t>
  </si>
  <si>
    <t>Jaguar Land Rover Chandler-2</t>
  </si>
  <si>
    <t>CARFAX-Land Rover Chandler</t>
  </si>
  <si>
    <t>Jaguar Land Rover Chandler-3</t>
  </si>
  <si>
    <t>CarGurus.com-Land Rover Chandler</t>
  </si>
  <si>
    <t>Jaguar Land Rover Chandler-4</t>
  </si>
  <si>
    <t>CarNow-Land Rover Chandler</t>
  </si>
  <si>
    <t>Jaguar Land Rover Chandler-5</t>
  </si>
  <si>
    <t>Cars.com-Land Rover Chandler</t>
  </si>
  <si>
    <t>Jaguar Land Rover Chandler-6</t>
  </si>
  <si>
    <t>Chat-Land Rover Chandler</t>
  </si>
  <si>
    <t>Jaguar Land Rover Chandler-7</t>
  </si>
  <si>
    <t>Conversations-Land Rover Chandler</t>
  </si>
  <si>
    <t>Jaguar Land Rover Chandler-8</t>
  </si>
  <si>
    <t>Dealer Group Site-Land Rover Chandler</t>
  </si>
  <si>
    <t>Jaguar Land Rover Chandler-9</t>
  </si>
  <si>
    <t>Dealer Website-Land Rover Chandler</t>
  </si>
  <si>
    <t>Jaguar Land Rover Chandler-10</t>
  </si>
  <si>
    <t>Dealership Retention-Land Rover Chandler</t>
  </si>
  <si>
    <t>Jaguar Land Rover Chandler-11</t>
  </si>
  <si>
    <t>DealerSocket Campaigns-Land Rover Chandler</t>
  </si>
  <si>
    <t>Jaguar Land Rover Chandler-12</t>
  </si>
  <si>
    <t>Digital Retailing-Land Rover Chandler</t>
  </si>
  <si>
    <t>Jaguar Land Rover Chandler-13</t>
  </si>
  <si>
    <t>Edmunds-Land Rover Chandler</t>
  </si>
  <si>
    <t>Jaguar Land Rover Chandler-14</t>
  </si>
  <si>
    <t>Email Marketing-Land Rover Chandler</t>
  </si>
  <si>
    <t>Jaguar Land Rover Chandler-15</t>
  </si>
  <si>
    <t>Google-Land Rover Chandler</t>
  </si>
  <si>
    <t>Jaguar Land Rover Chandler-16</t>
  </si>
  <si>
    <t>Manufacturer 3rd Party-Land Rover Chandler</t>
  </si>
  <si>
    <t>Jaguar Land Rover Chandler-17</t>
  </si>
  <si>
    <t>Manufacturer Website-Land Rover Chandler</t>
  </si>
  <si>
    <t>Jaguar Land Rover Chandler-18</t>
  </si>
  <si>
    <t>RevenueRadar-Land Rover Chandler</t>
  </si>
  <si>
    <t>Jaguar Land Rover Chandler-19</t>
  </si>
  <si>
    <t>Service to Sales-Land Rover Chandler</t>
  </si>
  <si>
    <t>Jaguar Land Rover Chandler-20</t>
  </si>
  <si>
    <t>Unknown Marketing Channel-Land Rover Chandler</t>
  </si>
  <si>
    <t>Jaguar Land Rover Chandler-21</t>
  </si>
  <si>
    <t>VehicleXchange-Land Rover Chandler</t>
  </si>
  <si>
    <t>Jaguar Land Rover North Scottsdale</t>
  </si>
  <si>
    <t>Jaguar Land Rover North Scottsdale-1</t>
  </si>
  <si>
    <t>AutoTrader-Land Rover North Scottsdale</t>
  </si>
  <si>
    <t>Jaguar Land Rover North Scottsdale-2</t>
  </si>
  <si>
    <t>CARFAX-Land Rover North Scottsdale</t>
  </si>
  <si>
    <t>Jaguar Land Rover North Scottsdale-3</t>
  </si>
  <si>
    <t>CarGurus.com-Land Rover North Scottsdale</t>
  </si>
  <si>
    <t>Jaguar Land Rover North Scottsdale-4</t>
  </si>
  <si>
    <t>CarNow-Land Rover North Scottsdale</t>
  </si>
  <si>
    <t>Jaguar Land Rover North Scottsdale-5</t>
  </si>
  <si>
    <t>Cars.com-Land Rover North Scottsdale</t>
  </si>
  <si>
    <t>Jaguar Land Rover North Scottsdale-6</t>
  </si>
  <si>
    <t>Chat-Land Rover North Scottsdale</t>
  </si>
  <si>
    <t>Jaguar Land Rover North Scottsdale-7</t>
  </si>
  <si>
    <t>Conversations-Land Rover North Scottsdale</t>
  </si>
  <si>
    <t>Jaguar Land Rover North Scottsdale-8</t>
  </si>
  <si>
    <t>Dealer Group Site-Land Rover North Scottsdale</t>
  </si>
  <si>
    <t>Jaguar Land Rover North Scottsdale-9</t>
  </si>
  <si>
    <t>Dealer Website-Land Rover North Scottsdale</t>
  </si>
  <si>
    <t>Jaguar Land Rover North Scottsdale-10</t>
  </si>
  <si>
    <t>Dealership Retention-Land Rover North Scottsdale</t>
  </si>
  <si>
    <t>Jaguar Land Rover North Scottsdale-11</t>
  </si>
  <si>
    <t>Dealership Sales Event-Land Rover North Scottsdale</t>
  </si>
  <si>
    <t>Jaguar Land Rover North Scottsdale-12</t>
  </si>
  <si>
    <t>DealerSocket Campaigns-Land Rover North Scottsdale</t>
  </si>
  <si>
    <t>Jaguar Land Rover North Scottsdale-13</t>
  </si>
  <si>
    <t>DealerTrack-Land Rover North Scottsdale</t>
  </si>
  <si>
    <t>Jaguar Land Rover North Scottsdale-14</t>
  </si>
  <si>
    <t>Digital Retailing-Land Rover North Scottsdale</t>
  </si>
  <si>
    <t>Jaguar Land Rover North Scottsdale-15</t>
  </si>
  <si>
    <t>Drive By / Location-Land Rover North Scottsdale</t>
  </si>
  <si>
    <t>Jaguar Land Rover North Scottsdale-16</t>
  </si>
  <si>
    <t>Edmunds-Land Rover North Scottsdale</t>
  </si>
  <si>
    <t>Jaguar Land Rover North Scottsdale-17</t>
  </si>
  <si>
    <t>Fullpath-Land Rover North Scottsdale</t>
  </si>
  <si>
    <t>Jaguar Land Rover North Scottsdale-18</t>
  </si>
  <si>
    <t>Google-Land Rover North Scottsdale</t>
  </si>
  <si>
    <t>Jaguar Land Rover North Scottsdale-19</t>
  </si>
  <si>
    <t>KBB-Land Rover North Scottsdale</t>
  </si>
  <si>
    <t>Jaguar Land Rover North Scottsdale-20</t>
  </si>
  <si>
    <t>KBB ICO-Land Rover North Scottsdale</t>
  </si>
  <si>
    <t>Jaguar Land Rover North Scottsdale-21</t>
  </si>
  <si>
    <t>Manufacturer 3rd Party-Land Rover North Scottsdale</t>
  </si>
  <si>
    <t>Jaguar Land Rover North Scottsdale-22</t>
  </si>
  <si>
    <t>Manufacturer Website-Land Rover North Scottsdale</t>
  </si>
  <si>
    <t>Jaguar Land Rover North Scottsdale-23</t>
  </si>
  <si>
    <t>Marketing Channel Not Assigned-Land Rover North Scottsdale</t>
  </si>
  <si>
    <t>Jaguar Land Rover North Scottsdale-24</t>
  </si>
  <si>
    <t>RevenueRadar-Land Rover North Scottsdale</t>
  </si>
  <si>
    <t>Jaguar Land Rover North Scottsdale-25</t>
  </si>
  <si>
    <t>Service to Sales-Land Rover North Scottsdale</t>
  </si>
  <si>
    <t>Jaguar Land Rover North Scottsdale-26</t>
  </si>
  <si>
    <t>Unknown Marketing Channel-Land Rover North Scottsdale</t>
  </si>
  <si>
    <t>Jaguar Land Rover North Scottsdale-27</t>
  </si>
  <si>
    <t>VehicleXchange-Land Rover North Scottsdale</t>
  </si>
  <si>
    <t>Lexus of Austin-1</t>
  </si>
  <si>
    <t>AutoTrader-Lexus of Austin</t>
  </si>
  <si>
    <t>Lexus of Austin-2</t>
  </si>
  <si>
    <t>CARFAX-Lexus of Austin</t>
  </si>
  <si>
    <t>Lexus of Austin-3</t>
  </si>
  <si>
    <t>CarGurus.com-Lexus of Austin</t>
  </si>
  <si>
    <t>Lexus of Austin-4</t>
  </si>
  <si>
    <t>CarNow-Lexus of Austin</t>
  </si>
  <si>
    <t>Lexus of Austin-5</t>
  </si>
  <si>
    <t>Cars.com-Lexus of Austin</t>
  </si>
  <si>
    <t>Lexus of Austin-6</t>
  </si>
  <si>
    <t>Chase Auto Preferred-Lexus of Austin</t>
  </si>
  <si>
    <t>Lexus of Austin-7</t>
  </si>
  <si>
    <t>Chat-Lexus of Austin</t>
  </si>
  <si>
    <t>Lexus of Austin-8</t>
  </si>
  <si>
    <t>Corporate Site-Lexus of Austin</t>
  </si>
  <si>
    <t>Lexus of Austin-9</t>
  </si>
  <si>
    <t>Costco-Lexus of Austin</t>
  </si>
  <si>
    <t>Lexus of Austin-10</t>
  </si>
  <si>
    <t>Dealer Group Site-Lexus of Austin</t>
  </si>
  <si>
    <t>Lexus of Austin-11</t>
  </si>
  <si>
    <t>Dealer Website-Lexus of Austin</t>
  </si>
  <si>
    <t>Lexus of Austin-12</t>
  </si>
  <si>
    <t>Dealership Retention-Lexus of Austin</t>
  </si>
  <si>
    <t>Lexus of Austin-13</t>
  </si>
  <si>
    <t>DealerSocket Campaigns-Lexus of Austin</t>
  </si>
  <si>
    <t>Lexus of Austin-14</t>
  </si>
  <si>
    <t>Digital Retailing-Lexus of Austin</t>
  </si>
  <si>
    <t>Lexus of Austin-15</t>
  </si>
  <si>
    <t>Drive By / Location-Lexus of Austin</t>
  </si>
  <si>
    <t>Lexus of Austin-16</t>
  </si>
  <si>
    <t>Edmunds-Lexus of Austin</t>
  </si>
  <si>
    <t>Lexus of Austin-17</t>
  </si>
  <si>
    <t>Email Marketing-Lexus of Austin</t>
  </si>
  <si>
    <t>Lexus of Austin-18</t>
  </si>
  <si>
    <t>Google-Lexus of Austin</t>
  </si>
  <si>
    <t>Lexus of Austin-19</t>
  </si>
  <si>
    <t>KBB-Lexus of Austin</t>
  </si>
  <si>
    <t>Lexus of Austin-20</t>
  </si>
  <si>
    <t>Manufacturer Event-Lexus of Austin</t>
  </si>
  <si>
    <t>Lexus of Austin-21</t>
  </si>
  <si>
    <t>Manufacturer Website-Lexus of Austin</t>
  </si>
  <si>
    <t>Lexus of Austin-22</t>
  </si>
  <si>
    <t>Marketing Channel Not Assigned-Lexus of Austin</t>
  </si>
  <si>
    <t>Lexus of Austin-23</t>
  </si>
  <si>
    <t>RevenueRadar-Lexus of Austin</t>
  </si>
  <si>
    <t>Lexus of Austin-24</t>
  </si>
  <si>
    <t>Service to Sales-Lexus of Austin</t>
  </si>
  <si>
    <t>SMART</t>
  </si>
  <si>
    <t>Lexus of Austin-25</t>
  </si>
  <si>
    <t>SMART-Lexus of Austin</t>
  </si>
  <si>
    <t>Lexus of Austin-26</t>
  </si>
  <si>
    <t>Text Message-Lexus of Austin</t>
  </si>
  <si>
    <t>Lexus of Austin-27</t>
  </si>
  <si>
    <t>TrueCar-Lexus of Austin</t>
  </si>
  <si>
    <t>Lexus of Austin-28</t>
  </si>
  <si>
    <t>Unknown Marketing Channel-Lexus of Austin</t>
  </si>
  <si>
    <t>Lexus of Austin-29</t>
  </si>
  <si>
    <t>VehicleXchange-Lexus of Austin</t>
  </si>
  <si>
    <t>Yellow Pages</t>
  </si>
  <si>
    <t>Lexus of Austin-30</t>
  </si>
  <si>
    <t>Yellow Pages-Lexus of Austin</t>
  </si>
  <si>
    <t>Yelp</t>
  </si>
  <si>
    <t>Lexus of Austin-31</t>
  </si>
  <si>
    <t>Yelp-Lexus of Austin</t>
  </si>
  <si>
    <t>Lexus of Chandler-1</t>
  </si>
  <si>
    <t>AutoTrader-Lexus of Chandler</t>
  </si>
  <si>
    <t>Lexus of Chandler-2</t>
  </si>
  <si>
    <t>CARFAX-Lexus of Chandler</t>
  </si>
  <si>
    <t>Lexus of Chandler-3</t>
  </si>
  <si>
    <t>CarGurus.com-Lexus of Chandler</t>
  </si>
  <si>
    <t>Lexus of Chandler-4</t>
  </si>
  <si>
    <t>CarNow-Lexus of Chandler</t>
  </si>
  <si>
    <t>Lexus of Chandler-5</t>
  </si>
  <si>
    <t>Cars.com-Lexus of Chandler</t>
  </si>
  <si>
    <t>Lexus of Chandler-6</t>
  </si>
  <si>
    <t>Chat-Lexus of Chandler</t>
  </si>
  <si>
    <t>Lexus of Chandler-7</t>
  </si>
  <si>
    <t>Corporate Site-Lexus of Chandler</t>
  </si>
  <si>
    <t>Lexus of Chandler-8</t>
  </si>
  <si>
    <t>Dealer Group Site-Lexus of Chandler</t>
  </si>
  <si>
    <t>Lexus of Chandler-9</t>
  </si>
  <si>
    <t>Dealer Website-Lexus of Chandler</t>
  </si>
  <si>
    <t>Lexus of Chandler-10</t>
  </si>
  <si>
    <t>Dealer.com-Lexus of Chandler</t>
  </si>
  <si>
    <t>Lexus of Chandler-11</t>
  </si>
  <si>
    <t>Dealership Retention-Lexus of Chandler</t>
  </si>
  <si>
    <t>Lexus of Chandler-12</t>
  </si>
  <si>
    <t>DealerSocket Campaigns-Lexus of Chandler</t>
  </si>
  <si>
    <t>Lexus of Chandler-13</t>
  </si>
  <si>
    <t>DealerTrack-Lexus of Chandler</t>
  </si>
  <si>
    <t>Lexus of Chandler-14</t>
  </si>
  <si>
    <t>Digital Retailing-Lexus of Chandler</t>
  </si>
  <si>
    <t>Lexus of Chandler-15</t>
  </si>
  <si>
    <t>Drive By / Location-Lexus of Chandler</t>
  </si>
  <si>
    <t>Lexus of Chandler-16</t>
  </si>
  <si>
    <t>Edmunds-Lexus of Chandler</t>
  </si>
  <si>
    <t>Lexus of Chandler-17</t>
  </si>
  <si>
    <t>Email Marketing-Lexus of Chandler</t>
  </si>
  <si>
    <t>Lexus of Chandler-18</t>
  </si>
  <si>
    <t>Google-Lexus of Chandler</t>
  </si>
  <si>
    <t>Lexus of Chandler-19</t>
  </si>
  <si>
    <t>KBB-Lexus of Chandler</t>
  </si>
  <si>
    <t>Lexus of Chandler-20</t>
  </si>
  <si>
    <t>Manufacturer Website-Lexus of Chandler</t>
  </si>
  <si>
    <t>Lexus of Chandler-21</t>
  </si>
  <si>
    <t>Marketing Channel Not Assigned-Lexus of Chandler</t>
  </si>
  <si>
    <t>Lexus of Chandler-22</t>
  </si>
  <si>
    <t>Phone - Inbound-Lexus of Chandler</t>
  </si>
  <si>
    <t>Lexus of Chandler-23</t>
  </si>
  <si>
    <t>RevenueRadar-Lexus of Chandler</t>
  </si>
  <si>
    <t>Lexus of Chandler-24</t>
  </si>
  <si>
    <t>Service to Sales-Lexus of Chandler</t>
  </si>
  <si>
    <t>Lexus of Chandler-25</t>
  </si>
  <si>
    <t>Text Message-Lexus of Chandler</t>
  </si>
  <si>
    <t>Lexus of Chandler-26</t>
  </si>
  <si>
    <t>Unknown Marketing Channel-Lexus of Chandler</t>
  </si>
  <si>
    <t>Lexus of Chandler-27</t>
  </si>
  <si>
    <t>VehicleXchange-Lexus of Chandler</t>
  </si>
  <si>
    <t>Lexus of Lakeway-1</t>
  </si>
  <si>
    <t>AutoTrader-Lexus of Lakeway</t>
  </si>
  <si>
    <t>Lexus of Lakeway-2</t>
  </si>
  <si>
    <t>CARFAX-Lexus of Lakeway</t>
  </si>
  <si>
    <t>Lexus of Lakeway-3</t>
  </si>
  <si>
    <t>CarGurus.com-Lexus of Lakeway</t>
  </si>
  <si>
    <t>Lexus of Lakeway-4</t>
  </si>
  <si>
    <t>Cars.com-Lexus of Lakeway</t>
  </si>
  <si>
    <t>Lexus of Lakeway-5</t>
  </si>
  <si>
    <t>Chase Auto Preferred-Lexus of Lakeway</t>
  </si>
  <si>
    <t>Lexus of Lakeway-6</t>
  </si>
  <si>
    <t>Corporate Site-Lexus of Lakeway</t>
  </si>
  <si>
    <t>Lexus of Lakeway-7</t>
  </si>
  <si>
    <t>Dealer Group Site-Lexus of Lakeway</t>
  </si>
  <si>
    <t>Lexus of Lakeway-8</t>
  </si>
  <si>
    <t>Dealer Website-Lexus of Lakeway</t>
  </si>
  <si>
    <t>Lexus of Lakeway-9</t>
  </si>
  <si>
    <t>Dealership Retention-Lexus of Lakeway</t>
  </si>
  <si>
    <t>Lexus of Lakeway-10</t>
  </si>
  <si>
    <t>DealerSocket Campaigns-Lexus of Lakeway</t>
  </si>
  <si>
    <t>Lexus of Lakeway-11</t>
  </si>
  <si>
    <t>Digital Retailing-Lexus of Lakeway</t>
  </si>
  <si>
    <t>Lexus of Lakeway-12</t>
  </si>
  <si>
    <t>Drive By / Location-Lexus of Lakeway</t>
  </si>
  <si>
    <t>Lexus of Lakeway-13</t>
  </si>
  <si>
    <t>Edmunds-Lexus of Lakeway</t>
  </si>
  <si>
    <t>Lexus of Lakeway-14</t>
  </si>
  <si>
    <t>Email Marketing-Lexus of Lakeway</t>
  </si>
  <si>
    <t>Lexus of Lakeway-15</t>
  </si>
  <si>
    <t>Google-Lexus of Lakeway</t>
  </si>
  <si>
    <t>Lexus of Lakeway-16</t>
  </si>
  <si>
    <t>Manufacturer Event-Lexus of Lakeway</t>
  </si>
  <si>
    <t>Lexus of Lakeway-17</t>
  </si>
  <si>
    <t>Manufacturer Website-Lexus of Lakeway</t>
  </si>
  <si>
    <t>Lexus of Lakeway-18</t>
  </si>
  <si>
    <t>Marketing Channel Not Assigned-Lexus of Lakeway</t>
  </si>
  <si>
    <t>Lexus of Lakeway-19</t>
  </si>
  <si>
    <t>RevenueRadar-Lexus of Lakeway</t>
  </si>
  <si>
    <t>Lexus of Lakeway-20</t>
  </si>
  <si>
    <t>Service to Sales-Lexus of Lakeway</t>
  </si>
  <si>
    <t>Lexus of Lakeway-21</t>
  </si>
  <si>
    <t>Text Message-Lexus of Lakeway</t>
  </si>
  <si>
    <t>Lexus of Lakeway-22</t>
  </si>
  <si>
    <t>Unknown Marketing Channel-Lexus of Lakeway</t>
  </si>
  <si>
    <t>Lexus of Lakeway-23</t>
  </si>
  <si>
    <t>VehicleXchange-Lexus of Lakeway</t>
  </si>
  <si>
    <t>Lexus San Diego-1</t>
  </si>
  <si>
    <t>Auto Club SoCal-Lexus San Diego</t>
  </si>
  <si>
    <t>Lexus San Diego-2</t>
  </si>
  <si>
    <t>AutoTrader-Lexus San Diego</t>
  </si>
  <si>
    <t>Lexus San Diego-3</t>
  </si>
  <si>
    <t>CARFAX-Lexus San Diego</t>
  </si>
  <si>
    <t>Lexus San Diego-4</t>
  </si>
  <si>
    <t>CarGurus.com-Lexus San Diego</t>
  </si>
  <si>
    <t>Lexus San Diego-5</t>
  </si>
  <si>
    <t>CarNow-Lexus San Diego</t>
  </si>
  <si>
    <t>Lexus San Diego-6</t>
  </si>
  <si>
    <t>Cars.com-Lexus San Diego</t>
  </si>
  <si>
    <t>Lexus San Diego-7</t>
  </si>
  <si>
    <t>Chase Auto Preferred-Lexus San Diego</t>
  </si>
  <si>
    <t>Lexus San Diego-8</t>
  </si>
  <si>
    <t>Chat-Lexus San Diego</t>
  </si>
  <si>
    <t>Lexus San Diego-9</t>
  </si>
  <si>
    <t>Corporate Site-Lexus San Diego</t>
  </si>
  <si>
    <t>Lexus San Diego-10</t>
  </si>
  <si>
    <t>Costco-Lexus San Diego</t>
  </si>
  <si>
    <t>Lexus San Diego-11</t>
  </si>
  <si>
    <t>Dealer Group Site-Lexus San Diego</t>
  </si>
  <si>
    <t>Lexus San Diego-12</t>
  </si>
  <si>
    <t>Dealer Website-Lexus San Diego</t>
  </si>
  <si>
    <t>Lexus San Diego-13</t>
  </si>
  <si>
    <t>Dealership Retention-Lexus San Diego</t>
  </si>
  <si>
    <t>Lexus San Diego-14</t>
  </si>
  <si>
    <t>Dealership Sales Event-Lexus San Diego</t>
  </si>
  <si>
    <t>Lexus San Diego-15</t>
  </si>
  <si>
    <t>DealerSocket Campaigns-Lexus San Diego</t>
  </si>
  <si>
    <t>Lexus San Diego-16</t>
  </si>
  <si>
    <t>DealerTrack-Lexus San Diego</t>
  </si>
  <si>
    <t>Lexus San Diego-17</t>
  </si>
  <si>
    <t>Digital Retailing-Lexus San Diego</t>
  </si>
  <si>
    <t>Lexus San Diego-18</t>
  </si>
  <si>
    <t>Edmunds-Lexus San Diego</t>
  </si>
  <si>
    <t>Lexus San Diego-19</t>
  </si>
  <si>
    <t>Email Marketing-Lexus San Diego</t>
  </si>
  <si>
    <t>Lexus San Diego-20</t>
  </si>
  <si>
    <t>Facebook-Lexus San Diego</t>
  </si>
  <si>
    <t>Lexus San Diego-21</t>
  </si>
  <si>
    <t>Google-Lexus San Diego</t>
  </si>
  <si>
    <t>Lexus San Diego-22</t>
  </si>
  <si>
    <t>KBB-Lexus San Diego</t>
  </si>
  <si>
    <t>Lexus San Diego-23</t>
  </si>
  <si>
    <t>KBB ICO-Lexus San Diego</t>
  </si>
  <si>
    <t>Lexus San Diego-24</t>
  </si>
  <si>
    <t>Manufacturer Event-Lexus San Diego</t>
  </si>
  <si>
    <t>Lexus San Diego-25</t>
  </si>
  <si>
    <t>Manufacturer Website-Lexus San Diego</t>
  </si>
  <si>
    <t>Lexus San Diego-26</t>
  </si>
  <si>
    <t>Navy Federal Auto Buying Program-Lexus San Diego</t>
  </si>
  <si>
    <t>Lexus San Diego-27</t>
  </si>
  <si>
    <t>RevenueRadar-Lexus San Diego</t>
  </si>
  <si>
    <t>Lexus San Diego-28</t>
  </si>
  <si>
    <t>Service to Sales-Lexus San Diego</t>
  </si>
  <si>
    <t>Lexus San Diego-29</t>
  </si>
  <si>
    <t>VehicleXchange-Lexus San Diego</t>
  </si>
  <si>
    <t>Lincoln South Coast-1</t>
  </si>
  <si>
    <t>CARFAX-Lincoln South Coast</t>
  </si>
  <si>
    <t>Lincoln South Coast-2</t>
  </si>
  <si>
    <t>CarGurus.com-Lincoln South Coast</t>
  </si>
  <si>
    <t>Lincoln South Coast-3</t>
  </si>
  <si>
    <t>CarNow-Lincoln South Coast</t>
  </si>
  <si>
    <t>Lincoln South Coast-4</t>
  </si>
  <si>
    <t>Cars.com-Lincoln South Coast</t>
  </si>
  <si>
    <t>Lincoln South Coast-5</t>
  </si>
  <si>
    <t>Chat-Lincoln South Coast</t>
  </si>
  <si>
    <t>Lincoln South Coast-6</t>
  </si>
  <si>
    <t>Dealer Group Site-Lincoln South Coast</t>
  </si>
  <si>
    <t>Lincoln South Coast-7</t>
  </si>
  <si>
    <t>Dealer Website-Lincoln South Coast</t>
  </si>
  <si>
    <t>Lincoln South Coast-8</t>
  </si>
  <si>
    <t>Dealership Retention-Lincoln South Coast</t>
  </si>
  <si>
    <t>Lincoln South Coast-9</t>
  </si>
  <si>
    <t>Dealership Sales Event-Lincoln South Coast</t>
  </si>
  <si>
    <t>Lincoln South Coast-10</t>
  </si>
  <si>
    <t>DealerSocket Campaigns-Lincoln South Coast</t>
  </si>
  <si>
    <t>Lincoln South Coast-11</t>
  </si>
  <si>
    <t>DealerTrack-Lincoln South Coast</t>
  </si>
  <si>
    <t>Lincoln South Coast-12</t>
  </si>
  <si>
    <t>Digital Retailing-Lincoln South Coast</t>
  </si>
  <si>
    <t>Lincoln South Coast-13</t>
  </si>
  <si>
    <t>Edmunds-Lincoln South Coast</t>
  </si>
  <si>
    <t>Ford Direct</t>
  </si>
  <si>
    <t>Lincoln South Coast-14</t>
  </si>
  <si>
    <t>Ford Direct-Lincoln South Coast</t>
  </si>
  <si>
    <t>Lincoln South Coast-15</t>
  </si>
  <si>
    <t>Google-Lincoln South Coast</t>
  </si>
  <si>
    <t>Lincoln South Coast-16</t>
  </si>
  <si>
    <t>Manufacturer Website-Lincoln South Coast</t>
  </si>
  <si>
    <t>Lincoln South Coast-17</t>
  </si>
  <si>
    <t>Marketing Channel Not Assigned-Lincoln South Coast</t>
  </si>
  <si>
    <t>Lincoln South Coast-18</t>
  </si>
  <si>
    <t>RevenueRadar-Lincoln South Coast</t>
  </si>
  <si>
    <t>Lincoln South Coast-19</t>
  </si>
  <si>
    <t>Service to Sales-Lincoln South Coast</t>
  </si>
  <si>
    <t>Lincoln South Coast-20</t>
  </si>
  <si>
    <t>Unknown Marketing Channel-Lincoln South Coast</t>
  </si>
  <si>
    <t>Lincoln South Coast-21</t>
  </si>
  <si>
    <t>VehicleXchange-Lincoln South Coast</t>
  </si>
  <si>
    <t>Mazda of Escondido-1</t>
  </si>
  <si>
    <t>Service to Sales-Mazda of Escondido</t>
  </si>
  <si>
    <t>Mazda of Escondido-2</t>
  </si>
  <si>
    <t>CARFAX-Mazda of Escondido</t>
  </si>
  <si>
    <t>Mazda of Escondido-3</t>
  </si>
  <si>
    <t>FastLane Appraisal-Mazda of Escondido</t>
  </si>
  <si>
    <t>Mazda of Escondido-4</t>
  </si>
  <si>
    <t>FullPath-Mazda of Escondido</t>
  </si>
  <si>
    <t>Mazda of Escondido-5</t>
  </si>
  <si>
    <t>Manufacturer Website-Mazda of Escondido</t>
  </si>
  <si>
    <t>Mazda of Escondido-6</t>
  </si>
  <si>
    <t>KBB-Mazda of Escondido</t>
  </si>
  <si>
    <t>Mazda of Escondido-7</t>
  </si>
  <si>
    <t>Chat-Mazda of Escondido</t>
  </si>
  <si>
    <t>Mazda of Escondido-8</t>
  </si>
  <si>
    <t>Costco-Mazda of Escondido</t>
  </si>
  <si>
    <t>Mazda of Escondido-9</t>
  </si>
  <si>
    <t>Dealer Website-Mazda of Escondido</t>
  </si>
  <si>
    <t>Mazda of Escondido-10</t>
  </si>
  <si>
    <t>AutoTrader-Mazda of Escondido</t>
  </si>
  <si>
    <t>Mazda of Escondido-11</t>
  </si>
  <si>
    <t>Edmunds-Mazda of Escondido</t>
  </si>
  <si>
    <t>Mazda of Escondido-12</t>
  </si>
  <si>
    <t>Cars.com-Mazda of Escondido</t>
  </si>
  <si>
    <t>Mazda of Escondido-13</t>
  </si>
  <si>
    <t>CarGurus.com-Mazda of Escondido</t>
  </si>
  <si>
    <t>Mazda of Escondido-14</t>
  </si>
  <si>
    <t>Dealership Retention-Mazda of Escondido</t>
  </si>
  <si>
    <t>Mazda of Escondido-15</t>
  </si>
  <si>
    <t>Unknown-Mazda of Escondido</t>
  </si>
  <si>
    <t>Mazda of Escondido-16</t>
  </si>
  <si>
    <t>Google-Mazda of Escondido</t>
  </si>
  <si>
    <t>Mazda of Escondido-17</t>
  </si>
  <si>
    <t>Drive By/Location-Mazda of Escondido</t>
  </si>
  <si>
    <t>Mercedes-Benz of Chandler-1</t>
  </si>
  <si>
    <t>Service to Sales-Mercedes-Benz of Chandler</t>
  </si>
  <si>
    <t>Mercedes-Benz of Chandler-2</t>
  </si>
  <si>
    <t>Dealership Retention-Mercedes-Benz of Chandler</t>
  </si>
  <si>
    <t>Mercedes-Benz of Chandler-3</t>
  </si>
  <si>
    <t>CARFAX-Mercedes-Benz of Chandler</t>
  </si>
  <si>
    <t>Mercedes-Benz of Chandler-4</t>
  </si>
  <si>
    <t>Manufacturer Website-Mercedes-Benz of Chandler</t>
  </si>
  <si>
    <t>Mercedes-Benz of Chandler-5</t>
  </si>
  <si>
    <t>FastLane Appraisal-Mercedes-Benz of Chandler</t>
  </si>
  <si>
    <t>Mercedes-Benz of Chandler-6</t>
  </si>
  <si>
    <t>FullPath-Mercedes-Benz of Chandler</t>
  </si>
  <si>
    <t>Mercedes-Benz of Chandler-7</t>
  </si>
  <si>
    <t>Dealer Website-Mercedes-Benz of Chandler</t>
  </si>
  <si>
    <t>Mercedes-Benz of Chandler-8</t>
  </si>
  <si>
    <t>KBB-Mercedes-Benz of Chandler</t>
  </si>
  <si>
    <t>Mercedes-Benz of Chandler-9</t>
  </si>
  <si>
    <t>Digital Retailing-Mercedes-Benz of Chandler</t>
  </si>
  <si>
    <t>Fullpath - Nurture - Newly Listed Inventory Warm</t>
  </si>
  <si>
    <t>Mercedes-Benz of Chandler-10</t>
  </si>
  <si>
    <t>Fullpath - Nurture - Newly Listed Inventory Warm-Mercedes-Benz of Chandler</t>
  </si>
  <si>
    <t>Mercedes-Benz of Chandler-11</t>
  </si>
  <si>
    <t>Chat-Mercedes-Benz of Chandler</t>
  </si>
  <si>
    <t>Mercedes-Benz of Chandler-12</t>
  </si>
  <si>
    <t>Manufacturer 3rd Party-Mercedes-Benz of Chandler</t>
  </si>
  <si>
    <t>Mercedes-Benz of Chandler-13</t>
  </si>
  <si>
    <t>AutoTrader-Mercedes-Benz of Chandler</t>
  </si>
  <si>
    <t>Mercedes-Benz of Chandler-14</t>
  </si>
  <si>
    <t>Cars.com-Mercedes-Benz of Chandler</t>
  </si>
  <si>
    <t>Mercedes-Benz of Chandler-15</t>
  </si>
  <si>
    <t>CarGurus.com-Mercedes-Benz of Chandler</t>
  </si>
  <si>
    <t>Mercedes-Benz of Chandler-16</t>
  </si>
  <si>
    <t>Edmunds-Mercedes-Benz of Chandler</t>
  </si>
  <si>
    <t>Event - AMG Driving Academy - On Track - Circuit of the Americas PRO - mbusa-source-id</t>
  </si>
  <si>
    <t>Mercedes-Benz of Chandler-17</t>
  </si>
  <si>
    <t>Event - AMG Driving Academy - On Track - Circuit of the Americas PRO - mbusa-source-id-Mercedes-Benz of Chandler</t>
  </si>
  <si>
    <t>mbusa.com - Fleet Program - PEP - Contact Dealer - mbusa-source-id</t>
  </si>
  <si>
    <t>Mercedes-Benz of Chandler-18</t>
  </si>
  <si>
    <t>mbusa.com - Fleet Program - PEP - Contact Dealer - mbusa-source-id-Mercedes-Benz of Chandler</t>
  </si>
  <si>
    <t>Mercedes-Benz of Chandler-19</t>
  </si>
  <si>
    <t>Google-Mercedes-Benz of Chandler</t>
  </si>
  <si>
    <t>Drive By/ Location</t>
  </si>
  <si>
    <t>Mercedes-Benz of Chandler-20</t>
  </si>
  <si>
    <t>Drive By/ Location-Mercedes-Benz of Chandler</t>
  </si>
  <si>
    <t>Mercedes-Benz of Chandler-21</t>
  </si>
  <si>
    <t>Unknown Marketing Channel-Mercedes-Benz of Chandler</t>
  </si>
  <si>
    <t>Mercedes-Benz of North Scottsdale-1</t>
  </si>
  <si>
    <t>Service to Sales-Mercedes-Benz of North Scottsdale</t>
  </si>
  <si>
    <t>Mercedes-Benz of North Scottsdale-2</t>
  </si>
  <si>
    <t>KBB-Mercedes-Benz of North Scottsdale</t>
  </si>
  <si>
    <t>Mercedes-Benz of North Scottsdale-3</t>
  </si>
  <si>
    <t>Dealership Retention-Mercedes-Benz of North Scottsdale</t>
  </si>
  <si>
    <t>Mercedes-Benz of North Scottsdale-4</t>
  </si>
  <si>
    <t>FastLane Appraisal-Mercedes-Benz of North Scottsdale</t>
  </si>
  <si>
    <t>Mercedes-Benz of North Scottsdale-5</t>
  </si>
  <si>
    <t>Manufacturer Website-Mercedes-Benz of North Scottsdale</t>
  </si>
  <si>
    <t>Mercedes-Benz of North Scottsdale-6</t>
  </si>
  <si>
    <t>CARFAX-Mercedes-Benz of North Scottsdale</t>
  </si>
  <si>
    <t>Mercedes-Benz of North Scottsdale-7</t>
  </si>
  <si>
    <t>Dealer Website-Mercedes-Benz of North Scottsdale</t>
  </si>
  <si>
    <t>Mercedes-Benz of North Scottsdale-8</t>
  </si>
  <si>
    <t>FullPath-Mercedes-Benz of North Scottsdale</t>
  </si>
  <si>
    <t>Mercedes-Benz of North Scottsdale-9</t>
  </si>
  <si>
    <t>Manufacturer 3rd Party-Mercedes-Benz of North Scottsdale</t>
  </si>
  <si>
    <t>Mercedes-Benz of North Scottsdale-10</t>
  </si>
  <si>
    <t>Cars.com-Mercedes-Benz of North Scottsdale</t>
  </si>
  <si>
    <t>Mercedes-Benz of North Scottsdale-11</t>
  </si>
  <si>
    <t>Manufacturer Event-Mercedes-Benz of North Scottsdale</t>
  </si>
  <si>
    <t>Mercedes-Benz of North Scottsdale-12</t>
  </si>
  <si>
    <t>Digital Retailing-Mercedes-Benz of North Scottsdale</t>
  </si>
  <si>
    <t>Retail Retention</t>
  </si>
  <si>
    <t>Mercedes-Benz of North Scottsdale-13</t>
  </si>
  <si>
    <t>Retail Retention-Mercedes-Benz of North Scottsdale</t>
  </si>
  <si>
    <t>Fullpath - Nurture - Cash Renewal Warm Penske</t>
  </si>
  <si>
    <t>Mercedes-Benz of North Scottsdale-14</t>
  </si>
  <si>
    <t>Fullpath - Nurture - Cash Renewal Warm Penske-Mercedes-Benz of North Scottsdale</t>
  </si>
  <si>
    <t>Mercedes-Benz of North Scottsdale-15</t>
  </si>
  <si>
    <t>Chat-Mercedes-Benz of North Scottsdale</t>
  </si>
  <si>
    <t>Mercedes-Benz of North Scottsdale-16</t>
  </si>
  <si>
    <t>AutoTrader-Mercedes-Benz of North Scottsdale</t>
  </si>
  <si>
    <t>Mercedes-Benz of North Scottsdale-17</t>
  </si>
  <si>
    <t>CarGurus.com-Mercedes-Benz of North Scottsdale</t>
  </si>
  <si>
    <t>Mercedes-Benz of North Scottsdale-18</t>
  </si>
  <si>
    <t>TrueCar-Mercedes-Benz of North Scottsdale</t>
  </si>
  <si>
    <t>DealerInspire Website Lead - VehicleFinderService</t>
  </si>
  <si>
    <t>Mercedes-Benz of North Scottsdale-19</t>
  </si>
  <si>
    <t>DealerInspire Website Lead - VehicleFinderService-Mercedes-Benz of North Scottsdale</t>
  </si>
  <si>
    <t>mbusa.com - Inventory - CPO - Get E-Price - mbusa-source-id</t>
  </si>
  <si>
    <t>Mercedes-Benz of North Scottsdale-20</t>
  </si>
  <si>
    <t>mbusa.com - Inventory - CPO - Get E-Price - mbusa-source-id-Mercedes-Benz of North Scottsdale</t>
  </si>
  <si>
    <t>Event - AMG Driving Academy - On Track - Circuit of the Americas Performance - mbusa-source-id</t>
  </si>
  <si>
    <t>Mercedes-Benz of North Scottsdale-21</t>
  </si>
  <si>
    <t>Event - AMG Driving Academy - On Track - Circuit of the Americas Performance - mbusa-source-id-Mercedes-Benz of North Scottsdale</t>
  </si>
  <si>
    <t>Event - Hotel - The Lodge at Blue Sky, LLC - mbusa-source-id</t>
  </si>
  <si>
    <t>Mercedes-Benz of North Scottsdale-22</t>
  </si>
  <si>
    <t>Event - Hotel - The Lodge at Blue Sky, LLC - mbusa-source-id-Mercedes-Benz of North Scottsdale</t>
  </si>
  <si>
    <t>mbusa.com - Marketplace - PPM/ELW Packages - mbusa-source-id</t>
  </si>
  <si>
    <t>Mercedes-Benz of North Scottsdale-23</t>
  </si>
  <si>
    <t>mbusa.com - Marketplace - PPM/ELW Packages - mbusa-source-id-Mercedes-Benz of North Scottsdale</t>
  </si>
  <si>
    <t>Mercedes-Benz of North Scottsdale-24</t>
  </si>
  <si>
    <t>Unknown Marketing Channel-Mercedes-Benz of North Scottsdale</t>
  </si>
  <si>
    <t>Mercedes-Benz of North Scottsdale-25</t>
  </si>
  <si>
    <t>Drive By / Location-Mercedes-Benz of North Scottsdale</t>
  </si>
  <si>
    <t>Mercedes-Benz of San Diego-1</t>
  </si>
  <si>
    <t>Service to Sales-Mercedes-Benz of San Diego</t>
  </si>
  <si>
    <t>Mercedes-Benz of San Diego-2</t>
  </si>
  <si>
    <t>Manufacturer Website-Mercedes-Benz of San Diego</t>
  </si>
  <si>
    <t>Mercedes-Benz of San Diego-3</t>
  </si>
  <si>
    <t>CARFAX-Mercedes-Benz of San Diego</t>
  </si>
  <si>
    <t>Mercedes-Benz of San Diego-4</t>
  </si>
  <si>
    <t>Dealership Retention-Mercedes-Benz of San Diego</t>
  </si>
  <si>
    <t>Mercedes-Benz of San Diego-5</t>
  </si>
  <si>
    <t>KBB-Mercedes-Benz of San Diego</t>
  </si>
  <si>
    <t>Mercedes-Benz of San Diego-6</t>
  </si>
  <si>
    <t>Dealer Website-Mercedes-Benz of San Diego</t>
  </si>
  <si>
    <t>Mercedes-Benz of San Diego-7</t>
  </si>
  <si>
    <t>Manufacturer Event-Mercedes-Benz of San Diego</t>
  </si>
  <si>
    <t>Mercedes-Benz of San Diego-8</t>
  </si>
  <si>
    <t>FullPath-Mercedes-Benz of San Diego</t>
  </si>
  <si>
    <t>Mercedes-Benz of San Diego-9</t>
  </si>
  <si>
    <t>Digital Retailing-Mercedes-Benz of San Diego</t>
  </si>
  <si>
    <t>Mercedes-Benz of San Diego-10</t>
  </si>
  <si>
    <t>AutoTrader-Mercedes-Benz of San Diego</t>
  </si>
  <si>
    <t>Mercedes-Benz of San Diego-11</t>
  </si>
  <si>
    <t>Manufacturer 3rd Party-Mercedes-Benz of San Diego</t>
  </si>
  <si>
    <t>Fullpath - Nurture - Newly Listed Inventory Cold Penske</t>
  </si>
  <si>
    <t>Mercedes-Benz of San Diego-12</t>
  </si>
  <si>
    <t>Fullpath - Nurture - Newly Listed Inventory Cold Penske-Mercedes-Benz of San Diego</t>
  </si>
  <si>
    <t>Mercedes-Benz of San Diego-13</t>
  </si>
  <si>
    <t>Chat-Mercedes-Benz of San Diego</t>
  </si>
  <si>
    <t>Mercedes-Benz of San Diego-14</t>
  </si>
  <si>
    <t>Cars.com-Mercedes-Benz of San Diego</t>
  </si>
  <si>
    <t>Mercedes-Benz of San Diego-15</t>
  </si>
  <si>
    <t>Costco-Mercedes-Benz of San Diego</t>
  </si>
  <si>
    <t>Mercedes-Benz of San Diego-16</t>
  </si>
  <si>
    <t>CarGurus.com-Mercedes-Benz of San Diego</t>
  </si>
  <si>
    <t>Mercedes-Benz of San Diego-17</t>
  </si>
  <si>
    <t>Edmunds-Mercedes-Benz of San Diego</t>
  </si>
  <si>
    <t>Mercedes-Benz of San Diego-18</t>
  </si>
  <si>
    <t>DealerInspire Website Lead - VehicleFinderService-Mercedes-Benz of San Diego</t>
  </si>
  <si>
    <t>mbusa.com - Build your own - Schedule Test Drive - mbusa-source-id</t>
  </si>
  <si>
    <t>Mercedes-Benz of San Diego-19</t>
  </si>
  <si>
    <t>mbusa.com - Build your own - Schedule Test Drive - mbusa-source-id-Mercedes-Benz of San Diego</t>
  </si>
  <si>
    <t>mbusa.com - SPO - Pre-Owned - Completed Deal - mbusa-source-id</t>
  </si>
  <si>
    <t>Mercedes-Benz of San Diego-20</t>
  </si>
  <si>
    <t>mbusa.com - SPO - Pre-Owned - Completed Deal - mbusa-source-id-Mercedes-Benz of San Diego</t>
  </si>
  <si>
    <t>Mercedes-Benz of San Diego-21</t>
  </si>
  <si>
    <t>Unknown Marketing Channel-Mercedes-Benz of San Diego</t>
  </si>
  <si>
    <t>Mercedes-Benz of San Diego-22</t>
  </si>
  <si>
    <t>Drive By/Location-Mercedes-Benz of San Diego</t>
  </si>
  <si>
    <t>MINI North Scottsdale-1</t>
  </si>
  <si>
    <t>Service to Sales-MINI North Scottsdale</t>
  </si>
  <si>
    <t>MINI North Scottsdale-2</t>
  </si>
  <si>
    <t>Dealership Retention-MINI North Scottsdale</t>
  </si>
  <si>
    <t>MINI North Scottsdale-3</t>
  </si>
  <si>
    <t>Dealer Website-MINI North Scottsdale</t>
  </si>
  <si>
    <t>MINI North Scottsdale-4</t>
  </si>
  <si>
    <t>CARFAX-MINI North Scottsdale</t>
  </si>
  <si>
    <t>MINI North Scottsdale-5</t>
  </si>
  <si>
    <t>KBB-MINI North Scottsdale</t>
  </si>
  <si>
    <t>MINI North Scottsdale-6</t>
  </si>
  <si>
    <t>Manufacturer 3rd Party-MINI North Scottsdale</t>
  </si>
  <si>
    <t>MINI North Scottsdale-7</t>
  </si>
  <si>
    <t>Fullpath-MINI North Scottsdale</t>
  </si>
  <si>
    <t>MINI North Scottsdale-8</t>
  </si>
  <si>
    <t>Chat-MINI North Scottsdale</t>
  </si>
  <si>
    <t>MINI North Scottsdale-9</t>
  </si>
  <si>
    <t>Manufacturer Website-MINI North Scottsdale</t>
  </si>
  <si>
    <t>MINI North Scottsdale-10</t>
  </si>
  <si>
    <t>Cars.com-MINI North Scottsdale</t>
  </si>
  <si>
    <t>MINI North Scottsdale-11</t>
  </si>
  <si>
    <t>AutoTrader-MINI North Scottsdale</t>
  </si>
  <si>
    <t>MINI North Scottsdale-12</t>
  </si>
  <si>
    <t>CarGurus.com-MINI North Scottsdale</t>
  </si>
  <si>
    <t>MINI North Scottsdale-13</t>
  </si>
  <si>
    <t>Edmunds-MINI North Scottsdale</t>
  </si>
  <si>
    <t>MINI North Scottsdale-14</t>
  </si>
  <si>
    <t>Digital Retailing-MINI North Scottsdale</t>
  </si>
  <si>
    <t>MINI JCW Family Handraisers</t>
  </si>
  <si>
    <t>MINI North Scottsdale-15</t>
  </si>
  <si>
    <t>MINI JCW Family Handraisers-MINI North Scottsdale</t>
  </si>
  <si>
    <t>MINI North Scottsdale-16</t>
  </si>
  <si>
    <t>Unknown Marketing Channel-MINI North Scottsdale</t>
  </si>
  <si>
    <t>MINI North Scottsdale-17</t>
  </si>
  <si>
    <t>Drive By / Location-MINI North Scottsdale</t>
  </si>
  <si>
    <t>MINI of Austin</t>
  </si>
  <si>
    <t>MINI of Austin-1</t>
  </si>
  <si>
    <t>Service to Sales-MINI of Austin</t>
  </si>
  <si>
    <t>MINI of Austin-2</t>
  </si>
  <si>
    <t>Manufacturer Website-MINI of Austin</t>
  </si>
  <si>
    <t>MINI of Austin-3</t>
  </si>
  <si>
    <t>CARFAX-MINI of Austin</t>
  </si>
  <si>
    <t>MINI of Austin-4</t>
  </si>
  <si>
    <t>Dealership Retention-MINI of Austin</t>
  </si>
  <si>
    <t>MINI of Austin-5</t>
  </si>
  <si>
    <t>KBB-MINI of Austin</t>
  </si>
  <si>
    <t>MINI of Austin-6</t>
  </si>
  <si>
    <t>Dealership Website-MINI of Austin</t>
  </si>
  <si>
    <t>MINI of Austin-7</t>
  </si>
  <si>
    <t>Chat-MINI of Austin</t>
  </si>
  <si>
    <t>MINI of Austin-8</t>
  </si>
  <si>
    <t>CarGurus.com-MINI of Austin</t>
  </si>
  <si>
    <t>MINI of Austin-9</t>
  </si>
  <si>
    <t>Cars.com-MINI of Austin</t>
  </si>
  <si>
    <t>MINI of Austin-10</t>
  </si>
  <si>
    <t>AutoTrader-MINI of Austin</t>
  </si>
  <si>
    <t>MINI of Austin-11</t>
  </si>
  <si>
    <t>Digital Retailing-MINI of Austin</t>
  </si>
  <si>
    <t>MINI of Austin-12</t>
  </si>
  <si>
    <t>Edmunds-MINI of Austin</t>
  </si>
  <si>
    <t>Dealer Inspire/Online Shopper</t>
  </si>
  <si>
    <t>MINI of Austin-13</t>
  </si>
  <si>
    <t>Dealer Inspire/Online Shopper-MINI of Austin</t>
  </si>
  <si>
    <t>MINI of Austin-14</t>
  </si>
  <si>
    <t>Drive By/Location-MINI of Austin</t>
  </si>
  <si>
    <t>MINI of Austin-15</t>
  </si>
  <si>
    <t>Unknown Marketing Channel-MINI of Austin</t>
  </si>
  <si>
    <t>MINI of Marin-1</t>
  </si>
  <si>
    <t>CARFAX-MINI of Marin</t>
  </si>
  <si>
    <t>MINI of Marin-2</t>
  </si>
  <si>
    <t>Service to Sales-MINI of Marin</t>
  </si>
  <si>
    <t>MINI of Marin-3</t>
  </si>
  <si>
    <t>Dealership Retention-MINI of Marin</t>
  </si>
  <si>
    <t>MINI of Marin-4</t>
  </si>
  <si>
    <t>KBB-MINI of Marin</t>
  </si>
  <si>
    <t>MINI of Marin-5</t>
  </si>
  <si>
    <t>FastLane Appraisal-MINI of Marin</t>
  </si>
  <si>
    <t>MINI of Marin-6</t>
  </si>
  <si>
    <t>FullPath-MINI of Marin</t>
  </si>
  <si>
    <t>MINI of Marin-7</t>
  </si>
  <si>
    <t>Manufacturer 3rd Party-MINI of Marin</t>
  </si>
  <si>
    <t>MINI of Marin-8</t>
  </si>
  <si>
    <t>Dealership Website-MINI of Marin</t>
  </si>
  <si>
    <t>MINI of Marin-9</t>
  </si>
  <si>
    <t>Manufacturer Website-MINI of Marin</t>
  </si>
  <si>
    <t>MINI of Marin-10</t>
  </si>
  <si>
    <t>Chat-MINI of Marin</t>
  </si>
  <si>
    <t>MINI of Marin-11</t>
  </si>
  <si>
    <t>CarGurus.com-MINI of Marin</t>
  </si>
  <si>
    <t>MINI of Marin-12</t>
  </si>
  <si>
    <t>AutoTrader-MINI of Marin</t>
  </si>
  <si>
    <t>MINI of Marin-13</t>
  </si>
  <si>
    <t>Digital Retailing-MINI of Marin</t>
  </si>
  <si>
    <t>MINI of Marin-14</t>
  </si>
  <si>
    <t>Edmunds-MINI of Marin</t>
  </si>
  <si>
    <t>MINI of Marin-15</t>
  </si>
  <si>
    <t>Unknown Marketing Channel-MINI of Marin</t>
  </si>
  <si>
    <t>MINI of Marin-16</t>
  </si>
  <si>
    <t>Drive By/Location-MINI of Marin</t>
  </si>
  <si>
    <t>MINI of Ontario</t>
  </si>
  <si>
    <t>MINI of Ontario-1</t>
  </si>
  <si>
    <t>Service to Sales-MINI of Ontario</t>
  </si>
  <si>
    <t>MINI of Ontario-2</t>
  </si>
  <si>
    <t>CARFAX-MINI of Ontario</t>
  </si>
  <si>
    <t>MINI of Ontario-3</t>
  </si>
  <si>
    <t>Cars.com-MINI of Ontario</t>
  </si>
  <si>
    <t>MINI of Ontario-4</t>
  </si>
  <si>
    <t>Dealership Retention-MINI of Ontario</t>
  </si>
  <si>
    <t>MINI of Ontario-5</t>
  </si>
  <si>
    <t>CarGurus.com-MINI of Ontario</t>
  </si>
  <si>
    <t>MINI of Ontario-6</t>
  </si>
  <si>
    <t>Manufacturer Website-MINI of Ontario</t>
  </si>
  <si>
    <t>MINI of Ontario-7</t>
  </si>
  <si>
    <t>Manufacturer 3rd Party-MINI of Ontario</t>
  </si>
  <si>
    <t>MINI of Ontario-8</t>
  </si>
  <si>
    <t>Dealership Website-MINI of Ontario</t>
  </si>
  <si>
    <t>MINI of Ontario-9</t>
  </si>
  <si>
    <t>Fullpath-MINI of Ontario</t>
  </si>
  <si>
    <t>MINI of Ontario-10</t>
  </si>
  <si>
    <t>AutoTrader-MINI of Ontario</t>
  </si>
  <si>
    <t>MINI of Ontario-11</t>
  </si>
  <si>
    <t>Chat-MINI of Ontario</t>
  </si>
  <si>
    <t>MINI of Ontario-12</t>
  </si>
  <si>
    <t>BlackBook-MINI of Ontario</t>
  </si>
  <si>
    <t>MINI F67 Convertible - Contact A Dealer</t>
  </si>
  <si>
    <t>MINI of Ontario-13</t>
  </si>
  <si>
    <t>MINI F67 Convertible - Contact A Dealer-MINI of Ontario</t>
  </si>
  <si>
    <t>MINI of Ontario-14</t>
  </si>
  <si>
    <t>Unknown Marketing Channel-MINI of Ontario</t>
  </si>
  <si>
    <t>MINI of Ontario-15</t>
  </si>
  <si>
    <t>Google -MINI of Ontario</t>
  </si>
  <si>
    <t>MINI of Ontario-16</t>
  </si>
  <si>
    <t>Drive By / Location-MINI of Ontario</t>
  </si>
  <si>
    <t>MINI of San Diego-1</t>
  </si>
  <si>
    <t>Service to Sales-MINI of San Diego</t>
  </si>
  <si>
    <t>MINI of San Diego-2</t>
  </si>
  <si>
    <t>Dealership Retention-MINI of San Diego</t>
  </si>
  <si>
    <t>MINI of San Diego-3</t>
  </si>
  <si>
    <t>Fullpath-MINI of San Diego</t>
  </si>
  <si>
    <t>MINI of San Diego-4</t>
  </si>
  <si>
    <t>Manufacturer Website-MINI of San Diego</t>
  </si>
  <si>
    <t>MINI of San Diego-5</t>
  </si>
  <si>
    <t>Manufacturer 3rd Party-MINI of San Diego</t>
  </si>
  <si>
    <t>Fullpath - Nurture - Vdp Visitors Warm</t>
  </si>
  <si>
    <t>MINI of San Diego-6</t>
  </si>
  <si>
    <t>Fullpath - Nurture - Vdp Visitors Warm-MINI of San Diego</t>
  </si>
  <si>
    <t>MINI of San Diego-7</t>
  </si>
  <si>
    <t>Chat-MINI of San Diego</t>
  </si>
  <si>
    <t>MINI of San Diego-8</t>
  </si>
  <si>
    <t>Dealership Website-MINI of San Diego</t>
  </si>
  <si>
    <t>MINI of San Diego-9</t>
  </si>
  <si>
    <t>CARFAX-MINI of San Diego</t>
  </si>
  <si>
    <t>MINI of San Diego-10</t>
  </si>
  <si>
    <t>CarGurus.com-MINI of San Diego</t>
  </si>
  <si>
    <t>MINI of San Diego-11</t>
  </si>
  <si>
    <t>Cars.com-MINI of San Diego</t>
  </si>
  <si>
    <t>MINI of San Diego-12</t>
  </si>
  <si>
    <t>Digital Retail-MINI of San Diego</t>
  </si>
  <si>
    <t>MINI F65 Cooper 4 Door - Contact A Dealer</t>
  </si>
  <si>
    <t>MINI of San Diego-13</t>
  </si>
  <si>
    <t>MINI F65 Cooper 4 Door - Contact A Dealer-MINI of San Diego</t>
  </si>
  <si>
    <t>Dealer Inspire/Contact Parts</t>
  </si>
  <si>
    <t>MINI of San Diego-14</t>
  </si>
  <si>
    <t>Dealer Inspire/Contact Parts-MINI of San Diego</t>
  </si>
  <si>
    <t>MINI of San Diego-15</t>
  </si>
  <si>
    <t>AutoTrader-MINI of San Diego</t>
  </si>
  <si>
    <t>MINI of San Diego-16</t>
  </si>
  <si>
    <t>Drive By/Location-MINI of San Diego</t>
  </si>
  <si>
    <t>MINI of San Diego-17</t>
  </si>
  <si>
    <t>Unknown Marketing Channel-MINI of San Diego</t>
  </si>
  <si>
    <t>MINI of Tempe-1</t>
  </si>
  <si>
    <t>CARFAX-MINI of Tempe</t>
  </si>
  <si>
    <t>MINI of Tempe-2</t>
  </si>
  <si>
    <t>Service to Sales-MINI of Tempe</t>
  </si>
  <si>
    <t>MINI of Tempe-3</t>
  </si>
  <si>
    <t>Dealership Retention-MINI of Tempe</t>
  </si>
  <si>
    <t>MINI of Tempe-4</t>
  </si>
  <si>
    <t>FastLane Appraisal-MINI of Tempe</t>
  </si>
  <si>
    <t>MINI of Tempe-5</t>
  </si>
  <si>
    <t>Dealer Website-MINI of Tempe</t>
  </si>
  <si>
    <t>MINI of Tempe-6</t>
  </si>
  <si>
    <t>Manufacturer 3rd Party-MINI of Tempe</t>
  </si>
  <si>
    <t>MINI of Tempe-7</t>
  </si>
  <si>
    <t>Fullpath-MINI of Tempe</t>
  </si>
  <si>
    <t>MINI of Tempe-8</t>
  </si>
  <si>
    <t>Chat-MINI of Tempe</t>
  </si>
  <si>
    <t>MINI of Tempe-9</t>
  </si>
  <si>
    <t>Manufacturer Website-MINI of Tempe</t>
  </si>
  <si>
    <t>MINI of Tempe-10</t>
  </si>
  <si>
    <t>Digital Retailing-MINI of Tempe</t>
  </si>
  <si>
    <t>MINI of Tempe-11</t>
  </si>
  <si>
    <t>AutoTrader-MINI of Tempe</t>
  </si>
  <si>
    <t>MINI of Tempe-12</t>
  </si>
  <si>
    <t>CarGurus.com-MINI of Tempe</t>
  </si>
  <si>
    <t>MINI of Tempe-13</t>
  </si>
  <si>
    <t>Edmunds-MINI of Tempe</t>
  </si>
  <si>
    <t>MINI Countryman SE All4</t>
  </si>
  <si>
    <t>MINI of Tempe-14</t>
  </si>
  <si>
    <t>MINI Countryman SE All4-MINI of Tempe</t>
  </si>
  <si>
    <t>MINI of Tempe-15</t>
  </si>
  <si>
    <t>Unknown Marketing Channel-MINI of Tempe</t>
  </si>
  <si>
    <t>MINI of Tempe-16</t>
  </si>
  <si>
    <t>Google -MINI of Tempe</t>
  </si>
  <si>
    <t>MINI of Tempe-17</t>
  </si>
  <si>
    <t>Drive By / Location-MINI of Tempe</t>
  </si>
  <si>
    <t>Motorwerks BMW-1</t>
  </si>
  <si>
    <t>Archived-Motorwerks BMW</t>
  </si>
  <si>
    <t>Motorwerks BMW-2</t>
  </si>
  <si>
    <t>Automotive Mastermind-Motorwerks BMW</t>
  </si>
  <si>
    <t>Motorwerks BMW-3</t>
  </si>
  <si>
    <t>AutoTrader-Motorwerks BMW</t>
  </si>
  <si>
    <t>Motorwerks BMW-4</t>
  </si>
  <si>
    <t>BlackBook-Motorwerks BMW</t>
  </si>
  <si>
    <t>Motorwerks BMW-5</t>
  </si>
  <si>
    <t>CARFAX-Motorwerks BMW</t>
  </si>
  <si>
    <t>Motorwerks BMW-6</t>
  </si>
  <si>
    <t>CarGurus.com-Motorwerks BMW</t>
  </si>
  <si>
    <t>Motorwerks BMW-7</t>
  </si>
  <si>
    <t>Cars.com-Motorwerks BMW</t>
  </si>
  <si>
    <t>Motorwerks BMW-8</t>
  </si>
  <si>
    <t>CarSoup-Motorwerks BMW</t>
  </si>
  <si>
    <t>Motorwerks BMW-9</t>
  </si>
  <si>
    <t>Chat-Motorwerks BMW</t>
  </si>
  <si>
    <t>Motorwerks BMW-10</t>
  </si>
  <si>
    <t>Corporate Site-Motorwerks BMW</t>
  </si>
  <si>
    <t>Motorwerks BMW-11</t>
  </si>
  <si>
    <t>Costco-Motorwerks BMW</t>
  </si>
  <si>
    <t>Credit Application</t>
  </si>
  <si>
    <t>Motorwerks BMW-12</t>
  </si>
  <si>
    <t>Credit Application-Motorwerks BMW</t>
  </si>
  <si>
    <t>Motorwerks BMW-13</t>
  </si>
  <si>
    <t>Dealer Website-Motorwerks BMW</t>
  </si>
  <si>
    <t>Motorwerks BMW-14</t>
  </si>
  <si>
    <t>Dealership Retention-Motorwerks BMW</t>
  </si>
  <si>
    <t>Motorwerks BMW-15</t>
  </si>
  <si>
    <t>Dealership Sales Event-Motorwerks BMW</t>
  </si>
  <si>
    <t>Motorwerks BMW-16</t>
  </si>
  <si>
    <t>DealerSocket Campaigns-Motorwerks BMW</t>
  </si>
  <si>
    <t>Motorwerks BMW-17</t>
  </si>
  <si>
    <t>Digital Retailing-Motorwerks BMW</t>
  </si>
  <si>
    <t>Motorwerks BMW-18</t>
  </si>
  <si>
    <t>Direct Mail-Motorwerks BMW</t>
  </si>
  <si>
    <t>Motorwerks BMW-19</t>
  </si>
  <si>
    <t>Drive By / Location-Motorwerks BMW</t>
  </si>
  <si>
    <t>Motorwerks BMW-20</t>
  </si>
  <si>
    <t>Email Marketing-Motorwerks BMW</t>
  </si>
  <si>
    <t>Motorwerks BMW-21</t>
  </si>
  <si>
    <t>Google-Motorwerks BMW</t>
  </si>
  <si>
    <t>Motorwerks BMW-22</t>
  </si>
  <si>
    <t>KBB-Motorwerks BMW</t>
  </si>
  <si>
    <t>Motorwerks BMW-23</t>
  </si>
  <si>
    <t>Manufacturer 3rd Party-Motorwerks BMW</t>
  </si>
  <si>
    <t>Motorwerks BMW-24</t>
  </si>
  <si>
    <t>Manufacturer Event-Motorwerks BMW</t>
  </si>
  <si>
    <t>Motorwerks BMW-25</t>
  </si>
  <si>
    <t>Manufacturer Website-Motorwerks BMW</t>
  </si>
  <si>
    <t>Motorwerks BMW-26</t>
  </si>
  <si>
    <t>Marketing Channel Not Assigned-Motorwerks BMW</t>
  </si>
  <si>
    <t>Motorwerks BMW-27</t>
  </si>
  <si>
    <t>Marketing Event-Motorwerks BMW</t>
  </si>
  <si>
    <t>Motorwerks BMW-28</t>
  </si>
  <si>
    <t>Phone - Inbound-Motorwerks BMW</t>
  </si>
  <si>
    <t>Motorwerks BMW-29</t>
  </si>
  <si>
    <t>Radio-Motorwerks BMW</t>
  </si>
  <si>
    <t>Motorwerks BMW-30</t>
  </si>
  <si>
    <t>RevenueRadar-Motorwerks BMW</t>
  </si>
  <si>
    <t>Motorwerks BMW-31</t>
  </si>
  <si>
    <t>Service to Sales-Motorwerks BMW</t>
  </si>
  <si>
    <t>Motorwerks BMW-32</t>
  </si>
  <si>
    <t>Social Media-Motorwerks BMW</t>
  </si>
  <si>
    <t>Motorwerks BMW-33</t>
  </si>
  <si>
    <t>Unknown Marketing Channel-Motorwerks BMW</t>
  </si>
  <si>
    <t>Motorwerks BMW-34</t>
  </si>
  <si>
    <t>VehicleXchange-Motorwerks BMW</t>
  </si>
  <si>
    <t>Motorwerks MINI-1</t>
  </si>
  <si>
    <t>Service to Sales-Motorwerks MINI</t>
  </si>
  <si>
    <t>Motorwerks MINI-2</t>
  </si>
  <si>
    <t>CARFAX-Motorwerks MINI</t>
  </si>
  <si>
    <t>Motorwerks MINI-3</t>
  </si>
  <si>
    <t>KBB-Motorwerks MINI</t>
  </si>
  <si>
    <t>Motorwerks MINI-4</t>
  </si>
  <si>
    <t>Manufacturer Website-Motorwerks MINI</t>
  </si>
  <si>
    <t>Motorwerks MINI-5</t>
  </si>
  <si>
    <t>Dealership Retention-Motorwerks MINI</t>
  </si>
  <si>
    <t>Motorwerks MINI-6</t>
  </si>
  <si>
    <t>Dealership Website-Motorwerks MINI</t>
  </si>
  <si>
    <t>Motorwerks MINI-7</t>
  </si>
  <si>
    <t>Fullpath-Motorwerks MINI</t>
  </si>
  <si>
    <t>Motorwerks MINI-8</t>
  </si>
  <si>
    <t>Fullpath - Nurture - Non Buyers Warm-Motorwerks MINI</t>
  </si>
  <si>
    <t>Motorwerks MINI-9</t>
  </si>
  <si>
    <t>Chat-Motorwerks MINI</t>
  </si>
  <si>
    <t>Motorwerks MINI-10</t>
  </si>
  <si>
    <t>CarGurus.com-Motorwerks MINI</t>
  </si>
  <si>
    <t>Motorwerks MINI-11</t>
  </si>
  <si>
    <t>Cars.com-Motorwerks MINI</t>
  </si>
  <si>
    <t>Motorwerks MINI-12</t>
  </si>
  <si>
    <t>AutoTrader-Motorwerks MINI</t>
  </si>
  <si>
    <t>Motorwerks MINI-13</t>
  </si>
  <si>
    <t>Unknown Marketing Channel-Motorwerks MINI</t>
  </si>
  <si>
    <t>Motorwerks MINI-14</t>
  </si>
  <si>
    <t>Digital Retailing-Motorwerks MINI</t>
  </si>
  <si>
    <t>Motorwerks MINI-15</t>
  </si>
  <si>
    <t>Drive By/Location-Motorwerks MINI</t>
  </si>
  <si>
    <t>Motorwerks MINI-16</t>
  </si>
  <si>
    <t>Google-Motorwerks MINI</t>
  </si>
  <si>
    <t>Penske Chevrolet-1</t>
  </si>
  <si>
    <t>ActivEngage-Penske Chevrolet</t>
  </si>
  <si>
    <t>Penske Chevrolet-2</t>
  </si>
  <si>
    <t>Archived-Penske Chevrolet</t>
  </si>
  <si>
    <t>Penske Chevrolet-3</t>
  </si>
  <si>
    <t>AutoTrader-Penske Chevrolet</t>
  </si>
  <si>
    <t>Penske Chevrolet-4</t>
  </si>
  <si>
    <t>CARFAX-Penske Chevrolet</t>
  </si>
  <si>
    <t>Penske Chevrolet-5</t>
  </si>
  <si>
    <t>CarGurus.com-Penske Chevrolet</t>
  </si>
  <si>
    <t>Penske Chevrolet-6</t>
  </si>
  <si>
    <t>Cars.com-Penske Chevrolet</t>
  </si>
  <si>
    <t>Penske Chevrolet-7</t>
  </si>
  <si>
    <t>Chase Auto Preferred-Penske Chevrolet</t>
  </si>
  <si>
    <t>Penske Chevrolet-8</t>
  </si>
  <si>
    <t>Chat-Penske Chevrolet</t>
  </si>
  <si>
    <t>Penske Chevrolet-9</t>
  </si>
  <si>
    <t>Corporate Site-Penske Chevrolet</t>
  </si>
  <si>
    <t>Penske Chevrolet-10</t>
  </si>
  <si>
    <t>Costco-Penske Chevrolet</t>
  </si>
  <si>
    <t>Penske Chevrolet-11</t>
  </si>
  <si>
    <t>Dealer Website-Penske Chevrolet</t>
  </si>
  <si>
    <t>Penske Chevrolet-12</t>
  </si>
  <si>
    <t>Dealership Retention-Penske Chevrolet</t>
  </si>
  <si>
    <t>Penske Chevrolet-13</t>
  </si>
  <si>
    <t>Dealership Sales Event-Penske Chevrolet</t>
  </si>
  <si>
    <t>Penske Chevrolet-14</t>
  </si>
  <si>
    <t>DealerSocket Campaigns-Penske Chevrolet</t>
  </si>
  <si>
    <t>Penske Chevrolet-15</t>
  </si>
  <si>
    <t>Digital Retailing-Penske Chevrolet</t>
  </si>
  <si>
    <t>Penske Chevrolet-16</t>
  </si>
  <si>
    <t>Direct Mail-Penske Chevrolet</t>
  </si>
  <si>
    <t>Penske Chevrolet-17</t>
  </si>
  <si>
    <t>Drive By / Location-Penske Chevrolet</t>
  </si>
  <si>
    <t>Penske Chevrolet-18</t>
  </si>
  <si>
    <t>Email Marketing-Penske Chevrolet</t>
  </si>
  <si>
    <t>Penske Chevrolet-19</t>
  </si>
  <si>
    <t>Google-Penske Chevrolet</t>
  </si>
  <si>
    <t>Penske Chevrolet-20</t>
  </si>
  <si>
    <t>KBB-Penske Chevrolet</t>
  </si>
  <si>
    <t>Penske Chevrolet-21</t>
  </si>
  <si>
    <t>KBB ICO-Penske Chevrolet</t>
  </si>
  <si>
    <t>Penske Chevrolet-22</t>
  </si>
  <si>
    <t>Manufacturer 3rd Party-Penske Chevrolet</t>
  </si>
  <si>
    <t>Penske Chevrolet-23</t>
  </si>
  <si>
    <t>Manufacturer Website-Penske Chevrolet</t>
  </si>
  <si>
    <t>Penske Chevrolet-24</t>
  </si>
  <si>
    <t>Radio-Penske Chevrolet</t>
  </si>
  <si>
    <t>Penske Chevrolet-25</t>
  </si>
  <si>
    <t>RevenueRadar-Penske Chevrolet</t>
  </si>
  <si>
    <t>Penske Chevrolet-26</t>
  </si>
  <si>
    <t>Service to Sales-Penske Chevrolet</t>
  </si>
  <si>
    <t>Penske Chevrolet-27</t>
  </si>
  <si>
    <t>Social Media-Penske Chevrolet</t>
  </si>
  <si>
    <t>Penske Chevrolet-28</t>
  </si>
  <si>
    <t>TV-Penske Chevrolet</t>
  </si>
  <si>
    <t>Penske Chevrolet-29</t>
  </si>
  <si>
    <t>Unknown Marketing Channel-Penske Chevrolet</t>
  </si>
  <si>
    <t>Penske Chevrolet-30</t>
  </si>
  <si>
    <t>VehicleXchange-Penske Chevrolet</t>
  </si>
  <si>
    <t>Penske Honda-1</t>
  </si>
  <si>
    <t>AutoTrader-Penske Honda</t>
  </si>
  <si>
    <t>Penske Honda-2</t>
  </si>
  <si>
    <t>Capital One-Penske Honda</t>
  </si>
  <si>
    <t>Penske Honda-3</t>
  </si>
  <si>
    <t>CarNow-Penske Honda</t>
  </si>
  <si>
    <t>Penske Honda-4</t>
  </si>
  <si>
    <t>Cars.com-Penske Honda</t>
  </si>
  <si>
    <t>Penske Honda-5</t>
  </si>
  <si>
    <t>Chase Auto Preferred-Penske Honda</t>
  </si>
  <si>
    <t>Penske Honda-6</t>
  </si>
  <si>
    <t>Chat-Penske Honda</t>
  </si>
  <si>
    <t>Penske Honda-7</t>
  </si>
  <si>
    <t>Corporate Site-Penske Honda</t>
  </si>
  <si>
    <t>Penske Honda-8</t>
  </si>
  <si>
    <t>Costco-Penske Honda</t>
  </si>
  <si>
    <t>Penske Honda-9</t>
  </si>
  <si>
    <t>Dealer Website-Penske Honda</t>
  </si>
  <si>
    <t>Penske Honda-10</t>
  </si>
  <si>
    <t>Dealership Retention-Penske Honda</t>
  </si>
  <si>
    <t>Penske Honda-11</t>
  </si>
  <si>
    <t>DealerSocket Campaigns-Penske Honda</t>
  </si>
  <si>
    <t>Penske Honda-12</t>
  </si>
  <si>
    <t>DealerTrack-Penske Honda</t>
  </si>
  <si>
    <t>Penske Honda-13</t>
  </si>
  <si>
    <t>Digital Retailing-Penske Honda</t>
  </si>
  <si>
    <t>Penske Honda-14</t>
  </si>
  <si>
    <t>Direct Mail-Penske Honda</t>
  </si>
  <si>
    <t>Penske Honda-15</t>
  </si>
  <si>
    <t>Drive By / Location-Penske Honda</t>
  </si>
  <si>
    <t>Penske Honda-16</t>
  </si>
  <si>
    <t>Edmunds-Penske Honda</t>
  </si>
  <si>
    <t>Penske Honda-17</t>
  </si>
  <si>
    <t>Email Marketing-Penske Honda</t>
  </si>
  <si>
    <t>Penske Honda-18</t>
  </si>
  <si>
    <t>Google-Penske Honda</t>
  </si>
  <si>
    <t>Penske Honda-19</t>
  </si>
  <si>
    <t>Manufacturer 3rd Party-Penske Honda</t>
  </si>
  <si>
    <t>Penske Honda-20</t>
  </si>
  <si>
    <t>Manufacturer Website-Penske Honda</t>
  </si>
  <si>
    <t>Penske Honda-21</t>
  </si>
  <si>
    <t>Marketing Channel Not Assigned-Penske Honda</t>
  </si>
  <si>
    <t>Penske Honda-22</t>
  </si>
  <si>
    <t>Newspaper-Penske Honda</t>
  </si>
  <si>
    <t>Penske Honda-23</t>
  </si>
  <si>
    <t>Phone - Inbound-Penske Honda</t>
  </si>
  <si>
    <t>Penske Honda-24</t>
  </si>
  <si>
    <t>Radio-Penske Honda</t>
  </si>
  <si>
    <t>Penske Honda-25</t>
  </si>
  <si>
    <t>RevenueRadar-Penske Honda</t>
  </si>
  <si>
    <t>Penske Honda-26</t>
  </si>
  <si>
    <t>Service to Sales-Penske Honda</t>
  </si>
  <si>
    <t>Penske Honda-27</t>
  </si>
  <si>
    <t>Social Media-Penske Honda</t>
  </si>
  <si>
    <t>Penske Honda-28</t>
  </si>
  <si>
    <t>TV-Penske Honda</t>
  </si>
  <si>
    <t>Penske Honda-29</t>
  </si>
  <si>
    <t>Unknown Marketing Channel-Penske Honda</t>
  </si>
  <si>
    <t>Penske Honda-30</t>
  </si>
  <si>
    <t>VehicleXchange-Penske Honda</t>
  </si>
  <si>
    <t>Peter Pan BMW</t>
  </si>
  <si>
    <t>Peter Pan BMW-1</t>
  </si>
  <si>
    <t>Auto Club SoCal-Peter Pan BMW</t>
  </si>
  <si>
    <t>Peter Pan BMW-2</t>
  </si>
  <si>
    <t>Automotive Mastermind-Peter Pan BMW</t>
  </si>
  <si>
    <t>Peter Pan BMW-3</t>
  </si>
  <si>
    <t>BlackBook-Peter Pan BMW</t>
  </si>
  <si>
    <t>Peter Pan BMW-4</t>
  </si>
  <si>
    <t>CarGurus.com-Peter Pan BMW</t>
  </si>
  <si>
    <t>Peter Pan BMW-5</t>
  </si>
  <si>
    <t>Chat-Peter Pan BMW</t>
  </si>
  <si>
    <t>Peter Pan BMW-6</t>
  </si>
  <si>
    <t>Costco-Peter Pan BMW</t>
  </si>
  <si>
    <t>Peter Pan BMW-7</t>
  </si>
  <si>
    <t>Dealer Group Site-Peter Pan BMW</t>
  </si>
  <si>
    <t>Peter Pan BMW-8</t>
  </si>
  <si>
    <t>Dealer Website-Peter Pan BMW</t>
  </si>
  <si>
    <t>Peter Pan BMW-9</t>
  </si>
  <si>
    <t>Dealership Retention-Peter Pan BMW</t>
  </si>
  <si>
    <t>Peter Pan BMW-10</t>
  </si>
  <si>
    <t>DealerSocket Campaigns-Peter Pan BMW</t>
  </si>
  <si>
    <t>Peter Pan BMW-11</t>
  </si>
  <si>
    <t>DealerTrack-Peter Pan BMW</t>
  </si>
  <si>
    <t>Peter Pan BMW-12</t>
  </si>
  <si>
    <t>Digital Retailing-Peter Pan BMW</t>
  </si>
  <si>
    <t>Peter Pan BMW-13</t>
  </si>
  <si>
    <t>Edmunds-Peter Pan BMW</t>
  </si>
  <si>
    <t>Peter Pan BMW-14</t>
  </si>
  <si>
    <t>Email Marketing-Peter Pan BMW</t>
  </si>
  <si>
    <t>Peter Pan BMW-15</t>
  </si>
  <si>
    <t>Google-Peter Pan BMW</t>
  </si>
  <si>
    <t>Peter Pan BMW-16</t>
  </si>
  <si>
    <t>KBB ICO-Peter Pan BMW</t>
  </si>
  <si>
    <t>Peter Pan BMW-17</t>
  </si>
  <si>
    <t>Manufacturer 3rd Party-Peter Pan BMW</t>
  </si>
  <si>
    <t>Peter Pan BMW-18</t>
  </si>
  <si>
    <t>Manufacturer Event-Peter Pan BMW</t>
  </si>
  <si>
    <t>Peter Pan BMW-19</t>
  </si>
  <si>
    <t>Manufacturer Website-Peter Pan BMW</t>
  </si>
  <si>
    <t>Peter Pan BMW-20</t>
  </si>
  <si>
    <t>Marketing Channel Not Assigned-Peter Pan BMW</t>
  </si>
  <si>
    <t>Peter Pan BMW-21</t>
  </si>
  <si>
    <t>Newspaper-Peter Pan BMW</t>
  </si>
  <si>
    <t>Peter Pan BMW-22</t>
  </si>
  <si>
    <t>Phone - Inbound-Peter Pan BMW</t>
  </si>
  <si>
    <t>Peter Pan BMW-23</t>
  </si>
  <si>
    <t>RevenueRadar-Peter Pan BMW</t>
  </si>
  <si>
    <t>Peter Pan BMW-24</t>
  </si>
  <si>
    <t>Service to Sales-Peter Pan BMW</t>
  </si>
  <si>
    <t>Peter Pan BMW-25</t>
  </si>
  <si>
    <t>Unknown Marketing Channel-Peter Pan BMW</t>
  </si>
  <si>
    <t>Peter Pan BMW-26</t>
  </si>
  <si>
    <t>VehicleXchange-Peter Pan BMW</t>
  </si>
  <si>
    <t>Porsche North Scottsdale-1</t>
  </si>
  <si>
    <t>Autolist-Porsche North Scottsdale</t>
  </si>
  <si>
    <t>Porsche North Scottsdale-2</t>
  </si>
  <si>
    <t>AutoTrader-Porsche North Scottsdale</t>
  </si>
  <si>
    <t>Porsche North Scottsdale-3</t>
  </si>
  <si>
    <t>CARFAX-Porsche North Scottsdale</t>
  </si>
  <si>
    <t>Porsche North Scottsdale-4</t>
  </si>
  <si>
    <t>CarGurus.com-Porsche North Scottsdale</t>
  </si>
  <si>
    <t>Porsche North Scottsdale-5</t>
  </si>
  <si>
    <t>CarNow-Porsche North Scottsdale</t>
  </si>
  <si>
    <t>Porsche North Scottsdale-6</t>
  </si>
  <si>
    <t>Cars.com-Porsche North Scottsdale</t>
  </si>
  <si>
    <t>Porsche North Scottsdale-7</t>
  </si>
  <si>
    <t>Chat-Porsche North Scottsdale</t>
  </si>
  <si>
    <t>Porsche North Scottsdale-8</t>
  </si>
  <si>
    <t>Conversations-Porsche North Scottsdale</t>
  </si>
  <si>
    <t>Porsche North Scottsdale-9</t>
  </si>
  <si>
    <t>Dealer Group Site-Porsche North Scottsdale</t>
  </si>
  <si>
    <t>Porsche North Scottsdale-10</t>
  </si>
  <si>
    <t>Dealer Website-Porsche North Scottsdale</t>
  </si>
  <si>
    <t>Porsche North Scottsdale-11</t>
  </si>
  <si>
    <t>Dealership Retention-Porsche North Scottsdale</t>
  </si>
  <si>
    <t>Porsche North Scottsdale-12</t>
  </si>
  <si>
    <t>Dealership Sales Event-Porsche North Scottsdale</t>
  </si>
  <si>
    <t>Porsche North Scottsdale-13</t>
  </si>
  <si>
    <t>DealerSocket Campaigns-Porsche North Scottsdale</t>
  </si>
  <si>
    <t>Porsche North Scottsdale-14</t>
  </si>
  <si>
    <t>Digital Retailing-Porsche North Scottsdale</t>
  </si>
  <si>
    <t>Porsche North Scottsdale-15</t>
  </si>
  <si>
    <t>Drive By / Location-Porsche North Scottsdale</t>
  </si>
  <si>
    <t>Porsche North Scottsdale-16</t>
  </si>
  <si>
    <t>Edmunds-Porsche North Scottsdale</t>
  </si>
  <si>
    <t>Porsche North Scottsdale-17</t>
  </si>
  <si>
    <t>Fullpath-Porsche North Scottsdale</t>
  </si>
  <si>
    <t>Porsche North Scottsdale-18</t>
  </si>
  <si>
    <t>Google-Porsche North Scottsdale</t>
  </si>
  <si>
    <t>Porsche North Scottsdale-19</t>
  </si>
  <si>
    <t>KBB-Porsche North Scottsdale</t>
  </si>
  <si>
    <t>Porsche North Scottsdale-20</t>
  </si>
  <si>
    <t>Manufacturer Website-Porsche North Scottsdale</t>
  </si>
  <si>
    <t>Porsche North Scottsdale-21</t>
  </si>
  <si>
    <t>Marketing Channel Not Assigned-Porsche North Scottsdale</t>
  </si>
  <si>
    <t>Porsche North Scottsdale-22</t>
  </si>
  <si>
    <t>RevenueRadar-Porsche North Scottsdale</t>
  </si>
  <si>
    <t>Porsche North Scottsdale-23</t>
  </si>
  <si>
    <t>Service to Sales-Porsche North Scottsdale</t>
  </si>
  <si>
    <t>Porsche North Scottsdale-24</t>
  </si>
  <si>
    <t>Unknown Marketing Channel-Porsche North Scottsdale</t>
  </si>
  <si>
    <t>Porsche North Scottsdale-25</t>
  </si>
  <si>
    <t>VehicleXchange-Porsche North Scottsdale</t>
  </si>
  <si>
    <t>Porsche Stevens Creek-1</t>
  </si>
  <si>
    <t>AutoTrader-Porsche Stevens Creek</t>
  </si>
  <si>
    <t>Porsche Stevens Creek-2</t>
  </si>
  <si>
    <t>CARFAX-Porsche Stevens Creek</t>
  </si>
  <si>
    <t>Porsche Stevens Creek-3</t>
  </si>
  <si>
    <t>CarGurus.com-Porsche Stevens Creek</t>
  </si>
  <si>
    <t>Porsche Stevens Creek-4</t>
  </si>
  <si>
    <t>Cars.com-Porsche Stevens Creek</t>
  </si>
  <si>
    <t>Porsche Stevens Creek-5</t>
  </si>
  <si>
    <t>Chase Auto Preferred-Porsche Stevens Creek</t>
  </si>
  <si>
    <t>Porsche Stevens Creek-6</t>
  </si>
  <si>
    <t>Chat-Porsche Stevens Creek</t>
  </si>
  <si>
    <t>Porsche Stevens Creek-7</t>
  </si>
  <si>
    <t>Dealer Group Site-Porsche Stevens Creek</t>
  </si>
  <si>
    <t>Porsche Stevens Creek-8</t>
  </si>
  <si>
    <t>Dealer Website-Porsche Stevens Creek</t>
  </si>
  <si>
    <t>Porsche Stevens Creek-9</t>
  </si>
  <si>
    <t>Dealership Retention-Porsche Stevens Creek</t>
  </si>
  <si>
    <t>Porsche Stevens Creek-10</t>
  </si>
  <si>
    <t>DealerSocket Campaigns-Porsche Stevens Creek</t>
  </si>
  <si>
    <t>Porsche Stevens Creek-11</t>
  </si>
  <si>
    <t>Digital Retailing-Porsche Stevens Creek</t>
  </si>
  <si>
    <t>Porsche Stevens Creek-12</t>
  </si>
  <si>
    <t>Drive By / Location-Porsche Stevens Creek</t>
  </si>
  <si>
    <t>Porsche Stevens Creek-13</t>
  </si>
  <si>
    <t>Fullpath-Porsche Stevens Creek</t>
  </si>
  <si>
    <t>Porsche Stevens Creek-14</t>
  </si>
  <si>
    <t>Google-Porsche Stevens Creek</t>
  </si>
  <si>
    <t>Porsche Stevens Creek-15</t>
  </si>
  <si>
    <t>KBB-Porsche Stevens Creek</t>
  </si>
  <si>
    <t>Porsche Stevens Creek-16</t>
  </si>
  <si>
    <t>Manufacturer Website-Porsche Stevens Creek</t>
  </si>
  <si>
    <t>Porsche Stevens Creek-17</t>
  </si>
  <si>
    <t>Marketing Channel Not Assigned-Porsche Stevens Creek</t>
  </si>
  <si>
    <t>Porsche Stevens Creek-18</t>
  </si>
  <si>
    <t>Referral-Porsche Stevens Creek</t>
  </si>
  <si>
    <t>Porsche Stevens Creek-19</t>
  </si>
  <si>
    <t>RevenueRadar-Porsche Stevens Creek</t>
  </si>
  <si>
    <t>Porsche Stevens Creek-20</t>
  </si>
  <si>
    <t>Service to Sales-Porsche Stevens Creek</t>
  </si>
  <si>
    <t>Porsche Stevens Creek-21</t>
  </si>
  <si>
    <t>Unknown Marketing Channel-Porsche Stevens Creek</t>
  </si>
  <si>
    <t>Porsche Stevens Creek-22</t>
  </si>
  <si>
    <t>VehicleXchange-Porsche Stevens Creek</t>
  </si>
  <si>
    <t>Round Rock Honda-1</t>
  </si>
  <si>
    <t>ActivEngage-Round Rock Honda</t>
  </si>
  <si>
    <t>Round Rock Honda-2</t>
  </si>
  <si>
    <t>Autolist-Round Rock Honda</t>
  </si>
  <si>
    <t>Round Rock Honda-3</t>
  </si>
  <si>
    <t>AutoTrader-Round Rock Honda</t>
  </si>
  <si>
    <t>Round Rock Honda-4</t>
  </si>
  <si>
    <t>CARFAX-Round Rock Honda</t>
  </si>
  <si>
    <t>Round Rock Honda-5</t>
  </si>
  <si>
    <t>CarGurus.com-Round Rock Honda</t>
  </si>
  <si>
    <t>Round Rock Honda-6</t>
  </si>
  <si>
    <t>CarNow-Round Rock Honda</t>
  </si>
  <si>
    <t>Round Rock Honda-7</t>
  </si>
  <si>
    <t>Cars.com-Round Rock Honda</t>
  </si>
  <si>
    <t>Round Rock Honda-8</t>
  </si>
  <si>
    <t>Chase Auto Preferred-Round Rock Honda</t>
  </si>
  <si>
    <t>Round Rock Honda-9</t>
  </si>
  <si>
    <t>Chat-Round Rock Honda</t>
  </si>
  <si>
    <t>Round Rock Honda-10</t>
  </si>
  <si>
    <t>Costco-Round Rock Honda</t>
  </si>
  <si>
    <t>Round Rock Honda-11</t>
  </si>
  <si>
    <t>Dealer Group Site-Round Rock Honda</t>
  </si>
  <si>
    <t>Round Rock Honda-12</t>
  </si>
  <si>
    <t>Dealer Website-Round Rock Honda</t>
  </si>
  <si>
    <t>Round Rock Honda-13</t>
  </si>
  <si>
    <t>Dealership Retention-Round Rock Honda</t>
  </si>
  <si>
    <t>Round Rock Honda-14</t>
  </si>
  <si>
    <t>DealerSocket Campaigns-Round Rock Honda</t>
  </si>
  <si>
    <t>Round Rock Honda-15</t>
  </si>
  <si>
    <t>Digital Retailing-Round Rock Honda</t>
  </si>
  <si>
    <t>Round Rock Honda-16</t>
  </si>
  <si>
    <t>Drive By / Location-Round Rock Honda</t>
  </si>
  <si>
    <t>Round Rock Honda-17</t>
  </si>
  <si>
    <t>Edmunds-Round Rock Honda</t>
  </si>
  <si>
    <t>Round Rock Honda-18</t>
  </si>
  <si>
    <t>Email Marketing-Round Rock Honda</t>
  </si>
  <si>
    <t>Round Rock Honda-19</t>
  </si>
  <si>
    <t>Google-Round Rock Honda</t>
  </si>
  <si>
    <t>Round Rock Honda-20</t>
  </si>
  <si>
    <t>KBB-Round Rock Honda</t>
  </si>
  <si>
    <t>Round Rock Honda-21</t>
  </si>
  <si>
    <t>KBB ICO-Round Rock Honda</t>
  </si>
  <si>
    <t>Round Rock Honda-22</t>
  </si>
  <si>
    <t>Manufacturer 3rd Party-Round Rock Honda</t>
  </si>
  <si>
    <t>Round Rock Honda-23</t>
  </si>
  <si>
    <t>Manufacturer Website-Round Rock Honda</t>
  </si>
  <si>
    <t>Round Rock Honda-24</t>
  </si>
  <si>
    <t>Marketing Channel Not Assigned-Round Rock Honda</t>
  </si>
  <si>
    <t>Round Rock Honda-25</t>
  </si>
  <si>
    <t>RevenueRadar-Round Rock Honda</t>
  </si>
  <si>
    <t>Round Rock Honda-26</t>
  </si>
  <si>
    <t>Service to Sales-Round Rock Honda</t>
  </si>
  <si>
    <t>Round Rock Honda-27</t>
  </si>
  <si>
    <t>SMART-Round Rock Honda</t>
  </si>
  <si>
    <t>Round Rock Honda-28</t>
  </si>
  <si>
    <t>TrueCar-Round Rock Honda</t>
  </si>
  <si>
    <t>Round Rock Honda-29</t>
  </si>
  <si>
    <t>Unknown Marketing Channel-Round Rock Honda</t>
  </si>
  <si>
    <t>Round Rock Honda-30</t>
  </si>
  <si>
    <t>VehicleXchange-Round Rock Honda</t>
  </si>
  <si>
    <t>Round Rock Hyundai-1</t>
  </si>
  <si>
    <t>Autobytel-Round Rock Hyundai</t>
  </si>
  <si>
    <t>Round Rock Hyundai-2</t>
  </si>
  <si>
    <t>Autolist-Round Rock Hyundai</t>
  </si>
  <si>
    <t>Round Rock Hyundai-3</t>
  </si>
  <si>
    <t>Automotive Mastermind-Round Rock Hyundai</t>
  </si>
  <si>
    <t>Round Rock Hyundai-4</t>
  </si>
  <si>
    <t>AutoTrader-Round Rock Hyundai</t>
  </si>
  <si>
    <t>Round Rock Hyundai-5</t>
  </si>
  <si>
    <t>CARFAX-Round Rock Hyundai</t>
  </si>
  <si>
    <t>Round Rock Hyundai-6</t>
  </si>
  <si>
    <t>CarGurus.com-Round Rock Hyundai</t>
  </si>
  <si>
    <t>Round Rock Hyundai-7</t>
  </si>
  <si>
    <t>CarNow-Round Rock Hyundai</t>
  </si>
  <si>
    <t>Round Rock Hyundai-8</t>
  </si>
  <si>
    <t>Cars.com-Round Rock Hyundai</t>
  </si>
  <si>
    <t>Round Rock Hyundai-9</t>
  </si>
  <si>
    <t>Chase Auto Preferred-Round Rock Hyundai</t>
  </si>
  <si>
    <t>Round Rock Hyundai-10</t>
  </si>
  <si>
    <t>Chat-Round Rock Hyundai</t>
  </si>
  <si>
    <t>Round Rock Hyundai-11</t>
  </si>
  <si>
    <t>Corporate Site-Round Rock Hyundai</t>
  </si>
  <si>
    <t>Round Rock Hyundai-12</t>
  </si>
  <si>
    <t>Costco-Round Rock Hyundai</t>
  </si>
  <si>
    <t>Round Rock Hyundai-13</t>
  </si>
  <si>
    <t>Dealer Group Site-Round Rock Hyundai</t>
  </si>
  <si>
    <t>Round Rock Hyundai-14</t>
  </si>
  <si>
    <t>Dealer Website-Round Rock Hyundai</t>
  </si>
  <si>
    <t>Round Rock Hyundai-15</t>
  </si>
  <si>
    <t>Dealership Retention-Round Rock Hyundai</t>
  </si>
  <si>
    <t>Round Rock Hyundai-16</t>
  </si>
  <si>
    <t>Dealership Sales Event-Round Rock Hyundai</t>
  </si>
  <si>
    <t>Round Rock Hyundai-17</t>
  </si>
  <si>
    <t>DealerSocket Campaigns-Round Rock Hyundai</t>
  </si>
  <si>
    <t>Round Rock Hyundai-18</t>
  </si>
  <si>
    <t>DealerTrack-Round Rock Hyundai</t>
  </si>
  <si>
    <t>Round Rock Hyundai-19</t>
  </si>
  <si>
    <t>Digital Retailing-Round Rock Hyundai</t>
  </si>
  <si>
    <t>Round Rock Hyundai-20</t>
  </si>
  <si>
    <t>Edmunds-Round Rock Hyundai</t>
  </si>
  <si>
    <t>Round Rock Hyundai-21</t>
  </si>
  <si>
    <t>Email Marketing-Round Rock Hyundai</t>
  </si>
  <si>
    <t>Round Rock Hyundai-22</t>
  </si>
  <si>
    <t>Google-Round Rock Hyundai</t>
  </si>
  <si>
    <t>Round Rock Hyundai-23</t>
  </si>
  <si>
    <t>Manufacturer 3rd Party-Round Rock Hyundai</t>
  </si>
  <si>
    <t>Round Rock Hyundai-24</t>
  </si>
  <si>
    <t>Manufacturer Website-Round Rock Hyundai</t>
  </si>
  <si>
    <t>Round Rock Hyundai-25</t>
  </si>
  <si>
    <t>Marketing Channel Not Assigned-Round Rock Hyundai</t>
  </si>
  <si>
    <t>Round Rock Hyundai-26</t>
  </si>
  <si>
    <t>RevenueRadar-Round Rock Hyundai</t>
  </si>
  <si>
    <t>Round Rock Hyundai-27</t>
  </si>
  <si>
    <t>Service to Sales-Round Rock Hyundai</t>
  </si>
  <si>
    <t>Trilogy SmartLeads</t>
  </si>
  <si>
    <t>Round Rock Hyundai-28</t>
  </si>
  <si>
    <t>Trilogy SmartLeads-Round Rock Hyundai</t>
  </si>
  <si>
    <t>Round Rock Hyundai-29</t>
  </si>
  <si>
    <t>TrueCar-Round Rock Hyundai</t>
  </si>
  <si>
    <t>Round Rock Hyundai-30</t>
  </si>
  <si>
    <t>Unknown Marketing Channel-Round Rock Hyundai</t>
  </si>
  <si>
    <t>Round Rock Hyundai-31</t>
  </si>
  <si>
    <t>VehicleXchange-Round Rock Hyundai</t>
  </si>
  <si>
    <t>Round Rock Toyota-1</t>
  </si>
  <si>
    <t>Autolist-Round Rock Toyota</t>
  </si>
  <si>
    <t>Round Rock Toyota-2</t>
  </si>
  <si>
    <t>Automotive Mastermind-Round Rock Toyota</t>
  </si>
  <si>
    <t>Round Rock Toyota-3</t>
  </si>
  <si>
    <t>AutoTrader-Round Rock Toyota</t>
  </si>
  <si>
    <t>Round Rock Toyota-4</t>
  </si>
  <si>
    <t>Capital One-Round Rock Toyota</t>
  </si>
  <si>
    <t>Round Rock Toyota-5</t>
  </si>
  <si>
    <t>CARFAX-Round Rock Toyota</t>
  </si>
  <si>
    <t>Round Rock Toyota-6</t>
  </si>
  <si>
    <t>CarGurus.com-Round Rock Toyota</t>
  </si>
  <si>
    <t>Round Rock Toyota-7</t>
  </si>
  <si>
    <t>CarNow-Round Rock Toyota</t>
  </si>
  <si>
    <t>Round Rock Toyota-8</t>
  </si>
  <si>
    <t>Cars.com-Round Rock Toyota</t>
  </si>
  <si>
    <t>CarsDirect</t>
  </si>
  <si>
    <t>Round Rock Toyota-9</t>
  </si>
  <si>
    <t>CarsDirect-Round Rock Toyota</t>
  </si>
  <si>
    <t>Round Rock Toyota-10</t>
  </si>
  <si>
    <t>Chase Auto Preferred-Round Rock Toyota</t>
  </si>
  <si>
    <t>Round Rock Toyota-11</t>
  </si>
  <si>
    <t>Chat-Round Rock Toyota</t>
  </si>
  <si>
    <t>Round Rock Toyota-12</t>
  </si>
  <si>
    <t>Conversations-Round Rock Toyota</t>
  </si>
  <si>
    <t>Round Rock Toyota-13</t>
  </si>
  <si>
    <t>Corporate Site-Round Rock Toyota</t>
  </si>
  <si>
    <t>Round Rock Toyota-14</t>
  </si>
  <si>
    <t>Costco-Round Rock Toyota</t>
  </si>
  <si>
    <t>Round Rock Toyota-15</t>
  </si>
  <si>
    <t>Dealer Group Site-Round Rock Toyota</t>
  </si>
  <si>
    <t>Round Rock Toyota-16</t>
  </si>
  <si>
    <t>Dealer Website-Round Rock Toyota</t>
  </si>
  <si>
    <t>Round Rock Toyota-17</t>
  </si>
  <si>
    <t>Dealership Retention-Round Rock Toyota</t>
  </si>
  <si>
    <t>Round Rock Toyota-18</t>
  </si>
  <si>
    <t>Dealership Sales Event-Round Rock Toyota</t>
  </si>
  <si>
    <t>Round Rock Toyota-19</t>
  </si>
  <si>
    <t>DealerSocket Campaigns-Round Rock Toyota</t>
  </si>
  <si>
    <t>Round Rock Toyota-20</t>
  </si>
  <si>
    <t>Digital Retailing-Round Rock Toyota</t>
  </si>
  <si>
    <t>Round Rock Toyota-21</t>
  </si>
  <si>
    <t>Drive By / Location-Round Rock Toyota</t>
  </si>
  <si>
    <t>Round Rock Toyota-22</t>
  </si>
  <si>
    <t>Edmunds-Round Rock Toyota</t>
  </si>
  <si>
    <t>Round Rock Toyota-23</t>
  </si>
  <si>
    <t>Email Marketing-Round Rock Toyota</t>
  </si>
  <si>
    <t>Round Rock Toyota-24</t>
  </si>
  <si>
    <t>Facebook-Round Rock Toyota</t>
  </si>
  <si>
    <t>Round Rock Toyota-25</t>
  </si>
  <si>
    <t>Google-Round Rock Toyota</t>
  </si>
  <si>
    <t>Round Rock Toyota-26</t>
  </si>
  <si>
    <t>KBB-Round Rock Toyota</t>
  </si>
  <si>
    <t>Round Rock Toyota-27</t>
  </si>
  <si>
    <t>KBB ICO-Round Rock Toyota</t>
  </si>
  <si>
    <t>Round Rock Toyota-28</t>
  </si>
  <si>
    <t>Manufacturer Event-Round Rock Toyota</t>
  </si>
  <si>
    <t>Round Rock Toyota-29</t>
  </si>
  <si>
    <t>Manufacturer Website-Round Rock Toyota</t>
  </si>
  <si>
    <t>Round Rock Toyota-30</t>
  </si>
  <si>
    <t>Marketing Channel Not Assigned-Round Rock Toyota</t>
  </si>
  <si>
    <t>Round Rock Toyota-31</t>
  </si>
  <si>
    <t>RevenueRadar-Round Rock Toyota</t>
  </si>
  <si>
    <t>Round Rock Toyota-32</t>
  </si>
  <si>
    <t>Service to Sales-Round Rock Toyota</t>
  </si>
  <si>
    <t>Round Rock Toyota-33</t>
  </si>
  <si>
    <t>TrueCar-Round Rock Toyota</t>
  </si>
  <si>
    <t>Round Rock Toyota-34</t>
  </si>
  <si>
    <t>Unknown Marketing Channel-Round Rock Toyota</t>
  </si>
  <si>
    <t>Round Rock Toyota-35</t>
  </si>
  <si>
    <t>VehicleXchange-Round Rock Toyota</t>
  </si>
  <si>
    <t>Scottsdale Ferrari Maserati-1</t>
  </si>
  <si>
    <t>CarGurus.com-Scottsdale Ferrari Maserati</t>
  </si>
  <si>
    <t>Scottsdale Ferrari Maserati-2</t>
  </si>
  <si>
    <t>CarNow-Scottsdale Ferrari Maserati</t>
  </si>
  <si>
    <t>Scottsdale Ferrari Maserati-3</t>
  </si>
  <si>
    <t>Cars.com-Scottsdale Ferrari Maserati</t>
  </si>
  <si>
    <t>Scottsdale Ferrari Maserati-4</t>
  </si>
  <si>
    <t>Dealer Group Site-Scottsdale Ferrari Maserati</t>
  </si>
  <si>
    <t>Scottsdale Ferrari Maserati-5</t>
  </si>
  <si>
    <t>Dealer Website-Scottsdale Ferrari Maserati</t>
  </si>
  <si>
    <t>Scottsdale Ferrari Maserati-6</t>
  </si>
  <si>
    <t>Dealership Retention-Scottsdale Ferrari Maserati</t>
  </si>
  <si>
    <t>Scottsdale Ferrari Maserati-7</t>
  </si>
  <si>
    <t>DealerSocket Campaigns-Scottsdale Ferrari Maserati</t>
  </si>
  <si>
    <t>Scottsdale Ferrari Maserati-8</t>
  </si>
  <si>
    <t>Digital Retailing-Scottsdale Ferrari Maserati</t>
  </si>
  <si>
    <t>Dupont</t>
  </si>
  <si>
    <t>Scottsdale Ferrari Maserati-9</t>
  </si>
  <si>
    <t>Dupont-Scottsdale Ferrari Maserati</t>
  </si>
  <si>
    <t>Scottsdale Ferrari Maserati-10</t>
  </si>
  <si>
    <t>Email Marketing-Scottsdale Ferrari Maserati</t>
  </si>
  <si>
    <t>Scottsdale Ferrari Maserati-11</t>
  </si>
  <si>
    <t>Google-Scottsdale Ferrari Maserati</t>
  </si>
  <si>
    <t>Scottsdale Ferrari Maserati-12</t>
  </si>
  <si>
    <t>Manufacturer 3rd Party-Scottsdale Ferrari Maserati</t>
  </si>
  <si>
    <t>Scottsdale Ferrari Maserati-13</t>
  </si>
  <si>
    <t>Manufacturer Website-Scottsdale Ferrari Maserati</t>
  </si>
  <si>
    <t>Scottsdale Ferrari Maserati-14</t>
  </si>
  <si>
    <t>Marketing Channel Not Assigned-Scottsdale Ferrari Maserati</t>
  </si>
  <si>
    <t>Scottsdale Ferrari Maserati-15</t>
  </si>
  <si>
    <t>Service to Sales-Scottsdale Ferrari Maserati</t>
  </si>
  <si>
    <t>Scottsdale Ferrari Maserati-16</t>
  </si>
  <si>
    <t>Unknown Marketing Channel-Scottsdale Ferrari Maserati</t>
  </si>
  <si>
    <t>Subaru Orange Coast-1</t>
  </si>
  <si>
    <t>AutoTrader-Subaru Orange Coast</t>
  </si>
  <si>
    <t>car.com</t>
  </si>
  <si>
    <t>Subaru Orange Coast-2</t>
  </si>
  <si>
    <t>car.com-Subaru Orange Coast</t>
  </si>
  <si>
    <t>Subaru Orange Coast-3</t>
  </si>
  <si>
    <t>CARFAX-Subaru Orange Coast</t>
  </si>
  <si>
    <t>Subaru Orange Coast-4</t>
  </si>
  <si>
    <t>CarGurus.com-Subaru Orange Coast</t>
  </si>
  <si>
    <t>Subaru Orange Coast-5</t>
  </si>
  <si>
    <t>Cars.com-Subaru Orange Coast</t>
  </si>
  <si>
    <t>Subaru Orange Coast-6</t>
  </si>
  <si>
    <t>Chat-Subaru Orange Coast</t>
  </si>
  <si>
    <t>Subaru Orange Coast-7</t>
  </si>
  <si>
    <t>Dealer Group Site-Subaru Orange Coast</t>
  </si>
  <si>
    <t>Subaru Orange Coast-8</t>
  </si>
  <si>
    <t>Dealer Website-Subaru Orange Coast</t>
  </si>
  <si>
    <t>Subaru Orange Coast-9</t>
  </si>
  <si>
    <t>Dealership Retention-Subaru Orange Coast</t>
  </si>
  <si>
    <t>Subaru Orange Coast-10</t>
  </si>
  <si>
    <t>DealerSocket Campaigns-Subaru Orange Coast</t>
  </si>
  <si>
    <t>Subaru Orange Coast-11</t>
  </si>
  <si>
    <t>Digital Retailing-Subaru Orange Coast</t>
  </si>
  <si>
    <t>Subaru Orange Coast-12</t>
  </si>
  <si>
    <t>Drive By / Location-Subaru Orange Coast</t>
  </si>
  <si>
    <t>Subaru Orange Coast-13</t>
  </si>
  <si>
    <t>Email Marketing-Subaru Orange Coast</t>
  </si>
  <si>
    <t>Subaru Orange Coast-14</t>
  </si>
  <si>
    <t>Google-Subaru Orange Coast</t>
  </si>
  <si>
    <t>Subaru Orange Coast-15</t>
  </si>
  <si>
    <t>KBB-Subaru Orange Coast</t>
  </si>
  <si>
    <t>Subaru Orange Coast-16</t>
  </si>
  <si>
    <t>Manufacturer 3rd Party-Subaru Orange Coast</t>
  </si>
  <si>
    <t>Subaru Orange Coast-17</t>
  </si>
  <si>
    <t>Manufacturer Event-Subaru Orange Coast</t>
  </si>
  <si>
    <t>Subaru Orange Coast-18</t>
  </si>
  <si>
    <t>Manufacturer Website-Subaru Orange Coast</t>
  </si>
  <si>
    <t>Subaru Orange Coast-19</t>
  </si>
  <si>
    <t>Marketing Channel Not Assigned-Subaru Orange Coast</t>
  </si>
  <si>
    <t>Subaru Orange Coast-20</t>
  </si>
  <si>
    <t>Other-Subaru Orange Coast</t>
  </si>
  <si>
    <t>Subaru Orange Coast-21</t>
  </si>
  <si>
    <t>RevenueRadar-Subaru Orange Coast</t>
  </si>
  <si>
    <t>Subaru Orange Coast-22</t>
  </si>
  <si>
    <t>Service to Sales-Subaru Orange Coast</t>
  </si>
  <si>
    <t>Subaru Orange Coast-23</t>
  </si>
  <si>
    <t>Unknown Marketing Channel-Subaru Orange Coast</t>
  </si>
  <si>
    <t>Subaru Orange Coast-24</t>
  </si>
  <si>
    <t>VehicleXchange-Subaru Orange Coast</t>
  </si>
  <si>
    <t>Tempe Honda-1</t>
  </si>
  <si>
    <t>AutoTrader-Tempe Honda</t>
  </si>
  <si>
    <t>Tempe Honda-2</t>
  </si>
  <si>
    <t>Capital One-Tempe Honda</t>
  </si>
  <si>
    <t>Tempe Honda-3</t>
  </si>
  <si>
    <t>CARFAX-Tempe Honda</t>
  </si>
  <si>
    <t>Tempe Honda-4</t>
  </si>
  <si>
    <t>CarGurus.com-Tempe Honda</t>
  </si>
  <si>
    <t>Tempe Honda-5</t>
  </si>
  <si>
    <t>CarNow-Tempe Honda</t>
  </si>
  <si>
    <t>Tempe Honda-6</t>
  </si>
  <si>
    <t>Cars.com-Tempe Honda</t>
  </si>
  <si>
    <t>Tempe Honda-7</t>
  </si>
  <si>
    <t>Chat-Tempe Honda</t>
  </si>
  <si>
    <t>Tempe Honda-8</t>
  </si>
  <si>
    <t>Corporate Site-Tempe Honda</t>
  </si>
  <si>
    <t>Tempe Honda-9</t>
  </si>
  <si>
    <t>Dealer Group Site-Tempe Honda</t>
  </si>
  <si>
    <t>Tempe Honda-10</t>
  </si>
  <si>
    <t>Dealer Website-Tempe Honda</t>
  </si>
  <si>
    <t>Tempe Honda-11</t>
  </si>
  <si>
    <t>Dealer.com-Tempe Honda</t>
  </si>
  <si>
    <t>Tempe Honda-12</t>
  </si>
  <si>
    <t>Dealership Retention-Tempe Honda</t>
  </si>
  <si>
    <t>Tempe Honda-13</t>
  </si>
  <si>
    <t>Digital Retailing-Tempe Honda</t>
  </si>
  <si>
    <t>Tempe Honda-14</t>
  </si>
  <si>
    <t>Drive By / Location-Tempe Honda</t>
  </si>
  <si>
    <t>Tempe Honda-15</t>
  </si>
  <si>
    <t>Edmunds-Tempe Honda</t>
  </si>
  <si>
    <t>Tempe Honda-16</t>
  </si>
  <si>
    <t>Email Marketing-Tempe Honda</t>
  </si>
  <si>
    <t>Tempe Honda-17</t>
  </si>
  <si>
    <t>Facebook-Tempe Honda</t>
  </si>
  <si>
    <t>Tempe Honda-18</t>
  </si>
  <si>
    <t>Google-Tempe Honda</t>
  </si>
  <si>
    <t>Tempe Honda-19</t>
  </si>
  <si>
    <t>KBB-Tempe Honda</t>
  </si>
  <si>
    <t>Tempe Honda-20</t>
  </si>
  <si>
    <t>KBB ICO-Tempe Honda</t>
  </si>
  <si>
    <t>Tempe Honda-21</t>
  </si>
  <si>
    <t>Manufacturer 3rd Party-Tempe Honda</t>
  </si>
  <si>
    <t>Tempe Honda-22</t>
  </si>
  <si>
    <t>Manufacturer Website-Tempe Honda</t>
  </si>
  <si>
    <t>Tempe Honda-23</t>
  </si>
  <si>
    <t>Marketing Channel Not Assigned-Tempe Honda</t>
  </si>
  <si>
    <t>Tempe Honda-24</t>
  </si>
  <si>
    <t>RevenueRadar-Tempe Honda</t>
  </si>
  <si>
    <t>Tempe Honda-25</t>
  </si>
  <si>
    <t>Service to Sales-Tempe Honda</t>
  </si>
  <si>
    <t>Tempe Honda-26</t>
  </si>
  <si>
    <t>SMART-Tempe Honda</t>
  </si>
  <si>
    <t>Tempe Honda-27</t>
  </si>
  <si>
    <t>Social Media-Tempe Honda</t>
  </si>
  <si>
    <t>Tempe Honda-28</t>
  </si>
  <si>
    <t>Text Message-Tempe Honda</t>
  </si>
  <si>
    <t>Tempe Honda-29</t>
  </si>
  <si>
    <t>TrueCar-Tempe Honda</t>
  </si>
  <si>
    <t>Tempe Honda-30</t>
  </si>
  <si>
    <t>Unknown Marketing Channel-Tempe Honda</t>
  </si>
  <si>
    <t>Tempe Honda-31</t>
  </si>
  <si>
    <t>VehicleXchange-Tempe Honda</t>
  </si>
  <si>
    <t>Toyota of Clovis-1</t>
  </si>
  <si>
    <t>ActivEngage-Toyota of Clovis</t>
  </si>
  <si>
    <t>Toyota of Clovis-2</t>
  </si>
  <si>
    <t>AutoTrader-Toyota of Clovis</t>
  </si>
  <si>
    <t>Toyota of Clovis-3</t>
  </si>
  <si>
    <t>CARFAX-Toyota of Clovis</t>
  </si>
  <si>
    <t>Toyota of Clovis-4</t>
  </si>
  <si>
    <t>Cars.com-Toyota of Clovis</t>
  </si>
  <si>
    <t>Toyota of Clovis-5</t>
  </si>
  <si>
    <t>Chase Auto Preferred-Toyota of Clovis</t>
  </si>
  <si>
    <t>Toyota of Clovis-6</t>
  </si>
  <si>
    <t>Chat-Toyota of Clovis</t>
  </si>
  <si>
    <t>Toyota of Clovis-7</t>
  </si>
  <si>
    <t>Corporate Site-Toyota of Clovis</t>
  </si>
  <si>
    <t>Toyota of Clovis-8</t>
  </si>
  <si>
    <t>Costco-Toyota of Clovis</t>
  </si>
  <si>
    <t>Toyota of Clovis-9</t>
  </si>
  <si>
    <t>Dealer Group Site-Toyota of Clovis</t>
  </si>
  <si>
    <t>Toyota of Clovis-10</t>
  </si>
  <si>
    <t>Dealer Website-Toyota of Clovis</t>
  </si>
  <si>
    <t>Toyota of Clovis-11</t>
  </si>
  <si>
    <t>Dealership Retention-Toyota of Clovis</t>
  </si>
  <si>
    <t>Toyota of Clovis-12</t>
  </si>
  <si>
    <t>Dealership Sales Event-Toyota of Clovis</t>
  </si>
  <si>
    <t>Toyota of Clovis-13</t>
  </si>
  <si>
    <t>DealerSocket Campaigns-Toyota of Clovis</t>
  </si>
  <si>
    <t>Toyota of Clovis-14</t>
  </si>
  <si>
    <t>Digital Retailing-Toyota of Clovis</t>
  </si>
  <si>
    <t>Toyota of Clovis-15</t>
  </si>
  <si>
    <t>Drive By / Location-Toyota of Clovis</t>
  </si>
  <si>
    <t>Toyota of Clovis-16</t>
  </si>
  <si>
    <t>Edmunds-Toyota of Clovis</t>
  </si>
  <si>
    <t>Toyota of Clovis-17</t>
  </si>
  <si>
    <t>Email Marketing-Toyota of Clovis</t>
  </si>
  <si>
    <t>Toyota of Clovis-18</t>
  </si>
  <si>
    <t>Facebook-Toyota of Clovis</t>
  </si>
  <si>
    <t>Toyota of Clovis-19</t>
  </si>
  <si>
    <t>Google-Toyota of Clovis</t>
  </si>
  <si>
    <t>Toyota of Clovis-20</t>
  </si>
  <si>
    <t>KBB-Toyota of Clovis</t>
  </si>
  <si>
    <t>Toyota of Clovis-21</t>
  </si>
  <si>
    <t>KBB ICO-Toyota of Clovis</t>
  </si>
  <si>
    <t>Toyota of Clovis-22</t>
  </si>
  <si>
    <t>Manufacturer 3rd Party-Toyota of Clovis</t>
  </si>
  <si>
    <t>Toyota of Clovis-23</t>
  </si>
  <si>
    <t>Manufacturer Website-Toyota of Clovis</t>
  </si>
  <si>
    <t>Toyota of Clovis-24</t>
  </si>
  <si>
    <t>Marketing Channel Not Assigned-Toyota of Clovis</t>
  </si>
  <si>
    <t>Toyota of Clovis-25</t>
  </si>
  <si>
    <t>RevenueRadar-Toyota of Clovis</t>
  </si>
  <si>
    <t>Toyota of Clovis-26</t>
  </si>
  <si>
    <t>Service to Sales-Toyota of Clovis</t>
  </si>
  <si>
    <t>Toyota of Clovis-27</t>
  </si>
  <si>
    <t>Unknown Marketing Channel-Toyota of Clovis</t>
  </si>
  <si>
    <t>Toyota of Clovis-28</t>
  </si>
  <si>
    <t>VehicleXchange-Toyota of Clovis</t>
  </si>
  <si>
    <t>Toyota of Surprise-1</t>
  </si>
  <si>
    <t>AutoTrader-Toyota of Surprise</t>
  </si>
  <si>
    <t>Toyota of Surprise-2</t>
  </si>
  <si>
    <t>CARFAX-Toyota of Surprise</t>
  </si>
  <si>
    <t>Toyota of Surprise-3</t>
  </si>
  <si>
    <t>CarGurus.com-Toyota of Surprise</t>
  </si>
  <si>
    <t>Toyota of Surprise-4</t>
  </si>
  <si>
    <t>CarNow-Toyota of Surprise</t>
  </si>
  <si>
    <t>Toyota of Surprise-5</t>
  </si>
  <si>
    <t>Cars.com-Toyota of Surprise</t>
  </si>
  <si>
    <t>Toyota of Surprise-6</t>
  </si>
  <si>
    <t>Chat-Toyota of Surprise</t>
  </si>
  <si>
    <t>Toyota of Surprise-7</t>
  </si>
  <si>
    <t>Costco-Toyota of Surprise</t>
  </si>
  <si>
    <t>Toyota of Surprise-8</t>
  </si>
  <si>
    <t>Dealer Group Site-Toyota of Surprise</t>
  </si>
  <si>
    <t>Toyota of Surprise-9</t>
  </si>
  <si>
    <t>Dealer Website-Toyota of Surprise</t>
  </si>
  <si>
    <t>Toyota of Surprise-10</t>
  </si>
  <si>
    <t>Dealership Retention-Toyota of Surprise</t>
  </si>
  <si>
    <t>Toyota of Surprise-11</t>
  </si>
  <si>
    <t>DealerSocket Campaigns-Toyota of Surprise</t>
  </si>
  <si>
    <t>Toyota of Surprise-12</t>
  </si>
  <si>
    <t>DealerTrack-Toyota of Surprise</t>
  </si>
  <si>
    <t>Toyota of Surprise-13</t>
  </si>
  <si>
    <t>Digital Retailing-Toyota of Surprise</t>
  </si>
  <si>
    <t>Toyota of Surprise-14</t>
  </si>
  <si>
    <t>Drive By / Location-Toyota of Surprise</t>
  </si>
  <si>
    <t>Toyota of Surprise-15</t>
  </si>
  <si>
    <t>Edmunds-Toyota of Surprise</t>
  </si>
  <si>
    <t>Toyota of Surprise-16</t>
  </si>
  <si>
    <t>Email Marketing-Toyota of Surprise</t>
  </si>
  <si>
    <t>Toyota of Surprise-17</t>
  </si>
  <si>
    <t>Facebook-Toyota of Surprise</t>
  </si>
  <si>
    <t>Toyota of Surprise-18</t>
  </si>
  <si>
    <t>Fullpath-Toyota of Surprise</t>
  </si>
  <si>
    <t>Toyota of Surprise-19</t>
  </si>
  <si>
    <t>Google-Toyota of Surprise</t>
  </si>
  <si>
    <t>Toyota of Surprise-20</t>
  </si>
  <si>
    <t>KBB-Toyota of Surprise</t>
  </si>
  <si>
    <t>Toyota of Surprise-21</t>
  </si>
  <si>
    <t>KBB ICO-Toyota of Surprise</t>
  </si>
  <si>
    <t>Toyota of Surprise-22</t>
  </si>
  <si>
    <t>Manufacturer Event-Toyota of Surprise</t>
  </si>
  <si>
    <t>Toyota of Surprise-23</t>
  </si>
  <si>
    <t>Manufacturer Website-Toyota of Surprise</t>
  </si>
  <si>
    <t>Toyota of Surprise-24</t>
  </si>
  <si>
    <t>Marketing Channel Not Assigned-Toyota of Surprise</t>
  </si>
  <si>
    <t>Toyota of Surprise-25</t>
  </si>
  <si>
    <t>RevenueRadar-Toyota of Surprise</t>
  </si>
  <si>
    <t>Toyota of Surprise-26</t>
  </si>
  <si>
    <t>Service to Sales-Toyota of Surprise</t>
  </si>
  <si>
    <t>Toyota of Surprise-27</t>
  </si>
  <si>
    <t>SMART-Toyota of Surprise</t>
  </si>
  <si>
    <t>Toyota of Surprise-28</t>
  </si>
  <si>
    <t>Unknown Marketing Channel-Toyota of Surprise</t>
  </si>
  <si>
    <t>Toyota of Surprise-29</t>
  </si>
  <si>
    <t>VehicleXchange-Toyota of Surprise</t>
  </si>
  <si>
    <t>Volkswagen North Scottsdale-1</t>
  </si>
  <si>
    <t>Service to Sales-Volkswagen North Scottsdale</t>
  </si>
  <si>
    <t>Volkswagen North Scottsdale-2</t>
  </si>
  <si>
    <t>Manufacturer 3rd Party-Volkswagen North Scottsdale</t>
  </si>
  <si>
    <t>Volkswagen North Scottsdale-3</t>
  </si>
  <si>
    <t>Manufacturer Website-Volkswagen North Scottsdale</t>
  </si>
  <si>
    <t>Volkswagen North Scottsdale-4</t>
  </si>
  <si>
    <t>Digital Retailing-Volkswagen North Scottsdale</t>
  </si>
  <si>
    <t>Volkswagen North Scottsdale-5</t>
  </si>
  <si>
    <t>Dealership Retention-Volkswagen North Scottsdale</t>
  </si>
  <si>
    <t>Volkswagen North Scottsdale-6</t>
  </si>
  <si>
    <t>KBB-Volkswagen North Scottsdale</t>
  </si>
  <si>
    <t>Volkswagen North Scottsdale-7</t>
  </si>
  <si>
    <t>FastLane Appraisal-Volkswagen North Scottsdale</t>
  </si>
  <si>
    <t>Volkswagen North Scottsdale-8</t>
  </si>
  <si>
    <t>Dealer Website-Volkswagen North Scottsdale</t>
  </si>
  <si>
    <t>Volkswagen North Scottsdale-9</t>
  </si>
  <si>
    <t>FullPath-Volkswagen North Scottsdale</t>
  </si>
  <si>
    <t>Volkswagen North Scottsdale-10</t>
  </si>
  <si>
    <t>CARFAX-Volkswagen North Scottsdale</t>
  </si>
  <si>
    <t>Volkswagen North Scottsdale-11</t>
  </si>
  <si>
    <t>AutoTrader-Volkswagen North Scottsdale</t>
  </si>
  <si>
    <t>Volkswagen North Scottsdale-12</t>
  </si>
  <si>
    <t>CarGurus.com-Volkswagen North Scottsdale</t>
  </si>
  <si>
    <t>Volkswagen North Scottsdale-13</t>
  </si>
  <si>
    <t>Fullpath - Nurture - Newly Listed Inventory Hot-Volkswagen North Scottsdale</t>
  </si>
  <si>
    <t>Volkswagen North Scottsdale-14</t>
  </si>
  <si>
    <t>Chat-Volkswagen North Scottsdale</t>
  </si>
  <si>
    <t>Volkswagen North Scottsdale-15</t>
  </si>
  <si>
    <t>Cars.com-Volkswagen North Scottsdale</t>
  </si>
  <si>
    <t>Volkswagen North Scottsdale-16</t>
  </si>
  <si>
    <t>Edmunds-Volkswagen North Scottsdale</t>
  </si>
  <si>
    <t>Volkswagen North Scottsdale-17</t>
  </si>
  <si>
    <t>AutoWeb - Third Party Lead-Volkswagen North Scottsdale</t>
  </si>
  <si>
    <t>Interactive Marketing - Third Party Lead</t>
  </si>
  <si>
    <t>Volkswagen North Scottsdale-18</t>
  </si>
  <si>
    <t>Interactive Marketing - Third Party Lead-Volkswagen North Scottsdale</t>
  </si>
  <si>
    <t>Volkswagen North Scottsdale-19</t>
  </si>
  <si>
    <t>Google-Volkswagen North Scottsdale</t>
  </si>
  <si>
    <t>Volkswagen North Scottsdale-20</t>
  </si>
  <si>
    <t>Unknown Marketing Channel-Volkswagen North Scottsdale</t>
  </si>
  <si>
    <t>Volkswagen North Scottsdale-21</t>
  </si>
  <si>
    <t>Drive By/Location-Volkswagen North Scottsdale</t>
  </si>
  <si>
    <t>Volkswagen South Coast-1</t>
  </si>
  <si>
    <t>Manufacturer Website-Volkswagen South Coast</t>
  </si>
  <si>
    <t>Volkswagen South Coast-2</t>
  </si>
  <si>
    <t>CARFAX-Volkswagen South Coast</t>
  </si>
  <si>
    <t>Volkswagen South Coast-3</t>
  </si>
  <si>
    <t>Service to Sales-Volkswagen South Coast</t>
  </si>
  <si>
    <t>Volkswagen South Coast-4</t>
  </si>
  <si>
    <t>Manufacturer 3rd Party-Volkswagen South Coast</t>
  </si>
  <si>
    <t>Volkswagen South Coast-5</t>
  </si>
  <si>
    <t>FastLane Appraisal-Volkswagen South Coast</t>
  </si>
  <si>
    <t>Volkswagen South Coast-6</t>
  </si>
  <si>
    <t>Dealership Retention-Volkswagen South Coast</t>
  </si>
  <si>
    <t>Volkswagen South Coast-7</t>
  </si>
  <si>
    <t>FullPath-Volkswagen South Coast</t>
  </si>
  <si>
    <t>Volkswagen South Coast-8</t>
  </si>
  <si>
    <t>Manufacturer Event-Volkswagen South Coast</t>
  </si>
  <si>
    <t>Volkswagen South Coast-9</t>
  </si>
  <si>
    <t>KBB-Volkswagen South Coast</t>
  </si>
  <si>
    <t>Volkswagen South Coast-10</t>
  </si>
  <si>
    <t>Dealership Website-Volkswagen South Coast</t>
  </si>
  <si>
    <t>Volkswagen South Coast-11</t>
  </si>
  <si>
    <t>Chat-Volkswagen South Coast</t>
  </si>
  <si>
    <t>Volkswagen South Coast-12</t>
  </si>
  <si>
    <t>Digital Retail-Volkswagen South Coast</t>
  </si>
  <si>
    <t>Volkswagen South Coast-13</t>
  </si>
  <si>
    <t>CarGurus.com-Volkswagen South Coast</t>
  </si>
  <si>
    <t>Volkswagen South Coast-14</t>
  </si>
  <si>
    <t>Cars.com-Volkswagen South Coast</t>
  </si>
  <si>
    <t>Volkswagen South Coast-15</t>
  </si>
  <si>
    <t>Edmunds-Volkswagen South Coast</t>
  </si>
  <si>
    <t>Volkswagen South Coast-16</t>
  </si>
  <si>
    <t>Google-Volkswagen South Coast</t>
  </si>
  <si>
    <t>Volkswagen South Coast-17</t>
  </si>
  <si>
    <t>Unknown-Volkswagen South Coast</t>
  </si>
  <si>
    <t>Volkswagen South Coast-18</t>
  </si>
  <si>
    <t>Drive By/Location-Volkswagen South Coast</t>
  </si>
  <si>
    <t>Volkswagen South Coast-19</t>
  </si>
  <si>
    <t>AutoTrader-Volkswagen South Coast</t>
  </si>
  <si>
    <t xml:space="preserve"> </t>
  </si>
  <si>
    <t>WEBSITE</t>
  </si>
  <si>
    <t>PROVIDER</t>
  </si>
  <si>
    <t>SEO</t>
  </si>
  <si>
    <t>DTW mPOP</t>
  </si>
  <si>
    <t>SEM/PPC</t>
  </si>
  <si>
    <t>MGMT</t>
  </si>
  <si>
    <t>VLA</t>
  </si>
  <si>
    <t>CHAT</t>
  </si>
  <si>
    <t>TOTAL</t>
  </si>
  <si>
    <t>VIDEO</t>
  </si>
  <si>
    <t>SOCIAL</t>
  </si>
  <si>
    <t>REMARKETING</t>
  </si>
  <si>
    <t>CONQUEST</t>
  </si>
  <si>
    <t>DYNAMIC</t>
  </si>
  <si>
    <t>REGION TOTAL</t>
  </si>
  <si>
    <t>VENDOR TOTAL</t>
  </si>
  <si>
    <t>TOTAL EXP</t>
  </si>
  <si>
    <t>WEST REGION TOTAL</t>
  </si>
  <si>
    <t xml:space="preserve">ARIZONA </t>
  </si>
  <si>
    <t>AUTO-TRADER</t>
  </si>
  <si>
    <t>CARGURUS</t>
  </si>
  <si>
    <t>CARS.COM</t>
  </si>
  <si>
    <t>TOTALS</t>
  </si>
  <si>
    <t>EXTRACTED</t>
  </si>
  <si>
    <t>Month 1</t>
  </si>
  <si>
    <t>Month 2</t>
  </si>
  <si>
    <t>Month 3</t>
  </si>
  <si>
    <t xml:space="preserve">ARIZONA  </t>
  </si>
  <si>
    <t>TOTAL EXP.</t>
  </si>
  <si>
    <t>AUTOTRADER</t>
  </si>
  <si>
    <t>DI</t>
  </si>
  <si>
    <t>DTW</t>
  </si>
  <si>
    <t>Edmunds Premier</t>
  </si>
  <si>
    <t>DDC</t>
  </si>
  <si>
    <t>Constellation</t>
  </si>
  <si>
    <t>EBIZ</t>
  </si>
  <si>
    <t>Jaguar Chandler</t>
  </si>
  <si>
    <t>Jaguar North Scottsdale</t>
  </si>
  <si>
    <t>Accudata</t>
  </si>
  <si>
    <t>Penske AutoMall</t>
  </si>
  <si>
    <t>Rolls-Royce Motor Cars Scottsdale</t>
  </si>
  <si>
    <t>DO</t>
  </si>
  <si>
    <t>Innovision</t>
  </si>
  <si>
    <t>Scottsdale Aston Martin</t>
  </si>
  <si>
    <t>Scottsdale Ferrari</t>
  </si>
  <si>
    <t>Scottsdale Lamborghini</t>
  </si>
  <si>
    <t>Scottsdale Maserati</t>
  </si>
  <si>
    <t>AZ TOTAL</t>
  </si>
  <si>
    <t>INDIANA</t>
  </si>
  <si>
    <t>ARIZONA TOTAL</t>
  </si>
  <si>
    <t>Penske Chevy</t>
  </si>
  <si>
    <t>Hyundai of Pharr</t>
  </si>
  <si>
    <t>NORTHERN CALIFORNIA</t>
  </si>
  <si>
    <t>INDIANA TOTAL</t>
  </si>
  <si>
    <t>MINNESOTA</t>
  </si>
  <si>
    <t>Kearny Mesa Acura</t>
  </si>
  <si>
    <t>Los Gatos Acura</t>
  </si>
  <si>
    <t>MICHIGAN TOTAL</t>
  </si>
  <si>
    <t>MICHIGAN</t>
  </si>
  <si>
    <t>Lexus of Madison</t>
  </si>
  <si>
    <t>NORTHERN CALIFORNIA TOTAL</t>
  </si>
  <si>
    <t>ORANGE COUNTY</t>
  </si>
  <si>
    <t>BMW Ontario</t>
  </si>
  <si>
    <t>NORCAL TOTAL</t>
  </si>
  <si>
    <t>MINI of Escondido</t>
  </si>
  <si>
    <t>ORANGE COUNTY TOTAL</t>
  </si>
  <si>
    <t xml:space="preserve">SOUTHERN CALIFORNIA  </t>
  </si>
  <si>
    <t>DTW - FB</t>
  </si>
  <si>
    <t>OC TOTAL</t>
  </si>
  <si>
    <t>SOUTHERN CALIFORNIA TOTAL</t>
  </si>
  <si>
    <t>Toyota of Pharr</t>
  </si>
  <si>
    <t xml:space="preserve">TEXAS  </t>
  </si>
  <si>
    <t>SOCAL TOTAL</t>
  </si>
  <si>
    <t>TEXAS</t>
  </si>
  <si>
    <t>Round Rock Genesis</t>
  </si>
  <si>
    <t>TEXAS TOTAL</t>
  </si>
  <si>
    <t>* Some OEMs may be issuing credits to the stores for site cost ect, that we are not aware of. Those that we have been informed about are: Audi, Toyota,Subaru,VW</t>
  </si>
  <si>
    <t>TX TOTAL</t>
  </si>
  <si>
    <t>WISCONSIN</t>
  </si>
  <si>
    <t>Store Count</t>
  </si>
  <si>
    <t>YOY Exclude</t>
  </si>
  <si>
    <t>Producer Count</t>
  </si>
  <si>
    <t>Disp</t>
  </si>
  <si>
    <t>M/B</t>
  </si>
  <si>
    <t>Lvl</t>
  </si>
  <si>
    <t>Count</t>
  </si>
  <si>
    <t>Acura</t>
  </si>
  <si>
    <t>PAG WEST</t>
  </si>
  <si>
    <t>PAG WEST EXPANSION</t>
  </si>
  <si>
    <t>Audi</t>
  </si>
  <si>
    <t>Bentley</t>
  </si>
  <si>
    <t>Indiana</t>
  </si>
  <si>
    <t>Y</t>
  </si>
  <si>
    <t>Michigan &amp; Minnesota</t>
  </si>
  <si>
    <t>Ferrari</t>
  </si>
  <si>
    <t>Genesis</t>
  </si>
  <si>
    <t>Honda</t>
  </si>
  <si>
    <t>Hyundai</t>
  </si>
  <si>
    <t>Ultra</t>
  </si>
  <si>
    <t>JLR</t>
  </si>
  <si>
    <t>Ford</t>
  </si>
  <si>
    <t>Wisconsin</t>
  </si>
  <si>
    <t>Lexus</t>
  </si>
  <si>
    <t>Lincoln</t>
  </si>
  <si>
    <t>Mazda</t>
  </si>
  <si>
    <t>Mercedes-Benz</t>
  </si>
  <si>
    <t>MINI</t>
  </si>
  <si>
    <t>Porsche</t>
  </si>
  <si>
    <t>Subaru</t>
  </si>
  <si>
    <t>Toyota</t>
  </si>
  <si>
    <t>LR</t>
  </si>
  <si>
    <t>Volkswagen</t>
  </si>
  <si>
    <t>Marin Honda</t>
  </si>
  <si>
    <t>Chevrolet</t>
  </si>
  <si>
    <t>For Summary</t>
  </si>
  <si>
    <t>Source in DS</t>
  </si>
  <si>
    <t>ALL</t>
  </si>
  <si>
    <t>Phone Up</t>
  </si>
  <si>
    <t>Floor</t>
  </si>
  <si>
    <t>Fresh 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</si>
</sst>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5" formatCode="&quot;$&quot;#,##0_);\(&quot;$&quot;#,##0\)"/>
    <numFmt numFmtId="44" formatCode="_(&quot;$&quot;* #,##0.00_);_(&quot;$&quot;* \(#,##0.00\);_(&quot;$&quot;* &quot;-&quot;??_);_(@_)"/>
    <numFmt numFmtId="164" formatCode="[$-10409]#,##0;\(#,##0\)"/>
    <numFmt numFmtId="165" formatCode="[$-10409]0%"/>
    <numFmt numFmtId="166" formatCode="[$-10409]&quot;$&quot;#,##0;\(&quot;$&quot;#,##0\)"/>
    <numFmt numFmtId="167" formatCode="mmmm\ \'yy"/>
    <numFmt numFmtId="168" formatCode="_(&quot;$&quot;* #,##0_);_(&quot;$&quot;* \(#,##0\);_(&quot;$&quot;* &quot;-&quot;??_);_(@_)"/>
    <numFmt numFmtId="169" formatCode="&quot;$&quot;#,##0"/>
  </numFmts>
  <fonts count="4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0"/>
      <color rgb="FFFFFFFF"/>
      <name val="Arial"/>
      <family val="2"/>
    </font>
    <font>
      <b/>
      <u/>
      <sz val="14"/>
      <color rgb="FFFFFFFF"/>
      <name val="Arial"/>
      <family val="2"/>
    </font>
    <font>
      <sz val="11"/>
      <color theme="0"/>
      <name val="Calibri"/>
      <family val="2"/>
      <scheme val="minor"/>
    </font>
    <font>
      <sz val="11"/>
      <name val="Calibri"/>
      <family val="2"/>
    </font>
    <font>
      <b/>
      <sz val="10"/>
      <color theme="0"/>
      <name val="Arial"/>
      <family val="2"/>
    </font>
    <font>
      <b/>
      <i/>
      <u/>
      <sz val="11"/>
      <color theme="1"/>
      <name val="Arial"/>
      <family val="2"/>
    </font>
    <font>
      <sz val="11"/>
      <color theme="1"/>
      <name val="Calibri"/>
      <family val="1"/>
    </font>
    <font>
      <sz val="11"/>
      <color theme="1"/>
      <name val="Arial"/>
      <family val="2"/>
    </font>
    <font>
      <b/>
      <i/>
      <sz val="10"/>
      <color theme="1"/>
      <name val="Arial"/>
      <family val="1"/>
    </font>
    <font>
      <b/>
      <i/>
      <u/>
      <sz val="10"/>
      <color theme="1"/>
      <name val="Arial"/>
      <family val="1"/>
    </font>
    <font>
      <b/>
      <sz val="11"/>
      <name val="Calibri"/>
      <family val="2"/>
    </font>
    <font>
      <b/>
      <sz val="12"/>
      <color theme="0"/>
      <name val="Arial"/>
      <family val="2"/>
    </font>
    <font>
      <sz val="10"/>
      <color theme="1"/>
      <name val="Arial"/>
      <family val="2"/>
    </font>
    <font>
      <sz val="16"/>
      <color theme="1"/>
      <name val="Arial"/>
      <family val="2"/>
    </font>
    <font>
      <sz val="18"/>
      <color theme="1"/>
      <name val="Arial"/>
      <family val="2"/>
    </font>
    <font>
      <b/>
      <sz val="16"/>
      <color theme="0"/>
      <name val="Arial"/>
      <family val="2"/>
    </font>
    <font>
      <b/>
      <i/>
      <sz val="13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Arial"/>
      <family val="2"/>
    </font>
    <font>
      <sz val="12"/>
      <color theme="0"/>
      <name val="Arial"/>
      <family val="2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Calibri"/>
      <family val="2"/>
    </font>
    <font>
      <sz val="11"/>
      <color rgb="FFC00000"/>
      <name val="Calibri"/>
      <family val="2"/>
      <scheme val="minor"/>
    </font>
    <font>
      <sz val="14"/>
      <color theme="1"/>
      <name val="Arial"/>
      <family val="2"/>
    </font>
    <font>
      <b/>
      <sz val="16"/>
      <color theme="1"/>
      <name val="Arial"/>
      <family val="2"/>
    </font>
    <font>
      <b/>
      <sz val="14"/>
      <color theme="0"/>
      <name val="Arial"/>
      <family val="2"/>
    </font>
    <font>
      <b/>
      <sz val="20"/>
      <color theme="0"/>
      <name val="Arial"/>
      <family val="2"/>
    </font>
    <font>
      <sz val="11"/>
      <color theme="1"/>
      <name val="Calibri"/>
      <family val="2"/>
    </font>
    <font>
      <sz val="10"/>
      <color theme="0"/>
      <name val="Arial"/>
      <family val="2"/>
    </font>
    <font>
      <b/>
      <u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4"/>
      <name val="Arial"/>
      <family val="2"/>
    </font>
    <font>
      <b/>
      <sz val="14"/>
      <color rgb="FF000000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Calibri"/>
      <family val="2"/>
    </font>
  </fonts>
  <fills count="4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14778"/>
        <bgColor rgb="FF014778"/>
      </patternFill>
    </fill>
    <fill>
      <patternFill patternType="solid">
        <fgColor theme="9"/>
        <bgColor indexed="64"/>
      </patternFill>
    </fill>
    <fill>
      <patternFill patternType="solid">
        <fgColor theme="9"/>
        <bgColor rgb="FF014778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4" tint="0.59999389629810485"/>
        <bgColor rgb="FFD9EAD3"/>
      </patternFill>
    </fill>
    <fill>
      <patternFill patternType="solid">
        <fgColor theme="2"/>
        <bgColor rgb="FF000000"/>
      </patternFill>
    </fill>
    <fill>
      <patternFill patternType="solid">
        <fgColor theme="2"/>
        <bgColor rgb="FFD9EAD3"/>
      </patternFill>
    </fill>
    <fill>
      <patternFill patternType="solid">
        <fgColor theme="1"/>
        <bgColor rgb="FF000000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rgb="FFFCE5CD"/>
      </patternFill>
    </fill>
    <fill>
      <patternFill patternType="solid">
        <fgColor theme="0"/>
        <bgColor rgb="FFA4C2F4"/>
      </patternFill>
    </fill>
    <fill>
      <patternFill patternType="solid">
        <fgColor theme="0"/>
        <bgColor rgb="FFEAD1DC"/>
      </patternFill>
    </fill>
    <fill>
      <patternFill patternType="solid">
        <fgColor theme="0"/>
        <bgColor rgb="FFF4CCCC"/>
      </patternFill>
    </fill>
    <fill>
      <patternFill patternType="solid">
        <fgColor theme="0"/>
        <bgColor rgb="FFD9EAD3"/>
      </patternFill>
    </fill>
    <fill>
      <patternFill patternType="solid">
        <fgColor theme="0"/>
        <bgColor rgb="FFFFF2CC"/>
      </patternFill>
    </fill>
    <fill>
      <patternFill patternType="solid">
        <fgColor theme="0"/>
        <bgColor rgb="FFC9DAF8"/>
      </patternFill>
    </fill>
    <fill>
      <patternFill patternType="solid">
        <fgColor theme="0"/>
        <bgColor rgb="FFB4A7D6"/>
      </patternFill>
    </fill>
    <fill>
      <patternFill patternType="solid">
        <fgColor theme="0"/>
        <bgColor rgb="FFD9D2E9"/>
      </patternFill>
    </fill>
    <fill>
      <patternFill patternType="solid">
        <fgColor theme="0"/>
        <bgColor rgb="FFF9CB9C"/>
      </patternFill>
    </fill>
    <fill>
      <patternFill patternType="solid">
        <fgColor theme="2"/>
        <bgColor indexed="64"/>
      </patternFill>
    </fill>
    <fill>
      <patternFill patternType="solid">
        <fgColor theme="2"/>
        <bgColor rgb="FFD9D2E9"/>
      </patternFill>
    </fill>
    <fill>
      <patternFill patternType="solid">
        <fgColor theme="0"/>
        <bgColor rgb="FF000000"/>
      </patternFill>
    </fill>
    <fill>
      <patternFill patternType="solid">
        <fgColor theme="0" tint="-0.14999847407452621"/>
        <bgColor rgb="FFD9D2E9"/>
      </patternFill>
    </fill>
    <fill>
      <patternFill patternType="solid">
        <fgColor theme="1"/>
        <bgColor rgb="FFD9EAD3"/>
      </patternFill>
    </fill>
    <fill>
      <patternFill patternType="solid">
        <fgColor theme="0"/>
        <bgColor rgb="FFFFFFFF"/>
      </patternFill>
    </fill>
    <fill>
      <patternFill patternType="solid">
        <fgColor theme="1"/>
        <bgColor rgb="FFD9D2E9"/>
      </patternFill>
    </fill>
    <fill>
      <patternFill patternType="solid">
        <fgColor theme="0"/>
        <bgColor rgb="FFF3F3F3"/>
      </patternFill>
    </fill>
    <fill>
      <patternFill patternType="solid">
        <fgColor rgb="FFDBDBDB"/>
        <bgColor rgb="FF000000"/>
      </patternFill>
    </fill>
    <fill>
      <patternFill patternType="solid">
        <fgColor rgb="FFBD0000"/>
        <bgColor indexed="64"/>
      </patternFill>
    </fill>
    <fill>
      <patternFill patternType="solid">
        <fgColor rgb="FFDBDBDB"/>
        <bgColor indexed="64"/>
      </patternFill>
    </fill>
    <fill>
      <patternFill patternType="solid">
        <fgColor rgb="FFDBDBDB"/>
        <bgColor rgb="FFD9D2E9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DBDBDB"/>
        <bgColor rgb="FFD9EAD3"/>
      </patternFill>
    </fill>
  </fills>
  <borders count="9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 style="medium">
        <color theme="1"/>
      </right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hair">
        <color theme="1"/>
      </bottom>
      <diagonal/>
    </border>
    <border>
      <left style="medium">
        <color theme="1"/>
      </left>
      <right style="medium">
        <color theme="1"/>
      </right>
      <top style="hair">
        <color theme="1"/>
      </top>
      <bottom style="hair">
        <color theme="1"/>
      </bottom>
      <diagonal/>
    </border>
    <border>
      <left style="medium">
        <color theme="1"/>
      </left>
      <right style="medium">
        <color theme="1"/>
      </right>
      <top style="hair">
        <color theme="1"/>
      </top>
      <bottom style="medium">
        <color theme="1"/>
      </bottom>
      <diagonal/>
    </border>
    <border>
      <left style="medium">
        <color theme="1"/>
      </left>
      <right style="medium">
        <color theme="1"/>
      </right>
      <top/>
      <bottom style="hair">
        <color theme="1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/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ck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double">
        <color indexed="64"/>
      </right>
      <top style="medium">
        <color indexed="64"/>
      </top>
      <bottom style="thin">
        <color theme="1"/>
      </bottom>
      <diagonal/>
    </border>
    <border>
      <left style="thick">
        <color indexed="64"/>
      </left>
      <right style="double">
        <color indexed="64"/>
      </right>
      <top style="thin">
        <color theme="1"/>
      </top>
      <bottom style="thin">
        <color theme="1"/>
      </bottom>
      <diagonal/>
    </border>
    <border>
      <left style="thick">
        <color indexed="64"/>
      </left>
      <right style="double">
        <color indexed="64"/>
      </right>
      <top style="thin">
        <color theme="1"/>
      </top>
      <bottom style="thick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9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3" fillId="0" borderId="0"/>
    <xf numFmtId="0" fontId="1" fillId="0" borderId="0"/>
  </cellStyleXfs>
  <cellXfs count="437">
    <xf numFmtId="0" fontId="0" fillId="0" borderId="0" xfId="0"/>
    <xf numFmtId="0" fontId="5" fillId="3" borderId="3" xfId="0" applyFont="1" applyFill="1" applyBorder="1" applyAlignment="1">
      <alignment horizontal="center"/>
    </xf>
    <xf numFmtId="164" fontId="6" fillId="6" borderId="5" xfId="0" applyNumberFormat="1" applyFont="1" applyFill="1" applyBorder="1" applyAlignment="1">
      <alignment horizontal="center"/>
    </xf>
    <xf numFmtId="9" fontId="6" fillId="6" borderId="5" xfId="1" applyFont="1" applyFill="1" applyBorder="1" applyAlignment="1">
      <alignment horizontal="center"/>
    </xf>
    <xf numFmtId="166" fontId="6" fillId="6" borderId="5" xfId="0" applyNumberFormat="1" applyFont="1" applyFill="1" applyBorder="1" applyAlignment="1">
      <alignment horizontal="center"/>
    </xf>
    <xf numFmtId="5" fontId="6" fillId="6" borderId="5" xfId="0" applyNumberFormat="1" applyFont="1" applyFill="1" applyBorder="1" applyAlignment="1">
      <alignment horizontal="center"/>
    </xf>
    <xf numFmtId="166" fontId="6" fillId="6" borderId="6" xfId="0" applyNumberFormat="1" applyFont="1" applyFill="1" applyBorder="1" applyAlignment="1">
      <alignment horizontal="center"/>
    </xf>
    <xf numFmtId="1" fontId="6" fillId="6" borderId="5" xfId="0" applyNumberFormat="1" applyFont="1" applyFill="1" applyBorder="1" applyAlignment="1">
      <alignment horizontal="center"/>
    </xf>
    <xf numFmtId="0" fontId="9" fillId="0" borderId="0" xfId="0" quotePrefix="1" applyFont="1" applyAlignment="1">
      <alignment vertical="center"/>
    </xf>
    <xf numFmtId="0" fontId="10" fillId="0" borderId="0" xfId="0" applyFont="1" applyAlignment="1">
      <alignment horizontal="center" vertical="top" wrapText="1" readingOrder="1"/>
    </xf>
    <xf numFmtId="0" fontId="12" fillId="8" borderId="7" xfId="0" applyFont="1" applyFill="1" applyBorder="1"/>
    <xf numFmtId="0" fontId="12" fillId="8" borderId="8" xfId="0" applyFont="1" applyFill="1" applyBorder="1"/>
    <xf numFmtId="0" fontId="14" fillId="9" borderId="8" xfId="0" applyFont="1" applyFill="1" applyBorder="1" applyAlignment="1">
      <alignment horizontal="center" vertical="top" wrapText="1" readingOrder="1"/>
    </xf>
    <xf numFmtId="0" fontId="7" fillId="0" borderId="9" xfId="0" applyFont="1" applyBorder="1" applyAlignment="1">
      <alignment vertical="top" wrapText="1" readingOrder="1"/>
    </xf>
    <xf numFmtId="0" fontId="7" fillId="5" borderId="12" xfId="0" applyFont="1" applyFill="1" applyBorder="1" applyAlignment="1">
      <alignment horizontal="center" vertical="top" wrapText="1" readingOrder="1"/>
    </xf>
    <xf numFmtId="0" fontId="7" fillId="5" borderId="13" xfId="0" applyFont="1" applyFill="1" applyBorder="1" applyAlignment="1">
      <alignment horizontal="center" vertical="top" wrapText="1" readingOrder="1"/>
    </xf>
    <xf numFmtId="0" fontId="7" fillId="5" borderId="14" xfId="0" applyFont="1" applyFill="1" applyBorder="1" applyAlignment="1">
      <alignment horizontal="center" vertical="top" wrapText="1" readingOrder="1"/>
    </xf>
    <xf numFmtId="0" fontId="0" fillId="0" borderId="0" xfId="0" applyAlignment="1">
      <alignment vertical="center"/>
    </xf>
    <xf numFmtId="0" fontId="8" fillId="0" borderId="0" xfId="0" applyFont="1" applyAlignment="1">
      <alignment vertical="center"/>
    </xf>
    <xf numFmtId="9" fontId="8" fillId="0" borderId="0" xfId="1" applyFont="1" applyAlignment="1">
      <alignment vertical="center"/>
    </xf>
    <xf numFmtId="166" fontId="8" fillId="0" borderId="0" xfId="0" applyNumberFormat="1" applyFont="1" applyAlignment="1">
      <alignment vertical="center"/>
    </xf>
    <xf numFmtId="0" fontId="8" fillId="5" borderId="15" xfId="0" applyFont="1" applyFill="1" applyBorder="1" applyAlignment="1">
      <alignment vertical="center"/>
    </xf>
    <xf numFmtId="0" fontId="6" fillId="0" borderId="0" xfId="0" applyFont="1"/>
    <xf numFmtId="9" fontId="6" fillId="0" borderId="0" xfId="1" applyFont="1"/>
    <xf numFmtId="166" fontId="6" fillId="0" borderId="0" xfId="0" applyNumberFormat="1" applyFont="1"/>
    <xf numFmtId="0" fontId="6" fillId="5" borderId="13" xfId="0" applyFont="1" applyFill="1" applyBorder="1"/>
    <xf numFmtId="0" fontId="6" fillId="5" borderId="14" xfId="0" applyFont="1" applyFill="1" applyBorder="1"/>
    <xf numFmtId="0" fontId="12" fillId="0" borderId="0" xfId="0" applyFont="1"/>
    <xf numFmtId="0" fontId="12" fillId="2" borderId="0" xfId="0" applyFont="1" applyFill="1"/>
    <xf numFmtId="1" fontId="6" fillId="0" borderId="0" xfId="1" applyNumberFormat="1" applyFont="1"/>
    <xf numFmtId="1" fontId="5" fillId="0" borderId="0" xfId="0" applyNumberFormat="1" applyFont="1"/>
    <xf numFmtId="0" fontId="10" fillId="7" borderId="0" xfId="0" applyFont="1" applyFill="1" applyAlignment="1">
      <alignment horizontal="center" vertical="top" wrapText="1" readingOrder="1"/>
    </xf>
    <xf numFmtId="0" fontId="0" fillId="0" borderId="0" xfId="0" applyAlignment="1">
      <alignment horizontal="center"/>
    </xf>
    <xf numFmtId="0" fontId="13" fillId="0" borderId="0" xfId="0" applyFont="1"/>
    <xf numFmtId="0" fontId="6" fillId="6" borderId="5" xfId="0" applyFont="1" applyFill="1" applyBorder="1"/>
    <xf numFmtId="0" fontId="5" fillId="3" borderId="2" xfId="0" applyFont="1" applyFill="1" applyBorder="1" applyAlignment="1">
      <alignment vertical="center"/>
    </xf>
    <xf numFmtId="17" fontId="5" fillId="2" borderId="1" xfId="0" applyNumberFormat="1" applyFont="1" applyFill="1" applyBorder="1" applyAlignment="1">
      <alignment vertical="center"/>
    </xf>
    <xf numFmtId="0" fontId="13" fillId="5" borderId="0" xfId="0" applyFont="1" applyFill="1"/>
    <xf numFmtId="0" fontId="15" fillId="5" borderId="0" xfId="0" applyFont="1" applyFill="1" applyAlignment="1">
      <alignment horizontal="left"/>
    </xf>
    <xf numFmtId="0" fontId="16" fillId="5" borderId="0" xfId="0" applyFont="1" applyFill="1"/>
    <xf numFmtId="0" fontId="16" fillId="5" borderId="0" xfId="0" applyFont="1" applyFill="1" applyAlignment="1">
      <alignment horizontal="center"/>
    </xf>
    <xf numFmtId="167" fontId="17" fillId="5" borderId="0" xfId="0" applyNumberFormat="1" applyFont="1" applyFill="1" applyAlignment="1" applyProtection="1">
      <alignment horizontal="left"/>
      <protection locked="0"/>
    </xf>
    <xf numFmtId="1" fontId="17" fillId="5" borderId="0" xfId="0" applyNumberFormat="1" applyFont="1" applyFill="1" applyAlignment="1">
      <alignment horizontal="left"/>
    </xf>
    <xf numFmtId="164" fontId="18" fillId="5" borderId="19" xfId="0" applyNumberFormat="1" applyFont="1" applyFill="1" applyBorder="1" applyAlignment="1">
      <alignment vertical="top" wrapText="1"/>
    </xf>
    <xf numFmtId="164" fontId="18" fillId="5" borderId="19" xfId="0" applyNumberFormat="1" applyFont="1" applyFill="1" applyBorder="1" applyAlignment="1">
      <alignment horizontal="center" vertical="top" wrapText="1"/>
    </xf>
    <xf numFmtId="164" fontId="18" fillId="5" borderId="0" xfId="0" applyNumberFormat="1" applyFont="1" applyFill="1" applyAlignment="1">
      <alignment vertical="top" wrapText="1"/>
    </xf>
    <xf numFmtId="164" fontId="18" fillId="5" borderId="19" xfId="0" applyNumberFormat="1" applyFont="1" applyFill="1" applyBorder="1" applyAlignment="1">
      <alignment horizontal="left" vertical="top" wrapText="1"/>
    </xf>
    <xf numFmtId="164" fontId="19" fillId="5" borderId="0" xfId="0" applyNumberFormat="1" applyFont="1" applyFill="1" applyAlignment="1">
      <alignment horizontal="left" vertical="top" wrapText="1"/>
    </xf>
    <xf numFmtId="164" fontId="19" fillId="5" borderId="0" xfId="0" applyNumberFormat="1" applyFont="1" applyFill="1" applyAlignment="1">
      <alignment vertical="top" wrapText="1"/>
    </xf>
    <xf numFmtId="0" fontId="16" fillId="5" borderId="0" xfId="0" quotePrefix="1" applyFont="1" applyFill="1" applyAlignment="1">
      <alignment horizontal="left"/>
    </xf>
    <xf numFmtId="0" fontId="13" fillId="5" borderId="0" xfId="0" applyFont="1" applyFill="1" applyAlignment="1">
      <alignment horizontal="left"/>
    </xf>
    <xf numFmtId="0" fontId="16" fillId="5" borderId="0" xfId="0" applyFont="1" applyFill="1" applyAlignment="1">
      <alignment horizontal="left"/>
    </xf>
    <xf numFmtId="0" fontId="16" fillId="5" borderId="0" xfId="0" applyFont="1" applyFill="1" applyAlignment="1">
      <alignment vertical="center"/>
    </xf>
    <xf numFmtId="0" fontId="16" fillId="5" borderId="0" xfId="0" applyFont="1" applyFill="1" applyAlignment="1">
      <alignment horizontal="center" vertical="center"/>
    </xf>
    <xf numFmtId="0" fontId="13" fillId="5" borderId="0" xfId="0" applyFont="1" applyFill="1" applyAlignment="1">
      <alignment horizontal="left" vertical="center"/>
    </xf>
    <xf numFmtId="0" fontId="13" fillId="0" borderId="0" xfId="0" applyFont="1" applyAlignment="1">
      <alignment vertical="center"/>
    </xf>
    <xf numFmtId="1" fontId="16" fillId="5" borderId="0" xfId="0" applyNumberFormat="1" applyFont="1" applyFill="1"/>
    <xf numFmtId="1" fontId="16" fillId="5" borderId="0" xfId="0" applyNumberFormat="1" applyFont="1" applyFill="1" applyAlignment="1">
      <alignment horizontal="left"/>
    </xf>
    <xf numFmtId="1" fontId="13" fillId="5" borderId="0" xfId="0" applyNumberFormat="1" applyFont="1" applyFill="1"/>
    <xf numFmtId="1" fontId="13" fillId="0" borderId="0" xfId="0" applyNumberFormat="1" applyFont="1"/>
    <xf numFmtId="1" fontId="16" fillId="5" borderId="0" xfId="0" applyNumberFormat="1" applyFont="1" applyFill="1" applyAlignment="1">
      <alignment horizontal="center"/>
    </xf>
    <xf numFmtId="0" fontId="16" fillId="5" borderId="0" xfId="0" quotePrefix="1" applyFont="1" applyFill="1" applyAlignment="1">
      <alignment horizontal="center"/>
    </xf>
    <xf numFmtId="164" fontId="19" fillId="5" borderId="0" xfId="0" applyNumberFormat="1" applyFont="1" applyFill="1" applyAlignment="1">
      <alignment horizontal="center" vertical="top" wrapText="1"/>
    </xf>
    <xf numFmtId="0" fontId="20" fillId="5" borderId="0" xfId="0" applyFont="1" applyFill="1"/>
    <xf numFmtId="0" fontId="7" fillId="0" borderId="5" xfId="0" applyFont="1" applyBorder="1" applyAlignment="1">
      <alignment vertical="top" readingOrder="1"/>
    </xf>
    <xf numFmtId="0" fontId="22" fillId="0" borderId="0" xfId="0" applyFont="1"/>
    <xf numFmtId="17" fontId="14" fillId="2" borderId="1" xfId="0" applyNumberFormat="1" applyFont="1" applyFill="1" applyBorder="1" applyAlignment="1">
      <alignment vertical="center"/>
    </xf>
    <xf numFmtId="0" fontId="13" fillId="4" borderId="0" xfId="0" applyFont="1" applyFill="1"/>
    <xf numFmtId="164" fontId="0" fillId="0" borderId="0" xfId="0" applyNumberFormat="1"/>
    <xf numFmtId="0" fontId="26" fillId="11" borderId="20" xfId="0" applyFont="1" applyFill="1" applyBorder="1" applyAlignment="1">
      <alignment vertical="center"/>
    </xf>
    <xf numFmtId="0" fontId="27" fillId="0" borderId="0" xfId="0" applyFont="1"/>
    <xf numFmtId="164" fontId="7" fillId="0" borderId="5" xfId="0" applyNumberFormat="1" applyFont="1" applyBorder="1" applyAlignment="1">
      <alignment horizontal="center" vertical="top" readingOrder="1"/>
    </xf>
    <xf numFmtId="164" fontId="7" fillId="6" borderId="5" xfId="0" applyNumberFormat="1" applyFont="1" applyFill="1" applyBorder="1" applyAlignment="1">
      <alignment horizontal="center" vertical="top" readingOrder="1"/>
    </xf>
    <xf numFmtId="0" fontId="25" fillId="2" borderId="21" xfId="0" applyFont="1" applyFill="1" applyBorder="1" applyAlignment="1">
      <alignment vertical="center"/>
    </xf>
    <xf numFmtId="0" fontId="25" fillId="2" borderId="22" xfId="0" applyFont="1" applyFill="1" applyBorder="1"/>
    <xf numFmtId="0" fontId="25" fillId="2" borderId="23" xfId="0" applyFont="1" applyFill="1" applyBorder="1"/>
    <xf numFmtId="17" fontId="14" fillId="2" borderId="25" xfId="0" applyNumberFormat="1" applyFont="1" applyFill="1" applyBorder="1" applyAlignment="1">
      <alignment vertical="center"/>
    </xf>
    <xf numFmtId="5" fontId="28" fillId="0" borderId="5" xfId="0" applyNumberFormat="1" applyFont="1" applyBorder="1" applyAlignment="1">
      <alignment horizontal="center" vertical="center"/>
    </xf>
    <xf numFmtId="9" fontId="28" fillId="0" borderId="5" xfId="1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29" fillId="12" borderId="4" xfId="0" applyFont="1" applyFill="1" applyBorder="1" applyAlignment="1">
      <alignment horizontal="center" vertical="center"/>
    </xf>
    <xf numFmtId="0" fontId="29" fillId="12" borderId="27" xfId="0" applyFont="1" applyFill="1" applyBorder="1" applyAlignment="1">
      <alignment horizontal="center" vertical="center"/>
    </xf>
    <xf numFmtId="3" fontId="28" fillId="6" borderId="5" xfId="0" applyNumberFormat="1" applyFont="1" applyFill="1" applyBorder="1" applyAlignment="1">
      <alignment horizontal="center" vertical="center"/>
    </xf>
    <xf numFmtId="5" fontId="28" fillId="6" borderId="5" xfId="0" applyNumberFormat="1" applyFont="1" applyFill="1" applyBorder="1" applyAlignment="1">
      <alignment horizontal="center" vertical="center"/>
    </xf>
    <xf numFmtId="9" fontId="7" fillId="0" borderId="5" xfId="1" applyFont="1" applyFill="1" applyBorder="1" applyAlignment="1">
      <alignment horizontal="center" vertical="top" readingOrder="1"/>
    </xf>
    <xf numFmtId="168" fontId="30" fillId="13" borderId="29" xfId="0" applyNumberFormat="1" applyFont="1" applyFill="1" applyBorder="1" applyAlignment="1">
      <alignment horizontal="center" wrapText="1"/>
    </xf>
    <xf numFmtId="168" fontId="30" fillId="13" borderId="29" xfId="2" applyNumberFormat="1" applyFont="1" applyFill="1" applyBorder="1" applyAlignment="1">
      <alignment horizontal="center" wrapText="1"/>
    </xf>
    <xf numFmtId="168" fontId="30" fillId="13" borderId="29" xfId="2" applyNumberFormat="1" applyFont="1" applyFill="1" applyBorder="1" applyAlignment="1">
      <alignment horizontal="center"/>
    </xf>
    <xf numFmtId="168" fontId="31" fillId="13" borderId="30" xfId="2" applyNumberFormat="1" applyFont="1" applyFill="1" applyBorder="1" applyAlignment="1">
      <alignment horizontal="center"/>
    </xf>
    <xf numFmtId="44" fontId="0" fillId="0" borderId="0" xfId="2" applyFont="1" applyAlignment="1">
      <alignment horizontal="center"/>
    </xf>
    <xf numFmtId="44" fontId="0" fillId="0" borderId="0" xfId="2" applyFont="1"/>
    <xf numFmtId="168" fontId="31" fillId="14" borderId="5" xfId="0" applyNumberFormat="1" applyFont="1" applyFill="1" applyBorder="1" applyAlignment="1">
      <alignment horizontal="left" vertical="center"/>
    </xf>
    <xf numFmtId="168" fontId="31" fillId="15" borderId="5" xfId="2" applyNumberFormat="1" applyFont="1" applyFill="1" applyBorder="1" applyAlignment="1">
      <alignment horizontal="left" vertical="center" wrapText="1"/>
    </xf>
    <xf numFmtId="168" fontId="31" fillId="15" borderId="31" xfId="2" applyNumberFormat="1" applyFont="1" applyFill="1" applyBorder="1" applyAlignment="1">
      <alignment horizontal="left" vertical="center" wrapText="1"/>
    </xf>
    <xf numFmtId="168" fontId="30" fillId="16" borderId="5" xfId="0" applyNumberFormat="1" applyFont="1" applyFill="1" applyBorder="1" applyAlignment="1">
      <alignment horizontal="left" vertical="center"/>
    </xf>
    <xf numFmtId="168" fontId="30" fillId="2" borderId="5" xfId="2" applyNumberFormat="1" applyFont="1" applyFill="1" applyBorder="1" applyAlignment="1">
      <alignment horizontal="left"/>
    </xf>
    <xf numFmtId="168" fontId="31" fillId="2" borderId="31" xfId="2" applyNumberFormat="1" applyFont="1" applyFill="1" applyBorder="1" applyAlignment="1">
      <alignment horizontal="left"/>
    </xf>
    <xf numFmtId="168" fontId="30" fillId="13" borderId="5" xfId="0" applyNumberFormat="1" applyFont="1" applyFill="1" applyBorder="1" applyAlignment="1">
      <alignment horizontal="center" wrapText="1"/>
    </xf>
    <xf numFmtId="168" fontId="30" fillId="13" borderId="5" xfId="2" applyNumberFormat="1" applyFont="1" applyFill="1" applyBorder="1" applyAlignment="1">
      <alignment horizontal="center" vertical="center" wrapText="1"/>
    </xf>
    <xf numFmtId="168" fontId="31" fillId="13" borderId="31" xfId="2" applyNumberFormat="1" applyFont="1" applyFill="1" applyBorder="1" applyAlignment="1">
      <alignment horizontal="center" vertical="center"/>
    </xf>
    <xf numFmtId="44" fontId="6" fillId="0" borderId="0" xfId="2" applyFont="1" applyAlignment="1">
      <alignment horizontal="center"/>
    </xf>
    <xf numFmtId="44" fontId="6" fillId="0" borderId="0" xfId="2" applyFont="1"/>
    <xf numFmtId="168" fontId="32" fillId="18" borderId="5" xfId="0" applyNumberFormat="1" applyFont="1" applyFill="1" applyBorder="1" applyAlignment="1">
      <alignment horizontal="left" wrapText="1"/>
    </xf>
    <xf numFmtId="168" fontId="32" fillId="0" borderId="5" xfId="2" applyNumberFormat="1" applyFont="1" applyFill="1" applyBorder="1" applyAlignment="1">
      <alignment horizontal="right"/>
    </xf>
    <xf numFmtId="168" fontId="32" fillId="0" borderId="5" xfId="0" applyNumberFormat="1" applyFont="1" applyBorder="1" applyAlignment="1">
      <alignment horizontal="right" vertical="center"/>
    </xf>
    <xf numFmtId="169" fontId="0" fillId="0" borderId="0" xfId="2" applyNumberFormat="1" applyFont="1" applyAlignment="1">
      <alignment horizontal="center"/>
    </xf>
    <xf numFmtId="168" fontId="32" fillId="19" borderId="5" xfId="0" applyNumberFormat="1" applyFont="1" applyFill="1" applyBorder="1" applyAlignment="1">
      <alignment horizontal="left"/>
    </xf>
    <xf numFmtId="168" fontId="32" fillId="0" borderId="5" xfId="2" applyNumberFormat="1" applyFont="1" applyBorder="1" applyAlignment="1">
      <alignment horizontal="right"/>
    </xf>
    <xf numFmtId="168" fontId="32" fillId="20" borderId="5" xfId="0" applyNumberFormat="1" applyFont="1" applyFill="1" applyBorder="1" applyAlignment="1">
      <alignment horizontal="left"/>
    </xf>
    <xf numFmtId="168" fontId="32" fillId="21" borderId="5" xfId="0" applyNumberFormat="1" applyFont="1" applyFill="1" applyBorder="1" applyAlignment="1">
      <alignment horizontal="left" wrapText="1"/>
    </xf>
    <xf numFmtId="168" fontId="32" fillId="22" borderId="5" xfId="0" applyNumberFormat="1" applyFont="1" applyFill="1" applyBorder="1" applyAlignment="1">
      <alignment horizontal="left" wrapText="1"/>
    </xf>
    <xf numFmtId="168" fontId="32" fillId="0" borderId="5" xfId="0" applyNumberFormat="1" applyFont="1" applyBorder="1" applyAlignment="1">
      <alignment horizontal="right"/>
    </xf>
    <xf numFmtId="168" fontId="32" fillId="23" borderId="5" xfId="0" applyNumberFormat="1" applyFont="1" applyFill="1" applyBorder="1" applyAlignment="1">
      <alignment horizontal="left" wrapText="1"/>
    </xf>
    <xf numFmtId="168" fontId="32" fillId="24" borderId="5" xfId="0" applyNumberFormat="1" applyFont="1" applyFill="1" applyBorder="1" applyAlignment="1">
      <alignment horizontal="left" wrapText="1"/>
    </xf>
    <xf numFmtId="168" fontId="32" fillId="25" borderId="5" xfId="0" applyNumberFormat="1" applyFont="1" applyFill="1" applyBorder="1" applyAlignment="1">
      <alignment horizontal="left"/>
    </xf>
    <xf numFmtId="168" fontId="32" fillId="26" borderId="5" xfId="0" applyNumberFormat="1" applyFont="1" applyFill="1" applyBorder="1" applyAlignment="1">
      <alignment horizontal="left" wrapText="1"/>
    </xf>
    <xf numFmtId="168" fontId="32" fillId="27" borderId="5" xfId="0" applyNumberFormat="1" applyFont="1" applyFill="1" applyBorder="1" applyAlignment="1">
      <alignment horizontal="left" wrapText="1"/>
    </xf>
    <xf numFmtId="168" fontId="32" fillId="5" borderId="5" xfId="2" applyNumberFormat="1" applyFont="1" applyFill="1" applyBorder="1" applyAlignment="1">
      <alignment horizontal="right"/>
    </xf>
    <xf numFmtId="168" fontId="31" fillId="28" borderId="5" xfId="0" applyNumberFormat="1" applyFont="1" applyFill="1" applyBorder="1" applyAlignment="1">
      <alignment horizontal="left"/>
    </xf>
    <xf numFmtId="168" fontId="31" fillId="28" borderId="5" xfId="0" applyNumberFormat="1" applyFont="1" applyFill="1" applyBorder="1" applyAlignment="1">
      <alignment horizontal="right"/>
    </xf>
    <xf numFmtId="168" fontId="30" fillId="29" borderId="5" xfId="0" applyNumberFormat="1" applyFont="1" applyFill="1" applyBorder="1" applyAlignment="1">
      <alignment horizontal="right"/>
    </xf>
    <xf numFmtId="168" fontId="30" fillId="17" borderId="5" xfId="0" applyNumberFormat="1" applyFont="1" applyFill="1" applyBorder="1" applyAlignment="1">
      <alignment horizontal="center"/>
    </xf>
    <xf numFmtId="168" fontId="32" fillId="30" borderId="5" xfId="0" applyNumberFormat="1" applyFont="1" applyFill="1" applyBorder="1" applyAlignment="1">
      <alignment horizontal="left" vertical="center"/>
    </xf>
    <xf numFmtId="168" fontId="32" fillId="26" borderId="5" xfId="0" applyNumberFormat="1" applyFont="1" applyFill="1" applyBorder="1" applyAlignment="1">
      <alignment horizontal="right"/>
    </xf>
    <xf numFmtId="168" fontId="31" fillId="6" borderId="5" xfId="0" applyNumberFormat="1" applyFont="1" applyFill="1" applyBorder="1"/>
    <xf numFmtId="168" fontId="31" fillId="6" borderId="5" xfId="0" applyNumberFormat="1" applyFont="1" applyFill="1" applyBorder="1" applyAlignment="1">
      <alignment horizontal="right"/>
    </xf>
    <xf numFmtId="168" fontId="32" fillId="0" borderId="32" xfId="0" applyNumberFormat="1" applyFont="1" applyBorder="1" applyAlignment="1">
      <alignment horizontal="left" vertical="center"/>
    </xf>
    <xf numFmtId="168" fontId="32" fillId="5" borderId="5" xfId="0" applyNumberFormat="1" applyFont="1" applyFill="1" applyBorder="1" applyAlignment="1">
      <alignment horizontal="left" vertical="center"/>
    </xf>
    <xf numFmtId="168" fontId="32" fillId="5" borderId="32" xfId="0" applyNumberFormat="1" applyFont="1" applyFill="1" applyBorder="1" applyAlignment="1">
      <alignment horizontal="left" vertical="center"/>
    </xf>
    <xf numFmtId="169" fontId="12" fillId="0" borderId="0" xfId="2" applyNumberFormat="1" applyFont="1" applyAlignment="1">
      <alignment horizontal="center"/>
    </xf>
    <xf numFmtId="168" fontId="31" fillId="6" borderId="5" xfId="0" applyNumberFormat="1" applyFont="1" applyFill="1" applyBorder="1" applyAlignment="1">
      <alignment horizontal="left" vertical="center"/>
    </xf>
    <xf numFmtId="168" fontId="31" fillId="31" borderId="5" xfId="0" applyNumberFormat="1" applyFont="1" applyFill="1" applyBorder="1" applyAlignment="1">
      <alignment horizontal="right"/>
    </xf>
    <xf numFmtId="168" fontId="32" fillId="0" borderId="32" xfId="0" applyNumberFormat="1" applyFont="1" applyBorder="1" applyAlignment="1">
      <alignment horizontal="left" wrapText="1"/>
    </xf>
    <xf numFmtId="168" fontId="32" fillId="19" borderId="5" xfId="0" applyNumberFormat="1" applyFont="1" applyFill="1" applyBorder="1" applyAlignment="1">
      <alignment horizontal="left" wrapText="1"/>
    </xf>
    <xf numFmtId="168" fontId="32" fillId="20" borderId="5" xfId="0" applyNumberFormat="1" applyFont="1" applyFill="1" applyBorder="1" applyAlignment="1">
      <alignment horizontal="left" wrapText="1"/>
    </xf>
    <xf numFmtId="168" fontId="32" fillId="22" borderId="5" xfId="0" applyNumberFormat="1" applyFont="1" applyFill="1" applyBorder="1" applyAlignment="1">
      <alignment horizontal="left"/>
    </xf>
    <xf numFmtId="168" fontId="31" fillId="29" borderId="33" xfId="0" applyNumberFormat="1" applyFont="1" applyFill="1" applyBorder="1" applyAlignment="1">
      <alignment horizontal="left" wrapText="1"/>
    </xf>
    <xf numFmtId="168" fontId="31" fillId="29" borderId="33" xfId="0" applyNumberFormat="1" applyFont="1" applyFill="1" applyBorder="1" applyAlignment="1">
      <alignment horizontal="right"/>
    </xf>
    <xf numFmtId="168" fontId="31" fillId="15" borderId="34" xfId="2" applyNumberFormat="1" applyFont="1" applyFill="1" applyBorder="1" applyAlignment="1">
      <alignment horizontal="left" vertical="center" wrapText="1"/>
    </xf>
    <xf numFmtId="168" fontId="30" fillId="13" borderId="35" xfId="0" applyNumberFormat="1" applyFont="1" applyFill="1" applyBorder="1" applyAlignment="1">
      <alignment horizontal="center" wrapText="1"/>
    </xf>
    <xf numFmtId="168" fontId="30" fillId="32" borderId="29" xfId="2" applyNumberFormat="1" applyFont="1" applyFill="1" applyBorder="1" applyAlignment="1">
      <alignment horizontal="center" wrapText="1"/>
    </xf>
    <xf numFmtId="168" fontId="31" fillId="14" borderId="32" xfId="0" applyNumberFormat="1" applyFont="1" applyFill="1" applyBorder="1" applyAlignment="1">
      <alignment horizontal="left" vertical="center"/>
    </xf>
    <xf numFmtId="168" fontId="6" fillId="28" borderId="5" xfId="2" applyNumberFormat="1" applyFont="1" applyFill="1" applyBorder="1" applyAlignment="1">
      <alignment horizontal="left"/>
    </xf>
    <xf numFmtId="168" fontId="31" fillId="2" borderId="5" xfId="2" applyNumberFormat="1" applyFont="1" applyFill="1" applyBorder="1" applyAlignment="1">
      <alignment horizontal="left"/>
    </xf>
    <xf numFmtId="168" fontId="6" fillId="28" borderId="5" xfId="2" applyNumberFormat="1" applyFont="1" applyFill="1" applyBorder="1" applyAlignment="1">
      <alignment horizontal="right"/>
    </xf>
    <xf numFmtId="168" fontId="30" fillId="16" borderId="32" xfId="0" applyNumberFormat="1" applyFont="1" applyFill="1" applyBorder="1" applyAlignment="1">
      <alignment horizontal="left" vertical="center"/>
    </xf>
    <xf numFmtId="168" fontId="33" fillId="2" borderId="5" xfId="2" applyNumberFormat="1" applyFont="1" applyFill="1" applyBorder="1" applyAlignment="1">
      <alignment horizontal="left"/>
    </xf>
    <xf numFmtId="168" fontId="30" fillId="16" borderId="36" xfId="0" applyNumberFormat="1" applyFont="1" applyFill="1" applyBorder="1" applyAlignment="1">
      <alignment horizontal="left" vertical="center"/>
    </xf>
    <xf numFmtId="168" fontId="30" fillId="16" borderId="36" xfId="0" applyNumberFormat="1" applyFont="1" applyFill="1" applyBorder="1" applyAlignment="1">
      <alignment horizontal="right" vertical="center"/>
    </xf>
    <xf numFmtId="168" fontId="30" fillId="16" borderId="5" xfId="0" applyNumberFormat="1" applyFont="1" applyFill="1" applyBorder="1" applyAlignment="1">
      <alignment horizontal="right" vertical="center"/>
    </xf>
    <xf numFmtId="168" fontId="30" fillId="13" borderId="32" xfId="0" applyNumberFormat="1" applyFont="1" applyFill="1" applyBorder="1" applyAlignment="1">
      <alignment wrapText="1"/>
    </xf>
    <xf numFmtId="168" fontId="30" fillId="13" borderId="5" xfId="2" applyNumberFormat="1" applyFont="1" applyFill="1" applyBorder="1" applyAlignment="1">
      <alignment horizontal="center" wrapText="1"/>
    </xf>
    <xf numFmtId="168" fontId="30" fillId="32" borderId="5" xfId="2" applyNumberFormat="1" applyFont="1" applyFill="1" applyBorder="1" applyAlignment="1">
      <alignment horizontal="center" wrapText="1"/>
    </xf>
    <xf numFmtId="168" fontId="30" fillId="13" borderId="37" xfId="0" applyNumberFormat="1" applyFont="1" applyFill="1" applyBorder="1" applyAlignment="1">
      <alignment horizontal="center" wrapText="1"/>
    </xf>
    <xf numFmtId="168" fontId="30" fillId="13" borderId="5" xfId="2" applyNumberFormat="1" applyFont="1" applyFill="1" applyBorder="1" applyAlignment="1">
      <alignment horizontal="center"/>
    </xf>
    <xf numFmtId="168" fontId="32" fillId="18" borderId="32" xfId="0" applyNumberFormat="1" applyFont="1" applyFill="1" applyBorder="1" applyAlignment="1">
      <alignment horizontal="left" wrapText="1"/>
    </xf>
    <xf numFmtId="168" fontId="32" fillId="33" borderId="5" xfId="0" applyNumberFormat="1" applyFont="1" applyFill="1" applyBorder="1" applyAlignment="1">
      <alignment horizontal="left"/>
    </xf>
    <xf numFmtId="168" fontId="32" fillId="33" borderId="5" xfId="0" applyNumberFormat="1" applyFont="1" applyFill="1" applyBorder="1" applyAlignment="1">
      <alignment horizontal="right"/>
    </xf>
    <xf numFmtId="168" fontId="32" fillId="33" borderId="5" xfId="0" applyNumberFormat="1" applyFont="1" applyFill="1" applyBorder="1" applyAlignment="1">
      <alignment horizontal="left" wrapText="1"/>
    </xf>
    <xf numFmtId="168" fontId="30" fillId="34" borderId="5" xfId="0" applyNumberFormat="1" applyFont="1" applyFill="1" applyBorder="1" applyAlignment="1">
      <alignment horizontal="left"/>
    </xf>
    <xf numFmtId="168" fontId="32" fillId="18" borderId="5" xfId="0" applyNumberFormat="1" applyFont="1" applyFill="1" applyBorder="1" applyAlignment="1">
      <alignment horizontal="right" wrapText="1"/>
    </xf>
    <xf numFmtId="168" fontId="32" fillId="18" borderId="5" xfId="0" applyNumberFormat="1" applyFont="1" applyFill="1" applyBorder="1" applyAlignment="1">
      <alignment vertical="center" wrapText="1"/>
    </xf>
    <xf numFmtId="168" fontId="32" fillId="18" borderId="5" xfId="0" applyNumberFormat="1" applyFont="1" applyFill="1" applyBorder="1" applyAlignment="1">
      <alignment horizontal="right"/>
    </xf>
    <xf numFmtId="168" fontId="32" fillId="0" borderId="5" xfId="0" applyNumberFormat="1" applyFont="1" applyBorder="1" applyAlignment="1">
      <alignment horizontal="left" vertical="center"/>
    </xf>
    <xf numFmtId="168" fontId="32" fillId="19" borderId="32" xfId="0" applyNumberFormat="1" applyFont="1" applyFill="1" applyBorder="1" applyAlignment="1">
      <alignment horizontal="left"/>
    </xf>
    <xf numFmtId="168" fontId="32" fillId="0" borderId="5" xfId="0" applyNumberFormat="1" applyFont="1" applyBorder="1" applyAlignment="1">
      <alignment horizontal="left"/>
    </xf>
    <xf numFmtId="168" fontId="32" fillId="35" borderId="5" xfId="0" applyNumberFormat="1" applyFont="1" applyFill="1" applyBorder="1" applyAlignment="1">
      <alignment horizontal="left"/>
    </xf>
    <xf numFmtId="168" fontId="32" fillId="20" borderId="5" xfId="0" applyNumberFormat="1" applyFont="1" applyFill="1" applyBorder="1" applyAlignment="1">
      <alignment horizontal="right"/>
    </xf>
    <xf numFmtId="168" fontId="32" fillId="19" borderId="5" xfId="0" applyNumberFormat="1" applyFont="1" applyFill="1" applyBorder="1" applyAlignment="1">
      <alignment vertical="center"/>
    </xf>
    <xf numFmtId="168" fontId="32" fillId="19" borderId="5" xfId="0" applyNumberFormat="1" applyFont="1" applyFill="1" applyBorder="1" applyAlignment="1">
      <alignment horizontal="right"/>
    </xf>
    <xf numFmtId="168" fontId="32" fillId="35" borderId="5" xfId="0" applyNumberFormat="1" applyFont="1" applyFill="1" applyBorder="1" applyAlignment="1">
      <alignment horizontal="right"/>
    </xf>
    <xf numFmtId="168" fontId="32" fillId="35" borderId="5" xfId="0" applyNumberFormat="1" applyFont="1" applyFill="1" applyBorder="1" applyAlignment="1">
      <alignment horizontal="left" wrapText="1"/>
    </xf>
    <xf numFmtId="168" fontId="32" fillId="20" borderId="32" xfId="0" applyNumberFormat="1" applyFont="1" applyFill="1" applyBorder="1" applyAlignment="1">
      <alignment horizontal="left"/>
    </xf>
    <xf numFmtId="168" fontId="32" fillId="20" borderId="5" xfId="0" applyNumberFormat="1" applyFont="1" applyFill="1" applyBorder="1" applyAlignment="1">
      <alignment vertical="center"/>
    </xf>
    <xf numFmtId="168" fontId="32" fillId="21" borderId="32" xfId="0" applyNumberFormat="1" applyFont="1" applyFill="1" applyBorder="1" applyAlignment="1">
      <alignment horizontal="left" wrapText="1"/>
    </xf>
    <xf numFmtId="168" fontId="32" fillId="21" borderId="5" xfId="0" applyNumberFormat="1" applyFont="1" applyFill="1" applyBorder="1" applyAlignment="1">
      <alignment horizontal="right" wrapText="1"/>
    </xf>
    <xf numFmtId="168" fontId="32" fillId="21" borderId="5" xfId="0" applyNumberFormat="1" applyFont="1" applyFill="1" applyBorder="1" applyAlignment="1">
      <alignment vertical="center" wrapText="1"/>
    </xf>
    <xf numFmtId="168" fontId="32" fillId="21" borderId="5" xfId="0" applyNumberFormat="1" applyFont="1" applyFill="1" applyBorder="1" applyAlignment="1">
      <alignment horizontal="right"/>
    </xf>
    <xf numFmtId="168" fontId="32" fillId="0" borderId="5" xfId="0" applyNumberFormat="1" applyFont="1" applyBorder="1" applyAlignment="1">
      <alignment horizontal="left" wrapText="1"/>
    </xf>
    <xf numFmtId="168" fontId="32" fillId="22" borderId="32" xfId="0" applyNumberFormat="1" applyFont="1" applyFill="1" applyBorder="1" applyAlignment="1">
      <alignment horizontal="left" wrapText="1"/>
    </xf>
    <xf numFmtId="168" fontId="32" fillId="22" borderId="5" xfId="0" applyNumberFormat="1" applyFont="1" applyFill="1" applyBorder="1" applyAlignment="1">
      <alignment horizontal="right" wrapText="1"/>
    </xf>
    <xf numFmtId="168" fontId="32" fillId="22" borderId="5" xfId="0" applyNumberFormat="1" applyFont="1" applyFill="1" applyBorder="1" applyAlignment="1">
      <alignment vertical="center" wrapText="1"/>
    </xf>
    <xf numFmtId="168" fontId="32" fillId="22" borderId="5" xfId="0" applyNumberFormat="1" applyFont="1" applyFill="1" applyBorder="1" applyAlignment="1">
      <alignment horizontal="right"/>
    </xf>
    <xf numFmtId="168" fontId="32" fillId="23" borderId="32" xfId="0" applyNumberFormat="1" applyFont="1" applyFill="1" applyBorder="1" applyAlignment="1">
      <alignment horizontal="left" wrapText="1"/>
    </xf>
    <xf numFmtId="168" fontId="32" fillId="23" borderId="5" xfId="0" applyNumberFormat="1" applyFont="1" applyFill="1" applyBorder="1" applyAlignment="1">
      <alignment horizontal="right" wrapText="1"/>
    </xf>
    <xf numFmtId="168" fontId="32" fillId="23" borderId="5" xfId="0" applyNumberFormat="1" applyFont="1" applyFill="1" applyBorder="1" applyAlignment="1">
      <alignment vertical="center" wrapText="1"/>
    </xf>
    <xf numFmtId="168" fontId="32" fillId="23" borderId="5" xfId="0" applyNumberFormat="1" applyFont="1" applyFill="1" applyBorder="1" applyAlignment="1">
      <alignment horizontal="right"/>
    </xf>
    <xf numFmtId="168" fontId="32" fillId="24" borderId="32" xfId="0" applyNumberFormat="1" applyFont="1" applyFill="1" applyBorder="1" applyAlignment="1">
      <alignment horizontal="left" wrapText="1"/>
    </xf>
    <xf numFmtId="168" fontId="32" fillId="24" borderId="5" xfId="0" applyNumberFormat="1" applyFont="1" applyFill="1" applyBorder="1" applyAlignment="1">
      <alignment horizontal="right" wrapText="1"/>
    </xf>
    <xf numFmtId="168" fontId="32" fillId="24" borderId="5" xfId="0" applyNumberFormat="1" applyFont="1" applyFill="1" applyBorder="1" applyAlignment="1">
      <alignment vertical="center" wrapText="1"/>
    </xf>
    <xf numFmtId="168" fontId="32" fillId="0" borderId="5" xfId="0" applyNumberFormat="1" applyFont="1" applyBorder="1" applyAlignment="1">
      <alignment vertical="center"/>
    </xf>
    <xf numFmtId="168" fontId="32" fillId="25" borderId="32" xfId="0" applyNumberFormat="1" applyFont="1" applyFill="1" applyBorder="1" applyAlignment="1">
      <alignment horizontal="left"/>
    </xf>
    <xf numFmtId="168" fontId="32" fillId="25" borderId="5" xfId="0" applyNumberFormat="1" applyFont="1" applyFill="1" applyBorder="1" applyAlignment="1">
      <alignment horizontal="right"/>
    </xf>
    <xf numFmtId="168" fontId="32" fillId="25" borderId="5" xfId="0" applyNumberFormat="1" applyFont="1" applyFill="1" applyBorder="1" applyAlignment="1">
      <alignment vertical="center"/>
    </xf>
    <xf numFmtId="168" fontId="32" fillId="26" borderId="32" xfId="0" applyNumberFormat="1" applyFont="1" applyFill="1" applyBorder="1" applyAlignment="1">
      <alignment horizontal="left" vertical="center" wrapText="1"/>
    </xf>
    <xf numFmtId="168" fontId="32" fillId="26" borderId="5" xfId="0" applyNumberFormat="1" applyFont="1" applyFill="1" applyBorder="1" applyAlignment="1">
      <alignment horizontal="right" wrapText="1"/>
    </xf>
    <xf numFmtId="168" fontId="32" fillId="26" borderId="5" xfId="0" applyNumberFormat="1" applyFont="1" applyFill="1" applyBorder="1" applyAlignment="1">
      <alignment vertical="center" wrapText="1"/>
    </xf>
    <xf numFmtId="168" fontId="32" fillId="22" borderId="32" xfId="0" applyNumberFormat="1" applyFont="1" applyFill="1" applyBorder="1" applyAlignment="1">
      <alignment horizontal="left"/>
    </xf>
    <xf numFmtId="168" fontId="32" fillId="27" borderId="32" xfId="0" applyNumberFormat="1" applyFont="1" applyFill="1" applyBorder="1" applyAlignment="1">
      <alignment horizontal="left"/>
    </xf>
    <xf numFmtId="168" fontId="32" fillId="27" borderId="5" xfId="0" applyNumberFormat="1" applyFont="1" applyFill="1" applyBorder="1" applyAlignment="1">
      <alignment horizontal="right" wrapText="1"/>
    </xf>
    <xf numFmtId="168" fontId="32" fillId="27" borderId="5" xfId="0" applyNumberFormat="1" applyFont="1" applyFill="1" applyBorder="1" applyAlignment="1">
      <alignment vertical="center" wrapText="1"/>
    </xf>
    <xf numFmtId="168" fontId="32" fillId="27" borderId="5" xfId="0" applyNumberFormat="1" applyFont="1" applyFill="1" applyBorder="1" applyAlignment="1">
      <alignment horizontal="right"/>
    </xf>
    <xf numFmtId="168" fontId="6" fillId="28" borderId="32" xfId="0" applyNumberFormat="1" applyFont="1" applyFill="1" applyBorder="1" applyAlignment="1">
      <alignment horizontal="left"/>
    </xf>
    <xf numFmtId="168" fontId="31" fillId="34" borderId="5" xfId="0" applyNumberFormat="1" applyFont="1" applyFill="1" applyBorder="1" applyAlignment="1">
      <alignment horizontal="left"/>
    </xf>
    <xf numFmtId="168" fontId="33" fillId="17" borderId="32" xfId="0" applyNumberFormat="1" applyFont="1" applyFill="1" applyBorder="1"/>
    <xf numFmtId="168" fontId="32" fillId="30" borderId="32" xfId="0" applyNumberFormat="1" applyFont="1" applyFill="1" applyBorder="1" applyAlignment="1">
      <alignment horizontal="left" vertical="center"/>
    </xf>
    <xf numFmtId="168" fontId="32" fillId="0" borderId="5" xfId="2" applyNumberFormat="1" applyFont="1" applyFill="1" applyBorder="1" applyAlignment="1">
      <alignment horizontal="left"/>
    </xf>
    <xf numFmtId="168" fontId="32" fillId="30" borderId="5" xfId="0" applyNumberFormat="1" applyFont="1" applyFill="1" applyBorder="1" applyAlignment="1">
      <alignment horizontal="right" vertical="center"/>
    </xf>
    <xf numFmtId="168" fontId="32" fillId="0" borderId="5" xfId="2" applyNumberFormat="1" applyFont="1" applyBorder="1" applyAlignment="1">
      <alignment horizontal="left"/>
    </xf>
    <xf numFmtId="168" fontId="32" fillId="5" borderId="5" xfId="0" applyNumberFormat="1" applyFont="1" applyFill="1" applyBorder="1" applyAlignment="1">
      <alignment horizontal="right"/>
    </xf>
    <xf numFmtId="168" fontId="32" fillId="5" borderId="5" xfId="0" applyNumberFormat="1" applyFont="1" applyFill="1" applyBorder="1" applyAlignment="1">
      <alignment horizontal="left" wrapText="1"/>
    </xf>
    <xf numFmtId="168" fontId="33" fillId="6" borderId="32" xfId="0" applyNumberFormat="1" applyFont="1" applyFill="1" applyBorder="1"/>
    <xf numFmtId="168" fontId="30" fillId="6" borderId="5" xfId="0" applyNumberFormat="1" applyFont="1" applyFill="1" applyBorder="1" applyAlignment="1">
      <alignment horizontal="left"/>
    </xf>
    <xf numFmtId="168" fontId="30" fillId="6" borderId="5" xfId="0" applyNumberFormat="1" applyFont="1" applyFill="1" applyBorder="1" applyAlignment="1">
      <alignment horizontal="right"/>
    </xf>
    <xf numFmtId="168" fontId="30" fillId="2" borderId="5" xfId="0" applyNumberFormat="1" applyFont="1" applyFill="1" applyBorder="1" applyAlignment="1">
      <alignment horizontal="left"/>
    </xf>
    <xf numFmtId="168" fontId="32" fillId="35" borderId="5" xfId="0" quotePrefix="1" applyNumberFormat="1" applyFont="1" applyFill="1" applyBorder="1" applyAlignment="1">
      <alignment horizontal="right"/>
    </xf>
    <xf numFmtId="168" fontId="32" fillId="0" borderId="32" xfId="0" applyNumberFormat="1" applyFont="1" applyBorder="1" applyAlignment="1">
      <alignment vertical="center"/>
    </xf>
    <xf numFmtId="168" fontId="32" fillId="5" borderId="5" xfId="0" applyNumberFormat="1" applyFont="1" applyFill="1" applyBorder="1" applyAlignment="1">
      <alignment horizontal="left"/>
    </xf>
    <xf numFmtId="168" fontId="30" fillId="6" borderId="32" xfId="0" applyNumberFormat="1" applyFont="1" applyFill="1" applyBorder="1" applyAlignment="1">
      <alignment horizontal="left" vertical="center"/>
    </xf>
    <xf numFmtId="168" fontId="31" fillId="6" borderId="5" xfId="0" applyNumberFormat="1" applyFont="1" applyFill="1" applyBorder="1" applyAlignment="1">
      <alignment horizontal="right" vertical="center"/>
    </xf>
    <xf numFmtId="168" fontId="33" fillId="17" borderId="32" xfId="0" applyNumberFormat="1" applyFont="1" applyFill="1" applyBorder="1" applyAlignment="1">
      <alignment horizontal="left"/>
    </xf>
    <xf numFmtId="168" fontId="32" fillId="19" borderId="5" xfId="0" applyNumberFormat="1" applyFont="1" applyFill="1" applyBorder="1" applyAlignment="1">
      <alignment horizontal="right" wrapText="1"/>
    </xf>
    <xf numFmtId="168" fontId="32" fillId="20" borderId="5" xfId="0" applyNumberFormat="1" applyFont="1" applyFill="1" applyBorder="1" applyAlignment="1">
      <alignment horizontal="right" wrapText="1"/>
    </xf>
    <xf numFmtId="168" fontId="32" fillId="26" borderId="32" xfId="0" applyNumberFormat="1" applyFont="1" applyFill="1" applyBorder="1" applyAlignment="1">
      <alignment horizontal="left" wrapText="1"/>
    </xf>
    <xf numFmtId="168" fontId="30" fillId="29" borderId="38" xfId="0" applyNumberFormat="1" applyFont="1" applyFill="1" applyBorder="1" applyAlignment="1">
      <alignment horizontal="left" wrapText="1"/>
    </xf>
    <xf numFmtId="168" fontId="30" fillId="28" borderId="33" xfId="0" applyNumberFormat="1" applyFont="1" applyFill="1" applyBorder="1" applyAlignment="1">
      <alignment horizontal="left"/>
    </xf>
    <xf numFmtId="168" fontId="30" fillId="28" borderId="33" xfId="0" applyNumberFormat="1" applyFont="1" applyFill="1" applyBorder="1" applyAlignment="1">
      <alignment horizontal="right"/>
    </xf>
    <xf numFmtId="168" fontId="30" fillId="34" borderId="33" xfId="0" applyNumberFormat="1" applyFont="1" applyFill="1" applyBorder="1" applyAlignment="1">
      <alignment horizontal="left"/>
    </xf>
    <xf numFmtId="168" fontId="31" fillId="29" borderId="33" xfId="0" applyNumberFormat="1" applyFont="1" applyFill="1" applyBorder="1" applyAlignment="1">
      <alignment horizontal="right" wrapText="1"/>
    </xf>
    <xf numFmtId="168" fontId="0" fillId="0" borderId="0" xfId="0" applyNumberFormat="1"/>
    <xf numFmtId="168" fontId="0" fillId="0" borderId="0" xfId="2" applyNumberFormat="1" applyFont="1" applyAlignment="1">
      <alignment horizontal="right"/>
    </xf>
    <xf numFmtId="168" fontId="34" fillId="0" borderId="0" xfId="0" applyNumberFormat="1" applyFont="1"/>
    <xf numFmtId="168" fontId="34" fillId="0" borderId="0" xfId="0" applyNumberFormat="1" applyFont="1" applyAlignment="1">
      <alignment horizontal="right"/>
    </xf>
    <xf numFmtId="168" fontId="6" fillId="0" borderId="0" xfId="0" applyNumberFormat="1" applyFont="1"/>
    <xf numFmtId="168" fontId="6" fillId="0" borderId="0" xfId="2" applyNumberFormat="1" applyFont="1" applyAlignment="1">
      <alignment horizontal="right"/>
    </xf>
    <xf numFmtId="44" fontId="12" fillId="0" borderId="0" xfId="2" applyFont="1" applyAlignment="1">
      <alignment horizontal="center"/>
    </xf>
    <xf numFmtId="44" fontId="12" fillId="0" borderId="0" xfId="2" applyFont="1"/>
    <xf numFmtId="0" fontId="34" fillId="0" borderId="0" xfId="0" applyFont="1"/>
    <xf numFmtId="169" fontId="34" fillId="0" borderId="0" xfId="2" applyNumberFormat="1" applyFont="1" applyAlignment="1">
      <alignment horizontal="center"/>
    </xf>
    <xf numFmtId="17" fontId="21" fillId="2" borderId="24" xfId="0" applyNumberFormat="1" applyFont="1" applyFill="1" applyBorder="1" applyAlignment="1">
      <alignment vertical="center"/>
    </xf>
    <xf numFmtId="169" fontId="4" fillId="0" borderId="0" xfId="2" applyNumberFormat="1" applyFont="1" applyAlignment="1">
      <alignment horizontal="center"/>
    </xf>
    <xf numFmtId="44" fontId="4" fillId="0" borderId="0" xfId="2" applyFont="1"/>
    <xf numFmtId="3" fontId="28" fillId="0" borderId="5" xfId="0" applyNumberFormat="1" applyFont="1" applyBorder="1" applyAlignment="1">
      <alignment horizontal="center" vertical="center"/>
    </xf>
    <xf numFmtId="168" fontId="35" fillId="37" borderId="39" xfId="2" applyNumberFormat="1" applyFont="1" applyFill="1" applyBorder="1" applyAlignment="1">
      <alignment horizontal="center" vertical="center" wrapText="1"/>
    </xf>
    <xf numFmtId="168" fontId="35" fillId="37" borderId="39" xfId="2" applyNumberFormat="1" applyFont="1" applyFill="1" applyBorder="1" applyAlignment="1">
      <alignment horizontal="center" vertical="center"/>
    </xf>
    <xf numFmtId="168" fontId="35" fillId="37" borderId="40" xfId="2" applyNumberFormat="1" applyFont="1" applyFill="1" applyBorder="1" applyAlignment="1">
      <alignment horizontal="center" vertical="center"/>
    </xf>
    <xf numFmtId="168" fontId="35" fillId="37" borderId="1" xfId="2" applyNumberFormat="1" applyFont="1" applyFill="1" applyBorder="1" applyAlignment="1">
      <alignment horizontal="center" vertical="center" wrapText="1"/>
    </xf>
    <xf numFmtId="168" fontId="13" fillId="18" borderId="41" xfId="0" applyNumberFormat="1" applyFont="1" applyFill="1" applyBorder="1" applyAlignment="1">
      <alignment horizontal="left" wrapText="1"/>
    </xf>
    <xf numFmtId="168" fontId="13" fillId="38" borderId="42" xfId="0" applyNumberFormat="1" applyFont="1" applyFill="1" applyBorder="1" applyAlignment="1">
      <alignment horizontal="right" vertical="center"/>
    </xf>
    <xf numFmtId="168" fontId="13" fillId="19" borderId="43" xfId="0" applyNumberFormat="1" applyFont="1" applyFill="1" applyBorder="1" applyAlignment="1">
      <alignment horizontal="left"/>
    </xf>
    <xf numFmtId="168" fontId="13" fillId="38" borderId="44" xfId="0" applyNumberFormat="1" applyFont="1" applyFill="1" applyBorder="1" applyAlignment="1">
      <alignment horizontal="right" vertical="center"/>
    </xf>
    <xf numFmtId="168" fontId="13" fillId="20" borderId="43" xfId="0" applyNumberFormat="1" applyFont="1" applyFill="1" applyBorder="1" applyAlignment="1">
      <alignment horizontal="left"/>
    </xf>
    <xf numFmtId="168" fontId="13" fillId="21" borderId="43" xfId="0" applyNumberFormat="1" applyFont="1" applyFill="1" applyBorder="1" applyAlignment="1">
      <alignment horizontal="left" wrapText="1"/>
    </xf>
    <xf numFmtId="168" fontId="13" fillId="22" borderId="43" xfId="0" applyNumberFormat="1" applyFont="1" applyFill="1" applyBorder="1" applyAlignment="1">
      <alignment horizontal="left" wrapText="1"/>
    </xf>
    <xf numFmtId="168" fontId="13" fillId="23" borderId="43" xfId="0" applyNumberFormat="1" applyFont="1" applyFill="1" applyBorder="1" applyAlignment="1">
      <alignment horizontal="left" wrapText="1"/>
    </xf>
    <xf numFmtId="168" fontId="13" fillId="24" borderId="43" xfId="0" applyNumberFormat="1" applyFont="1" applyFill="1" applyBorder="1" applyAlignment="1">
      <alignment horizontal="left" wrapText="1"/>
    </xf>
    <xf numFmtId="168" fontId="13" fillId="25" borderId="43" xfId="0" applyNumberFormat="1" applyFont="1" applyFill="1" applyBorder="1" applyAlignment="1">
      <alignment horizontal="left"/>
    </xf>
    <xf numFmtId="168" fontId="13" fillId="26" borderId="43" xfId="0" applyNumberFormat="1" applyFont="1" applyFill="1" applyBorder="1" applyAlignment="1">
      <alignment horizontal="left" vertical="center" wrapText="1"/>
    </xf>
    <xf numFmtId="168" fontId="13" fillId="22" borderId="43" xfId="0" applyNumberFormat="1" applyFont="1" applyFill="1" applyBorder="1" applyAlignment="1">
      <alignment horizontal="left"/>
    </xf>
    <xf numFmtId="168" fontId="13" fillId="27" borderId="43" xfId="0" applyNumberFormat="1" applyFont="1" applyFill="1" applyBorder="1" applyAlignment="1">
      <alignment horizontal="left"/>
    </xf>
    <xf numFmtId="168" fontId="20" fillId="39" borderId="33" xfId="0" applyNumberFormat="1" applyFont="1" applyFill="1" applyBorder="1" applyAlignment="1">
      <alignment horizontal="right"/>
    </xf>
    <xf numFmtId="168" fontId="20" fillId="38" borderId="33" xfId="0" applyNumberFormat="1" applyFont="1" applyFill="1" applyBorder="1" applyAlignment="1">
      <alignment horizontal="right"/>
    </xf>
    <xf numFmtId="168" fontId="20" fillId="39" borderId="46" xfId="0" applyNumberFormat="1" applyFont="1" applyFill="1" applyBorder="1" applyAlignment="1">
      <alignment horizontal="right"/>
    </xf>
    <xf numFmtId="168" fontId="20" fillId="38" borderId="47" xfId="0" applyNumberFormat="1" applyFont="1" applyFill="1" applyBorder="1" applyAlignment="1">
      <alignment horizontal="left"/>
    </xf>
    <xf numFmtId="168" fontId="35" fillId="37" borderId="48" xfId="2" applyNumberFormat="1" applyFont="1" applyFill="1" applyBorder="1" applyAlignment="1">
      <alignment horizontal="center" vertical="center" wrapText="1"/>
    </xf>
    <xf numFmtId="168" fontId="13" fillId="30" borderId="41" xfId="0" applyNumberFormat="1" applyFont="1" applyFill="1" applyBorder="1" applyAlignment="1">
      <alignment horizontal="left" vertical="center"/>
    </xf>
    <xf numFmtId="168" fontId="13" fillId="39" borderId="42" xfId="0" applyNumberFormat="1" applyFont="1" applyFill="1" applyBorder="1" applyAlignment="1">
      <alignment horizontal="right"/>
    </xf>
    <xf numFmtId="168" fontId="13" fillId="30" borderId="43" xfId="0" applyNumberFormat="1" applyFont="1" applyFill="1" applyBorder="1" applyAlignment="1">
      <alignment horizontal="left" vertical="center"/>
    </xf>
    <xf numFmtId="168" fontId="13" fillId="39" borderId="44" xfId="0" applyNumberFormat="1" applyFont="1" applyFill="1" applyBorder="1" applyAlignment="1">
      <alignment horizontal="right"/>
    </xf>
    <xf numFmtId="168" fontId="20" fillId="38" borderId="46" xfId="0" applyNumberFormat="1" applyFont="1" applyFill="1" applyBorder="1" applyAlignment="1">
      <alignment horizontal="right"/>
    </xf>
    <xf numFmtId="168" fontId="20" fillId="38" borderId="47" xfId="0" applyNumberFormat="1" applyFont="1" applyFill="1" applyBorder="1" applyAlignment="1">
      <alignment horizontal="right"/>
    </xf>
    <xf numFmtId="168" fontId="13" fillId="0" borderId="41" xfId="0" applyNumberFormat="1" applyFont="1" applyBorder="1" applyAlignment="1">
      <alignment horizontal="left" vertical="center"/>
    </xf>
    <xf numFmtId="168" fontId="13" fillId="0" borderId="43" xfId="0" applyNumberFormat="1" applyFont="1" applyBorder="1" applyAlignment="1">
      <alignment horizontal="left" vertical="center"/>
    </xf>
    <xf numFmtId="168" fontId="13" fillId="0" borderId="43" xfId="0" applyNumberFormat="1" applyFont="1" applyBorder="1" applyAlignment="1">
      <alignment vertical="center"/>
    </xf>
    <xf numFmtId="168" fontId="13" fillId="5" borderId="43" xfId="0" applyNumberFormat="1" applyFont="1" applyFill="1" applyBorder="1" applyAlignment="1">
      <alignment horizontal="left" vertical="center"/>
    </xf>
    <xf numFmtId="168" fontId="13" fillId="20" borderId="41" xfId="0" applyNumberFormat="1" applyFont="1" applyFill="1" applyBorder="1" applyAlignment="1">
      <alignment horizontal="left"/>
    </xf>
    <xf numFmtId="168" fontId="13" fillId="0" borderId="43" xfId="0" applyNumberFormat="1" applyFont="1" applyBorder="1" applyAlignment="1">
      <alignment horizontal="left" wrapText="1"/>
    </xf>
    <xf numFmtId="168" fontId="13" fillId="26" borderId="43" xfId="0" applyNumberFormat="1" applyFont="1" applyFill="1" applyBorder="1" applyAlignment="1">
      <alignment horizontal="left" wrapText="1"/>
    </xf>
    <xf numFmtId="0" fontId="36" fillId="0" borderId="0" xfId="0" applyFont="1"/>
    <xf numFmtId="169" fontId="36" fillId="0" borderId="0" xfId="2" applyNumberFormat="1" applyFont="1" applyAlignment="1">
      <alignment horizontal="center"/>
    </xf>
    <xf numFmtId="44" fontId="36" fillId="0" borderId="0" xfId="2" applyFont="1" applyAlignment="1">
      <alignment horizontal="center"/>
    </xf>
    <xf numFmtId="44" fontId="36" fillId="0" borderId="0" xfId="2" applyFont="1"/>
    <xf numFmtId="0" fontId="2" fillId="0" borderId="0" xfId="0" applyFont="1" applyAlignment="1">
      <alignment horizontal="center" vertical="center"/>
    </xf>
    <xf numFmtId="3" fontId="37" fillId="6" borderId="5" xfId="0" applyNumberFormat="1" applyFont="1" applyFill="1" applyBorder="1" applyAlignment="1">
      <alignment horizontal="center" vertical="center"/>
    </xf>
    <xf numFmtId="0" fontId="25" fillId="2" borderId="50" xfId="0" applyFont="1" applyFill="1" applyBorder="1"/>
    <xf numFmtId="3" fontId="37" fillId="6" borderId="33" xfId="0" applyNumberFormat="1" applyFont="1" applyFill="1" applyBorder="1" applyAlignment="1">
      <alignment horizontal="center" vertical="center"/>
    </xf>
    <xf numFmtId="3" fontId="37" fillId="6" borderId="54" xfId="0" applyNumberFormat="1" applyFont="1" applyFill="1" applyBorder="1" applyAlignment="1">
      <alignment horizontal="center" vertical="center"/>
    </xf>
    <xf numFmtId="5" fontId="38" fillId="0" borderId="36" xfId="0" applyNumberFormat="1" applyFont="1" applyBorder="1" applyAlignment="1">
      <alignment horizontal="center" vertical="center"/>
    </xf>
    <xf numFmtId="3" fontId="38" fillId="6" borderId="36" xfId="0" applyNumberFormat="1" applyFont="1" applyFill="1" applyBorder="1" applyAlignment="1">
      <alignment horizontal="center" vertical="center"/>
    </xf>
    <xf numFmtId="17" fontId="39" fillId="2" borderId="51" xfId="0" applyNumberFormat="1" applyFont="1" applyFill="1" applyBorder="1" applyAlignment="1">
      <alignment vertical="center"/>
    </xf>
    <xf numFmtId="0" fontId="40" fillId="2" borderId="49" xfId="0" applyFont="1" applyFill="1" applyBorder="1" applyAlignment="1">
      <alignment vertical="center"/>
    </xf>
    <xf numFmtId="0" fontId="29" fillId="12" borderId="3" xfId="0" applyFont="1" applyFill="1" applyBorder="1" applyAlignment="1">
      <alignment horizontal="center" vertical="center"/>
    </xf>
    <xf numFmtId="3" fontId="38" fillId="0" borderId="56" xfId="0" applyNumberFormat="1" applyFont="1" applyBorder="1" applyAlignment="1">
      <alignment horizontal="center" vertical="center"/>
    </xf>
    <xf numFmtId="3" fontId="37" fillId="0" borderId="57" xfId="0" applyNumberFormat="1" applyFont="1" applyBorder="1" applyAlignment="1">
      <alignment horizontal="center" vertical="center"/>
    </xf>
    <xf numFmtId="3" fontId="37" fillId="0" borderId="6" xfId="0" applyNumberFormat="1" applyFont="1" applyBorder="1" applyAlignment="1">
      <alignment horizontal="center" vertical="center"/>
    </xf>
    <xf numFmtId="3" fontId="37" fillId="0" borderId="58" xfId="0" applyNumberFormat="1" applyFont="1" applyBorder="1" applyAlignment="1">
      <alignment horizontal="center" vertical="center"/>
    </xf>
    <xf numFmtId="0" fontId="0" fillId="0" borderId="59" xfId="0" applyBorder="1"/>
    <xf numFmtId="0" fontId="29" fillId="12" borderId="55" xfId="0" applyFont="1" applyFill="1" applyBorder="1" applyAlignment="1">
      <alignment horizontal="center" vertical="center"/>
    </xf>
    <xf numFmtId="5" fontId="38" fillId="6" borderId="53" xfId="0" applyNumberFormat="1" applyFont="1" applyFill="1" applyBorder="1" applyAlignment="1">
      <alignment horizontal="center" vertical="center"/>
    </xf>
    <xf numFmtId="5" fontId="37" fillId="6" borderId="55" xfId="0" applyNumberFormat="1" applyFont="1" applyFill="1" applyBorder="1" applyAlignment="1">
      <alignment horizontal="center" vertical="center"/>
    </xf>
    <xf numFmtId="5" fontId="37" fillId="6" borderId="31" xfId="0" applyNumberFormat="1" applyFont="1" applyFill="1" applyBorder="1" applyAlignment="1">
      <alignment horizontal="center" vertical="center"/>
    </xf>
    <xf numFmtId="5" fontId="37" fillId="6" borderId="34" xfId="0" applyNumberFormat="1" applyFont="1" applyFill="1" applyBorder="1" applyAlignment="1">
      <alignment horizontal="center" vertical="center"/>
    </xf>
    <xf numFmtId="168" fontId="13" fillId="0" borderId="0" xfId="0" applyNumberFormat="1" applyFont="1"/>
    <xf numFmtId="0" fontId="41" fillId="0" borderId="0" xfId="0" applyFont="1"/>
    <xf numFmtId="168" fontId="20" fillId="38" borderId="45" xfId="0" applyNumberFormat="1" applyFont="1" applyFill="1" applyBorder="1" applyAlignment="1">
      <alignment horizontal="left"/>
    </xf>
    <xf numFmtId="168" fontId="13" fillId="0" borderId="37" xfId="0" applyNumberFormat="1" applyFont="1" applyBorder="1" applyAlignment="1">
      <alignment horizontal="right"/>
    </xf>
    <xf numFmtId="0" fontId="6" fillId="0" borderId="0" xfId="0" applyFont="1" applyAlignment="1">
      <alignment horizontal="center"/>
    </xf>
    <xf numFmtId="169" fontId="7" fillId="6" borderId="5" xfId="0" applyNumberFormat="1" applyFont="1" applyFill="1" applyBorder="1" applyAlignment="1">
      <alignment horizontal="center" vertical="top" readingOrder="1"/>
    </xf>
    <xf numFmtId="0" fontId="0" fillId="0" borderId="0" xfId="0" applyAlignment="1">
      <alignment horizontal="center" vertical="center"/>
    </xf>
    <xf numFmtId="0" fontId="22" fillId="0" borderId="50" xfId="0" applyFont="1" applyBorder="1"/>
    <xf numFmtId="0" fontId="43" fillId="0" borderId="0" xfId="0" applyFont="1" applyAlignment="1">
      <alignment horizontal="centerContinuous"/>
    </xf>
    <xf numFmtId="0" fontId="43" fillId="0" borderId="0" xfId="0" applyFont="1"/>
    <xf numFmtId="0" fontId="44" fillId="11" borderId="20" xfId="0" applyFont="1" applyFill="1" applyBorder="1" applyAlignment="1">
      <alignment vertical="center"/>
    </xf>
    <xf numFmtId="0" fontId="23" fillId="6" borderId="60" xfId="0" applyFont="1" applyFill="1" applyBorder="1" applyAlignment="1">
      <alignment horizontal="center" vertical="center"/>
    </xf>
    <xf numFmtId="0" fontId="37" fillId="6" borderId="62" xfId="0" applyFont="1" applyFill="1" applyBorder="1" applyAlignment="1">
      <alignment horizontal="center" vertical="center"/>
    </xf>
    <xf numFmtId="0" fontId="42" fillId="0" borderId="0" xfId="0" applyFont="1" applyAlignment="1">
      <alignment horizontal="center"/>
    </xf>
    <xf numFmtId="0" fontId="0" fillId="0" borderId="0" xfId="0" applyAlignment="1">
      <alignment horizontal="centerContinuous"/>
    </xf>
    <xf numFmtId="5" fontId="37" fillId="0" borderId="65" xfId="0" applyNumberFormat="1" applyFont="1" applyBorder="1" applyAlignment="1">
      <alignment horizontal="center" vertical="center"/>
    </xf>
    <xf numFmtId="5" fontId="37" fillId="0" borderId="66" xfId="0" applyNumberFormat="1" applyFont="1" applyBorder="1" applyAlignment="1">
      <alignment horizontal="center" vertical="center"/>
    </xf>
    <xf numFmtId="5" fontId="37" fillId="0" borderId="45" xfId="0" applyNumberFormat="1" applyFont="1" applyBorder="1" applyAlignment="1">
      <alignment horizontal="center" vertical="center"/>
    </xf>
    <xf numFmtId="0" fontId="45" fillId="5" borderId="67" xfId="0" applyFont="1" applyFill="1" applyBorder="1" applyAlignment="1">
      <alignment horizontal="left" vertical="center"/>
    </xf>
    <xf numFmtId="0" fontId="45" fillId="5" borderId="68" xfId="0" applyFont="1" applyFill="1" applyBorder="1" applyAlignment="1">
      <alignment horizontal="left" vertical="center"/>
    </xf>
    <xf numFmtId="0" fontId="45" fillId="5" borderId="69" xfId="0" applyFont="1" applyFill="1" applyBorder="1" applyAlignment="1">
      <alignment horizontal="left" vertical="center"/>
    </xf>
    <xf numFmtId="0" fontId="23" fillId="6" borderId="70" xfId="0" applyFont="1" applyFill="1" applyBorder="1" applyAlignment="1">
      <alignment horizontal="center" vertical="center"/>
    </xf>
    <xf numFmtId="9" fontId="46" fillId="5" borderId="5" xfId="1" applyFont="1" applyFill="1" applyBorder="1" applyAlignment="1">
      <alignment horizontal="center" vertical="center" readingOrder="1"/>
    </xf>
    <xf numFmtId="169" fontId="46" fillId="6" borderId="5" xfId="0" applyNumberFormat="1" applyFont="1" applyFill="1" applyBorder="1" applyAlignment="1">
      <alignment horizontal="center" vertical="center" readingOrder="1"/>
    </xf>
    <xf numFmtId="9" fontId="46" fillId="5" borderId="37" xfId="1" applyFont="1" applyFill="1" applyBorder="1" applyAlignment="1">
      <alignment horizontal="center" vertical="center" readingOrder="1"/>
    </xf>
    <xf numFmtId="169" fontId="46" fillId="6" borderId="37" xfId="0" applyNumberFormat="1" applyFont="1" applyFill="1" applyBorder="1" applyAlignment="1">
      <alignment horizontal="center" vertical="center" readingOrder="1"/>
    </xf>
    <xf numFmtId="9" fontId="46" fillId="5" borderId="36" xfId="1" applyFont="1" applyFill="1" applyBorder="1" applyAlignment="1">
      <alignment horizontal="center" vertical="center" readingOrder="1"/>
    </xf>
    <xf numFmtId="169" fontId="46" fillId="6" borderId="36" xfId="0" applyNumberFormat="1" applyFont="1" applyFill="1" applyBorder="1" applyAlignment="1">
      <alignment horizontal="center" vertical="center" readingOrder="1"/>
    </xf>
    <xf numFmtId="0" fontId="42" fillId="12" borderId="78" xfId="0" applyFont="1" applyFill="1" applyBorder="1" applyAlignment="1">
      <alignment horizontal="center" vertical="center"/>
    </xf>
    <xf numFmtId="0" fontId="42" fillId="12" borderId="74" xfId="0" applyFont="1" applyFill="1" applyBorder="1" applyAlignment="1">
      <alignment horizontal="center" vertical="center"/>
    </xf>
    <xf numFmtId="0" fontId="42" fillId="12" borderId="79" xfId="0" applyFont="1" applyFill="1" applyBorder="1" applyAlignment="1">
      <alignment horizontal="center" vertical="center"/>
    </xf>
    <xf numFmtId="9" fontId="47" fillId="40" borderId="80" xfId="0" applyNumberFormat="1" applyFont="1" applyFill="1" applyBorder="1" applyAlignment="1">
      <alignment horizontal="center" vertical="center"/>
    </xf>
    <xf numFmtId="9" fontId="47" fillId="40" borderId="75" xfId="0" applyNumberFormat="1" applyFont="1" applyFill="1" applyBorder="1" applyAlignment="1">
      <alignment horizontal="center" vertical="center"/>
    </xf>
    <xf numFmtId="9" fontId="47" fillId="40" borderId="81" xfId="0" applyNumberFormat="1" applyFont="1" applyFill="1" applyBorder="1" applyAlignment="1">
      <alignment horizontal="center" vertical="center"/>
    </xf>
    <xf numFmtId="0" fontId="47" fillId="4" borderId="80" xfId="0" applyFont="1" applyFill="1" applyBorder="1" applyAlignment="1">
      <alignment horizontal="center" vertical="center"/>
    </xf>
    <xf numFmtId="0" fontId="47" fillId="4" borderId="75" xfId="0" applyFont="1" applyFill="1" applyBorder="1" applyAlignment="1">
      <alignment horizontal="center" vertical="center"/>
    </xf>
    <xf numFmtId="0" fontId="47" fillId="4" borderId="81" xfId="0" applyFont="1" applyFill="1" applyBorder="1" applyAlignment="1">
      <alignment horizontal="center" vertical="center"/>
    </xf>
    <xf numFmtId="9" fontId="47" fillId="41" borderId="82" xfId="0" applyNumberFormat="1" applyFont="1" applyFill="1" applyBorder="1" applyAlignment="1">
      <alignment horizontal="center" vertical="center"/>
    </xf>
    <xf numFmtId="9" fontId="47" fillId="41" borderId="39" xfId="0" applyNumberFormat="1" applyFont="1" applyFill="1" applyBorder="1" applyAlignment="1">
      <alignment horizontal="center" vertical="center"/>
    </xf>
    <xf numFmtId="9" fontId="47" fillId="41" borderId="40" xfId="0" applyNumberFormat="1" applyFont="1" applyFill="1" applyBorder="1" applyAlignment="1">
      <alignment horizontal="center" vertical="center"/>
    </xf>
    <xf numFmtId="0" fontId="14" fillId="12" borderId="76" xfId="0" applyFont="1" applyFill="1" applyBorder="1" applyAlignment="1">
      <alignment horizontal="centerContinuous" vertical="center"/>
    </xf>
    <xf numFmtId="0" fontId="22" fillId="12" borderId="4" xfId="0" applyFont="1" applyFill="1" applyBorder="1" applyAlignment="1">
      <alignment horizontal="centerContinuous" vertical="center"/>
    </xf>
    <xf numFmtId="0" fontId="22" fillId="12" borderId="77" xfId="0" applyFont="1" applyFill="1" applyBorder="1" applyAlignment="1">
      <alignment horizontal="centerContinuous" vertical="center"/>
    </xf>
    <xf numFmtId="168" fontId="13" fillId="23" borderId="5" xfId="0" applyNumberFormat="1" applyFont="1" applyFill="1" applyBorder="1" applyAlignment="1">
      <alignment horizontal="right"/>
    </xf>
    <xf numFmtId="168" fontId="35" fillId="37" borderId="83" xfId="0" applyNumberFormat="1" applyFont="1" applyFill="1" applyBorder="1" applyAlignment="1">
      <alignment horizontal="center" vertical="center" wrapText="1"/>
    </xf>
    <xf numFmtId="168" fontId="35" fillId="37" borderId="25" xfId="2" applyNumberFormat="1" applyFont="1" applyFill="1" applyBorder="1" applyAlignment="1">
      <alignment horizontal="center" vertical="center" wrapText="1"/>
    </xf>
    <xf numFmtId="168" fontId="13" fillId="23" borderId="66" xfId="0" applyNumberFormat="1" applyFont="1" applyFill="1" applyBorder="1" applyAlignment="1">
      <alignment horizontal="right"/>
    </xf>
    <xf numFmtId="168" fontId="13" fillId="23" borderId="84" xfId="0" applyNumberFormat="1" applyFont="1" applyFill="1" applyBorder="1" applyAlignment="1">
      <alignment horizontal="right"/>
    </xf>
    <xf numFmtId="168" fontId="48" fillId="38" borderId="85" xfId="0" applyNumberFormat="1" applyFont="1" applyFill="1" applyBorder="1" applyAlignment="1">
      <alignment horizontal="left"/>
    </xf>
    <xf numFmtId="168" fontId="20" fillId="38" borderId="33" xfId="0" applyNumberFormat="1" applyFont="1" applyFill="1" applyBorder="1" applyAlignment="1">
      <alignment horizontal="left"/>
    </xf>
    <xf numFmtId="168" fontId="20" fillId="38" borderId="46" xfId="0" applyNumberFormat="1" applyFont="1" applyFill="1" applyBorder="1" applyAlignment="1">
      <alignment horizontal="left"/>
    </xf>
    <xf numFmtId="168" fontId="20" fillId="38" borderId="86" xfId="0" applyNumberFormat="1" applyFont="1" applyFill="1" applyBorder="1" applyAlignment="1">
      <alignment horizontal="left"/>
    </xf>
    <xf numFmtId="168" fontId="20" fillId="39" borderId="86" xfId="0" applyNumberFormat="1" applyFont="1" applyFill="1" applyBorder="1" applyAlignment="1">
      <alignment horizontal="right"/>
    </xf>
    <xf numFmtId="168" fontId="20" fillId="39" borderId="58" xfId="0" applyNumberFormat="1" applyFont="1" applyFill="1" applyBorder="1" applyAlignment="1">
      <alignment horizontal="right"/>
    </xf>
    <xf numFmtId="168" fontId="13" fillId="20" borderId="37" xfId="0" applyNumberFormat="1" applyFont="1" applyFill="1" applyBorder="1" applyAlignment="1">
      <alignment horizontal="right"/>
    </xf>
    <xf numFmtId="168" fontId="13" fillId="20" borderId="5" xfId="0" applyNumberFormat="1" applyFont="1" applyFill="1" applyBorder="1" applyAlignment="1">
      <alignment horizontal="right"/>
    </xf>
    <xf numFmtId="168" fontId="13" fillId="30" borderId="5" xfId="0" applyNumberFormat="1" applyFont="1" applyFill="1" applyBorder="1" applyAlignment="1">
      <alignment horizontal="right" vertical="center"/>
    </xf>
    <xf numFmtId="168" fontId="13" fillId="0" borderId="5" xfId="0" applyNumberFormat="1" applyFont="1" applyBorder="1" applyAlignment="1">
      <alignment horizontal="right" vertical="center"/>
    </xf>
    <xf numFmtId="168" fontId="13" fillId="20" borderId="87" xfId="0" applyNumberFormat="1" applyFont="1" applyFill="1" applyBorder="1" applyAlignment="1">
      <alignment horizontal="right"/>
    </xf>
    <xf numFmtId="168" fontId="13" fillId="0" borderId="88" xfId="0" applyNumberFormat="1" applyFont="1" applyBorder="1" applyAlignment="1">
      <alignment horizontal="right"/>
    </xf>
    <xf numFmtId="168" fontId="13" fillId="20" borderId="66" xfId="0" applyNumberFormat="1" applyFont="1" applyFill="1" applyBorder="1" applyAlignment="1">
      <alignment horizontal="right"/>
    </xf>
    <xf numFmtId="168" fontId="20" fillId="38" borderId="45" xfId="0" applyNumberFormat="1" applyFont="1" applyFill="1" applyBorder="1" applyAlignment="1">
      <alignment horizontal="right"/>
    </xf>
    <xf numFmtId="168" fontId="13" fillId="20" borderId="88" xfId="0" applyNumberFormat="1" applyFont="1" applyFill="1" applyBorder="1" applyAlignment="1">
      <alignment horizontal="right"/>
    </xf>
    <xf numFmtId="168" fontId="13" fillId="20" borderId="84" xfId="0" applyNumberFormat="1" applyFont="1" applyFill="1" applyBorder="1" applyAlignment="1">
      <alignment horizontal="right"/>
    </xf>
    <xf numFmtId="168" fontId="13" fillId="0" borderId="66" xfId="0" applyNumberFormat="1" applyFont="1" applyBorder="1" applyAlignment="1">
      <alignment horizontal="right" vertical="center"/>
    </xf>
    <xf numFmtId="168" fontId="13" fillId="0" borderId="84" xfId="0" applyNumberFormat="1" applyFont="1" applyBorder="1" applyAlignment="1">
      <alignment horizontal="right" vertical="center"/>
    </xf>
    <xf numFmtId="168" fontId="13" fillId="0" borderId="87" xfId="0" applyNumberFormat="1" applyFont="1" applyBorder="1" applyAlignment="1">
      <alignment horizontal="right"/>
    </xf>
    <xf numFmtId="168" fontId="20" fillId="39" borderId="45" xfId="0" applyNumberFormat="1" applyFont="1" applyFill="1" applyBorder="1" applyAlignment="1">
      <alignment horizontal="right"/>
    </xf>
    <xf numFmtId="168" fontId="13" fillId="30" borderId="66" xfId="0" applyNumberFormat="1" applyFont="1" applyFill="1" applyBorder="1" applyAlignment="1">
      <alignment horizontal="right" vertical="center"/>
    </xf>
    <xf numFmtId="168" fontId="20" fillId="36" borderId="90" xfId="0" applyNumberFormat="1" applyFont="1" applyFill="1" applyBorder="1" applyAlignment="1">
      <alignment horizontal="left" vertical="center"/>
    </xf>
    <xf numFmtId="168" fontId="20" fillId="38" borderId="85" xfId="0" applyNumberFormat="1" applyFont="1" applyFill="1" applyBorder="1" applyAlignment="1">
      <alignment horizontal="left"/>
    </xf>
    <xf numFmtId="168" fontId="35" fillId="37" borderId="83" xfId="0" applyNumberFormat="1" applyFont="1" applyFill="1" applyBorder="1" applyAlignment="1">
      <alignment horizontal="center" vertical="center"/>
    </xf>
    <xf numFmtId="168" fontId="20" fillId="38" borderId="85" xfId="0" applyNumberFormat="1" applyFont="1" applyFill="1" applyBorder="1"/>
    <xf numFmtId="168" fontId="20" fillId="38" borderId="85" xfId="0" applyNumberFormat="1" applyFont="1" applyFill="1" applyBorder="1" applyAlignment="1">
      <alignment horizontal="left" vertical="center"/>
    </xf>
    <xf numFmtId="168" fontId="20" fillId="39" borderId="85" xfId="0" applyNumberFormat="1" applyFont="1" applyFill="1" applyBorder="1" applyAlignment="1">
      <alignment horizontal="left" wrapText="1"/>
    </xf>
    <xf numFmtId="0" fontId="1" fillId="0" borderId="0" xfId="0" applyFont="1" applyAlignment="1">
      <alignment vertical="center"/>
    </xf>
    <xf numFmtId="168" fontId="20" fillId="42" borderId="91" xfId="2" applyNumberFormat="1" applyFont="1" applyFill="1" applyBorder="1" applyAlignment="1">
      <alignment horizontal="left" vertical="center" wrapText="1"/>
    </xf>
    <xf numFmtId="168" fontId="20" fillId="42" borderId="89" xfId="2" applyNumberFormat="1" applyFont="1" applyFill="1" applyBorder="1" applyAlignment="1">
      <alignment horizontal="left" vertical="center" wrapText="1"/>
    </xf>
    <xf numFmtId="168" fontId="20" fillId="42" borderId="89" xfId="2" applyNumberFormat="1" applyFont="1" applyFill="1" applyBorder="1" applyAlignment="1">
      <alignment horizontal="left" vertical="center"/>
    </xf>
    <xf numFmtId="168" fontId="20" fillId="42" borderId="92" xfId="2" applyNumberFormat="1" applyFont="1" applyFill="1" applyBorder="1" applyAlignment="1">
      <alignment horizontal="left" vertical="center"/>
    </xf>
    <xf numFmtId="168" fontId="20" fillId="42" borderId="93" xfId="2" applyNumberFormat="1" applyFont="1" applyFill="1" applyBorder="1" applyAlignment="1">
      <alignment horizontal="left" vertical="center" wrapText="1"/>
    </xf>
    <xf numFmtId="168" fontId="35" fillId="37" borderId="94" xfId="0" applyNumberFormat="1" applyFont="1" applyFill="1" applyBorder="1" applyAlignment="1">
      <alignment horizontal="center" vertical="center" wrapText="1"/>
    </xf>
    <xf numFmtId="0" fontId="1" fillId="0" borderId="59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7" fillId="0" borderId="9" xfId="0" applyFont="1" applyBorder="1" applyAlignment="1">
      <alignment horizontal="center" vertical="top" wrapText="1" readingOrder="1"/>
    </xf>
    <xf numFmtId="164" fontId="7" fillId="0" borderId="9" xfId="0" applyNumberFormat="1" applyFont="1" applyBorder="1" applyAlignment="1">
      <alignment horizontal="center" vertical="top" wrapText="1" readingOrder="1"/>
    </xf>
    <xf numFmtId="0" fontId="13" fillId="0" borderId="10" xfId="0" applyFont="1" applyBorder="1" applyAlignment="1">
      <alignment vertical="top" wrapText="1"/>
    </xf>
    <xf numFmtId="0" fontId="13" fillId="0" borderId="11" xfId="0" applyFont="1" applyBorder="1" applyAlignment="1">
      <alignment vertical="top" wrapText="1"/>
    </xf>
    <xf numFmtId="164" fontId="7" fillId="0" borderId="16" xfId="0" applyNumberFormat="1" applyFont="1" applyBorder="1" applyAlignment="1">
      <alignment horizontal="center" vertical="top" wrapText="1" readingOrder="1"/>
    </xf>
    <xf numFmtId="164" fontId="7" fillId="0" borderId="11" xfId="0" applyNumberFormat="1" applyFont="1" applyBorder="1" applyAlignment="1">
      <alignment horizontal="center" vertical="top" wrapText="1" readingOrder="1"/>
    </xf>
    <xf numFmtId="165" fontId="7" fillId="0" borderId="9" xfId="0" applyNumberFormat="1" applyFont="1" applyBorder="1" applyAlignment="1">
      <alignment horizontal="center" vertical="top" wrapText="1" readingOrder="1"/>
    </xf>
    <xf numFmtId="166" fontId="7" fillId="0" borderId="9" xfId="0" applyNumberFormat="1" applyFont="1" applyBorder="1" applyAlignment="1">
      <alignment horizontal="center" vertical="top" wrapText="1" readingOrder="1"/>
    </xf>
    <xf numFmtId="44" fontId="6" fillId="0" borderId="0" xfId="2" applyFont="1" applyAlignment="1">
      <alignment horizontal="left"/>
    </xf>
    <xf numFmtId="0" fontId="0" fillId="0" borderId="9" xfId="0" applyBorder="1"/>
    <xf numFmtId="0" fontId="1" fillId="0" borderId="0" xfId="4"/>
    <xf numFmtId="0" fontId="10" fillId="7" borderId="0" xfId="4" applyFont="1" applyFill="1" applyAlignment="1">
      <alignment horizontal="center" vertical="top" wrapText="1" readingOrder="1"/>
    </xf>
    <xf numFmtId="9" fontId="10" fillId="7" borderId="0" xfId="1" applyFont="1" applyFill="1" applyAlignment="1">
      <alignment horizontal="center" vertical="top" wrapText="1" readingOrder="1"/>
    </xf>
    <xf numFmtId="0" fontId="1" fillId="0" borderId="0" xfId="4" applyAlignment="1">
      <alignment horizontal="center"/>
    </xf>
    <xf numFmtId="164" fontId="7" fillId="0" borderId="18" xfId="4" applyNumberFormat="1" applyFont="1" applyBorder="1" applyAlignment="1">
      <alignment horizontal="center" vertical="top" wrapText="1" readingOrder="1"/>
    </xf>
    <xf numFmtId="9" fontId="7" fillId="0" borderId="18" xfId="1" applyFont="1" applyBorder="1" applyAlignment="1">
      <alignment horizontal="center" vertical="top" wrapText="1" readingOrder="1"/>
    </xf>
    <xf numFmtId="0" fontId="7" fillId="0" borderId="18" xfId="4" applyFont="1" applyBorder="1" applyAlignment="1">
      <alignment horizontal="center" vertical="top" wrapText="1" readingOrder="1"/>
    </xf>
    <xf numFmtId="165" fontId="7" fillId="0" borderId="18" xfId="4" applyNumberFormat="1" applyFont="1" applyBorder="1" applyAlignment="1">
      <alignment horizontal="center" vertical="top" wrapText="1" readingOrder="1"/>
    </xf>
    <xf numFmtId="166" fontId="7" fillId="0" borderId="18" xfId="4" applyNumberFormat="1" applyFont="1" applyBorder="1" applyAlignment="1">
      <alignment horizontal="center" vertical="top" wrapText="1" readingOrder="1"/>
    </xf>
    <xf numFmtId="9" fontId="1" fillId="0" borderId="0" xfId="1" applyFont="1" applyAlignment="1">
      <alignment horizontal="center"/>
    </xf>
    <xf numFmtId="168" fontId="35" fillId="37" borderId="25" xfId="0" applyNumberFormat="1" applyFont="1" applyFill="1" applyBorder="1" applyAlignment="1">
      <alignment horizontal="center" vertical="center" wrapText="1"/>
    </xf>
    <xf numFmtId="168" fontId="35" fillId="37" borderId="25" xfId="0" applyNumberFormat="1" applyFont="1" applyFill="1" applyBorder="1" applyAlignment="1">
      <alignment horizontal="center" vertical="center"/>
    </xf>
    <xf numFmtId="168" fontId="20" fillId="38" borderId="45" xfId="0" applyNumberFormat="1" applyFont="1" applyFill="1" applyBorder="1"/>
    <xf numFmtId="168" fontId="20" fillId="38" borderId="45" xfId="0" applyNumberFormat="1" applyFont="1" applyFill="1" applyBorder="1" applyAlignment="1">
      <alignment horizontal="left" vertical="center"/>
    </xf>
    <xf numFmtId="168" fontId="20" fillId="39" borderId="45" xfId="0" applyNumberFormat="1" applyFont="1" applyFill="1" applyBorder="1" applyAlignment="1">
      <alignment horizontal="left" wrapText="1"/>
    </xf>
    <xf numFmtId="0" fontId="1" fillId="0" borderId="0" xfId="0" applyFont="1" applyAlignment="1" applyProtection="1">
      <alignment vertical="center"/>
      <protection locked="0"/>
    </xf>
    <xf numFmtId="0" fontId="0" fillId="0" borderId="0" xfId="0" applyProtection="1">
      <protection locked="0"/>
    </xf>
    <xf numFmtId="0" fontId="0" fillId="0" borderId="9" xfId="0" applyBorder="1" applyProtection="1">
      <protection locked="0"/>
    </xf>
    <xf numFmtId="0" fontId="7" fillId="0" borderId="9" xfId="0" applyFont="1" applyBorder="1" applyAlignment="1" applyProtection="1">
      <alignment vertical="top" wrapText="1" readingOrder="1"/>
      <protection locked="0"/>
    </xf>
    <xf numFmtId="0" fontId="7" fillId="5" borderId="13" xfId="0" applyFont="1" applyFill="1" applyBorder="1" applyAlignment="1" applyProtection="1">
      <alignment horizontal="center" vertical="top" wrapText="1" readingOrder="1"/>
      <protection locked="0"/>
    </xf>
    <xf numFmtId="0" fontId="7" fillId="5" borderId="14" xfId="0" applyFont="1" applyFill="1" applyBorder="1" applyAlignment="1" applyProtection="1">
      <alignment horizontal="center" vertical="top" wrapText="1" readingOrder="1"/>
      <protection locked="0"/>
    </xf>
    <xf numFmtId="0" fontId="25" fillId="12" borderId="52" xfId="0" applyFont="1" applyFill="1" applyBorder="1" applyAlignment="1">
      <alignment horizontal="center" vertical="center" wrapText="1"/>
    </xf>
    <xf numFmtId="0" fontId="21" fillId="12" borderId="51" xfId="0" applyFont="1" applyFill="1" applyBorder="1" applyAlignment="1">
      <alignment horizontal="center" vertical="center"/>
    </xf>
    <xf numFmtId="0" fontId="24" fillId="10" borderId="71" xfId="0" applyFont="1" applyFill="1" applyBorder="1" applyAlignment="1">
      <alignment horizontal="center" vertical="center"/>
    </xf>
    <xf numFmtId="0" fontId="24" fillId="10" borderId="72" xfId="0" applyFont="1" applyFill="1" applyBorder="1" applyAlignment="1">
      <alignment horizontal="center" vertical="center"/>
    </xf>
    <xf numFmtId="0" fontId="24" fillId="10" borderId="73" xfId="0" applyFont="1" applyFill="1" applyBorder="1" applyAlignment="1">
      <alignment horizontal="center" vertical="center"/>
    </xf>
    <xf numFmtId="0" fontId="21" fillId="12" borderId="26" xfId="0" applyFont="1" applyFill="1" applyBorder="1" applyAlignment="1">
      <alignment horizontal="center" vertical="center"/>
    </xf>
    <xf numFmtId="0" fontId="21" fillId="12" borderId="28" xfId="0" applyFont="1" applyFill="1" applyBorder="1" applyAlignment="1">
      <alignment horizontal="center" vertical="center"/>
    </xf>
    <xf numFmtId="0" fontId="24" fillId="10" borderId="26" xfId="0" applyFont="1" applyFill="1" applyBorder="1" applyAlignment="1">
      <alignment horizontal="center" vertical="center"/>
    </xf>
    <xf numFmtId="0" fontId="24" fillId="10" borderId="3" xfId="0" applyFont="1" applyFill="1" applyBorder="1" applyAlignment="1">
      <alignment horizontal="center" vertical="center"/>
    </xf>
    <xf numFmtId="0" fontId="24" fillId="10" borderId="61" xfId="0" applyFont="1" applyFill="1" applyBorder="1" applyAlignment="1">
      <alignment horizontal="center" vertical="center"/>
    </xf>
    <xf numFmtId="0" fontId="23" fillId="10" borderId="56" xfId="0" applyFont="1" applyFill="1" applyBorder="1" applyAlignment="1">
      <alignment horizontal="center" vertical="center"/>
    </xf>
    <xf numFmtId="0" fontId="23" fillId="10" borderId="63" xfId="0" applyFont="1" applyFill="1" applyBorder="1" applyAlignment="1">
      <alignment horizontal="center" vertical="center"/>
    </xf>
    <xf numFmtId="0" fontId="23" fillId="10" borderId="64" xfId="0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164" fontId="8" fillId="0" borderId="17" xfId="0" applyNumberFormat="1" applyFont="1" applyBorder="1" applyAlignment="1">
      <alignment horizontal="center" vertical="center"/>
    </xf>
    <xf numFmtId="0" fontId="10" fillId="7" borderId="0" xfId="0" applyFont="1" applyFill="1" applyAlignment="1">
      <alignment horizontal="center" vertical="top" wrapText="1" readingOrder="1"/>
    </xf>
    <xf numFmtId="0" fontId="13" fillId="0" borderId="0" xfId="0" applyFont="1"/>
    <xf numFmtId="0" fontId="11" fillId="7" borderId="0" xfId="0" applyFont="1" applyFill="1" applyAlignment="1">
      <alignment horizontal="center" vertical="center" wrapText="1" readingOrder="1"/>
    </xf>
    <xf numFmtId="164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</cellXfs>
  <cellStyles count="5">
    <cellStyle name="Currency" xfId="2" builtinId="4"/>
    <cellStyle name="Normal" xfId="0" builtinId="0"/>
    <cellStyle name="Normal 2" xfId="3" xr:uid="{2D75E851-E19E-49ED-897D-00CC72F36086}"/>
    <cellStyle name="Normal 2 4" xfId="4" xr:uid="{F27D7746-1583-40ED-9157-37F2BAF9DF6D}"/>
    <cellStyle name="Percent" xfId="1" builtinId="5"/>
  </cellStyles>
  <dxfs count="181">
    <dxf>
      <font>
        <color rgb="FF000000"/>
      </font>
      <fill>
        <patternFill patternType="solid">
          <fgColor rgb="FFFFE5E8"/>
          <bgColor rgb="FFFFE5E8"/>
        </patternFill>
      </fill>
    </dxf>
    <dxf>
      <font>
        <color rgb="FF000000"/>
      </font>
      <fill>
        <patternFill patternType="solid">
          <fgColor rgb="FFE2EFDA"/>
          <bgColor rgb="FFE2EFDA"/>
        </patternFill>
      </fill>
    </dxf>
    <dxf>
      <font>
        <color rgb="FF000000"/>
      </font>
      <fill>
        <patternFill patternType="solid">
          <fgColor rgb="FFFFE5E8"/>
          <bgColor rgb="FFFFE5E8"/>
        </patternFill>
      </fill>
    </dxf>
    <dxf>
      <font>
        <color rgb="FF000000"/>
      </font>
      <fill>
        <patternFill patternType="solid">
          <fgColor rgb="FFE2EFDA"/>
          <bgColor rgb="FFE2EFDA"/>
        </patternFill>
      </fill>
    </dxf>
    <dxf>
      <font>
        <color rgb="FF000000"/>
      </font>
      <fill>
        <patternFill patternType="solid">
          <fgColor rgb="FFFFE5E8"/>
          <bgColor rgb="FFFFE5E8"/>
        </patternFill>
      </fill>
    </dxf>
    <dxf>
      <font>
        <color rgb="FF000000"/>
      </font>
      <fill>
        <patternFill patternType="solid">
          <fgColor rgb="FFE2EFDA"/>
          <bgColor rgb="FFE2EFDA"/>
        </patternFill>
      </fill>
    </dxf>
    <dxf>
      <font>
        <color rgb="FF000000"/>
      </font>
      <fill>
        <patternFill patternType="solid">
          <fgColor rgb="FFFFE5E8"/>
          <bgColor rgb="FFFFE5E8"/>
        </patternFill>
      </fill>
    </dxf>
    <dxf>
      <font>
        <color rgb="FF000000"/>
      </font>
      <fill>
        <patternFill patternType="solid">
          <fgColor rgb="FFE2EFDA"/>
          <bgColor rgb="FFE2EFDA"/>
        </patternFill>
      </fill>
    </dxf>
    <dxf>
      <font>
        <color rgb="FF000000"/>
      </font>
      <fill>
        <patternFill patternType="solid">
          <fgColor rgb="FFFFE5E8"/>
          <bgColor rgb="FFFFE5E8"/>
        </patternFill>
      </fill>
    </dxf>
    <dxf>
      <font>
        <color rgb="FF000000"/>
      </font>
      <fill>
        <patternFill patternType="solid">
          <fgColor rgb="FFE2EFDA"/>
          <bgColor rgb="FFE2EFDA"/>
        </patternFill>
      </fill>
    </dxf>
    <dxf>
      <fill>
        <patternFill>
          <bgColor theme="1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b/>
        <i val="0"/>
        <color theme="0"/>
      </font>
      <fill>
        <patternFill>
          <bgColor theme="0" tint="-0.499984740745262"/>
        </patternFill>
      </fill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theme="1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b/>
        <i val="0"/>
        <u val="none"/>
        <color theme="0"/>
      </font>
      <fill>
        <patternFill>
          <bgColor theme="1"/>
        </patternFill>
      </fill>
    </dxf>
    <dxf>
      <fill>
        <patternFill>
          <bgColor rgb="FFFF3437"/>
        </patternFill>
      </fill>
    </dxf>
    <dxf>
      <fill>
        <patternFill>
          <bgColor rgb="FFFF3437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3437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b/>
        <i val="0"/>
        <color theme="1" tint="0.34998626667073579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34998626667073579"/>
        </patternFill>
      </fill>
    </dxf>
    <dxf>
      <fill>
        <patternFill>
          <bgColor theme="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3437"/>
        </patternFill>
      </fill>
    </dxf>
    <dxf>
      <fill>
        <patternFill>
          <bgColor rgb="FFFF3437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b/>
        <i val="0"/>
        <color theme="1" tint="0.34998626667073579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theme="1"/>
        </patternFill>
      </fill>
    </dxf>
    <dxf>
      <font>
        <color theme="0"/>
      </font>
      <fill>
        <patternFill>
          <bgColor theme="1" tint="0.34998626667073579"/>
        </patternFill>
      </fill>
    </dxf>
    <dxf>
      <fill>
        <patternFill>
          <bgColor rgb="FFFF3437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3437"/>
        </patternFill>
      </fill>
    </dxf>
    <dxf>
      <fill>
        <patternFill>
          <bgColor rgb="FFFFFF00"/>
        </patternFill>
      </fill>
    </dxf>
    <dxf>
      <fill>
        <patternFill>
          <bgColor theme="1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b/>
        <i val="0"/>
        <color theme="1" tint="0.34998626667073579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b/>
        <i val="0"/>
        <u val="none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 tint="0.34998626667073579"/>
        </patternFill>
      </fill>
    </dxf>
    <dxf>
      <fill>
        <patternFill>
          <bgColor theme="1"/>
        </patternFill>
      </fill>
    </dxf>
    <dxf>
      <fill>
        <patternFill>
          <bgColor rgb="FFFF3437"/>
        </patternFill>
      </fill>
    </dxf>
    <dxf>
      <fill>
        <patternFill>
          <bgColor rgb="FFFFFF00"/>
        </patternFill>
      </fill>
    </dxf>
    <dxf>
      <fill>
        <patternFill>
          <bgColor rgb="FFFF3437"/>
        </patternFill>
      </fill>
    </dxf>
    <dxf>
      <fill>
        <patternFill>
          <bgColor rgb="FF92D050"/>
        </patternFill>
      </fill>
    </dxf>
    <dxf>
      <fill>
        <patternFill>
          <bgColor rgb="FFFF3437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b/>
        <i val="0"/>
        <color theme="1" tint="0.34998626667073579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34998626667073579"/>
        </patternFill>
      </fill>
    </dxf>
    <dxf>
      <fill>
        <patternFill>
          <bgColor theme="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3437"/>
        </patternFill>
      </fill>
    </dxf>
    <dxf>
      <fill>
        <patternFill>
          <bgColor rgb="FFFF3437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b/>
        <i val="0"/>
        <color theme="1" tint="0.34998626667073579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theme="1"/>
        </patternFill>
      </fill>
    </dxf>
    <dxf>
      <fill>
        <patternFill>
          <bgColor rgb="FFFF3437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3437"/>
        </patternFill>
      </fill>
    </dxf>
    <dxf>
      <fill>
        <patternFill>
          <bgColor theme="1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b/>
        <i val="0"/>
        <color theme="1" tint="0.34998626667073579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b/>
        <i val="0"/>
        <u val="none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 tint="0.34998626667073579"/>
        </patternFill>
      </fill>
    </dxf>
    <dxf>
      <fill>
        <patternFill>
          <bgColor theme="1"/>
        </patternFill>
      </fill>
    </dxf>
    <dxf>
      <fill>
        <patternFill>
          <bgColor rgb="FFFF3437"/>
        </patternFill>
      </fill>
    </dxf>
    <dxf>
      <fill>
        <patternFill>
          <bgColor rgb="FFFFFF00"/>
        </patternFill>
      </fill>
    </dxf>
    <dxf>
      <fill>
        <patternFill>
          <bgColor rgb="FFFF3437"/>
        </patternFill>
      </fill>
    </dxf>
    <dxf>
      <fill>
        <patternFill>
          <bgColor rgb="FF92D050"/>
        </patternFill>
      </fill>
    </dxf>
    <dxf>
      <fill>
        <patternFill>
          <bgColor rgb="FFFF3437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b/>
        <i val="0"/>
        <color theme="1" tint="0.34998626667073579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34998626667073579"/>
        </patternFill>
      </fill>
    </dxf>
    <dxf>
      <fill>
        <patternFill>
          <bgColor theme="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3437"/>
        </patternFill>
      </fill>
    </dxf>
    <dxf>
      <fill>
        <patternFill>
          <bgColor rgb="FFFF3437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b/>
        <i val="0"/>
        <color theme="1" tint="0.34998626667073579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theme="1"/>
        </patternFill>
      </fill>
    </dxf>
    <dxf>
      <fill>
        <patternFill>
          <bgColor rgb="FFFF3437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3437"/>
        </patternFill>
      </fill>
    </dxf>
    <dxf>
      <fill>
        <patternFill>
          <bgColor theme="1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b/>
        <i val="0"/>
        <color theme="1" tint="0.34998626667073579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b/>
        <i val="0"/>
        <u val="none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 tint="0.34998626667073579"/>
        </patternFill>
      </fill>
    </dxf>
    <dxf>
      <fill>
        <patternFill>
          <bgColor theme="1"/>
        </patternFill>
      </fill>
    </dxf>
    <dxf>
      <fill>
        <patternFill>
          <bgColor rgb="FFFF3437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b/>
        <i val="0"/>
        <color theme="1" tint="0.34998626667073579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34998626667073579"/>
        </patternFill>
      </fill>
    </dxf>
    <dxf>
      <fill>
        <patternFill>
          <bgColor rgb="FFFF3437"/>
        </patternFill>
      </fill>
    </dxf>
    <dxf>
      <fill>
        <patternFill>
          <bgColor theme="1"/>
        </patternFill>
      </fill>
    </dxf>
    <dxf>
      <fill>
        <patternFill>
          <bgColor rgb="FF92D050"/>
        </patternFill>
      </fill>
    </dxf>
    <dxf>
      <fill>
        <patternFill>
          <bgColor rgb="FFFF3437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3437"/>
        </patternFill>
      </fill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theme="1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b/>
        <i val="0"/>
        <color theme="1" tint="0.34998626667073579"/>
      </font>
      <fill>
        <patternFill>
          <bgColor theme="1" tint="0.34998626667073579"/>
        </patternFill>
      </fill>
    </dxf>
    <dxf>
      <fill>
        <patternFill>
          <bgColor rgb="FFFF3437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3437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1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b/>
        <i val="0"/>
        <color theme="1" tint="0.34998626667073579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b/>
        <i val="0"/>
        <color theme="1" tint="0.34998626667073579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1" tint="0.34998626667073579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b/>
        <i val="0"/>
        <color theme="1" tint="0.34998626667073579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rgb="FFFF3437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3437"/>
        </patternFill>
      </fill>
    </dxf>
    <dxf>
      <font>
        <color theme="0"/>
      </font>
      <fill>
        <patternFill>
          <bgColor theme="1" tint="0.34998626667073579"/>
        </patternFill>
      </fill>
    </dxf>
    <dxf>
      <fill>
        <patternFill>
          <bgColor theme="1"/>
        </patternFill>
      </fill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b/>
        <i val="0"/>
        <color theme="1" tint="0.34998626667073579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b/>
        <i val="0"/>
        <u val="none"/>
        <color theme="0"/>
      </font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rgb="FFFF3437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3437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1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b/>
        <i val="0"/>
        <color theme="1" tint="0.34998626667073579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3437"/>
        </patternFill>
      </fill>
    </dxf>
  </dxfs>
  <tableStyles count="0" defaultTableStyle="TableStyleMedium2" defaultPivotStyle="PivotStyleLight16"/>
  <colors>
    <mruColors>
      <color rgb="FFFF3437"/>
      <color rgb="FFFFFFA5"/>
      <color rgb="FFFFFE7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99AA3C-AD63-3645-9DBA-71CB638C8A7C}">
  <sheetPr>
    <pageSetUpPr fitToPage="1"/>
  </sheetPr>
  <dimension ref="A1:J15"/>
  <sheetViews>
    <sheetView showGridLines="0" tabSelected="1" zoomScaleNormal="100" workbookViewId="0">
      <selection activeCell="A3" sqref="A3:A4"/>
    </sheetView>
  </sheetViews>
  <sheetFormatPr defaultColWidth="10.81640625" defaultRowHeight="14.5" x14ac:dyDescent="0.35"/>
  <cols>
    <col min="1" max="1" width="30.81640625" style="65" customWidth="1"/>
    <col min="2" max="4" width="14.81640625" style="65" customWidth="1"/>
    <col min="5" max="7" width="14.453125" style="65" customWidth="1"/>
    <col min="8" max="8" width="19.453125" style="65" customWidth="1"/>
    <col min="9" max="9" width="14.453125" style="65" customWidth="1"/>
  </cols>
  <sheetData>
    <row r="1" spans="1:10" ht="25.5" thickTop="1" x14ac:dyDescent="0.4">
      <c r="A1" s="290" t="s">
        <v>0</v>
      </c>
      <c r="B1" s="284"/>
      <c r="C1" s="284"/>
      <c r="D1" s="284"/>
      <c r="E1" s="284"/>
      <c r="F1" s="284"/>
      <c r="G1" s="284"/>
      <c r="H1" s="284"/>
      <c r="I1" s="284"/>
      <c r="J1" s="296"/>
    </row>
    <row r="2" spans="1:10" ht="18.5" thickBot="1" x14ac:dyDescent="0.4">
      <c r="A2" s="289" t="str">
        <f>DATA_FINAL!G1</f>
        <v>December '25</v>
      </c>
      <c r="B2" s="66"/>
      <c r="C2" s="66"/>
      <c r="D2" s="66"/>
      <c r="E2" s="66"/>
      <c r="F2" s="66"/>
      <c r="G2" s="66"/>
      <c r="H2" s="66"/>
      <c r="I2" s="66"/>
      <c r="J2" s="296"/>
    </row>
    <row r="3" spans="1:10" ht="36" customHeight="1" x14ac:dyDescent="0.35">
      <c r="A3" s="417" t="s">
        <v>1</v>
      </c>
      <c r="B3" s="80" t="s">
        <v>2</v>
      </c>
      <c r="C3" s="80" t="s">
        <v>3</v>
      </c>
      <c r="D3" s="80" t="s">
        <v>4</v>
      </c>
      <c r="E3" s="80" t="s">
        <v>5</v>
      </c>
      <c r="F3" s="80" t="s">
        <v>6</v>
      </c>
      <c r="G3" s="80" t="s">
        <v>7</v>
      </c>
      <c r="H3" s="291" t="s">
        <v>8</v>
      </c>
      <c r="I3" s="297" t="s">
        <v>9</v>
      </c>
      <c r="J3" s="296"/>
    </row>
    <row r="4" spans="1:10" ht="36" customHeight="1" thickBot="1" x14ac:dyDescent="0.4">
      <c r="A4" s="418"/>
      <c r="B4" s="287">
        <f>SUM(B5:B8)</f>
        <v>308968.8</v>
      </c>
      <c r="C4" s="288">
        <f t="shared" ref="C4:D4" si="0">SUM(C5:C8)</f>
        <v>4847</v>
      </c>
      <c r="D4" s="288">
        <f t="shared" si="0"/>
        <v>497</v>
      </c>
      <c r="E4" s="328">
        <f>D4/C4</f>
        <v>0.10253765215597277</v>
      </c>
      <c r="F4" s="329">
        <f>B4/C4</f>
        <v>63.74433670311533</v>
      </c>
      <c r="G4" s="329">
        <f>B4/D4</f>
        <v>621.66760563380285</v>
      </c>
      <c r="H4" s="292">
        <f>SUM(H5:H8)</f>
        <v>18311</v>
      </c>
      <c r="I4" s="298">
        <f>B4/H4</f>
        <v>16.873398503631694</v>
      </c>
      <c r="J4" s="296"/>
    </row>
    <row r="5" spans="1:10" s="282" customFormat="1" ht="30" customHeight="1" x14ac:dyDescent="0.35">
      <c r="A5" s="320" t="s">
        <v>10</v>
      </c>
      <c r="B5" s="317">
        <f>DATA_FINAL!AC59</f>
        <v>184520.69999999998</v>
      </c>
      <c r="C5" s="286">
        <f>DATA_FINAL!P59</f>
        <v>1860</v>
      </c>
      <c r="D5" s="286">
        <f>DATA_FINAL!S59</f>
        <v>216</v>
      </c>
      <c r="E5" s="326">
        <f>D5/C5</f>
        <v>0.11612903225806452</v>
      </c>
      <c r="F5" s="327">
        <f>B5/C5</f>
        <v>99.204677419354823</v>
      </c>
      <c r="G5" s="327">
        <f>B5/D5</f>
        <v>854.26249999999993</v>
      </c>
      <c r="H5" s="293">
        <f>DATA_FINAL!AG59</f>
        <v>9482</v>
      </c>
      <c r="I5" s="299">
        <f t="shared" ref="I5:I8" si="1">B5/H5</f>
        <v>19.460103353722843</v>
      </c>
      <c r="J5" s="384"/>
    </row>
    <row r="6" spans="1:10" s="282" customFormat="1" ht="30" customHeight="1" x14ac:dyDescent="0.35">
      <c r="A6" s="321" t="s">
        <v>11</v>
      </c>
      <c r="B6" s="318">
        <f>DATA_FINAL!AC124</f>
        <v>16476.099999999999</v>
      </c>
      <c r="C6" s="283">
        <f>DATA_FINAL!P124</f>
        <v>746</v>
      </c>
      <c r="D6" s="283">
        <f>DATA_FINAL!S124</f>
        <v>43</v>
      </c>
      <c r="E6" s="324">
        <f>D6/C6</f>
        <v>5.7640750670241284E-2</v>
      </c>
      <c r="F6" s="325">
        <f>B6/C6</f>
        <v>22.085924932975871</v>
      </c>
      <c r="G6" s="325">
        <f>B6/D6</f>
        <v>383.16511627906971</v>
      </c>
      <c r="H6" s="294">
        <f>DATA_FINAL!AG124</f>
        <v>651</v>
      </c>
      <c r="I6" s="300">
        <f t="shared" si="1"/>
        <v>25.308909370199689</v>
      </c>
      <c r="J6" s="384"/>
    </row>
    <row r="7" spans="1:10" s="282" customFormat="1" ht="30" customHeight="1" x14ac:dyDescent="0.35">
      <c r="A7" s="321" t="s">
        <v>12</v>
      </c>
      <c r="B7" s="318">
        <f>DATA_FINAL!AC189</f>
        <v>80017</v>
      </c>
      <c r="C7" s="283">
        <f>DATA_FINAL!P189</f>
        <v>1724</v>
      </c>
      <c r="D7" s="283">
        <f>DATA_FINAL!S189</f>
        <v>180</v>
      </c>
      <c r="E7" s="324">
        <f>D7/C7</f>
        <v>0.10440835266821345</v>
      </c>
      <c r="F7" s="325">
        <f>B7/C7</f>
        <v>46.41357308584687</v>
      </c>
      <c r="G7" s="325">
        <f>B7/D7</f>
        <v>444.53888888888889</v>
      </c>
      <c r="H7" s="294">
        <f>DATA_FINAL!AG189</f>
        <v>4908</v>
      </c>
      <c r="I7" s="300">
        <f t="shared" si="1"/>
        <v>16.303382233088836</v>
      </c>
      <c r="J7" s="384"/>
    </row>
    <row r="8" spans="1:10" s="282" customFormat="1" ht="30" customHeight="1" thickBot="1" x14ac:dyDescent="0.4">
      <c r="A8" s="322" t="s">
        <v>13</v>
      </c>
      <c r="B8" s="319">
        <f>DATA_FINAL!AC254</f>
        <v>27955</v>
      </c>
      <c r="C8" s="285">
        <f>DATA_FINAL!P254</f>
        <v>517</v>
      </c>
      <c r="D8" s="285">
        <f>DATA_FINAL!S254</f>
        <v>58</v>
      </c>
      <c r="E8" s="324">
        <f>D8/C8</f>
        <v>0.11218568665377177</v>
      </c>
      <c r="F8" s="325">
        <f>B8/C8</f>
        <v>54.071566731141196</v>
      </c>
      <c r="G8" s="325">
        <f>B8/D8</f>
        <v>481.98275862068965</v>
      </c>
      <c r="H8" s="295">
        <f>DATA_FINAL!AG254</f>
        <v>3270</v>
      </c>
      <c r="I8" s="301">
        <f t="shared" si="1"/>
        <v>8.548929663608563</v>
      </c>
      <c r="J8" s="384"/>
    </row>
    <row r="9" spans="1:10" ht="15" thickTop="1" x14ac:dyDescent="0.35">
      <c r="E9" s="309"/>
      <c r="F9" s="309"/>
      <c r="G9" s="309"/>
    </row>
    <row r="10" spans="1:10" ht="15" thickBot="1" x14ac:dyDescent="0.4"/>
    <row r="11" spans="1:10" ht="16" customHeight="1" x14ac:dyDescent="0.35">
      <c r="E11" s="342" t="s">
        <v>14</v>
      </c>
      <c r="F11" s="343"/>
      <c r="G11" s="344"/>
    </row>
    <row r="12" spans="1:10" ht="16" customHeight="1" x14ac:dyDescent="0.35">
      <c r="E12" s="330" t="s">
        <v>5</v>
      </c>
      <c r="F12" s="331" t="s">
        <v>6</v>
      </c>
      <c r="G12" s="332" t="s">
        <v>7</v>
      </c>
    </row>
    <row r="13" spans="1:10" ht="16" customHeight="1" x14ac:dyDescent="0.35">
      <c r="E13" s="333" t="s">
        <v>15</v>
      </c>
      <c r="F13" s="334" t="s">
        <v>16</v>
      </c>
      <c r="G13" s="335" t="s">
        <v>17</v>
      </c>
    </row>
    <row r="14" spans="1:10" ht="16" customHeight="1" x14ac:dyDescent="0.35">
      <c r="E14" s="336" t="s">
        <v>18</v>
      </c>
      <c r="F14" s="337" t="s">
        <v>19</v>
      </c>
      <c r="G14" s="338" t="s">
        <v>20</v>
      </c>
    </row>
    <row r="15" spans="1:10" ht="16" customHeight="1" thickBot="1" x14ac:dyDescent="0.4">
      <c r="E15" s="339" t="s">
        <v>21</v>
      </c>
      <c r="F15" s="340" t="s">
        <v>22</v>
      </c>
      <c r="G15" s="341" t="s">
        <v>23</v>
      </c>
    </row>
  </sheetData>
  <mergeCells count="1">
    <mergeCell ref="A3:A4"/>
  </mergeCells>
  <conditionalFormatting sqref="E4:E8">
    <cfRule type="cellIs" dxfId="180" priority="11" operator="between">
      <formula>0</formula>
      <formula>0.0449</formula>
    </cfRule>
    <cfRule type="cellIs" dxfId="179" priority="12" stopIfTrue="1" operator="between">
      <formula>0.045</formula>
      <formula>0.06449</formula>
    </cfRule>
    <cfRule type="cellIs" dxfId="178" priority="13" operator="between">
      <formula>0.065</formula>
      <formula>1</formula>
    </cfRule>
  </conditionalFormatting>
  <conditionalFormatting sqref="E4:G8">
    <cfRule type="cellIs" dxfId="177" priority="1" stopIfTrue="1" operator="equal">
      <formula>"***"</formula>
    </cfRule>
    <cfRule type="expression" dxfId="176" priority="2" stopIfTrue="1">
      <formula>$E4="*T"</formula>
    </cfRule>
    <cfRule type="expression" dxfId="175" priority="3" stopIfTrue="1">
      <formula>$E4="*H"</formula>
    </cfRule>
    <cfRule type="cellIs" dxfId="174" priority="4" operator="equal">
      <formula>"**"</formula>
    </cfRule>
  </conditionalFormatting>
  <conditionalFormatting sqref="F4:F8">
    <cfRule type="cellIs" dxfId="173" priority="8" operator="between">
      <formula>0</formula>
      <formula>50</formula>
    </cfRule>
    <cfRule type="cellIs" dxfId="172" priority="9" operator="between">
      <formula>51</formula>
      <formula>100</formula>
    </cfRule>
    <cfRule type="cellIs" dxfId="171" priority="10" operator="between">
      <formula>101</formula>
      <formula>99999</formula>
    </cfRule>
  </conditionalFormatting>
  <conditionalFormatting sqref="G4:G8">
    <cfRule type="cellIs" dxfId="170" priority="5" operator="between">
      <formula>0</formula>
      <formula>500</formula>
    </cfRule>
    <cfRule type="cellIs" dxfId="169" priority="6" stopIfTrue="1" operator="between">
      <formula>501</formula>
      <formula>750</formula>
    </cfRule>
    <cfRule type="cellIs" dxfId="168" priority="7" operator="between">
      <formula>751</formula>
      <formula>99999</formula>
    </cfRule>
  </conditionalFormatting>
  <pageMargins left="0.7" right="0.7" top="0.75" bottom="0.75" header="0.3" footer="0.3"/>
  <pageSetup scale="78" orientation="landscape" horizontalDpi="0" verticalDpi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C077CA-5C0A-41F8-8DF4-49A3F814532E}">
  <dimension ref="A1:P90"/>
  <sheetViews>
    <sheetView workbookViewId="0">
      <selection activeCell="G89" sqref="A1:G89"/>
    </sheetView>
  </sheetViews>
  <sheetFormatPr defaultRowHeight="14.5" x14ac:dyDescent="0.35"/>
  <cols>
    <col min="1" max="1" width="30.7265625" bestFit="1" customWidth="1"/>
    <col min="10" max="10" width="51.54296875" customWidth="1"/>
  </cols>
  <sheetData>
    <row r="1" spans="1:16" ht="29.5" thickBot="1" x14ac:dyDescent="0.4">
      <c r="A1" s="406" t="s">
        <v>3211</v>
      </c>
      <c r="B1" s="243" t="s">
        <v>3212</v>
      </c>
      <c r="C1" s="243" t="s">
        <v>760</v>
      </c>
      <c r="D1" s="243" t="s">
        <v>11</v>
      </c>
      <c r="E1" s="244" t="s">
        <v>3213</v>
      </c>
      <c r="F1" s="245" t="s">
        <v>3214</v>
      </c>
      <c r="G1" s="246" t="s">
        <v>3201</v>
      </c>
      <c r="J1" s="346" t="s">
        <v>3211</v>
      </c>
      <c r="K1" s="347" t="s">
        <v>3212</v>
      </c>
      <c r="L1" s="243" t="s">
        <v>760</v>
      </c>
      <c r="M1" s="243" t="s">
        <v>11</v>
      </c>
      <c r="N1" s="244" t="s">
        <v>3213</v>
      </c>
      <c r="O1" s="245" t="s">
        <v>3214</v>
      </c>
      <c r="P1" s="246" t="s">
        <v>3201</v>
      </c>
    </row>
    <row r="2" spans="1:16" x14ac:dyDescent="0.35">
      <c r="A2" s="247" t="s">
        <v>90</v>
      </c>
      <c r="B2" s="345">
        <v>3500</v>
      </c>
      <c r="C2" s="345"/>
      <c r="D2" s="345">
        <v>0</v>
      </c>
      <c r="E2" s="345">
        <v>1250</v>
      </c>
      <c r="F2" s="345">
        <v>0</v>
      </c>
      <c r="G2" s="248">
        <v>4750</v>
      </c>
      <c r="J2" s="247" t="s">
        <v>90</v>
      </c>
      <c r="K2" s="348">
        <v>3500</v>
      </c>
      <c r="L2" s="345">
        <v>0</v>
      </c>
      <c r="M2" s="345">
        <v>0</v>
      </c>
      <c r="N2" s="345">
        <v>1250</v>
      </c>
      <c r="O2" s="349">
        <v>0</v>
      </c>
      <c r="P2" s="248">
        <v>4750</v>
      </c>
    </row>
    <row r="3" spans="1:16" x14ac:dyDescent="0.35">
      <c r="A3" s="249" t="s">
        <v>102</v>
      </c>
      <c r="B3" s="345">
        <v>2500</v>
      </c>
      <c r="C3" s="345">
        <v>0</v>
      </c>
      <c r="D3" s="345">
        <v>0</v>
      </c>
      <c r="E3" s="345">
        <v>2400</v>
      </c>
      <c r="F3" s="345">
        <v>2345</v>
      </c>
      <c r="G3" s="250">
        <v>7245</v>
      </c>
      <c r="J3" s="249" t="s">
        <v>102</v>
      </c>
      <c r="K3" s="348">
        <v>2500</v>
      </c>
      <c r="L3" s="345">
        <v>0</v>
      </c>
      <c r="M3" s="345">
        <v>0</v>
      </c>
      <c r="N3" s="345">
        <v>2400</v>
      </c>
      <c r="O3" s="349">
        <v>2345</v>
      </c>
      <c r="P3" s="250">
        <v>7245</v>
      </c>
    </row>
    <row r="4" spans="1:16" x14ac:dyDescent="0.35">
      <c r="A4" s="249" t="s">
        <v>91</v>
      </c>
      <c r="B4" s="345">
        <v>3500</v>
      </c>
      <c r="C4" s="345">
        <v>649</v>
      </c>
      <c r="D4" s="345">
        <v>0</v>
      </c>
      <c r="E4" s="345">
        <v>1650</v>
      </c>
      <c r="F4" s="345">
        <v>2345</v>
      </c>
      <c r="G4" s="250">
        <v>8144</v>
      </c>
      <c r="J4" s="249" t="s">
        <v>91</v>
      </c>
      <c r="K4" s="348">
        <v>3500</v>
      </c>
      <c r="L4" s="345">
        <v>649</v>
      </c>
      <c r="M4" s="345">
        <v>0</v>
      </c>
      <c r="N4" s="345">
        <v>1650</v>
      </c>
      <c r="O4" s="349">
        <v>2345</v>
      </c>
      <c r="P4" s="250">
        <v>8144</v>
      </c>
    </row>
    <row r="5" spans="1:16" x14ac:dyDescent="0.35">
      <c r="A5" s="249" t="s">
        <v>118</v>
      </c>
      <c r="B5" s="345">
        <v>1000</v>
      </c>
      <c r="C5" s="345">
        <v>0</v>
      </c>
      <c r="D5" s="345">
        <v>0</v>
      </c>
      <c r="E5" s="345">
        <v>0</v>
      </c>
      <c r="F5" s="345">
        <v>0</v>
      </c>
      <c r="G5" s="250">
        <v>1000</v>
      </c>
      <c r="J5" s="249" t="s">
        <v>118</v>
      </c>
      <c r="K5" s="348">
        <v>1000</v>
      </c>
      <c r="L5" s="345">
        <v>0</v>
      </c>
      <c r="M5" s="345">
        <v>0</v>
      </c>
      <c r="N5" s="345">
        <v>0</v>
      </c>
      <c r="O5" s="349">
        <v>0</v>
      </c>
      <c r="P5" s="250">
        <v>1000</v>
      </c>
    </row>
    <row r="6" spans="1:16" x14ac:dyDescent="0.35">
      <c r="A6" s="251" t="s">
        <v>81</v>
      </c>
      <c r="B6" s="345">
        <v>5500</v>
      </c>
      <c r="C6" s="345">
        <v>0</v>
      </c>
      <c r="D6" s="345">
        <v>1819</v>
      </c>
      <c r="E6" s="345">
        <v>3800</v>
      </c>
      <c r="F6" s="345">
        <v>0</v>
      </c>
      <c r="G6" s="250">
        <v>11119</v>
      </c>
      <c r="J6" s="251" t="s">
        <v>81</v>
      </c>
      <c r="K6" s="348">
        <v>5500</v>
      </c>
      <c r="L6" s="345">
        <v>0</v>
      </c>
      <c r="M6" s="345">
        <v>1819</v>
      </c>
      <c r="N6" s="345">
        <v>3800</v>
      </c>
      <c r="O6" s="349">
        <v>0</v>
      </c>
      <c r="P6" s="250">
        <v>11119</v>
      </c>
    </row>
    <row r="7" spans="1:16" x14ac:dyDescent="0.35">
      <c r="A7" s="252" t="s">
        <v>3229</v>
      </c>
      <c r="B7" s="345">
        <v>0</v>
      </c>
      <c r="C7" s="345">
        <v>0</v>
      </c>
      <c r="D7" s="345">
        <v>0</v>
      </c>
      <c r="E7" s="345">
        <v>0</v>
      </c>
      <c r="F7" s="345">
        <v>0</v>
      </c>
      <c r="G7" s="250">
        <v>0</v>
      </c>
      <c r="J7" s="252" t="s">
        <v>3229</v>
      </c>
      <c r="K7" s="348">
        <v>0</v>
      </c>
      <c r="L7" s="345">
        <v>0</v>
      </c>
      <c r="M7" s="345">
        <v>0</v>
      </c>
      <c r="N7" s="345">
        <v>0</v>
      </c>
      <c r="O7" s="349">
        <v>0</v>
      </c>
      <c r="P7" s="250">
        <v>0</v>
      </c>
    </row>
    <row r="8" spans="1:16" x14ac:dyDescent="0.35">
      <c r="A8" s="252" t="s">
        <v>3230</v>
      </c>
      <c r="B8" s="345">
        <v>0</v>
      </c>
      <c r="C8" s="345">
        <v>0</v>
      </c>
      <c r="D8" s="345">
        <v>0</v>
      </c>
      <c r="E8" s="345">
        <v>0</v>
      </c>
      <c r="F8" s="345">
        <v>0</v>
      </c>
      <c r="G8" s="250">
        <v>0</v>
      </c>
      <c r="J8" s="252" t="s">
        <v>3230</v>
      </c>
      <c r="K8" s="348">
        <v>0</v>
      </c>
      <c r="L8" s="345">
        <v>0</v>
      </c>
      <c r="M8" s="345">
        <v>0</v>
      </c>
      <c r="N8" s="345">
        <v>0</v>
      </c>
      <c r="O8" s="349">
        <v>0</v>
      </c>
      <c r="P8" s="250">
        <v>0</v>
      </c>
    </row>
    <row r="9" spans="1:16" x14ac:dyDescent="0.35">
      <c r="A9" s="253" t="s">
        <v>112</v>
      </c>
      <c r="B9" s="345">
        <v>1500</v>
      </c>
      <c r="C9" s="345">
        <v>0</v>
      </c>
      <c r="D9" s="345">
        <v>0</v>
      </c>
      <c r="E9" s="345">
        <v>900</v>
      </c>
      <c r="F9" s="345">
        <v>0</v>
      </c>
      <c r="G9" s="250">
        <v>2400</v>
      </c>
      <c r="J9" s="253" t="s">
        <v>112</v>
      </c>
      <c r="K9" s="348">
        <v>1500</v>
      </c>
      <c r="L9" s="345">
        <v>0</v>
      </c>
      <c r="M9" s="345">
        <v>0</v>
      </c>
      <c r="N9" s="345">
        <v>900</v>
      </c>
      <c r="O9" s="349">
        <v>0</v>
      </c>
      <c r="P9" s="250">
        <v>2400</v>
      </c>
    </row>
    <row r="10" spans="1:16" x14ac:dyDescent="0.35">
      <c r="A10" s="253" t="s">
        <v>117</v>
      </c>
      <c r="B10" s="345">
        <v>1418.45</v>
      </c>
      <c r="C10" s="345">
        <v>650</v>
      </c>
      <c r="D10" s="345">
        <v>799.5</v>
      </c>
      <c r="E10" s="345">
        <v>0</v>
      </c>
      <c r="F10" s="345">
        <v>1950</v>
      </c>
      <c r="G10" s="250">
        <v>4817.95</v>
      </c>
      <c r="J10" s="253" t="s">
        <v>117</v>
      </c>
      <c r="K10" s="348">
        <v>1418</v>
      </c>
      <c r="L10" s="345">
        <v>650</v>
      </c>
      <c r="M10" s="345">
        <v>1470.05</v>
      </c>
      <c r="N10" s="345">
        <v>0</v>
      </c>
      <c r="O10" s="349">
        <v>1950</v>
      </c>
      <c r="P10" s="250">
        <v>5488.05</v>
      </c>
    </row>
    <row r="11" spans="1:16" x14ac:dyDescent="0.35">
      <c r="A11" s="254" t="s">
        <v>103</v>
      </c>
      <c r="B11" s="345">
        <v>2500</v>
      </c>
      <c r="C11" s="345">
        <v>0</v>
      </c>
      <c r="D11" s="345">
        <v>0</v>
      </c>
      <c r="E11" s="345">
        <v>1550</v>
      </c>
      <c r="F11" s="345">
        <v>0</v>
      </c>
      <c r="G11" s="250">
        <v>4050</v>
      </c>
      <c r="J11" s="254" t="s">
        <v>103</v>
      </c>
      <c r="K11" s="348">
        <v>2500</v>
      </c>
      <c r="L11" s="345">
        <v>0</v>
      </c>
      <c r="M11" s="345">
        <v>0</v>
      </c>
      <c r="N11" s="345">
        <v>1550</v>
      </c>
      <c r="O11" s="349">
        <v>0</v>
      </c>
      <c r="P11" s="250">
        <v>4050</v>
      </c>
    </row>
    <row r="12" spans="1:16" x14ac:dyDescent="0.35">
      <c r="A12" s="255" t="s">
        <v>104</v>
      </c>
      <c r="B12" s="345">
        <v>2500</v>
      </c>
      <c r="C12" s="345">
        <v>0</v>
      </c>
      <c r="D12" s="345">
        <v>0</v>
      </c>
      <c r="E12" s="345">
        <v>1000</v>
      </c>
      <c r="F12" s="345">
        <v>0</v>
      </c>
      <c r="G12" s="250">
        <v>3500</v>
      </c>
      <c r="J12" s="255" t="s">
        <v>104</v>
      </c>
      <c r="K12" s="348">
        <v>2500</v>
      </c>
      <c r="L12" s="345">
        <v>0</v>
      </c>
      <c r="M12" s="345">
        <v>0</v>
      </c>
      <c r="N12" s="345">
        <v>1000</v>
      </c>
      <c r="O12" s="349">
        <v>0</v>
      </c>
      <c r="P12" s="250">
        <v>3500</v>
      </c>
    </row>
    <row r="13" spans="1:16" ht="18.649999999999999" customHeight="1" x14ac:dyDescent="0.35">
      <c r="A13" s="255" t="s">
        <v>88</v>
      </c>
      <c r="B13" s="345">
        <v>4398</v>
      </c>
      <c r="C13" s="345">
        <v>0</v>
      </c>
      <c r="D13" s="345">
        <v>0</v>
      </c>
      <c r="E13" s="345">
        <v>3900</v>
      </c>
      <c r="F13" s="345">
        <v>0</v>
      </c>
      <c r="G13" s="250">
        <v>8298</v>
      </c>
      <c r="J13" s="255" t="s">
        <v>88</v>
      </c>
      <c r="K13" s="348">
        <v>4398</v>
      </c>
      <c r="L13" s="345">
        <v>0</v>
      </c>
      <c r="M13" s="345">
        <v>0</v>
      </c>
      <c r="N13" s="345">
        <v>3900</v>
      </c>
      <c r="O13" s="349">
        <v>0</v>
      </c>
      <c r="P13" s="250">
        <v>8298</v>
      </c>
    </row>
    <row r="14" spans="1:16" x14ac:dyDescent="0.35">
      <c r="A14" s="249" t="s">
        <v>115</v>
      </c>
      <c r="B14" s="345">
        <v>1500</v>
      </c>
      <c r="C14" s="345">
        <v>0</v>
      </c>
      <c r="D14" s="345">
        <v>0</v>
      </c>
      <c r="E14" s="345">
        <v>500</v>
      </c>
      <c r="F14" s="345">
        <v>0</v>
      </c>
      <c r="G14" s="250">
        <v>2000</v>
      </c>
      <c r="J14" s="249" t="s">
        <v>115</v>
      </c>
      <c r="K14" s="348">
        <v>1500</v>
      </c>
      <c r="L14" s="345">
        <v>0</v>
      </c>
      <c r="M14" s="345">
        <v>0</v>
      </c>
      <c r="N14" s="345">
        <v>500</v>
      </c>
      <c r="O14" s="349">
        <v>0</v>
      </c>
      <c r="P14" s="250">
        <v>2000</v>
      </c>
    </row>
    <row r="15" spans="1:16" x14ac:dyDescent="0.35">
      <c r="A15" s="249" t="s">
        <v>105</v>
      </c>
      <c r="B15" s="345">
        <v>2500</v>
      </c>
      <c r="C15" s="345">
        <v>0</v>
      </c>
      <c r="D15" s="345">
        <v>0</v>
      </c>
      <c r="E15" s="345">
        <v>500</v>
      </c>
      <c r="F15" s="345">
        <v>0</v>
      </c>
      <c r="G15" s="250">
        <v>3000</v>
      </c>
      <c r="J15" s="249" t="s">
        <v>105</v>
      </c>
      <c r="K15" s="348">
        <v>2500</v>
      </c>
      <c r="L15" s="345">
        <v>0</v>
      </c>
      <c r="M15" s="345">
        <v>0</v>
      </c>
      <c r="N15" s="345">
        <v>500</v>
      </c>
      <c r="O15" s="349">
        <v>0</v>
      </c>
      <c r="P15" s="250">
        <v>3000</v>
      </c>
    </row>
    <row r="16" spans="1:16" x14ac:dyDescent="0.35">
      <c r="A16" s="254" t="s">
        <v>3232</v>
      </c>
      <c r="B16" s="345">
        <v>0</v>
      </c>
      <c r="C16" s="345">
        <v>0</v>
      </c>
      <c r="D16" s="345">
        <v>0</v>
      </c>
      <c r="E16" s="345">
        <v>0</v>
      </c>
      <c r="F16" s="345">
        <v>0</v>
      </c>
      <c r="G16" s="250">
        <v>0</v>
      </c>
      <c r="J16" s="254" t="s">
        <v>3232</v>
      </c>
      <c r="K16" s="348">
        <v>0</v>
      </c>
      <c r="L16" s="345">
        <v>0</v>
      </c>
      <c r="M16" s="345">
        <v>0</v>
      </c>
      <c r="N16" s="345">
        <v>0</v>
      </c>
      <c r="O16" s="349">
        <v>0</v>
      </c>
      <c r="P16" s="250">
        <v>0</v>
      </c>
    </row>
    <row r="17" spans="1:16" x14ac:dyDescent="0.35">
      <c r="A17" s="249" t="s">
        <v>135</v>
      </c>
      <c r="B17" s="345">
        <v>0</v>
      </c>
      <c r="C17" s="345">
        <v>0</v>
      </c>
      <c r="D17" s="345">
        <v>0</v>
      </c>
      <c r="E17" s="345">
        <v>0</v>
      </c>
      <c r="F17" s="345">
        <v>1500</v>
      </c>
      <c r="G17" s="250">
        <v>1500</v>
      </c>
      <c r="J17" s="249" t="s">
        <v>135</v>
      </c>
      <c r="K17" s="348">
        <v>0</v>
      </c>
      <c r="L17" s="345">
        <v>0</v>
      </c>
      <c r="M17" s="345">
        <v>0</v>
      </c>
      <c r="N17" s="345">
        <v>0</v>
      </c>
      <c r="O17" s="349">
        <v>1500</v>
      </c>
      <c r="P17" s="250">
        <v>1500</v>
      </c>
    </row>
    <row r="18" spans="1:16" x14ac:dyDescent="0.35">
      <c r="A18" s="249" t="s">
        <v>3233</v>
      </c>
      <c r="B18" s="345">
        <v>0</v>
      </c>
      <c r="C18" s="345">
        <v>0</v>
      </c>
      <c r="D18" s="345">
        <v>0</v>
      </c>
      <c r="E18" s="345">
        <v>0</v>
      </c>
      <c r="F18" s="345">
        <v>0</v>
      </c>
      <c r="G18" s="250">
        <v>0</v>
      </c>
      <c r="J18" s="249" t="s">
        <v>3233</v>
      </c>
      <c r="K18" s="348">
        <v>0</v>
      </c>
      <c r="L18" s="345">
        <v>0</v>
      </c>
      <c r="M18" s="345">
        <v>0</v>
      </c>
      <c r="N18" s="345">
        <v>0</v>
      </c>
      <c r="O18" s="349">
        <v>0</v>
      </c>
      <c r="P18" s="250">
        <v>0</v>
      </c>
    </row>
    <row r="19" spans="1:16" x14ac:dyDescent="0.35">
      <c r="A19" s="249" t="s">
        <v>3236</v>
      </c>
      <c r="B19" s="345">
        <v>0</v>
      </c>
      <c r="C19" s="345">
        <v>0</v>
      </c>
      <c r="D19" s="345">
        <v>0</v>
      </c>
      <c r="E19" s="345">
        <v>0</v>
      </c>
      <c r="F19" s="345">
        <v>0</v>
      </c>
      <c r="G19" s="250">
        <v>0</v>
      </c>
      <c r="J19" s="249" t="s">
        <v>3236</v>
      </c>
      <c r="K19" s="348">
        <v>0</v>
      </c>
      <c r="L19" s="345">
        <v>0</v>
      </c>
      <c r="M19" s="345">
        <v>0</v>
      </c>
      <c r="N19" s="345">
        <v>0</v>
      </c>
      <c r="O19" s="349">
        <v>0</v>
      </c>
      <c r="P19" s="250">
        <v>0</v>
      </c>
    </row>
    <row r="20" spans="1:16" x14ac:dyDescent="0.35">
      <c r="A20" s="256" t="s">
        <v>3237</v>
      </c>
      <c r="B20" s="345">
        <v>0</v>
      </c>
      <c r="C20" s="345">
        <v>0</v>
      </c>
      <c r="D20" s="345">
        <v>0</v>
      </c>
      <c r="E20" s="345">
        <v>1000</v>
      </c>
      <c r="F20" s="345">
        <v>0</v>
      </c>
      <c r="G20" s="250">
        <v>1000</v>
      </c>
      <c r="J20" s="256" t="s">
        <v>3237</v>
      </c>
      <c r="K20" s="348">
        <v>0</v>
      </c>
      <c r="L20" s="345">
        <v>0</v>
      </c>
      <c r="M20" s="345">
        <v>0</v>
      </c>
      <c r="N20" s="345">
        <v>1000</v>
      </c>
      <c r="O20" s="349">
        <v>0</v>
      </c>
      <c r="P20" s="250">
        <v>1000</v>
      </c>
    </row>
    <row r="21" spans="1:16" x14ac:dyDescent="0.35">
      <c r="A21" s="256" t="s">
        <v>3238</v>
      </c>
      <c r="B21" s="345">
        <v>1500</v>
      </c>
      <c r="C21" s="345">
        <v>0</v>
      </c>
      <c r="D21" s="345">
        <v>0</v>
      </c>
      <c r="E21" s="345">
        <v>500</v>
      </c>
      <c r="F21" s="345">
        <v>1195</v>
      </c>
      <c r="G21" s="250">
        <v>3195</v>
      </c>
      <c r="J21" s="256" t="s">
        <v>3238</v>
      </c>
      <c r="K21" s="348">
        <v>1500</v>
      </c>
      <c r="L21" s="345">
        <v>0</v>
      </c>
      <c r="M21" s="345">
        <v>0</v>
      </c>
      <c r="N21" s="345">
        <v>500</v>
      </c>
      <c r="O21" s="349">
        <v>1195</v>
      </c>
      <c r="P21" s="250">
        <v>3195</v>
      </c>
    </row>
    <row r="22" spans="1:16" x14ac:dyDescent="0.35">
      <c r="A22" s="256" t="s">
        <v>3239</v>
      </c>
      <c r="B22" s="345">
        <v>0</v>
      </c>
      <c r="C22" s="345">
        <v>0</v>
      </c>
      <c r="D22" s="345">
        <v>0</v>
      </c>
      <c r="E22" s="345">
        <v>0</v>
      </c>
      <c r="F22" s="345">
        <v>1250</v>
      </c>
      <c r="G22" s="250">
        <v>1250</v>
      </c>
      <c r="J22" s="256" t="s">
        <v>3239</v>
      </c>
      <c r="K22" s="348">
        <v>0</v>
      </c>
      <c r="L22" s="345">
        <v>0</v>
      </c>
      <c r="M22" s="345">
        <v>0</v>
      </c>
      <c r="N22" s="345">
        <v>0</v>
      </c>
      <c r="O22" s="349">
        <v>1250</v>
      </c>
      <c r="P22" s="250">
        <v>1250</v>
      </c>
    </row>
    <row r="23" spans="1:16" x14ac:dyDescent="0.35">
      <c r="A23" s="257" t="s">
        <v>75</v>
      </c>
      <c r="B23" s="345">
        <v>7500</v>
      </c>
      <c r="C23" s="345">
        <v>0</v>
      </c>
      <c r="D23" s="345">
        <v>1699</v>
      </c>
      <c r="E23" s="345">
        <v>1750</v>
      </c>
      <c r="F23" s="345">
        <v>0</v>
      </c>
      <c r="G23" s="250">
        <v>10949</v>
      </c>
      <c r="J23" s="257" t="s">
        <v>75</v>
      </c>
      <c r="K23" s="348">
        <v>7500</v>
      </c>
      <c r="L23" s="345">
        <v>0</v>
      </c>
      <c r="M23" s="345">
        <v>1699</v>
      </c>
      <c r="N23" s="345">
        <v>1750</v>
      </c>
      <c r="O23" s="349">
        <v>0</v>
      </c>
      <c r="P23" s="250">
        <v>10949</v>
      </c>
    </row>
    <row r="24" spans="1:16" x14ac:dyDescent="0.35">
      <c r="A24" s="258" t="s">
        <v>95</v>
      </c>
      <c r="B24" s="345">
        <v>3500</v>
      </c>
      <c r="C24" s="345">
        <v>0</v>
      </c>
      <c r="D24" s="345">
        <v>1379</v>
      </c>
      <c r="E24" s="345">
        <v>0</v>
      </c>
      <c r="F24" s="345">
        <v>0</v>
      </c>
      <c r="G24" s="250">
        <v>4879</v>
      </c>
      <c r="J24" s="258" t="s">
        <v>95</v>
      </c>
      <c r="K24" s="348">
        <v>3500</v>
      </c>
      <c r="L24" s="345">
        <v>0</v>
      </c>
      <c r="M24" s="345">
        <v>1379</v>
      </c>
      <c r="N24" s="345">
        <v>0</v>
      </c>
      <c r="O24" s="349">
        <v>0</v>
      </c>
      <c r="P24" s="250">
        <v>4879</v>
      </c>
    </row>
    <row r="25" spans="1:16" x14ac:dyDescent="0.35">
      <c r="A25" s="259" t="s">
        <v>106</v>
      </c>
      <c r="B25" s="345">
        <v>2500</v>
      </c>
      <c r="C25" s="345"/>
      <c r="D25" s="345">
        <v>0</v>
      </c>
      <c r="E25" s="345">
        <v>0</v>
      </c>
      <c r="F25" s="345">
        <v>0</v>
      </c>
      <c r="G25" s="250">
        <v>2500</v>
      </c>
      <c r="J25" s="259" t="s">
        <v>106</v>
      </c>
      <c r="K25" s="348">
        <v>2500</v>
      </c>
      <c r="L25" s="345">
        <v>0</v>
      </c>
      <c r="M25" s="345">
        <v>0</v>
      </c>
      <c r="N25" s="345">
        <v>0</v>
      </c>
      <c r="O25" s="349">
        <v>0</v>
      </c>
      <c r="P25" s="250">
        <v>2500</v>
      </c>
    </row>
    <row r="26" spans="1:16" ht="15" thickBot="1" x14ac:dyDescent="0.4">
      <c r="A26" s="304" t="s">
        <v>3240</v>
      </c>
      <c r="B26" s="260">
        <v>47316.45</v>
      </c>
      <c r="C26" s="260">
        <v>1299</v>
      </c>
      <c r="D26" s="260">
        <v>5696.5</v>
      </c>
      <c r="E26" s="261">
        <v>20700</v>
      </c>
      <c r="F26" s="262">
        <v>10585</v>
      </c>
      <c r="G26" s="263">
        <v>85596.95</v>
      </c>
      <c r="J26" s="372" t="s">
        <v>3240</v>
      </c>
      <c r="K26" s="369">
        <v>47316</v>
      </c>
      <c r="L26" s="260">
        <v>1299</v>
      </c>
      <c r="M26" s="260">
        <v>6367.05</v>
      </c>
      <c r="N26" s="261">
        <v>20700</v>
      </c>
      <c r="O26" s="262">
        <v>10585</v>
      </c>
      <c r="P26" s="263">
        <v>86267.05</v>
      </c>
    </row>
    <row r="27" spans="1:16" ht="30" thickTop="1" thickBot="1" x14ac:dyDescent="0.4">
      <c r="A27" s="346" t="s">
        <v>3241</v>
      </c>
      <c r="B27" s="347" t="s">
        <v>3212</v>
      </c>
      <c r="C27" s="243" t="s">
        <v>760</v>
      </c>
      <c r="D27" s="243" t="s">
        <v>11</v>
      </c>
      <c r="E27" s="244" t="s">
        <v>3213</v>
      </c>
      <c r="F27" s="245" t="s">
        <v>3214</v>
      </c>
      <c r="G27" s="246" t="s">
        <v>3201</v>
      </c>
      <c r="J27" s="346" t="s">
        <v>3241</v>
      </c>
      <c r="K27" s="347" t="s">
        <v>3212</v>
      </c>
      <c r="L27" s="243" t="s">
        <v>760</v>
      </c>
      <c r="M27" s="243" t="s">
        <v>11</v>
      </c>
      <c r="N27" s="244" t="s">
        <v>3213</v>
      </c>
      <c r="O27" s="245" t="s">
        <v>3214</v>
      </c>
      <c r="P27" s="246" t="s">
        <v>3201</v>
      </c>
    </row>
    <row r="28" spans="1:16" x14ac:dyDescent="0.35">
      <c r="A28" s="249" t="s">
        <v>3243</v>
      </c>
      <c r="B28" s="348">
        <v>10323.77</v>
      </c>
      <c r="C28" s="345">
        <v>0</v>
      </c>
      <c r="D28" s="345">
        <v>0</v>
      </c>
      <c r="E28" s="345">
        <v>0</v>
      </c>
      <c r="F28" s="349">
        <v>3150</v>
      </c>
      <c r="G28" s="250">
        <v>13473.77</v>
      </c>
      <c r="J28" s="249" t="s">
        <v>3243</v>
      </c>
      <c r="K28" s="348">
        <v>5423.77</v>
      </c>
      <c r="L28" s="345">
        <v>0</v>
      </c>
      <c r="M28" s="345">
        <v>0</v>
      </c>
      <c r="N28" s="345">
        <v>3500</v>
      </c>
      <c r="O28" s="349">
        <v>3150</v>
      </c>
      <c r="P28" s="250">
        <v>12073.77</v>
      </c>
    </row>
    <row r="29" spans="1:16" x14ac:dyDescent="0.35">
      <c r="A29" s="249" t="s">
        <v>82</v>
      </c>
      <c r="B29" s="348">
        <v>5500</v>
      </c>
      <c r="C29" s="345">
        <v>0</v>
      </c>
      <c r="D29" s="345">
        <v>0</v>
      </c>
      <c r="E29" s="345">
        <v>0</v>
      </c>
      <c r="F29" s="349">
        <v>4495</v>
      </c>
      <c r="G29" s="250">
        <v>9995</v>
      </c>
      <c r="J29" s="249" t="s">
        <v>82</v>
      </c>
      <c r="K29" s="348">
        <v>5500</v>
      </c>
      <c r="L29" s="345">
        <v>0</v>
      </c>
      <c r="M29" s="345">
        <v>0</v>
      </c>
      <c r="N29" s="345">
        <v>0</v>
      </c>
      <c r="O29" s="349">
        <v>4495</v>
      </c>
      <c r="P29" s="250">
        <v>9995</v>
      </c>
    </row>
    <row r="30" spans="1:16" ht="15" thickBot="1" x14ac:dyDescent="0.4">
      <c r="A30" s="350" t="s">
        <v>3246</v>
      </c>
      <c r="B30" s="304">
        <v>19873.77</v>
      </c>
      <c r="C30" s="351">
        <v>0</v>
      </c>
      <c r="D30" s="351">
        <v>0</v>
      </c>
      <c r="E30" s="351">
        <v>1100</v>
      </c>
      <c r="F30" s="352">
        <v>11365</v>
      </c>
      <c r="G30" s="353">
        <v>32338.77</v>
      </c>
      <c r="J30" s="350" t="s">
        <v>3246</v>
      </c>
      <c r="K30" s="304">
        <v>10923.77</v>
      </c>
      <c r="L30" s="351">
        <v>0</v>
      </c>
      <c r="M30" s="351">
        <v>0</v>
      </c>
      <c r="N30" s="351">
        <v>3500</v>
      </c>
      <c r="O30" s="352">
        <v>7645</v>
      </c>
      <c r="P30" s="353">
        <v>22068.77</v>
      </c>
    </row>
    <row r="31" spans="1:16" ht="30" thickTop="1" thickBot="1" x14ac:dyDescent="0.4">
      <c r="A31" s="346" t="s">
        <v>3247</v>
      </c>
      <c r="B31" s="347" t="s">
        <v>3212</v>
      </c>
      <c r="C31" s="243" t="s">
        <v>760</v>
      </c>
      <c r="D31" s="243" t="s">
        <v>11</v>
      </c>
      <c r="E31" s="244" t="s">
        <v>3213</v>
      </c>
      <c r="F31" s="245" t="s">
        <v>3214</v>
      </c>
      <c r="G31" s="246" t="s">
        <v>3201</v>
      </c>
      <c r="J31" s="346" t="s">
        <v>3247</v>
      </c>
      <c r="K31" s="347" t="s">
        <v>3212</v>
      </c>
      <c r="L31" s="243" t="s">
        <v>760</v>
      </c>
      <c r="M31" s="243" t="s">
        <v>11</v>
      </c>
      <c r="N31" s="244" t="s">
        <v>3213</v>
      </c>
      <c r="O31" s="245" t="s">
        <v>3214</v>
      </c>
      <c r="P31" s="246" t="s">
        <v>3201</v>
      </c>
    </row>
    <row r="32" spans="1:16" x14ac:dyDescent="0.35">
      <c r="A32" s="247" t="s">
        <v>535</v>
      </c>
      <c r="B32" s="348">
        <v>0</v>
      </c>
      <c r="C32" s="345">
        <v>0</v>
      </c>
      <c r="D32" s="345">
        <v>1899</v>
      </c>
      <c r="E32" s="345">
        <v>3000</v>
      </c>
      <c r="F32" s="349">
        <v>4249</v>
      </c>
      <c r="G32" s="248">
        <v>9148</v>
      </c>
      <c r="J32" s="247" t="s">
        <v>535</v>
      </c>
      <c r="K32" s="348">
        <v>0</v>
      </c>
      <c r="L32" s="345">
        <v>0</v>
      </c>
      <c r="M32" s="345">
        <v>1899</v>
      </c>
      <c r="N32" s="345">
        <v>3000</v>
      </c>
      <c r="O32" s="349">
        <v>0</v>
      </c>
      <c r="P32" s="248">
        <v>4899</v>
      </c>
    </row>
    <row r="33" spans="1:16" x14ac:dyDescent="0.35">
      <c r="A33" s="249" t="s">
        <v>78</v>
      </c>
      <c r="B33" s="348">
        <v>6499.99</v>
      </c>
      <c r="C33" s="345">
        <v>0</v>
      </c>
      <c r="D33" s="345">
        <v>1799</v>
      </c>
      <c r="E33" s="345">
        <v>2100</v>
      </c>
      <c r="F33" s="349">
        <v>0</v>
      </c>
      <c r="G33" s="250">
        <v>10398.99</v>
      </c>
      <c r="J33" s="249" t="s">
        <v>78</v>
      </c>
      <c r="K33" s="348">
        <v>6499.99</v>
      </c>
      <c r="L33" s="345">
        <v>0</v>
      </c>
      <c r="M33" s="345">
        <v>1247.69</v>
      </c>
      <c r="N33" s="345">
        <v>2100</v>
      </c>
      <c r="O33" s="349">
        <v>4249</v>
      </c>
      <c r="P33" s="250">
        <v>14096.68</v>
      </c>
    </row>
    <row r="34" spans="1:16" ht="15" thickBot="1" x14ac:dyDescent="0.4">
      <c r="A34" s="350" t="s">
        <v>3250</v>
      </c>
      <c r="B34" s="354">
        <v>6499.99</v>
      </c>
      <c r="C34" s="355">
        <v>0</v>
      </c>
      <c r="D34" s="355">
        <v>3698</v>
      </c>
      <c r="E34" s="355">
        <v>5100</v>
      </c>
      <c r="F34" s="262">
        <v>4249</v>
      </c>
      <c r="G34" s="263">
        <v>19546.989999999998</v>
      </c>
      <c r="J34" s="350" t="s">
        <v>3250</v>
      </c>
      <c r="K34" s="354">
        <v>6499.99</v>
      </c>
      <c r="L34" s="355">
        <v>0</v>
      </c>
      <c r="M34" s="355">
        <v>3146.69</v>
      </c>
      <c r="N34" s="355">
        <v>5100</v>
      </c>
      <c r="O34" s="262">
        <v>4249</v>
      </c>
      <c r="P34" s="263">
        <v>18995.68</v>
      </c>
    </row>
    <row r="35" spans="1:16" ht="30" thickTop="1" thickBot="1" x14ac:dyDescent="0.4">
      <c r="A35" s="383" t="s">
        <v>3251</v>
      </c>
      <c r="B35" s="347" t="s">
        <v>3212</v>
      </c>
      <c r="C35" s="243" t="s">
        <v>760</v>
      </c>
      <c r="D35" s="243" t="s">
        <v>11</v>
      </c>
      <c r="E35" s="244" t="s">
        <v>3213</v>
      </c>
      <c r="F35" s="245" t="s">
        <v>3214</v>
      </c>
      <c r="G35" s="246" t="s">
        <v>3201</v>
      </c>
      <c r="J35" s="383" t="s">
        <v>3251</v>
      </c>
      <c r="K35" s="347" t="s">
        <v>3212</v>
      </c>
      <c r="L35" s="243" t="s">
        <v>760</v>
      </c>
      <c r="M35" s="243" t="s">
        <v>11</v>
      </c>
      <c r="N35" s="244" t="s">
        <v>3213</v>
      </c>
      <c r="O35" s="245" t="s">
        <v>3214</v>
      </c>
      <c r="P35" s="246" t="s">
        <v>3201</v>
      </c>
    </row>
    <row r="36" spans="1:16" x14ac:dyDescent="0.35">
      <c r="A36" s="247" t="s">
        <v>76</v>
      </c>
      <c r="B36" s="348">
        <v>7194</v>
      </c>
      <c r="C36" s="345">
        <v>0</v>
      </c>
      <c r="D36" s="345">
        <v>0</v>
      </c>
      <c r="E36" s="345">
        <v>3000</v>
      </c>
      <c r="F36" s="349">
        <v>2750</v>
      </c>
      <c r="G36" s="248">
        <v>12944</v>
      </c>
      <c r="J36" s="247" t="s">
        <v>76</v>
      </c>
      <c r="K36" s="348">
        <v>7194</v>
      </c>
      <c r="L36" s="345">
        <v>0</v>
      </c>
      <c r="M36" s="345">
        <v>0</v>
      </c>
      <c r="N36" s="345">
        <v>3000</v>
      </c>
      <c r="O36" s="349">
        <v>2750</v>
      </c>
      <c r="P36" s="248">
        <v>12944</v>
      </c>
    </row>
    <row r="37" spans="1:16" x14ac:dyDescent="0.35">
      <c r="A37" s="249" t="s">
        <v>101</v>
      </c>
      <c r="B37" s="348">
        <v>2824.64</v>
      </c>
      <c r="C37" s="345">
        <v>0</v>
      </c>
      <c r="D37" s="345">
        <v>0</v>
      </c>
      <c r="E37" s="345">
        <v>1000</v>
      </c>
      <c r="F37" s="349">
        <v>1925</v>
      </c>
      <c r="G37" s="250">
        <v>5749.6399999999994</v>
      </c>
      <c r="J37" s="249" t="s">
        <v>101</v>
      </c>
      <c r="K37" s="348">
        <v>2824.64</v>
      </c>
      <c r="L37" s="345">
        <v>0</v>
      </c>
      <c r="M37" s="345">
        <v>0</v>
      </c>
      <c r="N37" s="345">
        <v>1000</v>
      </c>
      <c r="O37" s="349">
        <v>1925</v>
      </c>
      <c r="P37" s="250">
        <v>5749.6399999999994</v>
      </c>
    </row>
    <row r="38" spans="1:16" ht="15" thickBot="1" x14ac:dyDescent="0.4">
      <c r="A38" s="350" t="s">
        <v>3250</v>
      </c>
      <c r="B38" s="354">
        <v>10018.64</v>
      </c>
      <c r="C38" s="260">
        <v>0</v>
      </c>
      <c r="D38" s="354">
        <v>0</v>
      </c>
      <c r="E38" s="260">
        <v>4000</v>
      </c>
      <c r="F38" s="262">
        <v>4675</v>
      </c>
      <c r="G38" s="263">
        <v>18693.64</v>
      </c>
      <c r="J38" s="350" t="s">
        <v>3250</v>
      </c>
      <c r="K38" s="354">
        <v>10018.64</v>
      </c>
      <c r="L38" s="260">
        <v>0</v>
      </c>
      <c r="M38" s="354">
        <v>0</v>
      </c>
      <c r="N38" s="260">
        <v>4000</v>
      </c>
      <c r="O38" s="262">
        <v>4675</v>
      </c>
      <c r="P38" s="263">
        <v>18693.64</v>
      </c>
    </row>
    <row r="39" spans="1:16" ht="30" thickTop="1" thickBot="1" x14ac:dyDescent="0.4">
      <c r="A39" s="407" t="s">
        <v>3245</v>
      </c>
      <c r="B39" s="243" t="s">
        <v>3212</v>
      </c>
      <c r="C39" s="243" t="s">
        <v>760</v>
      </c>
      <c r="D39" s="243" t="s">
        <v>11</v>
      </c>
      <c r="E39" s="244" t="s">
        <v>3213</v>
      </c>
      <c r="F39" s="245" t="s">
        <v>3214</v>
      </c>
      <c r="G39" s="264" t="s">
        <v>3201</v>
      </c>
      <c r="J39" s="373" t="s">
        <v>3245</v>
      </c>
      <c r="K39" s="347" t="s">
        <v>3212</v>
      </c>
      <c r="L39" s="243" t="s">
        <v>760</v>
      </c>
      <c r="M39" s="243" t="s">
        <v>11</v>
      </c>
      <c r="N39" s="244" t="s">
        <v>3213</v>
      </c>
      <c r="O39" s="245" t="s">
        <v>3214</v>
      </c>
      <c r="P39" s="264" t="s">
        <v>3201</v>
      </c>
    </row>
    <row r="40" spans="1:16" x14ac:dyDescent="0.35">
      <c r="A40" s="265" t="s">
        <v>127</v>
      </c>
      <c r="B40" s="356">
        <v>0</v>
      </c>
      <c r="C40" s="356">
        <v>0</v>
      </c>
      <c r="D40" s="356">
        <v>0</v>
      </c>
      <c r="E40" s="356">
        <v>2100</v>
      </c>
      <c r="F40" s="305">
        <v>0</v>
      </c>
      <c r="G40" s="266">
        <v>2100</v>
      </c>
      <c r="J40" s="265" t="s">
        <v>127</v>
      </c>
      <c r="K40" s="360">
        <v>0</v>
      </c>
      <c r="L40" s="356">
        <v>0</v>
      </c>
      <c r="M40" s="356">
        <v>0</v>
      </c>
      <c r="N40" s="356">
        <v>2100</v>
      </c>
      <c r="O40" s="361">
        <v>0</v>
      </c>
      <c r="P40" s="266">
        <v>2100</v>
      </c>
    </row>
    <row r="41" spans="1:16" x14ac:dyDescent="0.35">
      <c r="A41" s="267" t="s">
        <v>113</v>
      </c>
      <c r="B41" s="357">
        <v>1500</v>
      </c>
      <c r="C41" s="357">
        <v>0</v>
      </c>
      <c r="D41" s="357">
        <v>0</v>
      </c>
      <c r="E41" s="357">
        <v>1100</v>
      </c>
      <c r="F41" s="305">
        <v>0</v>
      </c>
      <c r="G41" s="268">
        <v>2600</v>
      </c>
      <c r="J41" s="267" t="s">
        <v>113</v>
      </c>
      <c r="K41" s="362">
        <v>1500</v>
      </c>
      <c r="L41" s="357">
        <v>0</v>
      </c>
      <c r="M41" s="357">
        <v>0</v>
      </c>
      <c r="N41" s="357">
        <v>1100</v>
      </c>
      <c r="O41" s="361">
        <v>0</v>
      </c>
      <c r="P41" s="268">
        <v>2600</v>
      </c>
    </row>
    <row r="42" spans="1:16" x14ac:dyDescent="0.35">
      <c r="A42" s="267" t="s">
        <v>94</v>
      </c>
      <c r="B42" s="357">
        <v>3500</v>
      </c>
      <c r="C42" s="357">
        <v>2500</v>
      </c>
      <c r="D42" s="357">
        <v>0</v>
      </c>
      <c r="E42" s="357">
        <v>900</v>
      </c>
      <c r="F42" s="305">
        <v>0</v>
      </c>
      <c r="G42" s="268">
        <v>6900</v>
      </c>
      <c r="J42" s="267" t="s">
        <v>94</v>
      </c>
      <c r="K42" s="362">
        <v>3500</v>
      </c>
      <c r="L42" s="357">
        <v>2500</v>
      </c>
      <c r="M42" s="357">
        <v>0</v>
      </c>
      <c r="N42" s="357">
        <v>900</v>
      </c>
      <c r="O42" s="361">
        <v>0</v>
      </c>
      <c r="P42" s="268">
        <v>6900</v>
      </c>
    </row>
    <row r="43" spans="1:16" x14ac:dyDescent="0.35">
      <c r="A43" s="267" t="s">
        <v>85</v>
      </c>
      <c r="B43" s="357">
        <v>4750</v>
      </c>
      <c r="C43" s="357">
        <v>2000</v>
      </c>
      <c r="D43" s="357">
        <v>739</v>
      </c>
      <c r="E43" s="357">
        <v>0</v>
      </c>
      <c r="F43" s="305">
        <v>0</v>
      </c>
      <c r="G43" s="268">
        <v>7489</v>
      </c>
      <c r="J43" s="267" t="s">
        <v>85</v>
      </c>
      <c r="K43" s="362">
        <v>2500</v>
      </c>
      <c r="L43" s="357">
        <v>2000</v>
      </c>
      <c r="M43" s="357">
        <v>739</v>
      </c>
      <c r="N43" s="357">
        <v>0</v>
      </c>
      <c r="O43" s="361">
        <v>0</v>
      </c>
      <c r="P43" s="268">
        <v>5239</v>
      </c>
    </row>
    <row r="44" spans="1:16" x14ac:dyDescent="0.35">
      <c r="A44" s="267" t="s">
        <v>109</v>
      </c>
      <c r="B44" s="358">
        <v>1699.99</v>
      </c>
      <c r="C44" s="358">
        <v>0</v>
      </c>
      <c r="D44" s="358">
        <v>0</v>
      </c>
      <c r="E44" s="358">
        <v>700</v>
      </c>
      <c r="F44" s="305">
        <v>0</v>
      </c>
      <c r="G44" s="268">
        <v>2399.9899999999998</v>
      </c>
      <c r="J44" s="267" t="s">
        <v>109</v>
      </c>
      <c r="K44" s="370">
        <v>1699.99</v>
      </c>
      <c r="L44" s="358">
        <v>0</v>
      </c>
      <c r="M44" s="358">
        <v>0</v>
      </c>
      <c r="N44" s="358">
        <v>700</v>
      </c>
      <c r="O44" s="361">
        <v>0</v>
      </c>
      <c r="P44" s="268">
        <v>2399.9899999999998</v>
      </c>
    </row>
    <row r="45" spans="1:16" x14ac:dyDescent="0.35">
      <c r="A45" s="267" t="s">
        <v>2512</v>
      </c>
      <c r="B45" s="357">
        <v>0</v>
      </c>
      <c r="C45" s="357">
        <v>650</v>
      </c>
      <c r="D45" s="357">
        <v>0</v>
      </c>
      <c r="E45" s="357">
        <v>0</v>
      </c>
      <c r="F45" s="305">
        <v>0</v>
      </c>
      <c r="G45" s="268">
        <v>650</v>
      </c>
      <c r="J45" s="267" t="s">
        <v>2512</v>
      </c>
      <c r="K45" s="362">
        <v>0</v>
      </c>
      <c r="L45" s="357">
        <v>650</v>
      </c>
      <c r="M45" s="357">
        <v>0</v>
      </c>
      <c r="N45" s="357">
        <v>0</v>
      </c>
      <c r="O45" s="361">
        <v>0</v>
      </c>
      <c r="P45" s="268">
        <v>650</v>
      </c>
    </row>
    <row r="46" spans="1:16" x14ac:dyDescent="0.35">
      <c r="A46" s="267" t="s">
        <v>128</v>
      </c>
      <c r="B46" s="358">
        <v>0</v>
      </c>
      <c r="C46" s="358">
        <v>0</v>
      </c>
      <c r="D46" s="358">
        <v>0</v>
      </c>
      <c r="E46" s="358">
        <v>1500</v>
      </c>
      <c r="F46" s="305">
        <v>0</v>
      </c>
      <c r="G46" s="268">
        <v>1500</v>
      </c>
      <c r="J46" s="267" t="s">
        <v>128</v>
      </c>
      <c r="K46" s="370">
        <v>0</v>
      </c>
      <c r="L46" s="358">
        <v>0</v>
      </c>
      <c r="M46" s="358">
        <v>0</v>
      </c>
      <c r="N46" s="358">
        <v>1500</v>
      </c>
      <c r="O46" s="361">
        <v>0</v>
      </c>
      <c r="P46" s="268">
        <v>1500</v>
      </c>
    </row>
    <row r="47" spans="1:16" x14ac:dyDescent="0.35">
      <c r="A47" s="267" t="s">
        <v>108</v>
      </c>
      <c r="B47" s="358">
        <v>2000</v>
      </c>
      <c r="C47" s="358">
        <v>0</v>
      </c>
      <c r="D47" s="358">
        <v>0</v>
      </c>
      <c r="E47" s="358">
        <v>0</v>
      </c>
      <c r="F47" s="305">
        <v>0</v>
      </c>
      <c r="G47" s="268">
        <v>2000</v>
      </c>
      <c r="J47" s="267" t="s">
        <v>108</v>
      </c>
      <c r="K47" s="370">
        <v>0</v>
      </c>
      <c r="L47" s="358">
        <v>2000</v>
      </c>
      <c r="M47" s="358">
        <v>0</v>
      </c>
      <c r="N47" s="358">
        <v>0</v>
      </c>
      <c r="O47" s="361">
        <v>0</v>
      </c>
      <c r="P47" s="268">
        <v>2000</v>
      </c>
    </row>
    <row r="48" spans="1:16" ht="15" thickBot="1" x14ac:dyDescent="0.4">
      <c r="A48" s="408" t="s">
        <v>3256</v>
      </c>
      <c r="B48" s="261">
        <v>13449.99</v>
      </c>
      <c r="C48" s="261">
        <v>5150</v>
      </c>
      <c r="D48" s="261">
        <v>739</v>
      </c>
      <c r="E48" s="261">
        <v>6300</v>
      </c>
      <c r="F48" s="269">
        <v>0</v>
      </c>
      <c r="G48" s="270">
        <v>25638.989999999998</v>
      </c>
      <c r="J48" s="374" t="s">
        <v>3256</v>
      </c>
      <c r="K48" s="363">
        <v>9199.99</v>
      </c>
      <c r="L48" s="261">
        <v>7150</v>
      </c>
      <c r="M48" s="261">
        <v>739</v>
      </c>
      <c r="N48" s="261">
        <v>6300</v>
      </c>
      <c r="O48" s="269">
        <v>0</v>
      </c>
      <c r="P48" s="270">
        <v>23388.989999999998</v>
      </c>
    </row>
    <row r="49" spans="1:16" ht="30" thickTop="1" thickBot="1" x14ac:dyDescent="0.4">
      <c r="A49" s="407" t="s">
        <v>3254</v>
      </c>
      <c r="B49" s="243" t="s">
        <v>3212</v>
      </c>
      <c r="C49" s="243" t="s">
        <v>760</v>
      </c>
      <c r="D49" s="243" t="s">
        <v>11</v>
      </c>
      <c r="E49" s="244" t="s">
        <v>3213</v>
      </c>
      <c r="F49" s="245" t="s">
        <v>3214</v>
      </c>
      <c r="G49" s="264" t="s">
        <v>3201</v>
      </c>
      <c r="J49" s="373" t="s">
        <v>3254</v>
      </c>
      <c r="K49" s="347" t="s">
        <v>3212</v>
      </c>
      <c r="L49" s="243" t="s">
        <v>760</v>
      </c>
      <c r="M49" s="243" t="s">
        <v>11</v>
      </c>
      <c r="N49" s="244" t="s">
        <v>3213</v>
      </c>
      <c r="O49" s="245" t="s">
        <v>3214</v>
      </c>
      <c r="P49" s="264" t="s">
        <v>3201</v>
      </c>
    </row>
    <row r="50" spans="1:16" x14ac:dyDescent="0.35">
      <c r="A50" s="271" t="s">
        <v>130</v>
      </c>
      <c r="B50" s="356">
        <v>0</v>
      </c>
      <c r="C50" s="356">
        <v>0</v>
      </c>
      <c r="D50" s="356">
        <v>0</v>
      </c>
      <c r="E50" s="356">
        <v>800</v>
      </c>
      <c r="F50" s="356">
        <v>0</v>
      </c>
      <c r="G50" s="266">
        <v>800</v>
      </c>
      <c r="J50" s="271" t="s">
        <v>130</v>
      </c>
      <c r="K50" s="360">
        <v>0</v>
      </c>
      <c r="L50" s="356">
        <v>0</v>
      </c>
      <c r="M50" s="356">
        <v>0</v>
      </c>
      <c r="N50" s="356">
        <v>800</v>
      </c>
      <c r="O50" s="364">
        <v>0</v>
      </c>
      <c r="P50" s="266">
        <v>800</v>
      </c>
    </row>
    <row r="51" spans="1:16" x14ac:dyDescent="0.35">
      <c r="A51" s="272" t="s">
        <v>92</v>
      </c>
      <c r="B51" s="357">
        <v>3500</v>
      </c>
      <c r="C51" s="357">
        <v>0</v>
      </c>
      <c r="D51" s="357">
        <v>0</v>
      </c>
      <c r="E51" s="357">
        <v>2100</v>
      </c>
      <c r="F51" s="357">
        <v>0</v>
      </c>
      <c r="G51" s="268">
        <v>5600</v>
      </c>
      <c r="J51" s="272" t="s">
        <v>92</v>
      </c>
      <c r="K51" s="362">
        <v>3500</v>
      </c>
      <c r="L51" s="357">
        <v>0</v>
      </c>
      <c r="M51" s="357">
        <v>0</v>
      </c>
      <c r="N51" s="357">
        <v>2100</v>
      </c>
      <c r="O51" s="365">
        <v>0</v>
      </c>
      <c r="P51" s="268">
        <v>5600</v>
      </c>
    </row>
    <row r="52" spans="1:16" x14ac:dyDescent="0.35">
      <c r="A52" s="272" t="s">
        <v>3255</v>
      </c>
      <c r="B52" s="359">
        <v>3499.99</v>
      </c>
      <c r="C52" s="359">
        <v>0</v>
      </c>
      <c r="D52" s="359">
        <v>0</v>
      </c>
      <c r="E52" s="359">
        <v>4700</v>
      </c>
      <c r="F52" s="359">
        <v>0</v>
      </c>
      <c r="G52" s="268">
        <v>8199.99</v>
      </c>
      <c r="J52" s="272" t="s">
        <v>3255</v>
      </c>
      <c r="K52" s="366">
        <v>3499.99</v>
      </c>
      <c r="L52" s="359">
        <v>0</v>
      </c>
      <c r="M52" s="359">
        <v>0</v>
      </c>
      <c r="N52" s="359">
        <v>4700</v>
      </c>
      <c r="O52" s="367">
        <v>0</v>
      </c>
      <c r="P52" s="268">
        <v>8199.99</v>
      </c>
    </row>
    <row r="53" spans="1:16" x14ac:dyDescent="0.35">
      <c r="A53" s="272" t="s">
        <v>87</v>
      </c>
      <c r="B53" s="357">
        <v>4500.01</v>
      </c>
      <c r="C53" s="357">
        <v>0</v>
      </c>
      <c r="D53" s="357">
        <v>0</v>
      </c>
      <c r="E53" s="357">
        <v>1967</v>
      </c>
      <c r="F53" s="357">
        <v>0</v>
      </c>
      <c r="G53" s="268">
        <v>6467.01</v>
      </c>
      <c r="J53" s="272" t="s">
        <v>87</v>
      </c>
      <c r="K53" s="362">
        <v>4500</v>
      </c>
      <c r="L53" s="357">
        <v>0</v>
      </c>
      <c r="M53" s="357">
        <v>0</v>
      </c>
      <c r="N53" s="357">
        <v>1967</v>
      </c>
      <c r="O53" s="365"/>
      <c r="P53" s="268">
        <v>6467</v>
      </c>
    </row>
    <row r="54" spans="1:16" x14ac:dyDescent="0.35">
      <c r="A54" s="272" t="s">
        <v>110</v>
      </c>
      <c r="B54" s="359">
        <v>1500</v>
      </c>
      <c r="C54" s="359">
        <v>0</v>
      </c>
      <c r="D54" s="359">
        <v>0</v>
      </c>
      <c r="E54" s="359">
        <v>300</v>
      </c>
      <c r="F54" s="359">
        <v>0</v>
      </c>
      <c r="G54" s="268">
        <v>1800</v>
      </c>
      <c r="J54" s="272" t="s">
        <v>110</v>
      </c>
      <c r="K54" s="366">
        <v>1500</v>
      </c>
      <c r="L54" s="359">
        <v>0</v>
      </c>
      <c r="M54" s="359">
        <v>0</v>
      </c>
      <c r="N54" s="359">
        <v>300</v>
      </c>
      <c r="O54" s="367">
        <v>0</v>
      </c>
      <c r="P54" s="268">
        <v>1800</v>
      </c>
    </row>
    <row r="55" spans="1:16" x14ac:dyDescent="0.35">
      <c r="A55" s="272" t="s">
        <v>132</v>
      </c>
      <c r="B55" s="357">
        <v>0</v>
      </c>
      <c r="C55" s="357">
        <v>0</v>
      </c>
      <c r="D55" s="357">
        <v>0</v>
      </c>
      <c r="E55" s="357">
        <v>600</v>
      </c>
      <c r="F55" s="357">
        <v>0</v>
      </c>
      <c r="G55" s="268">
        <v>600</v>
      </c>
      <c r="J55" s="272" t="s">
        <v>132</v>
      </c>
      <c r="K55" s="362">
        <v>0</v>
      </c>
      <c r="L55" s="357">
        <v>0</v>
      </c>
      <c r="M55" s="357">
        <v>0</v>
      </c>
      <c r="N55" s="357">
        <v>600</v>
      </c>
      <c r="O55" s="365">
        <v>0</v>
      </c>
      <c r="P55" s="268">
        <v>600</v>
      </c>
    </row>
    <row r="56" spans="1:16" x14ac:dyDescent="0.35">
      <c r="A56" s="272" t="s">
        <v>2185</v>
      </c>
      <c r="B56" s="359">
        <v>0</v>
      </c>
      <c r="C56" s="359">
        <v>0</v>
      </c>
      <c r="D56" s="359">
        <v>0</v>
      </c>
      <c r="E56" s="359">
        <v>0</v>
      </c>
      <c r="F56" s="359">
        <v>0</v>
      </c>
      <c r="G56" s="268">
        <v>0</v>
      </c>
      <c r="J56" s="272" t="s">
        <v>2185</v>
      </c>
      <c r="K56" s="366">
        <v>0</v>
      </c>
      <c r="L56" s="359">
        <v>0</v>
      </c>
      <c r="M56" s="359">
        <v>0</v>
      </c>
      <c r="N56" s="359">
        <v>0</v>
      </c>
      <c r="O56" s="367">
        <v>0</v>
      </c>
      <c r="P56" s="268">
        <v>0</v>
      </c>
    </row>
    <row r="57" spans="1:16" x14ac:dyDescent="0.35">
      <c r="A57" s="273" t="s">
        <v>116</v>
      </c>
      <c r="B57" s="357">
        <v>1500</v>
      </c>
      <c r="C57" s="357"/>
      <c r="D57" s="357">
        <v>729</v>
      </c>
      <c r="E57" s="357">
        <v>800</v>
      </c>
      <c r="F57" s="357">
        <v>0</v>
      </c>
      <c r="G57" s="268">
        <v>3029</v>
      </c>
      <c r="J57" s="273" t="s">
        <v>116</v>
      </c>
      <c r="K57" s="362">
        <v>1500</v>
      </c>
      <c r="L57" s="357">
        <v>0</v>
      </c>
      <c r="M57" s="357">
        <v>729</v>
      </c>
      <c r="N57" s="357">
        <v>800</v>
      </c>
      <c r="O57" s="365">
        <v>0</v>
      </c>
      <c r="P57" s="268">
        <v>3029</v>
      </c>
    </row>
    <row r="58" spans="1:16" x14ac:dyDescent="0.35">
      <c r="A58" s="272" t="s">
        <v>134</v>
      </c>
      <c r="B58" s="357">
        <v>0</v>
      </c>
      <c r="C58" s="357">
        <v>0</v>
      </c>
      <c r="D58" s="357">
        <v>0</v>
      </c>
      <c r="E58" s="357">
        <v>500</v>
      </c>
      <c r="F58" s="357">
        <v>0</v>
      </c>
      <c r="G58" s="268">
        <v>500</v>
      </c>
      <c r="J58" s="272" t="s">
        <v>134</v>
      </c>
      <c r="K58" s="362">
        <v>0</v>
      </c>
      <c r="L58" s="357">
        <v>0</v>
      </c>
      <c r="M58" s="357">
        <v>0</v>
      </c>
      <c r="N58" s="357">
        <v>500</v>
      </c>
      <c r="O58" s="365">
        <v>0</v>
      </c>
      <c r="P58" s="268">
        <v>500</v>
      </c>
    </row>
    <row r="59" spans="1:16" ht="15" thickBot="1" x14ac:dyDescent="0.4">
      <c r="A59" s="408" t="s">
        <v>3261</v>
      </c>
      <c r="B59" s="261">
        <v>14500</v>
      </c>
      <c r="C59" s="261">
        <v>0</v>
      </c>
      <c r="D59" s="261">
        <v>729</v>
      </c>
      <c r="E59" s="261">
        <v>11767</v>
      </c>
      <c r="F59" s="269">
        <v>0</v>
      </c>
      <c r="G59" s="263">
        <v>26996</v>
      </c>
      <c r="J59" s="374" t="s">
        <v>3261</v>
      </c>
      <c r="K59" s="363">
        <v>14499.99</v>
      </c>
      <c r="L59" s="261">
        <v>0</v>
      </c>
      <c r="M59" s="261">
        <v>729</v>
      </c>
      <c r="N59" s="261">
        <v>11767</v>
      </c>
      <c r="O59" s="269">
        <v>0</v>
      </c>
      <c r="P59" s="263">
        <v>26995.989999999998</v>
      </c>
    </row>
    <row r="60" spans="1:16" ht="30" thickTop="1" thickBot="1" x14ac:dyDescent="0.4">
      <c r="A60" s="407" t="s">
        <v>3259</v>
      </c>
      <c r="B60" s="243" t="s">
        <v>3212</v>
      </c>
      <c r="C60" s="243" t="s">
        <v>760</v>
      </c>
      <c r="D60" s="243" t="s">
        <v>11</v>
      </c>
      <c r="E60" s="244" t="s">
        <v>3213</v>
      </c>
      <c r="F60" s="245" t="s">
        <v>3214</v>
      </c>
      <c r="G60" s="264" t="s">
        <v>3201</v>
      </c>
      <c r="J60" s="373" t="s">
        <v>3259</v>
      </c>
      <c r="K60" s="347" t="s">
        <v>3212</v>
      </c>
      <c r="L60" s="243" t="s">
        <v>760</v>
      </c>
      <c r="M60" s="243" t="s">
        <v>11</v>
      </c>
      <c r="N60" s="244" t="s">
        <v>3213</v>
      </c>
      <c r="O60" s="245" t="s">
        <v>3214</v>
      </c>
      <c r="P60" s="264" t="s">
        <v>3201</v>
      </c>
    </row>
    <row r="61" spans="1:16" x14ac:dyDescent="0.35">
      <c r="A61" s="271" t="s">
        <v>133</v>
      </c>
      <c r="B61" s="356">
        <v>0</v>
      </c>
      <c r="C61" s="356">
        <v>0</v>
      </c>
      <c r="D61" s="356">
        <v>0</v>
      </c>
      <c r="E61" s="356">
        <v>500</v>
      </c>
      <c r="F61" s="356">
        <v>0</v>
      </c>
      <c r="G61" s="266">
        <v>500</v>
      </c>
      <c r="J61" s="271" t="s">
        <v>133</v>
      </c>
      <c r="K61" s="360">
        <v>0</v>
      </c>
      <c r="L61" s="356">
        <v>0</v>
      </c>
      <c r="M61" s="356">
        <v>0</v>
      </c>
      <c r="N61" s="356">
        <v>500</v>
      </c>
      <c r="O61" s="364">
        <v>0</v>
      </c>
      <c r="P61" s="266">
        <v>500</v>
      </c>
    </row>
    <row r="62" spans="1:16" x14ac:dyDescent="0.35">
      <c r="A62" s="272" t="s">
        <v>131</v>
      </c>
      <c r="B62" s="357">
        <v>0</v>
      </c>
      <c r="C62" s="357">
        <v>0</v>
      </c>
      <c r="D62" s="357">
        <v>0</v>
      </c>
      <c r="E62" s="357">
        <v>700</v>
      </c>
      <c r="F62" s="357">
        <v>0</v>
      </c>
      <c r="G62" s="268">
        <v>700</v>
      </c>
      <c r="J62" s="272" t="s">
        <v>131</v>
      </c>
      <c r="K62" s="362">
        <v>0</v>
      </c>
      <c r="L62" s="357">
        <v>0</v>
      </c>
      <c r="M62" s="357">
        <v>0</v>
      </c>
      <c r="N62" s="357">
        <v>700</v>
      </c>
      <c r="O62" s="365">
        <v>0</v>
      </c>
      <c r="P62" s="268">
        <v>700</v>
      </c>
    </row>
    <row r="63" spans="1:16" x14ac:dyDescent="0.35">
      <c r="A63" s="274" t="s">
        <v>725</v>
      </c>
      <c r="B63" s="359">
        <v>3000.02</v>
      </c>
      <c r="C63" s="359">
        <v>595</v>
      </c>
      <c r="D63" s="359">
        <v>1099</v>
      </c>
      <c r="E63" s="359">
        <v>1500</v>
      </c>
      <c r="F63" s="359">
        <v>0</v>
      </c>
      <c r="G63" s="268">
        <v>6194.02</v>
      </c>
      <c r="J63" s="274" t="s">
        <v>725</v>
      </c>
      <c r="K63" s="366">
        <v>3000</v>
      </c>
      <c r="L63" s="359">
        <v>595</v>
      </c>
      <c r="M63" s="359">
        <v>1099</v>
      </c>
      <c r="N63" s="359">
        <v>1500</v>
      </c>
      <c r="O63" s="367">
        <v>0</v>
      </c>
      <c r="P63" s="268">
        <v>6194</v>
      </c>
    </row>
    <row r="64" spans="1:16" x14ac:dyDescent="0.35">
      <c r="A64" s="272" t="s">
        <v>93</v>
      </c>
      <c r="B64" s="359">
        <v>3500</v>
      </c>
      <c r="C64" s="359">
        <v>0</v>
      </c>
      <c r="D64" s="359">
        <v>0</v>
      </c>
      <c r="E64" s="359">
        <v>1650</v>
      </c>
      <c r="F64" s="359">
        <v>0</v>
      </c>
      <c r="G64" s="268">
        <v>5150</v>
      </c>
      <c r="J64" s="272" t="s">
        <v>93</v>
      </c>
      <c r="K64" s="366">
        <v>3552.5</v>
      </c>
      <c r="L64" s="359">
        <v>0</v>
      </c>
      <c r="M64" s="359">
        <v>0</v>
      </c>
      <c r="N64" s="359">
        <v>1650</v>
      </c>
      <c r="O64" s="367">
        <v>0</v>
      </c>
      <c r="P64" s="268">
        <v>5202.5</v>
      </c>
    </row>
    <row r="65" spans="1:16" x14ac:dyDescent="0.35">
      <c r="A65" s="272" t="s">
        <v>97</v>
      </c>
      <c r="B65" s="357">
        <v>3499.99</v>
      </c>
      <c r="C65" s="357">
        <v>650</v>
      </c>
      <c r="D65" s="357">
        <v>1199</v>
      </c>
      <c r="E65" s="357">
        <v>1500</v>
      </c>
      <c r="F65" s="357">
        <v>0</v>
      </c>
      <c r="G65" s="268">
        <v>6848.99</v>
      </c>
      <c r="J65" s="272" t="s">
        <v>97</v>
      </c>
      <c r="K65" s="362">
        <v>3499.99</v>
      </c>
      <c r="L65" s="357">
        <v>650</v>
      </c>
      <c r="M65" s="357">
        <v>1199</v>
      </c>
      <c r="N65" s="357">
        <v>1500</v>
      </c>
      <c r="O65" s="365">
        <v>0</v>
      </c>
      <c r="P65" s="268">
        <v>6848.99</v>
      </c>
    </row>
    <row r="66" spans="1:16" x14ac:dyDescent="0.35">
      <c r="A66" s="272" t="s">
        <v>3248</v>
      </c>
      <c r="B66" s="359">
        <v>0</v>
      </c>
      <c r="C66" s="359">
        <v>0</v>
      </c>
      <c r="D66" s="359">
        <v>0</v>
      </c>
      <c r="E66" s="359">
        <v>500</v>
      </c>
      <c r="F66" s="359">
        <v>0</v>
      </c>
      <c r="G66" s="268">
        <v>500</v>
      </c>
      <c r="J66" s="272" t="s">
        <v>3248</v>
      </c>
      <c r="K66" s="366">
        <v>0</v>
      </c>
      <c r="L66" s="359">
        <v>0</v>
      </c>
      <c r="M66" s="359">
        <v>0</v>
      </c>
      <c r="N66" s="359">
        <v>0</v>
      </c>
      <c r="O66" s="367">
        <v>0</v>
      </c>
      <c r="P66" s="268">
        <v>0</v>
      </c>
    </row>
    <row r="67" spans="1:16" x14ac:dyDescent="0.35">
      <c r="A67" s="272" t="s">
        <v>89</v>
      </c>
      <c r="B67" s="357">
        <v>4193.53</v>
      </c>
      <c r="C67" s="357">
        <v>0</v>
      </c>
      <c r="D67" s="357">
        <v>1009</v>
      </c>
      <c r="E67" s="357">
        <v>1300</v>
      </c>
      <c r="F67" s="357">
        <v>0</v>
      </c>
      <c r="G67" s="268">
        <v>6502.53</v>
      </c>
      <c r="J67" s="272" t="s">
        <v>89</v>
      </c>
      <c r="K67" s="362">
        <v>3055.38</v>
      </c>
      <c r="L67" s="357">
        <v>0</v>
      </c>
      <c r="M67" s="357">
        <v>1009</v>
      </c>
      <c r="N67" s="357">
        <v>1300</v>
      </c>
      <c r="O67" s="365">
        <v>0</v>
      </c>
      <c r="P67" s="268">
        <v>5364.38</v>
      </c>
    </row>
    <row r="68" spans="1:16" x14ac:dyDescent="0.35">
      <c r="A68" s="272" t="s">
        <v>98</v>
      </c>
      <c r="B68" s="357">
        <v>3375</v>
      </c>
      <c r="C68" s="357">
        <v>650</v>
      </c>
      <c r="D68" s="357">
        <v>0</v>
      </c>
      <c r="E68" s="357">
        <v>2900</v>
      </c>
      <c r="F68" s="357">
        <v>0</v>
      </c>
      <c r="G68" s="268">
        <v>6925</v>
      </c>
      <c r="J68" s="272" t="s">
        <v>98</v>
      </c>
      <c r="K68" s="362">
        <v>3375</v>
      </c>
      <c r="L68" s="357">
        <v>650</v>
      </c>
      <c r="M68" s="357">
        <v>0</v>
      </c>
      <c r="N68" s="357">
        <v>2900</v>
      </c>
      <c r="O68" s="365">
        <v>0</v>
      </c>
      <c r="P68" s="268">
        <v>6925</v>
      </c>
    </row>
    <row r="69" spans="1:16" x14ac:dyDescent="0.35">
      <c r="A69" s="272" t="s">
        <v>114</v>
      </c>
      <c r="B69" s="357">
        <v>1500</v>
      </c>
      <c r="C69" s="357">
        <v>0</v>
      </c>
      <c r="D69" s="357">
        <v>0</v>
      </c>
      <c r="E69" s="357">
        <v>0</v>
      </c>
      <c r="F69" s="357">
        <v>0</v>
      </c>
      <c r="G69" s="268">
        <v>1500</v>
      </c>
      <c r="J69" s="272" t="s">
        <v>114</v>
      </c>
      <c r="K69" s="362">
        <v>1500</v>
      </c>
      <c r="L69" s="357">
        <v>0</v>
      </c>
      <c r="M69" s="357">
        <v>0</v>
      </c>
      <c r="N69" s="357">
        <v>700</v>
      </c>
      <c r="O69" s="365">
        <v>0</v>
      </c>
      <c r="P69" s="268">
        <v>2200</v>
      </c>
    </row>
    <row r="70" spans="1:16" x14ac:dyDescent="0.35">
      <c r="A70" s="272" t="s">
        <v>100</v>
      </c>
      <c r="B70" s="359">
        <v>2850</v>
      </c>
      <c r="C70" s="359">
        <v>0</v>
      </c>
      <c r="D70" s="359">
        <v>0</v>
      </c>
      <c r="E70" s="359">
        <v>0</v>
      </c>
      <c r="F70" s="359">
        <v>0</v>
      </c>
      <c r="G70" s="268">
        <v>2850</v>
      </c>
      <c r="J70" s="272" t="s">
        <v>100</v>
      </c>
      <c r="K70" s="366">
        <v>2850</v>
      </c>
      <c r="L70" s="359">
        <v>0</v>
      </c>
      <c r="M70" s="359">
        <v>0</v>
      </c>
      <c r="N70" s="359">
        <v>0</v>
      </c>
      <c r="O70" s="367">
        <v>0</v>
      </c>
      <c r="P70" s="268">
        <v>2850</v>
      </c>
    </row>
    <row r="71" spans="1:16" x14ac:dyDescent="0.35">
      <c r="A71" s="274" t="s">
        <v>3257</v>
      </c>
      <c r="B71" s="359">
        <v>0</v>
      </c>
      <c r="C71" s="359">
        <v>0</v>
      </c>
      <c r="D71" s="359">
        <v>0</v>
      </c>
      <c r="E71" s="359">
        <v>0</v>
      </c>
      <c r="F71" s="359">
        <v>0</v>
      </c>
      <c r="G71" s="268">
        <v>0</v>
      </c>
      <c r="J71" s="274" t="s">
        <v>3257</v>
      </c>
      <c r="K71" s="366">
        <v>0</v>
      </c>
      <c r="L71" s="359">
        <v>0</v>
      </c>
      <c r="M71" s="359">
        <v>0</v>
      </c>
      <c r="N71" s="359">
        <v>0</v>
      </c>
      <c r="O71" s="367">
        <v>0</v>
      </c>
      <c r="P71" s="268">
        <v>0</v>
      </c>
    </row>
    <row r="72" spans="1:16" x14ac:dyDescent="0.35">
      <c r="A72" s="272" t="s">
        <v>126</v>
      </c>
      <c r="B72" s="359">
        <v>0</v>
      </c>
      <c r="C72" s="359">
        <v>0</v>
      </c>
      <c r="D72" s="359">
        <v>649</v>
      </c>
      <c r="E72" s="359">
        <v>300</v>
      </c>
      <c r="F72" s="359">
        <v>0</v>
      </c>
      <c r="G72" s="268">
        <v>949</v>
      </c>
      <c r="J72" s="272" t="s">
        <v>126</v>
      </c>
      <c r="K72" s="366">
        <v>0</v>
      </c>
      <c r="L72" s="359">
        <v>0</v>
      </c>
      <c r="M72" s="359">
        <v>649</v>
      </c>
      <c r="N72" s="359">
        <v>300</v>
      </c>
      <c r="O72" s="367">
        <v>0</v>
      </c>
      <c r="P72" s="268">
        <v>949</v>
      </c>
    </row>
    <row r="73" spans="1:16" ht="15" thickBot="1" x14ac:dyDescent="0.4">
      <c r="A73" s="409" t="s">
        <v>3265</v>
      </c>
      <c r="B73" s="261">
        <v>21918.54</v>
      </c>
      <c r="C73" s="261">
        <v>1895</v>
      </c>
      <c r="D73" s="261">
        <v>3956</v>
      </c>
      <c r="E73" s="261">
        <v>10850</v>
      </c>
      <c r="F73" s="269">
        <v>0</v>
      </c>
      <c r="G73" s="263">
        <v>38619.54</v>
      </c>
      <c r="J73" s="375" t="s">
        <v>3265</v>
      </c>
      <c r="K73" s="363">
        <v>20832.87</v>
      </c>
      <c r="L73" s="261">
        <v>1895</v>
      </c>
      <c r="M73" s="261">
        <v>3956</v>
      </c>
      <c r="N73" s="261">
        <v>11050</v>
      </c>
      <c r="O73" s="269">
        <v>0</v>
      </c>
      <c r="P73" s="263">
        <v>37733.869999999995</v>
      </c>
    </row>
    <row r="74" spans="1:16" ht="30" thickTop="1" thickBot="1" x14ac:dyDescent="0.4">
      <c r="A74" s="407" t="s">
        <v>3266</v>
      </c>
      <c r="B74" s="243" t="s">
        <v>3212</v>
      </c>
      <c r="C74" s="243" t="s">
        <v>760</v>
      </c>
      <c r="D74" s="243" t="s">
        <v>11</v>
      </c>
      <c r="E74" s="244" t="s">
        <v>3213</v>
      </c>
      <c r="F74" s="245" t="s">
        <v>3214</v>
      </c>
      <c r="G74" s="264" t="s">
        <v>3201</v>
      </c>
      <c r="J74" s="373" t="s">
        <v>3266</v>
      </c>
      <c r="K74" s="347" t="s">
        <v>3212</v>
      </c>
      <c r="L74" s="243" t="s">
        <v>760</v>
      </c>
      <c r="M74" s="243" t="s">
        <v>11</v>
      </c>
      <c r="N74" s="244" t="s">
        <v>3213</v>
      </c>
      <c r="O74" s="245" t="s">
        <v>3214</v>
      </c>
      <c r="P74" s="264" t="s">
        <v>3201</v>
      </c>
    </row>
    <row r="75" spans="1:16" x14ac:dyDescent="0.35">
      <c r="A75" s="275" t="s">
        <v>79</v>
      </c>
      <c r="B75" s="305">
        <v>5926.39</v>
      </c>
      <c r="C75" s="305">
        <v>0</v>
      </c>
      <c r="D75" s="305">
        <v>0</v>
      </c>
      <c r="E75" s="305">
        <v>3900</v>
      </c>
      <c r="F75" s="305">
        <v>0</v>
      </c>
      <c r="G75" s="248">
        <v>9826.39</v>
      </c>
      <c r="J75" s="275" t="s">
        <v>79</v>
      </c>
      <c r="K75" s="368">
        <v>5926</v>
      </c>
      <c r="L75" s="305">
        <v>0</v>
      </c>
      <c r="M75" s="305">
        <v>0</v>
      </c>
      <c r="N75" s="305">
        <v>3900</v>
      </c>
      <c r="O75" s="361">
        <v>0</v>
      </c>
      <c r="P75" s="248">
        <v>9826</v>
      </c>
    </row>
    <row r="76" spans="1:16" x14ac:dyDescent="0.35">
      <c r="A76" s="251" t="s">
        <v>119</v>
      </c>
      <c r="B76" s="305">
        <v>750.01</v>
      </c>
      <c r="C76" s="305">
        <v>0</v>
      </c>
      <c r="D76" s="305">
        <v>0</v>
      </c>
      <c r="E76" s="305">
        <v>900</v>
      </c>
      <c r="F76" s="305">
        <v>1000</v>
      </c>
      <c r="G76" s="250">
        <v>2650.01</v>
      </c>
      <c r="J76" s="251" t="s">
        <v>119</v>
      </c>
      <c r="K76" s="368">
        <v>750</v>
      </c>
      <c r="L76" s="305">
        <v>0</v>
      </c>
      <c r="M76" s="305">
        <v>0</v>
      </c>
      <c r="N76" s="305">
        <v>900</v>
      </c>
      <c r="O76" s="361">
        <v>1000</v>
      </c>
      <c r="P76" s="250">
        <v>2650</v>
      </c>
    </row>
    <row r="77" spans="1:16" x14ac:dyDescent="0.35">
      <c r="A77" s="276" t="s">
        <v>73</v>
      </c>
      <c r="B77" s="305">
        <v>9940</v>
      </c>
      <c r="C77" s="305">
        <v>3325</v>
      </c>
      <c r="D77" s="305">
        <v>0</v>
      </c>
      <c r="E77" s="305">
        <v>2500</v>
      </c>
      <c r="F77" s="305">
        <v>0</v>
      </c>
      <c r="G77" s="250">
        <v>15765</v>
      </c>
      <c r="J77" s="276" t="s">
        <v>73</v>
      </c>
      <c r="K77" s="368">
        <v>9940</v>
      </c>
      <c r="L77" s="305">
        <v>3325</v>
      </c>
      <c r="M77" s="305">
        <v>0</v>
      </c>
      <c r="N77" s="305">
        <v>2500</v>
      </c>
      <c r="O77" s="361">
        <v>0</v>
      </c>
      <c r="P77" s="250">
        <v>15765</v>
      </c>
    </row>
    <row r="78" spans="1:16" x14ac:dyDescent="0.35">
      <c r="A78" s="276" t="s">
        <v>3244</v>
      </c>
      <c r="B78" s="305">
        <v>2500</v>
      </c>
      <c r="C78" s="305">
        <v>0</v>
      </c>
      <c r="D78" s="305">
        <v>0</v>
      </c>
      <c r="E78" s="305">
        <v>1650</v>
      </c>
      <c r="F78" s="305">
        <v>0</v>
      </c>
      <c r="G78" s="250">
        <v>4150</v>
      </c>
      <c r="J78" s="276" t="s">
        <v>3244</v>
      </c>
      <c r="K78" s="368">
        <v>2250</v>
      </c>
      <c r="L78" s="305"/>
      <c r="M78" s="305">
        <v>0</v>
      </c>
      <c r="N78" s="305">
        <v>1650</v>
      </c>
      <c r="O78" s="361">
        <v>0</v>
      </c>
      <c r="P78" s="250">
        <v>3900</v>
      </c>
    </row>
    <row r="79" spans="1:16" x14ac:dyDescent="0.35">
      <c r="A79" s="254" t="s">
        <v>83</v>
      </c>
      <c r="B79" s="305">
        <v>5300</v>
      </c>
      <c r="C79" s="305">
        <v>0</v>
      </c>
      <c r="D79" s="305">
        <v>1049</v>
      </c>
      <c r="E79" s="305">
        <v>0</v>
      </c>
      <c r="F79" s="305">
        <v>0</v>
      </c>
      <c r="G79" s="250">
        <v>6349</v>
      </c>
      <c r="J79" s="254" t="s">
        <v>83</v>
      </c>
      <c r="K79" s="368">
        <v>5300</v>
      </c>
      <c r="L79" s="305">
        <v>0</v>
      </c>
      <c r="M79" s="305">
        <v>1049</v>
      </c>
      <c r="N79" s="305">
        <v>500</v>
      </c>
      <c r="O79" s="361">
        <v>0</v>
      </c>
      <c r="P79" s="250">
        <v>6849</v>
      </c>
    </row>
    <row r="80" spans="1:16" x14ac:dyDescent="0.35">
      <c r="A80" s="254" t="s">
        <v>125</v>
      </c>
      <c r="B80" s="305">
        <v>0</v>
      </c>
      <c r="C80" s="305">
        <v>0</v>
      </c>
      <c r="D80" s="305">
        <v>908.6</v>
      </c>
      <c r="E80" s="305">
        <v>1800</v>
      </c>
      <c r="F80" s="305">
        <v>0</v>
      </c>
      <c r="G80" s="250">
        <v>2708.6</v>
      </c>
      <c r="J80" s="254" t="s">
        <v>125</v>
      </c>
      <c r="K80" s="368">
        <v>2650</v>
      </c>
      <c r="L80" s="305">
        <v>0</v>
      </c>
      <c r="M80" s="305">
        <v>908.6</v>
      </c>
      <c r="N80" s="305">
        <v>1800</v>
      </c>
      <c r="O80" s="361">
        <v>0</v>
      </c>
      <c r="P80" s="250">
        <v>5358.6</v>
      </c>
    </row>
    <row r="81" spans="1:16" x14ac:dyDescent="0.35">
      <c r="A81" s="249" t="s">
        <v>107</v>
      </c>
      <c r="B81" s="305">
        <v>2100.19</v>
      </c>
      <c r="C81" s="305">
        <v>0</v>
      </c>
      <c r="D81" s="305">
        <v>0</v>
      </c>
      <c r="E81" s="305">
        <v>500</v>
      </c>
      <c r="F81" s="305">
        <v>0</v>
      </c>
      <c r="G81" s="250">
        <v>2600.19</v>
      </c>
      <c r="J81" s="249" t="s">
        <v>107</v>
      </c>
      <c r="K81" s="368">
        <v>2100</v>
      </c>
      <c r="L81" s="305">
        <v>0</v>
      </c>
      <c r="M81" s="305">
        <v>0</v>
      </c>
      <c r="N81" s="305">
        <v>0</v>
      </c>
      <c r="O81" s="361">
        <v>0</v>
      </c>
      <c r="P81" s="250">
        <v>2100</v>
      </c>
    </row>
    <row r="82" spans="1:16" x14ac:dyDescent="0.35">
      <c r="A82" s="277" t="s">
        <v>84</v>
      </c>
      <c r="B82" s="305">
        <v>4999</v>
      </c>
      <c r="C82" s="305">
        <v>5000</v>
      </c>
      <c r="D82" s="305">
        <v>0</v>
      </c>
      <c r="E82" s="305">
        <v>3750</v>
      </c>
      <c r="F82" s="305">
        <v>0</v>
      </c>
      <c r="G82" s="250">
        <v>13749</v>
      </c>
      <c r="J82" s="277" t="s">
        <v>84</v>
      </c>
      <c r="K82" s="368">
        <v>4999</v>
      </c>
      <c r="L82" s="305">
        <v>5000</v>
      </c>
      <c r="M82" s="305">
        <v>0</v>
      </c>
      <c r="N82" s="305">
        <v>3750</v>
      </c>
      <c r="O82" s="361">
        <v>0</v>
      </c>
      <c r="P82" s="250">
        <v>13749</v>
      </c>
    </row>
    <row r="83" spans="1:16" x14ac:dyDescent="0.35">
      <c r="A83" s="277" t="s">
        <v>80</v>
      </c>
      <c r="B83" s="305">
        <v>5623.74</v>
      </c>
      <c r="C83" s="305">
        <v>0</v>
      </c>
      <c r="D83" s="305">
        <v>0</v>
      </c>
      <c r="E83" s="305">
        <v>1650</v>
      </c>
      <c r="F83" s="305">
        <v>2000</v>
      </c>
      <c r="G83" s="250">
        <v>9273.74</v>
      </c>
      <c r="J83" s="277" t="s">
        <v>80</v>
      </c>
      <c r="K83" s="368">
        <v>5623.74</v>
      </c>
      <c r="L83" s="305">
        <v>0</v>
      </c>
      <c r="M83" s="305">
        <v>0</v>
      </c>
      <c r="N83" s="305">
        <v>1650</v>
      </c>
      <c r="O83" s="361">
        <v>2000</v>
      </c>
      <c r="P83" s="250">
        <v>9273.74</v>
      </c>
    </row>
    <row r="84" spans="1:16" x14ac:dyDescent="0.35">
      <c r="A84" s="258" t="s">
        <v>74</v>
      </c>
      <c r="B84" s="305">
        <v>8648.99</v>
      </c>
      <c r="C84" s="305">
        <v>4000</v>
      </c>
      <c r="D84" s="305">
        <v>0</v>
      </c>
      <c r="E84" s="305">
        <v>6700</v>
      </c>
      <c r="F84" s="305">
        <v>0</v>
      </c>
      <c r="G84" s="250">
        <v>19348.989999999998</v>
      </c>
      <c r="J84" s="258" t="s">
        <v>74</v>
      </c>
      <c r="K84" s="368">
        <v>8648.99</v>
      </c>
      <c r="L84" s="305">
        <v>4000</v>
      </c>
      <c r="M84" s="305">
        <v>0</v>
      </c>
      <c r="N84" s="305">
        <v>6700</v>
      </c>
      <c r="O84" s="361">
        <v>0</v>
      </c>
      <c r="P84" s="250">
        <v>19348.989999999998</v>
      </c>
    </row>
    <row r="85" spans="1:16" x14ac:dyDescent="0.35">
      <c r="A85" s="258" t="s">
        <v>86</v>
      </c>
      <c r="B85" s="305">
        <v>4730</v>
      </c>
      <c r="C85" s="305">
        <v>0</v>
      </c>
      <c r="D85" s="305">
        <v>0</v>
      </c>
      <c r="E85" s="305">
        <v>3100</v>
      </c>
      <c r="F85" s="305">
        <v>0</v>
      </c>
      <c r="G85" s="250">
        <v>7830</v>
      </c>
      <c r="J85" s="258" t="s">
        <v>86</v>
      </c>
      <c r="K85" s="368">
        <v>4730</v>
      </c>
      <c r="L85" s="305">
        <v>0</v>
      </c>
      <c r="M85" s="305">
        <v>0</v>
      </c>
      <c r="N85" s="305">
        <v>3100</v>
      </c>
      <c r="O85" s="361">
        <v>0</v>
      </c>
      <c r="P85" s="250">
        <v>7830</v>
      </c>
    </row>
    <row r="86" spans="1:16" ht="15" thickBot="1" x14ac:dyDescent="0.4">
      <c r="A86" s="410" t="s">
        <v>3270</v>
      </c>
      <c r="B86" s="260">
        <v>50518.32</v>
      </c>
      <c r="C86" s="260">
        <v>12325</v>
      </c>
      <c r="D86" s="260">
        <v>1957.6</v>
      </c>
      <c r="E86" s="261">
        <v>26450</v>
      </c>
      <c r="F86" s="269">
        <v>3000</v>
      </c>
      <c r="G86" s="263">
        <v>94250.920000000013</v>
      </c>
      <c r="J86" s="376" t="s">
        <v>3270</v>
      </c>
      <c r="K86" s="369">
        <v>52917.729999999996</v>
      </c>
      <c r="L86" s="260">
        <v>12325</v>
      </c>
      <c r="M86" s="260">
        <v>1957.6</v>
      </c>
      <c r="N86" s="261">
        <v>26450</v>
      </c>
      <c r="O86" s="269">
        <v>3000</v>
      </c>
      <c r="P86" s="263">
        <v>96650.329999999987</v>
      </c>
    </row>
    <row r="87" spans="1:16" ht="30" thickTop="1" thickBot="1" x14ac:dyDescent="0.4">
      <c r="A87" s="346" t="s">
        <v>3271</v>
      </c>
      <c r="B87" s="347" t="s">
        <v>3212</v>
      </c>
      <c r="C87" s="243" t="s">
        <v>760</v>
      </c>
      <c r="D87" s="243" t="s">
        <v>11</v>
      </c>
      <c r="E87" s="244" t="s">
        <v>3213</v>
      </c>
      <c r="F87" s="245" t="s">
        <v>3214</v>
      </c>
      <c r="G87" s="246" t="s">
        <v>3201</v>
      </c>
      <c r="J87" s="346" t="s">
        <v>3271</v>
      </c>
      <c r="K87" s="347" t="s">
        <v>3212</v>
      </c>
      <c r="L87" s="243" t="s">
        <v>760</v>
      </c>
      <c r="M87" s="243" t="s">
        <v>11</v>
      </c>
      <c r="N87" s="244" t="s">
        <v>3213</v>
      </c>
      <c r="O87" s="245" t="s">
        <v>3214</v>
      </c>
      <c r="P87" s="246" t="s">
        <v>3201</v>
      </c>
    </row>
    <row r="88" spans="1:16" x14ac:dyDescent="0.35">
      <c r="A88" s="247" t="s">
        <v>77</v>
      </c>
      <c r="B88" s="348">
        <v>6975</v>
      </c>
      <c r="C88" s="345">
        <v>0</v>
      </c>
      <c r="D88" s="345">
        <v>1599</v>
      </c>
      <c r="E88" s="345">
        <v>0</v>
      </c>
      <c r="F88" s="349">
        <v>2050</v>
      </c>
      <c r="G88" s="248">
        <v>10624</v>
      </c>
      <c r="J88" s="247" t="s">
        <v>77</v>
      </c>
      <c r="K88" s="348">
        <v>6975</v>
      </c>
      <c r="L88" s="345">
        <v>0</v>
      </c>
      <c r="M88" s="345">
        <v>1599</v>
      </c>
      <c r="N88" s="345">
        <v>0</v>
      </c>
      <c r="O88" s="349">
        <v>2050</v>
      </c>
      <c r="P88" s="248">
        <v>10624</v>
      </c>
    </row>
    <row r="89" spans="1:16" ht="15" thickBot="1" x14ac:dyDescent="0.4">
      <c r="A89" s="350" t="s">
        <v>3250</v>
      </c>
      <c r="B89" s="354">
        <v>6975</v>
      </c>
      <c r="C89" s="355">
        <v>0</v>
      </c>
      <c r="D89" s="260">
        <v>1599</v>
      </c>
      <c r="E89" s="260">
        <v>0</v>
      </c>
      <c r="F89" s="262">
        <v>2050</v>
      </c>
      <c r="G89" s="263">
        <v>10624</v>
      </c>
      <c r="J89" s="350" t="s">
        <v>3250</v>
      </c>
      <c r="K89" s="354">
        <v>6975</v>
      </c>
      <c r="L89" s="355">
        <v>0</v>
      </c>
      <c r="M89" s="260">
        <v>1599</v>
      </c>
      <c r="N89" s="260">
        <v>0</v>
      </c>
      <c r="O89" s="262">
        <v>2050</v>
      </c>
      <c r="P89" s="263">
        <v>10624</v>
      </c>
    </row>
    <row r="90" spans="1:16" ht="15" thickTop="1" x14ac:dyDescent="0.35"/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68286D-94EA-154C-9C7E-B85DEEA7F9F7}">
  <sheetPr>
    <tabColor rgb="FF7030A0"/>
  </sheetPr>
  <dimension ref="A1:AK104"/>
  <sheetViews>
    <sheetView workbookViewId="0">
      <selection activeCell="F1" sqref="A1:F1048576"/>
    </sheetView>
  </sheetViews>
  <sheetFormatPr defaultColWidth="9.1796875" defaultRowHeight="14.5" x14ac:dyDescent="0.35"/>
  <cols>
    <col min="1" max="1" width="9.1796875" style="37" customWidth="1"/>
    <col min="2" max="2" width="13.81640625" style="37" customWidth="1"/>
    <col min="3" max="3" width="17.453125" style="37" customWidth="1"/>
    <col min="4" max="4" width="28.1796875" style="39" bestFit="1" customWidth="1"/>
    <col min="5" max="5" width="12.453125" style="39" bestFit="1" customWidth="1"/>
    <col min="6" max="6" width="15.81640625" style="39" customWidth="1"/>
    <col min="7" max="7" width="15.81640625" style="40" customWidth="1"/>
    <col min="8" max="8" width="15.81640625" style="39" customWidth="1"/>
    <col min="9" max="9" width="9.1796875" style="39"/>
    <col min="10" max="10" width="16.453125" style="39" customWidth="1"/>
    <col min="11" max="11" width="21.453125" style="37" bestFit="1" customWidth="1"/>
    <col min="12" max="12" width="9.1796875" style="37"/>
    <col min="13" max="14" width="9.1796875" style="37" customWidth="1"/>
    <col min="15" max="16" width="12" style="37" customWidth="1"/>
    <col min="17" max="24" width="9.1796875" style="37" customWidth="1"/>
    <col min="25" max="25" width="15.81640625" style="37" customWidth="1"/>
    <col min="26" max="30" width="9.1796875" style="37" customWidth="1"/>
    <col min="31" max="31" width="27.453125" style="37" customWidth="1"/>
    <col min="32" max="32" width="12.453125" style="37" customWidth="1"/>
    <col min="33" max="33" width="15.81640625" style="37" customWidth="1"/>
    <col min="34" max="34" width="9.1796875" style="37" customWidth="1"/>
    <col min="35" max="37" width="9.1796875" style="37"/>
    <col min="38" max="16384" width="9.1796875" style="33"/>
  </cols>
  <sheetData>
    <row r="1" spans="1:37" x14ac:dyDescent="0.35">
      <c r="D1" s="38"/>
      <c r="E1" s="38" t="s">
        <v>3272</v>
      </c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  <c r="AA1" s="67"/>
      <c r="AB1" s="67"/>
      <c r="AC1" s="67"/>
      <c r="AD1" s="67"/>
      <c r="AE1" s="67"/>
      <c r="AF1" s="67"/>
      <c r="AG1" s="67"/>
    </row>
    <row r="2" spans="1:37" ht="15" customHeight="1" x14ac:dyDescent="0.35">
      <c r="D2" s="41"/>
      <c r="E2" s="42">
        <f>COUNTA(D6:D79)</f>
        <v>62</v>
      </c>
    </row>
    <row r="3" spans="1:37" ht="15" customHeight="1" x14ac:dyDescent="0.35"/>
    <row r="4" spans="1:37" ht="15" customHeight="1" x14ac:dyDescent="0.35"/>
    <row r="5" spans="1:37" ht="15" customHeight="1" x14ac:dyDescent="0.35">
      <c r="D5" s="43" t="s">
        <v>31</v>
      </c>
      <c r="E5" s="43" t="s">
        <v>29</v>
      </c>
      <c r="F5" s="43" t="s">
        <v>48</v>
      </c>
      <c r="G5" s="44" t="s">
        <v>3273</v>
      </c>
      <c r="H5" s="44" t="s">
        <v>3274</v>
      </c>
      <c r="I5" s="45"/>
      <c r="J5" s="46" t="s">
        <v>3275</v>
      </c>
      <c r="K5" s="46" t="s">
        <v>3276</v>
      </c>
      <c r="L5" s="46" t="s">
        <v>3277</v>
      </c>
      <c r="M5" s="46" t="s">
        <v>3278</v>
      </c>
      <c r="N5" s="47"/>
      <c r="O5" s="48"/>
      <c r="P5" s="48"/>
      <c r="Q5" s="48"/>
      <c r="R5" s="48"/>
      <c r="X5" s="48"/>
      <c r="AE5" s="43" t="s">
        <v>31</v>
      </c>
      <c r="AF5" s="43" t="s">
        <v>29</v>
      </c>
      <c r="AG5" s="43" t="s">
        <v>48</v>
      </c>
    </row>
    <row r="6" spans="1:37" ht="15" customHeight="1" x14ac:dyDescent="0.35">
      <c r="A6" s="37">
        <v>1</v>
      </c>
      <c r="B6" s="37" t="str">
        <f>E6&amp;"-"&amp;COUNTIF(E$6:E6,E6)</f>
        <v>Acura-1</v>
      </c>
      <c r="C6" s="37" t="str">
        <f>F6&amp;"-"&amp;COUNTIF(F$6:F6,F6)</f>
        <v>PAG WEST-1</v>
      </c>
      <c r="D6" s="39" t="s">
        <v>90</v>
      </c>
      <c r="E6" s="39" t="s">
        <v>3279</v>
      </c>
      <c r="F6" s="39" t="s">
        <v>3280</v>
      </c>
      <c r="H6" s="40"/>
      <c r="J6" s="49">
        <v>1</v>
      </c>
      <c r="K6" s="50" t="s">
        <v>3280</v>
      </c>
      <c r="L6" s="50">
        <v>0</v>
      </c>
      <c r="M6" s="50">
        <f t="shared" ref="M6:M9" si="0">COUNTIF($F$6:$F$75,K6)</f>
        <v>62</v>
      </c>
      <c r="N6" s="50"/>
      <c r="O6" s="37" t="s">
        <v>10</v>
      </c>
      <c r="P6" s="37" t="str">
        <f>IF(S6="","",O6&amp;"-"&amp;S6)</f>
        <v>AutoTrader-1</v>
      </c>
      <c r="Q6" s="51" t="s">
        <v>3279</v>
      </c>
      <c r="R6" s="37">
        <f>COUNTIF(DATA_FINAL!$C$5:$C$58,Q6)</f>
        <v>2</v>
      </c>
      <c r="S6" s="37">
        <f>IF(R6&gt;0,MAX(S5:S5)+1,"")</f>
        <v>1</v>
      </c>
      <c r="W6" s="37" t="s">
        <v>10</v>
      </c>
      <c r="X6" s="37" t="str">
        <f>IF(AA6="","",W6&amp;"-"&amp;AA6)</f>
        <v>AutoTrader-1</v>
      </c>
      <c r="Y6" s="51" t="s">
        <v>3280</v>
      </c>
      <c r="Z6" s="37">
        <f>COUNTIF(DATA_FINAL!$D$5:$D$58,Y6)</f>
        <v>48</v>
      </c>
      <c r="AA6" s="37">
        <f>IF(Z6&gt;0,MAX(AA5:AA5)+1,"")</f>
        <v>1</v>
      </c>
      <c r="AE6" s="39" t="s">
        <v>90</v>
      </c>
      <c r="AF6" s="39" t="s">
        <v>3279</v>
      </c>
      <c r="AG6" s="39" t="s">
        <v>120</v>
      </c>
    </row>
    <row r="7" spans="1:37" ht="15" customHeight="1" x14ac:dyDescent="0.35">
      <c r="A7" s="37">
        <v>2</v>
      </c>
      <c r="B7" s="37" t="str">
        <f>E7&amp;"-"&amp;COUNTIF(E$6:E7,E7)</f>
        <v>Acura-2</v>
      </c>
      <c r="C7" s="37" t="str">
        <f>F7&amp;"-"&amp;COUNTIF(F$6:F7,F7)</f>
        <v>PAG WEST-2</v>
      </c>
      <c r="D7" s="39" t="s">
        <v>133</v>
      </c>
      <c r="E7" s="39" t="s">
        <v>3279</v>
      </c>
      <c r="F7" s="39" t="s">
        <v>3280</v>
      </c>
      <c r="H7" s="40"/>
      <c r="J7" s="49">
        <v>2</v>
      </c>
      <c r="K7" s="50" t="s">
        <v>3281</v>
      </c>
      <c r="L7" s="50">
        <v>0</v>
      </c>
      <c r="M7" s="50">
        <f t="shared" si="0"/>
        <v>0</v>
      </c>
      <c r="N7" s="50"/>
      <c r="O7" s="37" t="str">
        <f>O6</f>
        <v>AutoTrader</v>
      </c>
      <c r="P7" s="37" t="str">
        <f t="shared" ref="P7:P24" si="1">IF(S7="","",O7&amp;"-"&amp;S7)</f>
        <v>AutoTrader-2</v>
      </c>
      <c r="Q7" s="51" t="s">
        <v>3282</v>
      </c>
      <c r="R7" s="37">
        <f>COUNTIF(DATA_FINAL!$C$5:$C$58,Q7)</f>
        <v>3</v>
      </c>
      <c r="S7" s="37">
        <f>IF(R7&gt;0,MAX(S5:S6)+1,"")</f>
        <v>2</v>
      </c>
      <c r="W7" s="37" t="s">
        <v>10</v>
      </c>
      <c r="X7" s="37" t="str">
        <f>IF(AA7="","",W7&amp;"-"&amp;AA7)</f>
        <v/>
      </c>
      <c r="Y7" s="51" t="s">
        <v>120</v>
      </c>
      <c r="Z7" s="37">
        <f>COUNTIF(DATA_FINAL!$D$5:$D$58,Y7)</f>
        <v>0</v>
      </c>
      <c r="AA7" s="37" t="str">
        <f>IF(Z7&gt;0,MAX(AA6:AA6)+1,"")</f>
        <v/>
      </c>
      <c r="AE7" s="39" t="s">
        <v>133</v>
      </c>
      <c r="AF7" s="39" t="s">
        <v>3279</v>
      </c>
      <c r="AG7" s="39" t="s">
        <v>123</v>
      </c>
    </row>
    <row r="8" spans="1:37" ht="15" customHeight="1" x14ac:dyDescent="0.35">
      <c r="A8" s="37">
        <v>3</v>
      </c>
      <c r="B8" s="37" t="str">
        <f>E8&amp;"-"&amp;COUNTIF(E$6:E8,E8)</f>
        <v>Audi-1</v>
      </c>
      <c r="C8" s="37" t="str">
        <f>F8&amp;"-"&amp;COUNTIF(F$6:F8,F8)</f>
        <v>PAG WEST-3</v>
      </c>
      <c r="D8" s="39" t="s">
        <v>102</v>
      </c>
      <c r="E8" s="39" t="s">
        <v>3282</v>
      </c>
      <c r="F8" s="39" t="s">
        <v>3280</v>
      </c>
      <c r="H8" s="40"/>
      <c r="J8" s="49">
        <v>1</v>
      </c>
      <c r="K8" s="51" t="s">
        <v>120</v>
      </c>
      <c r="L8" s="50">
        <v>1</v>
      </c>
      <c r="M8" s="50">
        <f t="shared" si="0"/>
        <v>0</v>
      </c>
      <c r="N8" s="50"/>
      <c r="O8" s="37" t="str">
        <f t="shared" ref="O8:O24" si="2">O7</f>
        <v>AutoTrader</v>
      </c>
      <c r="P8" s="37" t="str">
        <f t="shared" si="1"/>
        <v/>
      </c>
      <c r="Q8" s="51" t="s">
        <v>3283</v>
      </c>
      <c r="R8" s="37">
        <f>COUNTIF(DATA_FINAL!$C$5:$C$58,Q8)</f>
        <v>0</v>
      </c>
      <c r="S8" s="37" t="str">
        <f>IF(R8&gt;0,MAX(S5:S7)+1,"")</f>
        <v/>
      </c>
      <c r="W8" s="37" t="str">
        <f>W6</f>
        <v>AutoTrader</v>
      </c>
      <c r="X8" s="37" t="str">
        <f t="shared" ref="X8:X12" si="3">IF(AA8="","",W8&amp;"-"&amp;AA8)</f>
        <v/>
      </c>
      <c r="Y8" s="51" t="s">
        <v>121</v>
      </c>
      <c r="Z8" s="37">
        <f>COUNTIF(DATA_FINAL!$D$5:$D$58,Y8)</f>
        <v>0</v>
      </c>
      <c r="AA8" s="37" t="str">
        <f>IF(Z8&gt;0,MAX(AA5:AA6)+1,"")</f>
        <v/>
      </c>
      <c r="AE8" s="39" t="s">
        <v>102</v>
      </c>
      <c r="AF8" s="39" t="s">
        <v>3282</v>
      </c>
      <c r="AG8" s="39" t="s">
        <v>120</v>
      </c>
    </row>
    <row r="9" spans="1:37" ht="15" customHeight="1" x14ac:dyDescent="0.35">
      <c r="A9" s="37">
        <v>4</v>
      </c>
      <c r="B9" s="37" t="str">
        <f>E9&amp;"-"&amp;COUNTIF(E$6:E9,E9)</f>
        <v>Audi-2</v>
      </c>
      <c r="C9" s="37" t="str">
        <f>F9&amp;"-"&amp;COUNTIF(F$6:F9,F9)</f>
        <v>PAG WEST-4</v>
      </c>
      <c r="D9" s="39" t="s">
        <v>131</v>
      </c>
      <c r="E9" s="39" t="s">
        <v>3282</v>
      </c>
      <c r="F9" s="39" t="s">
        <v>3280</v>
      </c>
      <c r="H9" s="40"/>
      <c r="J9" s="49">
        <v>2</v>
      </c>
      <c r="K9" s="51" t="s">
        <v>3284</v>
      </c>
      <c r="L9" s="50">
        <v>1</v>
      </c>
      <c r="M9" s="50">
        <f t="shared" si="0"/>
        <v>0</v>
      </c>
      <c r="N9" s="50"/>
      <c r="O9" s="37" t="str">
        <f t="shared" si="2"/>
        <v>AutoTrader</v>
      </c>
      <c r="P9" s="37" t="str">
        <f t="shared" si="1"/>
        <v>AutoTrader-3</v>
      </c>
      <c r="Q9" s="51" t="s">
        <v>619</v>
      </c>
      <c r="R9" s="37">
        <f>COUNTIF(DATA_FINAL!$C$5:$C$58,Q9)</f>
        <v>8</v>
      </c>
      <c r="S9" s="37">
        <f>IF(R9&gt;0,MAX(S5:S8)+1,"")</f>
        <v>3</v>
      </c>
      <c r="W9" s="37" t="str">
        <f t="shared" ref="W9:W12" si="4">W8</f>
        <v>AutoTrader</v>
      </c>
      <c r="X9" s="37" t="str">
        <f t="shared" si="3"/>
        <v/>
      </c>
      <c r="Y9" s="51" t="s">
        <v>122</v>
      </c>
      <c r="Z9" s="37">
        <f>COUNTIF(DATA_FINAL!$D$5:$D$58,Y9)</f>
        <v>0</v>
      </c>
      <c r="AA9" s="37" t="str">
        <f>IF(Z9&gt;0,MAX(AA5:AA8)+1,"")</f>
        <v/>
      </c>
      <c r="AE9" s="39" t="s">
        <v>131</v>
      </c>
      <c r="AF9" s="39" t="s">
        <v>3282</v>
      </c>
      <c r="AG9" s="39" t="s">
        <v>123</v>
      </c>
    </row>
    <row r="10" spans="1:37" ht="15" customHeight="1" x14ac:dyDescent="0.35">
      <c r="A10" s="37">
        <v>5</v>
      </c>
      <c r="B10" s="37" t="str">
        <f>E10&amp;"-"&amp;COUNTIF(E$6:E10,E10)</f>
        <v>Audi-3</v>
      </c>
      <c r="C10" s="37" t="str">
        <f>F10&amp;"-"&amp;COUNTIF(F$6:F10,F10)</f>
        <v>PAG WEST-5</v>
      </c>
      <c r="D10" s="39" t="s">
        <v>130</v>
      </c>
      <c r="E10" s="39" t="s">
        <v>3282</v>
      </c>
      <c r="F10" s="52" t="s">
        <v>3280</v>
      </c>
      <c r="G10" s="53" t="s">
        <v>3285</v>
      </c>
      <c r="H10" s="53"/>
      <c r="J10" s="49">
        <v>3</v>
      </c>
      <c r="K10" s="51" t="s">
        <v>3286</v>
      </c>
      <c r="L10" s="50">
        <v>1</v>
      </c>
      <c r="M10" s="50">
        <f t="shared" ref="M10:M15" si="5">COUNTIF($F$6:$F$75,K10)</f>
        <v>0</v>
      </c>
      <c r="N10" s="50"/>
      <c r="O10" s="37" t="str">
        <f t="shared" si="2"/>
        <v>AutoTrader</v>
      </c>
      <c r="P10" s="37" t="str">
        <f t="shared" si="1"/>
        <v/>
      </c>
      <c r="Q10" s="51" t="s">
        <v>3287</v>
      </c>
      <c r="R10" s="37">
        <f>COUNTIF(DATA_FINAL!$C$5:$C$58,Q10)</f>
        <v>0</v>
      </c>
      <c r="S10" s="37" t="str">
        <f>IF(R10&gt;0,MAX(S5:S9)+1,"")</f>
        <v/>
      </c>
      <c r="W10" s="37" t="str">
        <f t="shared" si="4"/>
        <v>AutoTrader</v>
      </c>
      <c r="X10" s="37" t="str">
        <f t="shared" si="3"/>
        <v/>
      </c>
      <c r="Y10" s="51" t="s">
        <v>123</v>
      </c>
      <c r="Z10" s="37">
        <f>COUNTIF(DATA_FINAL!$D$5:$D$58,Y10)</f>
        <v>0</v>
      </c>
      <c r="AA10" s="37" t="str">
        <f>IF(Z10&gt;0,MAX(AA5:AA9)+1,"")</f>
        <v/>
      </c>
      <c r="AE10" s="39" t="s">
        <v>130</v>
      </c>
      <c r="AF10" s="39" t="s">
        <v>3282</v>
      </c>
      <c r="AG10" s="52" t="s">
        <v>122</v>
      </c>
    </row>
    <row r="11" spans="1:37" s="55" customFormat="1" ht="15" customHeight="1" x14ac:dyDescent="0.35">
      <c r="A11" s="37">
        <v>6</v>
      </c>
      <c r="B11" s="37" t="str">
        <f>E11&amp;"-"&amp;COUNTIF(E$6:E11,E11)</f>
        <v>Audi-4</v>
      </c>
      <c r="C11" s="37" t="str">
        <f>F11&amp;"-"&amp;COUNTIF(F$6:F11,F11)</f>
        <v>PAG WEST-6</v>
      </c>
      <c r="D11" s="39" t="s">
        <v>91</v>
      </c>
      <c r="E11" s="39" t="s">
        <v>3282</v>
      </c>
      <c r="F11" s="39" t="s">
        <v>3280</v>
      </c>
      <c r="G11" s="40"/>
      <c r="H11" s="40"/>
      <c r="I11" s="39"/>
      <c r="J11" s="49">
        <v>4</v>
      </c>
      <c r="K11" s="51" t="s">
        <v>121</v>
      </c>
      <c r="L11" s="54">
        <v>1</v>
      </c>
      <c r="M11" s="50">
        <f t="shared" si="5"/>
        <v>0</v>
      </c>
      <c r="N11" s="54"/>
      <c r="O11" s="37" t="str">
        <f t="shared" si="2"/>
        <v>AutoTrader</v>
      </c>
      <c r="P11" s="37" t="str">
        <f t="shared" ref="P11:P12" si="6">IF(S11="","",O11&amp;"-"&amp;S11)</f>
        <v>AutoTrader-4</v>
      </c>
      <c r="Q11" s="51" t="s">
        <v>3288</v>
      </c>
      <c r="R11" s="37">
        <f>COUNTIF(DATA_FINAL!$C$5:$C$58,Q11)</f>
        <v>1</v>
      </c>
      <c r="S11" s="37">
        <f>IF(R11&gt;0,MAX(S6:S10)+1,"")</f>
        <v>4</v>
      </c>
      <c r="T11" s="37"/>
      <c r="U11" s="37"/>
      <c r="V11" s="37"/>
      <c r="W11" s="37" t="str">
        <f t="shared" si="4"/>
        <v>AutoTrader</v>
      </c>
      <c r="X11" s="37" t="str">
        <f t="shared" si="3"/>
        <v/>
      </c>
      <c r="Y11" s="51" t="s">
        <v>124</v>
      </c>
      <c r="Z11" s="37">
        <f>COUNTIF(DATA_FINAL!$D$5:$D$58,Y11)</f>
        <v>0</v>
      </c>
      <c r="AA11" s="37" t="str">
        <f>IF(Z11&gt;0,MAX(AA5:AA10)+1,"")</f>
        <v/>
      </c>
      <c r="AB11" s="37"/>
      <c r="AC11" s="37"/>
      <c r="AD11" s="37"/>
      <c r="AE11" s="39" t="s">
        <v>91</v>
      </c>
      <c r="AF11" s="39" t="s">
        <v>3282</v>
      </c>
      <c r="AG11" s="39" t="s">
        <v>120</v>
      </c>
      <c r="AH11" s="37"/>
      <c r="AI11" s="37"/>
      <c r="AJ11" s="37"/>
      <c r="AK11" s="37"/>
    </row>
    <row r="12" spans="1:37" ht="15" customHeight="1" x14ac:dyDescent="0.35">
      <c r="A12" s="37">
        <v>7</v>
      </c>
      <c r="B12" s="37" t="str">
        <f>E12&amp;"-"&amp;COUNTIF(E$6:E12,E12)</f>
        <v>Audi-5</v>
      </c>
      <c r="C12" s="37" t="str">
        <f>F12&amp;"-"&amp;COUNTIF(F$6:F12,F12)</f>
        <v>PAG WEST-7</v>
      </c>
      <c r="D12" s="52" t="s">
        <v>92</v>
      </c>
      <c r="E12" s="39" t="s">
        <v>3282</v>
      </c>
      <c r="F12" s="52" t="s">
        <v>3280</v>
      </c>
      <c r="G12" s="53"/>
      <c r="H12" s="53"/>
      <c r="J12" s="49">
        <v>5</v>
      </c>
      <c r="K12" s="51" t="s">
        <v>122</v>
      </c>
      <c r="L12" s="54">
        <v>1</v>
      </c>
      <c r="M12" s="50">
        <f t="shared" si="5"/>
        <v>0</v>
      </c>
      <c r="N12" s="50"/>
      <c r="O12" s="37" t="str">
        <f t="shared" si="2"/>
        <v>AutoTrader</v>
      </c>
      <c r="P12" s="37" t="str">
        <f t="shared" si="6"/>
        <v>AutoTrader-5</v>
      </c>
      <c r="Q12" s="51" t="s">
        <v>3289</v>
      </c>
      <c r="R12" s="37">
        <f>COUNTIF(DATA_FINAL!$C$5:$C$58,Q12)</f>
        <v>7</v>
      </c>
      <c r="S12" s="37">
        <f>IF(R12&gt;0,MAX(S7:S11)+1,"")</f>
        <v>5</v>
      </c>
      <c r="W12" s="63" t="str">
        <f t="shared" si="4"/>
        <v>AutoTrader</v>
      </c>
      <c r="X12" s="37" t="str">
        <f t="shared" si="3"/>
        <v>AutoTrader-2</v>
      </c>
      <c r="Y12" s="63" t="s">
        <v>3201</v>
      </c>
      <c r="Z12" s="63">
        <f>SUM(Z6:Z11)</f>
        <v>48</v>
      </c>
      <c r="AA12" s="37">
        <f>IF(Z12&gt;0,MAX(AA6:AA11)+1,"")</f>
        <v>2</v>
      </c>
      <c r="AB12" s="37">
        <f>AA12-1</f>
        <v>1</v>
      </c>
      <c r="AE12" s="52" t="s">
        <v>92</v>
      </c>
      <c r="AF12" s="39" t="s">
        <v>3282</v>
      </c>
      <c r="AG12" s="52" t="s">
        <v>122</v>
      </c>
    </row>
    <row r="13" spans="1:37" ht="15" customHeight="1" x14ac:dyDescent="0.35">
      <c r="A13" s="37">
        <v>8</v>
      </c>
      <c r="B13" s="37" t="str">
        <f>E13&amp;"-"&amp;COUNTIF(E$6:E13,E13)</f>
        <v>Audi-6</v>
      </c>
      <c r="C13" s="37" t="str">
        <f>F13&amp;"-"&amp;COUNTIF(F$6:F13,F13)</f>
        <v>PAG WEST-8</v>
      </c>
      <c r="D13" s="39" t="s">
        <v>127</v>
      </c>
      <c r="E13" s="39" t="s">
        <v>3282</v>
      </c>
      <c r="F13" s="39" t="s">
        <v>3280</v>
      </c>
      <c r="H13" s="40"/>
      <c r="J13" s="49">
        <v>6</v>
      </c>
      <c r="K13" s="51" t="s">
        <v>123</v>
      </c>
      <c r="L13" s="54">
        <v>1</v>
      </c>
      <c r="M13" s="50">
        <f t="shared" si="5"/>
        <v>0</v>
      </c>
      <c r="N13" s="50"/>
      <c r="O13" s="37" t="str">
        <f t="shared" si="2"/>
        <v>AutoTrader</v>
      </c>
      <c r="P13" s="37" t="str">
        <f t="shared" si="1"/>
        <v>AutoTrader-6</v>
      </c>
      <c r="Q13" s="51" t="s">
        <v>3290</v>
      </c>
      <c r="R13" s="37">
        <f>COUNTIF(DATA_FINAL!$C$5:$C$58,Q13)</f>
        <v>2</v>
      </c>
      <c r="S13" s="37">
        <f>IF(R13&gt;0,MAX(S5:S12)+1,"")</f>
        <v>6</v>
      </c>
      <c r="AE13" s="39" t="s">
        <v>127</v>
      </c>
      <c r="AF13" s="39" t="s">
        <v>3282</v>
      </c>
      <c r="AG13" s="39" t="s">
        <v>121</v>
      </c>
    </row>
    <row r="14" spans="1:37" ht="15" customHeight="1" x14ac:dyDescent="0.35">
      <c r="A14" s="37">
        <v>9</v>
      </c>
      <c r="B14" s="37" t="str">
        <f>E14&amp;"-"&amp;COUNTIF(E$6:E14,E14)</f>
        <v>Ultra-1</v>
      </c>
      <c r="C14" s="37" t="str">
        <f>F14&amp;"-"&amp;COUNTIF(F$6:F14,F14)</f>
        <v>PAG WEST-9</v>
      </c>
      <c r="D14" s="39" t="s">
        <v>118</v>
      </c>
      <c r="E14" s="39" t="s">
        <v>3291</v>
      </c>
      <c r="F14" s="39" t="s">
        <v>3280</v>
      </c>
      <c r="H14" s="40"/>
      <c r="J14" s="49">
        <v>7</v>
      </c>
      <c r="K14" s="51" t="s">
        <v>124</v>
      </c>
      <c r="L14" s="54">
        <v>1</v>
      </c>
      <c r="M14" s="50">
        <f t="shared" si="5"/>
        <v>0</v>
      </c>
      <c r="N14" s="50"/>
      <c r="O14" s="37" t="str">
        <f t="shared" si="2"/>
        <v>AutoTrader</v>
      </c>
      <c r="P14" s="37" t="str">
        <f t="shared" si="1"/>
        <v/>
      </c>
      <c r="Q14" s="51" t="s">
        <v>3292</v>
      </c>
      <c r="R14" s="37">
        <f>COUNTIF(DATA_FINAL!$C$5:$C$58,Q14)</f>
        <v>0</v>
      </c>
      <c r="S14" s="37" t="str">
        <f>IF(R14&gt;0,MAX(S5:S13)+1,"")</f>
        <v/>
      </c>
      <c r="AE14" s="39" t="s">
        <v>118</v>
      </c>
      <c r="AF14" s="39" t="s">
        <v>3283</v>
      </c>
      <c r="AG14" s="39" t="s">
        <v>120</v>
      </c>
    </row>
    <row r="15" spans="1:37" ht="15" customHeight="1" x14ac:dyDescent="0.35">
      <c r="A15" s="37">
        <v>10</v>
      </c>
      <c r="B15" s="37" t="str">
        <f>E15&amp;"-"&amp;COUNTIF(E$6:E15,E15)</f>
        <v>Ford-1</v>
      </c>
      <c r="C15" s="37" t="str">
        <f>F15&amp;"-"&amp;COUNTIF(F$6:F15,F15)</f>
        <v>PAG WEST-10</v>
      </c>
      <c r="D15" s="39" t="s">
        <v>535</v>
      </c>
      <c r="E15" s="39" t="s">
        <v>3293</v>
      </c>
      <c r="F15" s="52" t="s">
        <v>3280</v>
      </c>
      <c r="H15" s="40"/>
      <c r="J15" s="49">
        <v>8</v>
      </c>
      <c r="K15" s="51" t="s">
        <v>3294</v>
      </c>
      <c r="L15" s="54">
        <v>1</v>
      </c>
      <c r="M15" s="50">
        <f t="shared" si="5"/>
        <v>0</v>
      </c>
      <c r="N15" s="50"/>
      <c r="O15" s="37" t="str">
        <f t="shared" si="2"/>
        <v>AutoTrader</v>
      </c>
      <c r="P15" s="37" t="str">
        <f t="shared" si="1"/>
        <v>AutoTrader-7</v>
      </c>
      <c r="Q15" s="51" t="s">
        <v>3295</v>
      </c>
      <c r="R15" s="37">
        <f>COUNTIF(DATA_FINAL!$C$5:$C$58,Q15)</f>
        <v>3</v>
      </c>
      <c r="S15" s="37">
        <f>IF(R15&gt;0,MAX(S5:S14)+1,"")</f>
        <v>7</v>
      </c>
      <c r="AE15" s="39" t="s">
        <v>81</v>
      </c>
      <c r="AF15" s="39" t="s">
        <v>619</v>
      </c>
      <c r="AG15" s="39" t="s">
        <v>120</v>
      </c>
    </row>
    <row r="16" spans="1:37" ht="15" customHeight="1" x14ac:dyDescent="0.35">
      <c r="A16" s="37">
        <v>11</v>
      </c>
      <c r="B16" s="37" t="str">
        <f>E16&amp;"-"&amp;COUNTIF(E$6:E16,E16)</f>
        <v>BMW-1</v>
      </c>
      <c r="C16" s="37" t="str">
        <f>F16&amp;"-"&amp;COUNTIF(F$6:F16,F16)</f>
        <v>PAG WEST-11</v>
      </c>
      <c r="D16" s="39" t="s">
        <v>81</v>
      </c>
      <c r="E16" s="39" t="s">
        <v>619</v>
      </c>
      <c r="F16" s="39" t="s">
        <v>3280</v>
      </c>
      <c r="H16" s="40"/>
      <c r="J16" s="49">
        <v>9</v>
      </c>
      <c r="K16" s="51" t="s">
        <v>3279</v>
      </c>
      <c r="L16" s="50">
        <v>2</v>
      </c>
      <c r="M16" s="50">
        <f t="shared" ref="M16:M33" si="7">COUNTIF($E$6:$E$76,K16)</f>
        <v>3</v>
      </c>
      <c r="N16" s="50"/>
      <c r="O16" s="37" t="str">
        <f t="shared" si="2"/>
        <v>AutoTrader</v>
      </c>
      <c r="P16" s="37" t="str">
        <f t="shared" si="1"/>
        <v/>
      </c>
      <c r="Q16" s="51" t="s">
        <v>3296</v>
      </c>
      <c r="R16" s="37">
        <f>COUNTIF(DATA_FINAL!$C$5:$C$58,Q16)</f>
        <v>0</v>
      </c>
      <c r="S16" s="37" t="str">
        <f>IF(R16&gt;0,MAX(S5:S15)+1,"")</f>
        <v/>
      </c>
      <c r="AE16" s="39" t="s">
        <v>79</v>
      </c>
      <c r="AF16" s="39" t="s">
        <v>619</v>
      </c>
      <c r="AG16" s="39" t="s">
        <v>124</v>
      </c>
    </row>
    <row r="17" spans="1:33" ht="15" customHeight="1" x14ac:dyDescent="0.35">
      <c r="A17" s="37">
        <v>12</v>
      </c>
      <c r="B17" s="37" t="str">
        <f>E17&amp;"-"&amp;COUNTIF(E$6:E17,E17)</f>
        <v>BMW-2</v>
      </c>
      <c r="C17" s="37" t="str">
        <f>F17&amp;"-"&amp;COUNTIF(F$6:F17,F17)</f>
        <v>PAG WEST-12</v>
      </c>
      <c r="D17" s="39" t="s">
        <v>79</v>
      </c>
      <c r="E17" s="39" t="s">
        <v>619</v>
      </c>
      <c r="F17" s="39" t="s">
        <v>3280</v>
      </c>
      <c r="H17" s="40"/>
      <c r="J17" s="49">
        <v>1</v>
      </c>
      <c r="K17" s="51" t="s">
        <v>3282</v>
      </c>
      <c r="L17" s="50">
        <v>2</v>
      </c>
      <c r="M17" s="50">
        <f t="shared" si="7"/>
        <v>6</v>
      </c>
      <c r="N17" s="50"/>
      <c r="O17" s="37" t="str">
        <f t="shared" si="2"/>
        <v>AutoTrader</v>
      </c>
      <c r="P17" s="37" t="str">
        <f t="shared" si="1"/>
        <v>AutoTrader-8</v>
      </c>
      <c r="Q17" s="51" t="s">
        <v>3297</v>
      </c>
      <c r="R17" s="37">
        <f>COUNTIF(DATA_FINAL!$C$5:$C$58,Q17)</f>
        <v>1</v>
      </c>
      <c r="S17" s="37">
        <f>IF(R17&gt;0,MAX(S5:S16)+1,"")</f>
        <v>8</v>
      </c>
      <c r="AE17" s="39" t="s">
        <v>99</v>
      </c>
      <c r="AF17" s="39" t="s">
        <v>619</v>
      </c>
      <c r="AG17" s="39" t="s">
        <v>123</v>
      </c>
    </row>
    <row r="18" spans="1:33" ht="15" customHeight="1" x14ac:dyDescent="0.35">
      <c r="A18" s="37">
        <v>13</v>
      </c>
      <c r="B18" s="37" t="str">
        <f>E18&amp;"-"&amp;COUNTIF(E$6:E18,E18)</f>
        <v>BMW-3</v>
      </c>
      <c r="C18" s="37" t="str">
        <f>F18&amp;"-"&amp;COUNTIF(F$6:F18,F18)</f>
        <v>PAG WEST-13</v>
      </c>
      <c r="D18" s="39" t="s">
        <v>78</v>
      </c>
      <c r="E18" s="39" t="s">
        <v>619</v>
      </c>
      <c r="F18" s="52" t="s">
        <v>3280</v>
      </c>
      <c r="H18" s="40"/>
      <c r="J18" s="49">
        <v>2</v>
      </c>
      <c r="K18" s="51" t="s">
        <v>619</v>
      </c>
      <c r="L18" s="50">
        <v>2</v>
      </c>
      <c r="M18" s="50">
        <f t="shared" si="7"/>
        <v>9</v>
      </c>
      <c r="N18" s="50"/>
      <c r="O18" s="37" t="str">
        <f t="shared" si="2"/>
        <v>AutoTrader</v>
      </c>
      <c r="P18" s="37" t="str">
        <f t="shared" si="1"/>
        <v>AutoTrader-9</v>
      </c>
      <c r="Q18" s="51" t="s">
        <v>3298</v>
      </c>
      <c r="R18" s="37">
        <f>COUNTIF(DATA_FINAL!$C$5:$C$58,Q18)</f>
        <v>3</v>
      </c>
      <c r="S18" s="37">
        <f>IF(R18&gt;0,MAX(S5:S17)+1,"")</f>
        <v>9</v>
      </c>
      <c r="AE18" s="39" t="s">
        <v>96</v>
      </c>
      <c r="AF18" s="39" t="s">
        <v>619</v>
      </c>
      <c r="AG18" s="39" t="s">
        <v>122</v>
      </c>
    </row>
    <row r="19" spans="1:33" ht="15" customHeight="1" x14ac:dyDescent="0.35">
      <c r="A19" s="37">
        <v>14</v>
      </c>
      <c r="B19" s="37" t="str">
        <f>E19&amp;"-"&amp;COUNTIF(E$6:E19,E19)</f>
        <v>BMW-4</v>
      </c>
      <c r="C19" s="37" t="str">
        <f>F19&amp;"-"&amp;COUNTIF(F$6:F19,F19)</f>
        <v>PAG WEST-14</v>
      </c>
      <c r="D19" s="39" t="s">
        <v>99</v>
      </c>
      <c r="E19" s="39" t="s">
        <v>619</v>
      </c>
      <c r="F19" s="39" t="s">
        <v>3280</v>
      </c>
      <c r="G19" s="40" t="s">
        <v>3285</v>
      </c>
      <c r="H19" s="40"/>
      <c r="J19" s="49">
        <v>3</v>
      </c>
      <c r="K19" s="51" t="s">
        <v>3293</v>
      </c>
      <c r="L19" s="50">
        <v>2</v>
      </c>
      <c r="M19" s="50">
        <f t="shared" si="7"/>
        <v>1</v>
      </c>
      <c r="N19" s="50"/>
      <c r="O19" s="37" t="str">
        <f t="shared" si="2"/>
        <v>AutoTrader</v>
      </c>
      <c r="P19" s="37" t="str">
        <f t="shared" si="1"/>
        <v>AutoTrader-10</v>
      </c>
      <c r="Q19" s="57" t="s">
        <v>3299</v>
      </c>
      <c r="R19" s="37">
        <f>COUNTIF(DATA_FINAL!$C$5:$C$58,Q19)</f>
        <v>6</v>
      </c>
      <c r="S19" s="37">
        <f>IF(R19&gt;0,MAX(S5:S18)+1,"")</f>
        <v>10</v>
      </c>
      <c r="AE19" s="39" t="s">
        <v>93</v>
      </c>
      <c r="AF19" s="39" t="s">
        <v>619</v>
      </c>
      <c r="AG19" s="39" t="s">
        <v>123</v>
      </c>
    </row>
    <row r="20" spans="1:33" ht="15" customHeight="1" x14ac:dyDescent="0.35">
      <c r="A20" s="37">
        <v>15</v>
      </c>
      <c r="B20" s="37" t="str">
        <f>E20&amp;"-"&amp;COUNTIF(E$6:E20,E20)</f>
        <v>BMW-5</v>
      </c>
      <c r="C20" s="37" t="str">
        <f>F20&amp;"-"&amp;COUNTIF(F$6:F20,F20)</f>
        <v>PAG WEST-15</v>
      </c>
      <c r="D20" s="39" t="s">
        <v>96</v>
      </c>
      <c r="E20" s="39" t="s">
        <v>619</v>
      </c>
      <c r="F20" s="39" t="s">
        <v>3280</v>
      </c>
      <c r="H20" s="40"/>
      <c r="J20" s="49">
        <v>4</v>
      </c>
      <c r="K20" s="51" t="s">
        <v>3288</v>
      </c>
      <c r="L20" s="50">
        <v>2</v>
      </c>
      <c r="M20" s="50">
        <f t="shared" si="7"/>
        <v>1</v>
      </c>
      <c r="N20" s="50"/>
      <c r="O20" s="37" t="str">
        <f t="shared" si="2"/>
        <v>AutoTrader</v>
      </c>
      <c r="P20" s="37" t="str">
        <f t="shared" si="1"/>
        <v/>
      </c>
      <c r="Q20" s="51" t="s">
        <v>3300</v>
      </c>
      <c r="R20" s="37">
        <f>COUNTIF(DATA_FINAL!$C$5:$C$58,Q20)</f>
        <v>0</v>
      </c>
      <c r="S20" s="37" t="str">
        <f>IF(R20&gt;0,MAX(S5:S19)+1,"")</f>
        <v/>
      </c>
      <c r="AE20" s="39" t="s">
        <v>113</v>
      </c>
      <c r="AF20" s="39" t="s">
        <v>3279</v>
      </c>
      <c r="AG20" s="39" t="s">
        <v>121</v>
      </c>
    </row>
    <row r="21" spans="1:33" ht="15" customHeight="1" x14ac:dyDescent="0.35">
      <c r="A21" s="37">
        <v>16</v>
      </c>
      <c r="B21" s="37" t="str">
        <f>E21&amp;"-"&amp;COUNTIF(E$6:E21,E21)</f>
        <v>BMW-6</v>
      </c>
      <c r="C21" s="37" t="str">
        <f>F21&amp;"-"&amp;COUNTIF(F$6:F21,F21)</f>
        <v>PAG WEST-16</v>
      </c>
      <c r="D21" s="39" t="s">
        <v>93</v>
      </c>
      <c r="E21" s="39" t="s">
        <v>619</v>
      </c>
      <c r="F21" s="52" t="s">
        <v>3280</v>
      </c>
      <c r="H21" s="40"/>
      <c r="J21" s="49">
        <v>5</v>
      </c>
      <c r="K21" s="51" t="s">
        <v>3289</v>
      </c>
      <c r="L21" s="50">
        <v>2</v>
      </c>
      <c r="M21" s="50">
        <f t="shared" si="7"/>
        <v>7</v>
      </c>
      <c r="N21" s="50"/>
      <c r="O21" s="37" t="str">
        <f t="shared" si="2"/>
        <v>AutoTrader</v>
      </c>
      <c r="P21" s="37" t="str">
        <f t="shared" si="1"/>
        <v>AutoTrader-11</v>
      </c>
      <c r="Q21" s="51" t="s">
        <v>3301</v>
      </c>
      <c r="R21" s="37">
        <f>COUNTIF(DATA_FINAL!$C$5:$C$58,Q21)</f>
        <v>1</v>
      </c>
      <c r="S21" s="37">
        <f>IF(R21&gt;0,MAX(S5:S20)+1,"")</f>
        <v>11</v>
      </c>
      <c r="AE21" s="39" t="s">
        <v>94</v>
      </c>
      <c r="AF21" s="39" t="s">
        <v>3289</v>
      </c>
      <c r="AG21" s="39" t="s">
        <v>121</v>
      </c>
    </row>
    <row r="22" spans="1:33" ht="15" customHeight="1" x14ac:dyDescent="0.35">
      <c r="A22" s="37">
        <v>17</v>
      </c>
      <c r="B22" s="37" t="str">
        <f>E22&amp;"-"&amp;COUNTIF(E$6:E22,E22)</f>
        <v>Acura-3</v>
      </c>
      <c r="C22" s="37" t="str">
        <f>F22&amp;"-"&amp;COUNTIF(F$6:F22,F22)</f>
        <v>PAG WEST-17</v>
      </c>
      <c r="D22" s="39" t="s">
        <v>113</v>
      </c>
      <c r="E22" s="39" t="s">
        <v>3279</v>
      </c>
      <c r="F22" s="39" t="s">
        <v>3280</v>
      </c>
      <c r="H22" s="40"/>
      <c r="J22" s="49">
        <v>6</v>
      </c>
      <c r="K22" s="51" t="s">
        <v>3290</v>
      </c>
      <c r="L22" s="50">
        <v>2</v>
      </c>
      <c r="M22" s="50">
        <f t="shared" si="7"/>
        <v>2</v>
      </c>
      <c r="N22" s="50"/>
      <c r="O22" s="37" t="str">
        <f t="shared" si="2"/>
        <v>AutoTrader</v>
      </c>
      <c r="P22" s="37" t="str">
        <f t="shared" si="1"/>
        <v>AutoTrader-12</v>
      </c>
      <c r="Q22" s="51" t="s">
        <v>3302</v>
      </c>
      <c r="R22" s="37">
        <f>COUNTIF(DATA_FINAL!$C$5:$C$58,Q22)</f>
        <v>5</v>
      </c>
      <c r="S22" s="37">
        <f>IF(R22&gt;0,MAX(S5:S21)+1,"")</f>
        <v>12</v>
      </c>
      <c r="AE22" s="39" t="s">
        <v>87</v>
      </c>
      <c r="AF22" s="39" t="s">
        <v>619</v>
      </c>
      <c r="AG22" s="39" t="s">
        <v>122</v>
      </c>
    </row>
    <row r="23" spans="1:33" ht="15" customHeight="1" x14ac:dyDescent="0.35">
      <c r="A23" s="37">
        <v>18</v>
      </c>
      <c r="B23" s="37" t="str">
        <f>E23&amp;"-"&amp;COUNTIF(E$6:E23,E23)</f>
        <v>Honda-1</v>
      </c>
      <c r="C23" s="37" t="str">
        <f>F23&amp;"-"&amp;COUNTIF(F$6:F23,F23)</f>
        <v>PAG WEST-18</v>
      </c>
      <c r="D23" s="39" t="s">
        <v>94</v>
      </c>
      <c r="E23" s="39" t="s">
        <v>3289</v>
      </c>
      <c r="F23" s="39" t="s">
        <v>3280</v>
      </c>
      <c r="H23" s="40"/>
      <c r="J23" s="49">
        <v>7</v>
      </c>
      <c r="K23" s="51" t="s">
        <v>3303</v>
      </c>
      <c r="L23" s="50">
        <v>2</v>
      </c>
      <c r="M23" s="50">
        <f t="shared" si="7"/>
        <v>2</v>
      </c>
      <c r="N23" s="50"/>
      <c r="O23" s="37" t="str">
        <f t="shared" si="2"/>
        <v>AutoTrader</v>
      </c>
      <c r="P23" s="37" t="str">
        <f t="shared" si="1"/>
        <v>AutoTrader-13</v>
      </c>
      <c r="Q23" s="51" t="s">
        <v>3304</v>
      </c>
      <c r="R23" s="37">
        <f>COUNTIF(DATA_FINAL!$C$5:$C$58,Q23)</f>
        <v>1</v>
      </c>
      <c r="S23" s="37">
        <f>IF(R23&gt;0,MAX(S5:S22)+1,"")</f>
        <v>13</v>
      </c>
      <c r="AE23" s="39" t="s">
        <v>110</v>
      </c>
      <c r="AF23" s="56" t="s">
        <v>3299</v>
      </c>
      <c r="AG23" s="39" t="s">
        <v>122</v>
      </c>
    </row>
    <row r="24" spans="1:33" ht="15" customHeight="1" x14ac:dyDescent="0.35">
      <c r="A24" s="37">
        <v>19</v>
      </c>
      <c r="B24" s="37" t="str">
        <f>E24&amp;"-"&amp;COUNTIF(E$6:E24,E24)</f>
        <v>BMW-7</v>
      </c>
      <c r="C24" s="37" t="str">
        <f>F24&amp;"-"&amp;COUNTIF(F$6:F24,F24)</f>
        <v>PAG WEST-19</v>
      </c>
      <c r="D24" s="39" t="s">
        <v>87</v>
      </c>
      <c r="E24" s="39" t="s">
        <v>619</v>
      </c>
      <c r="F24" s="52" t="s">
        <v>3280</v>
      </c>
      <c r="H24" s="40"/>
      <c r="J24" s="49">
        <v>8</v>
      </c>
      <c r="K24" s="51" t="s">
        <v>3295</v>
      </c>
      <c r="L24" s="50">
        <v>2</v>
      </c>
      <c r="M24" s="50">
        <f t="shared" si="7"/>
        <v>4</v>
      </c>
      <c r="N24" s="50"/>
      <c r="O24" s="63" t="str">
        <f t="shared" si="2"/>
        <v>AutoTrader</v>
      </c>
      <c r="P24" s="37" t="str">
        <f t="shared" si="1"/>
        <v>AutoTrader-14</v>
      </c>
      <c r="Q24" s="63" t="s">
        <v>3201</v>
      </c>
      <c r="R24" s="63">
        <f>SUM(R6:R23)</f>
        <v>43</v>
      </c>
      <c r="S24" s="37">
        <f>IF(R24&gt;0,MAX(S5:S23)+1,"")</f>
        <v>14</v>
      </c>
      <c r="T24" s="37">
        <f>S24-1</f>
        <v>13</v>
      </c>
      <c r="AE24" s="39" t="s">
        <v>119</v>
      </c>
      <c r="AF24" s="56" t="s">
        <v>3288</v>
      </c>
      <c r="AG24" s="39" t="s">
        <v>124</v>
      </c>
    </row>
    <row r="25" spans="1:33" ht="15" customHeight="1" x14ac:dyDescent="0.35">
      <c r="A25" s="37">
        <v>20</v>
      </c>
      <c r="B25" s="37" t="str">
        <f>E25&amp;"-"&amp;COUNTIF(E$6:E25,E25)</f>
        <v>MINI-1</v>
      </c>
      <c r="C25" s="37" t="str">
        <f>F25&amp;"-"&amp;COUNTIF(F$6:F25,F25)</f>
        <v>PAG WEST-20</v>
      </c>
      <c r="D25" s="39" t="s">
        <v>110</v>
      </c>
      <c r="E25" s="56" t="s">
        <v>3299</v>
      </c>
      <c r="F25" s="39" t="s">
        <v>3280</v>
      </c>
      <c r="G25" s="40" t="s">
        <v>3285</v>
      </c>
      <c r="H25" s="40"/>
      <c r="J25" s="49">
        <v>9</v>
      </c>
      <c r="K25" s="51" t="s">
        <v>3296</v>
      </c>
      <c r="L25" s="50">
        <v>2</v>
      </c>
      <c r="M25" s="50">
        <f t="shared" si="7"/>
        <v>1</v>
      </c>
      <c r="N25" s="50"/>
      <c r="AE25" s="39" t="s">
        <v>73</v>
      </c>
      <c r="AF25" s="39" t="s">
        <v>3289</v>
      </c>
      <c r="AG25" s="39" t="s">
        <v>124</v>
      </c>
    </row>
    <row r="26" spans="1:33" ht="15" customHeight="1" x14ac:dyDescent="0.35">
      <c r="A26" s="37">
        <v>21</v>
      </c>
      <c r="B26" s="37" t="str">
        <f>E26&amp;"-"&amp;COUNTIF(E$6:E26,E26)</f>
        <v>Toyota-1</v>
      </c>
      <c r="C26" s="37" t="str">
        <f>F26&amp;"-"&amp;COUNTIF(F$6:F26,F26)</f>
        <v>PAG WEST-21</v>
      </c>
      <c r="D26" s="39" t="s">
        <v>77</v>
      </c>
      <c r="E26" s="56" t="s">
        <v>3302</v>
      </c>
      <c r="F26" s="39" t="s">
        <v>3280</v>
      </c>
      <c r="H26" s="40"/>
      <c r="J26" s="49">
        <v>10</v>
      </c>
      <c r="K26" s="51" t="s">
        <v>3297</v>
      </c>
      <c r="L26" s="50">
        <v>2</v>
      </c>
      <c r="M26" s="50">
        <f t="shared" si="7"/>
        <v>1</v>
      </c>
      <c r="N26" s="50"/>
      <c r="O26" s="37" t="s">
        <v>11</v>
      </c>
      <c r="P26" s="37" t="str">
        <f>IF(S26="","",O26&amp;"-"&amp;S26)</f>
        <v/>
      </c>
      <c r="Q26" s="51" t="s">
        <v>3279</v>
      </c>
      <c r="R26" s="37">
        <f>COUNTIF(DATA_FINAL!$C$70:$C$123,Q26)</f>
        <v>0</v>
      </c>
      <c r="S26" s="37" t="str">
        <f>IF(R26&gt;0,MAX(S25:S25)+1,"")</f>
        <v/>
      </c>
      <c r="W26" s="37" t="s">
        <v>11</v>
      </c>
      <c r="X26" s="37" t="str">
        <f>IF(AA26="","",W26&amp;"-"&amp;AA26)</f>
        <v>CARFAX-1</v>
      </c>
      <c r="Y26" s="51" t="s">
        <v>3280</v>
      </c>
      <c r="Z26" s="37">
        <f>COUNTIF(DATA_FINAL!$D$70:$D$123,Y26)</f>
        <v>14</v>
      </c>
      <c r="AA26" s="37">
        <f>IF(Z26&gt;0,MAX(AA25:AA25)+1,"")</f>
        <v>1</v>
      </c>
      <c r="AE26" s="39" t="s">
        <v>85</v>
      </c>
      <c r="AF26" s="39" t="s">
        <v>3289</v>
      </c>
      <c r="AG26" s="39" t="s">
        <v>121</v>
      </c>
    </row>
    <row r="27" spans="1:33" ht="15" customHeight="1" x14ac:dyDescent="0.35">
      <c r="A27" s="37">
        <v>22</v>
      </c>
      <c r="B27" s="37" t="str">
        <f>E27&amp;"-"&amp;COUNTIF(E$6:E27,E27)</f>
        <v>Genesis-1</v>
      </c>
      <c r="C27" s="37" t="str">
        <f>F27&amp;"-"&amp;COUNTIF(F$6:F27,F27)</f>
        <v>PAG WEST-22</v>
      </c>
      <c r="D27" s="39" t="s">
        <v>119</v>
      </c>
      <c r="E27" s="56" t="s">
        <v>3288</v>
      </c>
      <c r="F27" s="39" t="s">
        <v>3280</v>
      </c>
      <c r="H27" s="40"/>
      <c r="J27" s="49">
        <v>11</v>
      </c>
      <c r="K27" s="51" t="s">
        <v>3298</v>
      </c>
      <c r="L27" s="50">
        <v>2</v>
      </c>
      <c r="M27" s="50">
        <f t="shared" si="7"/>
        <v>3</v>
      </c>
      <c r="N27" s="50"/>
      <c r="O27" s="37" t="str">
        <f>O26</f>
        <v>CARFAX</v>
      </c>
      <c r="P27" s="37" t="str">
        <f t="shared" ref="P27:P44" si="8">IF(S27="","",O27&amp;"-"&amp;S27)</f>
        <v/>
      </c>
      <c r="Q27" s="51" t="s">
        <v>3282</v>
      </c>
      <c r="R27" s="37">
        <f>COUNTIF(DATA_FINAL!$C$70:$C$123,Q27)</f>
        <v>0</v>
      </c>
      <c r="S27" s="37" t="str">
        <f>IF(R27&gt;0,MAX(S25:S26)+1,"")</f>
        <v/>
      </c>
      <c r="W27" s="37" t="s">
        <v>11</v>
      </c>
      <c r="X27" s="37" t="str">
        <f>IF(AA27="","",W27&amp;"-"&amp;AA27)</f>
        <v/>
      </c>
      <c r="Y27" s="51" t="s">
        <v>120</v>
      </c>
      <c r="Z27" s="37">
        <f>COUNTIF(DATA_FINAL!$D$70:$D$123,Y27)</f>
        <v>0</v>
      </c>
      <c r="AA27" s="37" t="str">
        <f>IF(Z27&gt;0,MAX(AA26:AA26)+1,"")</f>
        <v/>
      </c>
      <c r="AE27" s="39" t="s">
        <v>97</v>
      </c>
      <c r="AF27" s="39" t="s">
        <v>3289</v>
      </c>
      <c r="AG27" s="39" t="s">
        <v>123</v>
      </c>
    </row>
    <row r="28" spans="1:33" ht="15" customHeight="1" x14ac:dyDescent="0.35">
      <c r="A28" s="37">
        <v>23</v>
      </c>
      <c r="B28" s="37" t="str">
        <f>E28&amp;"-"&amp;COUNTIF(E$6:E28,E28)</f>
        <v>Honda-2</v>
      </c>
      <c r="C28" s="37" t="str">
        <f>F28&amp;"-"&amp;COUNTIF(F$6:F28,F28)</f>
        <v>PAG WEST-23</v>
      </c>
      <c r="D28" s="39" t="s">
        <v>73</v>
      </c>
      <c r="E28" s="39" t="s">
        <v>3289</v>
      </c>
      <c r="F28" s="39" t="s">
        <v>3280</v>
      </c>
      <c r="H28" s="40"/>
      <c r="J28" s="49">
        <v>12</v>
      </c>
      <c r="K28" s="57" t="s">
        <v>3299</v>
      </c>
      <c r="L28" s="50">
        <v>2</v>
      </c>
      <c r="M28" s="50">
        <f t="shared" si="7"/>
        <v>8</v>
      </c>
      <c r="N28" s="50"/>
      <c r="O28" s="37" t="str">
        <f t="shared" ref="O28:O44" si="9">O27</f>
        <v>CARFAX</v>
      </c>
      <c r="P28" s="37" t="str">
        <f t="shared" si="8"/>
        <v/>
      </c>
      <c r="Q28" s="51" t="s">
        <v>3283</v>
      </c>
      <c r="R28" s="37">
        <f>COUNTIF(DATA_FINAL!$C$70:$C$123,Q28)</f>
        <v>0</v>
      </c>
      <c r="S28" s="37" t="str">
        <f>IF(R28&gt;0,MAX(S25:S27)+1,"")</f>
        <v/>
      </c>
      <c r="W28" s="37" t="str">
        <f>W26</f>
        <v>CARFAX</v>
      </c>
      <c r="X28" s="37" t="str">
        <f t="shared" ref="X28:X32" si="10">IF(AA28="","",W28&amp;"-"&amp;AA28)</f>
        <v/>
      </c>
      <c r="Y28" s="51" t="s">
        <v>121</v>
      </c>
      <c r="Z28" s="37">
        <f>COUNTIF(DATA_FINAL!$D$70:$D$123,Y28)</f>
        <v>0</v>
      </c>
      <c r="AA28" s="37" t="str">
        <f>IF(Z28&gt;0,MAX(AA25:AA26)+1,"")</f>
        <v/>
      </c>
      <c r="AE28" s="39" t="s">
        <v>3244</v>
      </c>
      <c r="AF28" s="39" t="s">
        <v>3290</v>
      </c>
      <c r="AG28" s="39" t="s">
        <v>124</v>
      </c>
    </row>
    <row r="29" spans="1:33" ht="15" customHeight="1" x14ac:dyDescent="0.35">
      <c r="A29" s="37">
        <v>24</v>
      </c>
      <c r="B29" s="37" t="str">
        <f>E29&amp;"-"&amp;COUNTIF(E$6:E29,E29)</f>
        <v>Honda-3</v>
      </c>
      <c r="C29" s="37" t="str">
        <f>F29&amp;"-"&amp;COUNTIF(F$6:F29,F29)</f>
        <v>PAG WEST-24</v>
      </c>
      <c r="D29" s="39" t="s">
        <v>85</v>
      </c>
      <c r="E29" s="39" t="s">
        <v>3289</v>
      </c>
      <c r="F29" s="52" t="s">
        <v>3280</v>
      </c>
      <c r="H29" s="40"/>
      <c r="J29" s="49">
        <v>13</v>
      </c>
      <c r="K29" s="51" t="s">
        <v>3300</v>
      </c>
      <c r="L29" s="50">
        <v>2</v>
      </c>
      <c r="M29" s="50">
        <f t="shared" si="7"/>
        <v>2</v>
      </c>
      <c r="O29" s="37" t="str">
        <f t="shared" si="9"/>
        <v>CARFAX</v>
      </c>
      <c r="P29" s="37" t="str">
        <f t="shared" si="8"/>
        <v>CARFAX-1</v>
      </c>
      <c r="Q29" s="51" t="s">
        <v>619</v>
      </c>
      <c r="R29" s="37">
        <f>COUNTIF(DATA_FINAL!$C$70:$C$123,Q29)</f>
        <v>3</v>
      </c>
      <c r="S29" s="37">
        <f>IF(R29&gt;0,MAX(S25:S28)+1,"")</f>
        <v>1</v>
      </c>
      <c r="W29" s="37" t="str">
        <f t="shared" ref="W29:W32" si="11">W28</f>
        <v>CARFAX</v>
      </c>
      <c r="X29" s="37" t="str">
        <f t="shared" si="10"/>
        <v/>
      </c>
      <c r="Y29" s="51" t="s">
        <v>122</v>
      </c>
      <c r="Z29" s="37">
        <f>COUNTIF(DATA_FINAL!$D$70:$D$123,Y29)</f>
        <v>0</v>
      </c>
      <c r="AA29" s="37" t="str">
        <f>IF(Z29&gt;0,MAX(AA25:AA28)+1,"")</f>
        <v/>
      </c>
      <c r="AE29" s="39" t="s">
        <v>112</v>
      </c>
      <c r="AF29" s="39" t="s">
        <v>3292</v>
      </c>
      <c r="AG29" s="39" t="s">
        <v>120</v>
      </c>
    </row>
    <row r="30" spans="1:33" ht="15" customHeight="1" x14ac:dyDescent="0.35">
      <c r="A30" s="37">
        <v>25</v>
      </c>
      <c r="B30" s="37" t="str">
        <f>E30&amp;"-"&amp;COUNTIF(E$6:E30,E30)</f>
        <v>Honda-4</v>
      </c>
      <c r="C30" s="37" t="str">
        <f>F30&amp;"-"&amp;COUNTIF(F$6:F30,F30)</f>
        <v>PAG WEST-25</v>
      </c>
      <c r="D30" s="39" t="s">
        <v>97</v>
      </c>
      <c r="E30" s="39" t="s">
        <v>3289</v>
      </c>
      <c r="F30" s="39" t="s">
        <v>3280</v>
      </c>
      <c r="H30" s="40"/>
      <c r="J30" s="49">
        <v>14</v>
      </c>
      <c r="K30" s="51" t="s">
        <v>3301</v>
      </c>
      <c r="L30" s="50">
        <v>2</v>
      </c>
      <c r="M30" s="50">
        <f t="shared" si="7"/>
        <v>1</v>
      </c>
      <c r="O30" s="37" t="str">
        <f t="shared" si="9"/>
        <v>CARFAX</v>
      </c>
      <c r="P30" s="37" t="str">
        <f t="shared" si="8"/>
        <v/>
      </c>
      <c r="Q30" s="51" t="s">
        <v>3287</v>
      </c>
      <c r="R30" s="37">
        <f>COUNTIF(DATA_FINAL!$C$70:$C$123,Q30)</f>
        <v>0</v>
      </c>
      <c r="S30" s="37" t="str">
        <f>IF(R30&gt;0,MAX(S25:S29)+1,"")</f>
        <v/>
      </c>
      <c r="W30" s="37" t="str">
        <f t="shared" si="11"/>
        <v>CARFAX</v>
      </c>
      <c r="X30" s="37" t="str">
        <f t="shared" si="10"/>
        <v/>
      </c>
      <c r="Y30" s="51" t="s">
        <v>123</v>
      </c>
      <c r="Z30" s="37">
        <f>COUNTIF(DATA_FINAL!$D$70:$D$123,Y30)</f>
        <v>0</v>
      </c>
      <c r="AA30" s="37" t="str">
        <f>IF(Z30&gt;0,MAX(AA25:AA29)+1,"")</f>
        <v/>
      </c>
      <c r="AE30" s="39" t="s">
        <v>117</v>
      </c>
      <c r="AF30" s="39" t="s">
        <v>3292</v>
      </c>
      <c r="AG30" s="39" t="s">
        <v>120</v>
      </c>
    </row>
    <row r="31" spans="1:33" ht="15" customHeight="1" x14ac:dyDescent="0.35">
      <c r="A31" s="37">
        <v>26</v>
      </c>
      <c r="B31" s="37" t="str">
        <f>E31&amp;"-"&amp;COUNTIF(E$6:E31,E31)</f>
        <v>Hyundai-1</v>
      </c>
      <c r="C31" s="37" t="str">
        <f>F31&amp;"-"&amp;COUNTIF(F$6:F31,F31)</f>
        <v>PAG WEST-26</v>
      </c>
      <c r="D31" s="39" t="s">
        <v>86</v>
      </c>
      <c r="E31" s="39" t="s">
        <v>3290</v>
      </c>
      <c r="F31" s="39" t="s">
        <v>3280</v>
      </c>
      <c r="H31" s="40"/>
      <c r="J31" s="49">
        <v>15</v>
      </c>
      <c r="K31" s="51" t="s">
        <v>3291</v>
      </c>
      <c r="L31" s="50">
        <v>2</v>
      </c>
      <c r="M31" s="50">
        <f t="shared" si="7"/>
        <v>3</v>
      </c>
      <c r="O31" s="37" t="str">
        <f t="shared" si="9"/>
        <v>CARFAX</v>
      </c>
      <c r="P31" s="37" t="str">
        <f t="shared" ref="P31:P32" si="12">IF(S31="","",O31&amp;"-"&amp;S31)</f>
        <v/>
      </c>
      <c r="Q31" s="51" t="s">
        <v>3288</v>
      </c>
      <c r="R31" s="37">
        <f>COUNTIF(DATA_FINAL!$C$70:$C$123,Q31)</f>
        <v>0</v>
      </c>
      <c r="S31" s="37" t="str">
        <f>IF(R31&gt;0,MAX(S26:S30)+1,"")</f>
        <v/>
      </c>
      <c r="W31" s="37" t="str">
        <f t="shared" si="11"/>
        <v>CARFAX</v>
      </c>
      <c r="X31" s="37" t="str">
        <f t="shared" si="10"/>
        <v/>
      </c>
      <c r="Y31" s="51" t="s">
        <v>124</v>
      </c>
      <c r="Z31" s="37">
        <f>COUNTIF(DATA_FINAL!$D$70:$D$123,Y31)</f>
        <v>0</v>
      </c>
      <c r="AA31" s="37" t="str">
        <f>IF(Z31&gt;0,MAX(AA25:AA30)+1,"")</f>
        <v/>
      </c>
      <c r="AE31" s="39" t="s">
        <v>3248</v>
      </c>
      <c r="AF31" s="39" t="s">
        <v>3279</v>
      </c>
      <c r="AG31" s="39" t="s">
        <v>123</v>
      </c>
    </row>
    <row r="32" spans="1:33" ht="15" customHeight="1" x14ac:dyDescent="0.35">
      <c r="A32" s="37">
        <v>27</v>
      </c>
      <c r="B32" s="37" t="str">
        <f>E32&amp;"-"&amp;COUNTIF(E$6:E32,E32)</f>
        <v>Ultra-2</v>
      </c>
      <c r="C32" s="37" t="str">
        <f>F32&amp;"-"&amp;COUNTIF(F$6:F32,F32)</f>
        <v>PAG WEST-27</v>
      </c>
      <c r="D32" s="39" t="s">
        <v>111</v>
      </c>
      <c r="E32" s="39" t="s">
        <v>3291</v>
      </c>
      <c r="F32" s="39" t="s">
        <v>3280</v>
      </c>
      <c r="H32" s="40"/>
      <c r="J32" s="49">
        <v>16</v>
      </c>
      <c r="K32" s="51" t="s">
        <v>3302</v>
      </c>
      <c r="L32" s="50">
        <v>2</v>
      </c>
      <c r="M32" s="50">
        <f t="shared" si="7"/>
        <v>5</v>
      </c>
      <c r="O32" s="37" t="str">
        <f t="shared" si="9"/>
        <v>CARFAX</v>
      </c>
      <c r="P32" s="37" t="str">
        <f t="shared" si="12"/>
        <v>CARFAX-2</v>
      </c>
      <c r="Q32" s="51" t="s">
        <v>3289</v>
      </c>
      <c r="R32" s="37">
        <f>COUNTIF(DATA_FINAL!$C$70:$C$123,Q32)</f>
        <v>3</v>
      </c>
      <c r="S32" s="37">
        <f>IF(R32&gt;0,MAX(S27:S31)+1,"")</f>
        <v>2</v>
      </c>
      <c r="W32" s="63" t="str">
        <f t="shared" si="11"/>
        <v>CARFAX</v>
      </c>
      <c r="X32" s="37" t="str">
        <f t="shared" si="10"/>
        <v>CARFAX-2</v>
      </c>
      <c r="Y32" s="63" t="s">
        <v>3201</v>
      </c>
      <c r="Z32" s="63">
        <f>SUM(Z26:Z31)</f>
        <v>14</v>
      </c>
      <c r="AA32" s="37">
        <f>IF(Z32&gt;0,MAX(AA26:AA31)+1,"")</f>
        <v>2</v>
      </c>
      <c r="AB32" s="37">
        <f>AA32-1</f>
        <v>1</v>
      </c>
      <c r="AE32" s="39" t="s">
        <v>89</v>
      </c>
      <c r="AF32" s="39" t="s">
        <v>3302</v>
      </c>
      <c r="AG32" s="39" t="s">
        <v>123</v>
      </c>
    </row>
    <row r="33" spans="1:37" ht="15" customHeight="1" x14ac:dyDescent="0.35">
      <c r="A33" s="37">
        <v>28</v>
      </c>
      <c r="B33" s="37" t="str">
        <f>E33&amp;"-"&amp;COUNTIF(E$6:E33,E33)</f>
        <v>LR-1</v>
      </c>
      <c r="C33" s="37" t="str">
        <f>F33&amp;"-"&amp;COUNTIF(F$6:F33,F33)</f>
        <v>PAG WEST-28</v>
      </c>
      <c r="D33" s="39" t="s">
        <v>112</v>
      </c>
      <c r="E33" s="39" t="s">
        <v>3303</v>
      </c>
      <c r="F33" s="39" t="s">
        <v>3280</v>
      </c>
      <c r="H33" s="40"/>
      <c r="J33" s="49">
        <v>17</v>
      </c>
      <c r="K33" s="51" t="s">
        <v>3304</v>
      </c>
      <c r="L33" s="50">
        <v>2</v>
      </c>
      <c r="M33" s="50">
        <f t="shared" si="7"/>
        <v>2</v>
      </c>
      <c r="O33" s="37" t="str">
        <f t="shared" si="9"/>
        <v>CARFAX</v>
      </c>
      <c r="P33" s="37" t="str">
        <f t="shared" si="8"/>
        <v/>
      </c>
      <c r="Q33" s="51" t="s">
        <v>3290</v>
      </c>
      <c r="R33" s="37">
        <f>COUNTIF(DATA_FINAL!$C$70:$C$123,Q33)</f>
        <v>0</v>
      </c>
      <c r="S33" s="37" t="str">
        <f>IF(R33&gt;0,MAX(S25:S32)+1,"")</f>
        <v/>
      </c>
      <c r="AE33" s="39" t="s">
        <v>83</v>
      </c>
      <c r="AF33" s="39" t="s">
        <v>3295</v>
      </c>
      <c r="AG33" s="39" t="s">
        <v>124</v>
      </c>
    </row>
    <row r="34" spans="1:37" ht="15" customHeight="1" x14ac:dyDescent="0.35">
      <c r="A34" s="37">
        <v>29</v>
      </c>
      <c r="B34" s="37" t="str">
        <f>E34&amp;"-"&amp;COUNTIF(E$6:E34,E34)</f>
        <v>LR-2</v>
      </c>
      <c r="C34" s="37" t="str">
        <f>F34&amp;"-"&amp;COUNTIF(F$6:F34,F34)</f>
        <v>PAG WEST-29</v>
      </c>
      <c r="D34" s="39" t="s">
        <v>117</v>
      </c>
      <c r="E34" s="39" t="s">
        <v>3303</v>
      </c>
      <c r="F34" s="39" t="s">
        <v>3280</v>
      </c>
      <c r="H34" s="40"/>
      <c r="J34" s="49">
        <v>18</v>
      </c>
      <c r="O34" s="37" t="str">
        <f t="shared" si="9"/>
        <v>CARFAX</v>
      </c>
      <c r="P34" s="37" t="str">
        <f t="shared" si="8"/>
        <v/>
      </c>
      <c r="Q34" s="51" t="s">
        <v>3292</v>
      </c>
      <c r="R34" s="37">
        <f>COUNTIF(DATA_FINAL!$C$70:$C$123,Q34)</f>
        <v>0</v>
      </c>
      <c r="S34" s="37" t="str">
        <f>IF(R34&gt;0,MAX(S25:S33)+1,"")</f>
        <v/>
      </c>
      <c r="AE34" s="39" t="s">
        <v>103</v>
      </c>
      <c r="AF34" s="39" t="s">
        <v>3295</v>
      </c>
      <c r="AG34" s="39" t="s">
        <v>120</v>
      </c>
    </row>
    <row r="35" spans="1:37" ht="15" customHeight="1" x14ac:dyDescent="0.35">
      <c r="A35" s="37">
        <v>30</v>
      </c>
      <c r="B35" s="37" t="str">
        <f>E35&amp;"-"&amp;COUNTIF(E$6:E35,E35)</f>
        <v>Toyota-2</v>
      </c>
      <c r="C35" s="37" t="str">
        <f>F35&amp;"-"&amp;COUNTIF(F$6:F35,F35)</f>
        <v>PAG WEST-30</v>
      </c>
      <c r="D35" s="39" t="s">
        <v>89</v>
      </c>
      <c r="E35" s="39" t="s">
        <v>3302</v>
      </c>
      <c r="F35" s="39" t="s">
        <v>3280</v>
      </c>
      <c r="H35" s="40"/>
      <c r="J35" s="49">
        <v>19</v>
      </c>
      <c r="O35" s="37" t="str">
        <f t="shared" si="9"/>
        <v>CARFAX</v>
      </c>
      <c r="P35" s="37" t="str">
        <f t="shared" si="8"/>
        <v>CARFAX-3</v>
      </c>
      <c r="Q35" s="51" t="s">
        <v>3295</v>
      </c>
      <c r="R35" s="37">
        <f>COUNTIF(DATA_FINAL!$C$70:$C$123,Q35)</f>
        <v>2</v>
      </c>
      <c r="S35" s="37">
        <f>IF(R35&gt;0,MAX(S25:S34)+1,"")</f>
        <v>3</v>
      </c>
      <c r="AE35" s="39" t="s">
        <v>125</v>
      </c>
      <c r="AF35" s="39" t="s">
        <v>3295</v>
      </c>
      <c r="AG35" s="39" t="s">
        <v>124</v>
      </c>
    </row>
    <row r="36" spans="1:37" ht="15" customHeight="1" x14ac:dyDescent="0.35">
      <c r="A36" s="37">
        <v>31</v>
      </c>
      <c r="B36" s="37" t="str">
        <f>E36&amp;"-"&amp;COUNTIF(E$6:E36,E36)</f>
        <v>Lexus-1</v>
      </c>
      <c r="C36" s="37" t="str">
        <f>F36&amp;"-"&amp;COUNTIF(F$6:F36,F36)</f>
        <v>PAG WEST-31</v>
      </c>
      <c r="D36" s="39" t="s">
        <v>83</v>
      </c>
      <c r="E36" s="39" t="s">
        <v>3295</v>
      </c>
      <c r="F36" s="39" t="s">
        <v>3280</v>
      </c>
      <c r="H36" s="40"/>
      <c r="J36" s="49">
        <v>20</v>
      </c>
      <c r="O36" s="37" t="str">
        <f t="shared" si="9"/>
        <v>CARFAX</v>
      </c>
      <c r="P36" s="37" t="str">
        <f t="shared" si="8"/>
        <v/>
      </c>
      <c r="Q36" s="51" t="s">
        <v>3296</v>
      </c>
      <c r="R36" s="37">
        <f>COUNTIF(DATA_FINAL!$C$70:$C$123,Q36)</f>
        <v>0</v>
      </c>
      <c r="S36" s="37" t="str">
        <f>IF(R36&gt;0,MAX(S25:S35)+1,"")</f>
        <v/>
      </c>
      <c r="AE36" s="39" t="s">
        <v>98</v>
      </c>
      <c r="AF36" s="39" t="s">
        <v>3295</v>
      </c>
      <c r="AG36" s="39" t="s">
        <v>123</v>
      </c>
    </row>
    <row r="37" spans="1:37" s="59" customFormat="1" ht="15" customHeight="1" x14ac:dyDescent="0.35">
      <c r="A37" s="37">
        <v>32</v>
      </c>
      <c r="B37" s="37" t="str">
        <f>E37&amp;"-"&amp;COUNTIF(E$6:E37,E37)</f>
        <v>Lexus-2</v>
      </c>
      <c r="C37" s="37" t="str">
        <f>F37&amp;"-"&amp;COUNTIF(F$6:F37,F37)</f>
        <v>PAG WEST-32</v>
      </c>
      <c r="D37" s="39" t="s">
        <v>103</v>
      </c>
      <c r="E37" s="39" t="s">
        <v>3295</v>
      </c>
      <c r="F37" s="52" t="s">
        <v>3280</v>
      </c>
      <c r="G37" s="40"/>
      <c r="H37" s="40"/>
      <c r="I37" s="39"/>
      <c r="J37" s="39"/>
      <c r="K37" s="37"/>
      <c r="L37" s="37"/>
      <c r="M37" s="37"/>
      <c r="N37" s="58"/>
      <c r="O37" s="37" t="str">
        <f t="shared" si="9"/>
        <v>CARFAX</v>
      </c>
      <c r="P37" s="37" t="str">
        <f t="shared" si="8"/>
        <v/>
      </c>
      <c r="Q37" s="51" t="s">
        <v>3297</v>
      </c>
      <c r="R37" s="37">
        <f>COUNTIF(DATA_FINAL!$C$70:$C$123,Q37)</f>
        <v>0</v>
      </c>
      <c r="S37" s="37" t="str">
        <f>IF(R37&gt;0,MAX(S25:S36)+1,"")</f>
        <v/>
      </c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9" t="s">
        <v>132</v>
      </c>
      <c r="AF37" s="39" t="s">
        <v>3296</v>
      </c>
      <c r="AG37" s="39" t="s">
        <v>122</v>
      </c>
      <c r="AH37" s="37"/>
      <c r="AI37" s="37"/>
      <c r="AJ37" s="37"/>
      <c r="AK37" s="37"/>
    </row>
    <row r="38" spans="1:37" ht="15" customHeight="1" x14ac:dyDescent="0.35">
      <c r="A38" s="37">
        <v>33</v>
      </c>
      <c r="B38" s="37" t="str">
        <f>E38&amp;"-"&amp;COUNTIF(E$6:E38,E38)</f>
        <v>Lexus-3</v>
      </c>
      <c r="C38" s="37" t="str">
        <f>F38&amp;"-"&amp;COUNTIF(F$6:F38,F38)</f>
        <v>PAG WEST-33</v>
      </c>
      <c r="D38" s="39" t="s">
        <v>125</v>
      </c>
      <c r="E38" s="39" t="s">
        <v>3295</v>
      </c>
      <c r="F38" s="39" t="s">
        <v>3280</v>
      </c>
      <c r="H38" s="40"/>
      <c r="O38" s="37" t="str">
        <f t="shared" si="9"/>
        <v>CARFAX</v>
      </c>
      <c r="P38" s="37" t="str">
        <f t="shared" si="8"/>
        <v/>
      </c>
      <c r="Q38" s="51" t="s">
        <v>3298</v>
      </c>
      <c r="R38" s="37">
        <f>COUNTIF(DATA_FINAL!$C$70:$C$123,Q38)</f>
        <v>0</v>
      </c>
      <c r="S38" s="37" t="str">
        <f>IF(R38&gt;0,MAX(S25:S37)+1,"")</f>
        <v/>
      </c>
      <c r="AE38" s="39" t="s">
        <v>3305</v>
      </c>
      <c r="AF38" s="39" t="s">
        <v>3289</v>
      </c>
      <c r="AG38" s="39" t="s">
        <v>121</v>
      </c>
    </row>
    <row r="39" spans="1:37" s="59" customFormat="1" ht="15" customHeight="1" x14ac:dyDescent="0.35">
      <c r="A39" s="37">
        <v>34</v>
      </c>
      <c r="B39" s="37" t="str">
        <f>E39&amp;"-"&amp;COUNTIF(E$6:E39,E39)</f>
        <v>Lexus-4</v>
      </c>
      <c r="C39" s="37" t="str">
        <f>F39&amp;"-"&amp;COUNTIF(F$6:F39,F39)</f>
        <v>PAG WEST-34</v>
      </c>
      <c r="D39" s="39" t="s">
        <v>98</v>
      </c>
      <c r="E39" s="39" t="s">
        <v>3295</v>
      </c>
      <c r="F39" s="52" t="s">
        <v>3280</v>
      </c>
      <c r="G39" s="40"/>
      <c r="H39" s="40"/>
      <c r="I39" s="39"/>
      <c r="J39" s="39"/>
      <c r="K39" s="37"/>
      <c r="L39" s="37"/>
      <c r="M39" s="37"/>
      <c r="N39" s="58"/>
      <c r="O39" s="37" t="str">
        <f t="shared" si="9"/>
        <v>CARFAX</v>
      </c>
      <c r="P39" s="37" t="str">
        <f t="shared" si="8"/>
        <v>CARFAX-4</v>
      </c>
      <c r="Q39" s="57" t="s">
        <v>3299</v>
      </c>
      <c r="R39" s="37">
        <f>COUNTIF(DATA_FINAL!$C$70:$C$123,Q39)</f>
        <v>1</v>
      </c>
      <c r="S39" s="37">
        <f>IF(R39&gt;0,MAX(S25:S38)+1,"")</f>
        <v>4</v>
      </c>
      <c r="T39" s="37"/>
      <c r="U39" s="37"/>
      <c r="V39" s="37"/>
      <c r="W39" s="37"/>
      <c r="X39" s="58"/>
      <c r="Y39" s="37"/>
      <c r="Z39" s="37"/>
      <c r="AA39" s="37"/>
      <c r="AB39" s="37"/>
      <c r="AC39" s="37"/>
      <c r="AD39" s="37"/>
      <c r="AE39" s="39" t="s">
        <v>114</v>
      </c>
      <c r="AF39" s="39" t="s">
        <v>3297</v>
      </c>
      <c r="AG39" s="39" t="s">
        <v>123</v>
      </c>
      <c r="AH39" s="37"/>
      <c r="AI39" s="37"/>
      <c r="AJ39" s="37"/>
      <c r="AK39" s="37"/>
    </row>
    <row r="40" spans="1:37" ht="15" customHeight="1" x14ac:dyDescent="0.35">
      <c r="A40" s="37">
        <v>35</v>
      </c>
      <c r="B40" s="37" t="str">
        <f>E40&amp;"-"&amp;COUNTIF(E$6:E40,E40)</f>
        <v>Lincoln-1</v>
      </c>
      <c r="C40" s="37" t="str">
        <f>F40&amp;"-"&amp;COUNTIF(F$6:F40,F40)</f>
        <v>PAG WEST-35</v>
      </c>
      <c r="D40" s="39" t="s">
        <v>132</v>
      </c>
      <c r="E40" s="39" t="s">
        <v>3296</v>
      </c>
      <c r="F40" s="39" t="s">
        <v>3280</v>
      </c>
      <c r="H40" s="40"/>
      <c r="O40" s="37" t="str">
        <f t="shared" si="9"/>
        <v>CARFAX</v>
      </c>
      <c r="P40" s="37" t="str">
        <f t="shared" si="8"/>
        <v/>
      </c>
      <c r="Q40" s="51" t="s">
        <v>3300</v>
      </c>
      <c r="R40" s="37">
        <f>COUNTIF(DATA_FINAL!$C$70:$C$123,Q40)</f>
        <v>0</v>
      </c>
      <c r="S40" s="37" t="str">
        <f>IF(R40&gt;0,MAX(S25:S39)+1,"")</f>
        <v/>
      </c>
      <c r="AE40" s="39" t="s">
        <v>104</v>
      </c>
      <c r="AF40" s="39" t="s">
        <v>3298</v>
      </c>
      <c r="AG40" s="39" t="s">
        <v>120</v>
      </c>
    </row>
    <row r="41" spans="1:37" ht="15" customHeight="1" x14ac:dyDescent="0.35">
      <c r="A41" s="37">
        <v>36</v>
      </c>
      <c r="B41" s="37" t="str">
        <f>E41&amp;"-"&amp;COUNTIF(E$6:E41,E41)</f>
        <v>Mazda-1</v>
      </c>
      <c r="C41" s="37" t="str">
        <f>F41&amp;"-"&amp;COUNTIF(F$6:F41,F41)</f>
        <v>PAG WEST-36</v>
      </c>
      <c r="D41" s="39" t="s">
        <v>114</v>
      </c>
      <c r="E41" s="39" t="s">
        <v>3297</v>
      </c>
      <c r="F41" s="52" t="s">
        <v>3280</v>
      </c>
      <c r="H41" s="40"/>
      <c r="O41" s="37" t="str">
        <f t="shared" si="9"/>
        <v>CARFAX</v>
      </c>
      <c r="P41" s="37" t="str">
        <f t="shared" si="8"/>
        <v>CARFAX-5</v>
      </c>
      <c r="Q41" s="51" t="s">
        <v>3301</v>
      </c>
      <c r="R41" s="37">
        <f>COUNTIF(DATA_FINAL!$C$70:$C$123,Q41)</f>
        <v>1</v>
      </c>
      <c r="S41" s="37">
        <f>IF(R41&gt;0,MAX(S25:S40)+1,"")</f>
        <v>5</v>
      </c>
      <c r="X41" s="58"/>
      <c r="AE41" s="56" t="s">
        <v>88</v>
      </c>
      <c r="AF41" s="56" t="s">
        <v>3298</v>
      </c>
      <c r="AG41" s="56" t="s">
        <v>120</v>
      </c>
    </row>
    <row r="42" spans="1:37" ht="15" customHeight="1" x14ac:dyDescent="0.35">
      <c r="A42" s="37">
        <v>37</v>
      </c>
      <c r="B42" s="37" t="str">
        <f>E42&amp;"-"&amp;COUNTIF(E$6:E42,E42)</f>
        <v>Mercedes-Benz-1</v>
      </c>
      <c r="C42" s="37" t="str">
        <f>F42&amp;"-"&amp;COUNTIF(F$6:F42,F42)</f>
        <v>PAG WEST-37</v>
      </c>
      <c r="D42" s="39" t="s">
        <v>104</v>
      </c>
      <c r="E42" s="39" t="s">
        <v>3298</v>
      </c>
      <c r="F42" s="39" t="s">
        <v>3280</v>
      </c>
      <c r="H42" s="40"/>
      <c r="O42" s="37" t="str">
        <f t="shared" si="9"/>
        <v>CARFAX</v>
      </c>
      <c r="P42" s="37" t="str">
        <f t="shared" si="8"/>
        <v>CARFAX-6</v>
      </c>
      <c r="Q42" s="51" t="s">
        <v>3302</v>
      </c>
      <c r="R42" s="37">
        <f>COUNTIF(DATA_FINAL!$C$70:$C$123,Q42)</f>
        <v>3</v>
      </c>
      <c r="S42" s="37">
        <f>IF(R42&gt;0,MAX(S25:S41)+1,"")</f>
        <v>6</v>
      </c>
      <c r="AE42" s="39" t="s">
        <v>100</v>
      </c>
      <c r="AF42" s="39" t="s">
        <v>3298</v>
      </c>
      <c r="AG42" s="39" t="s">
        <v>123</v>
      </c>
    </row>
    <row r="43" spans="1:37" ht="15" customHeight="1" x14ac:dyDescent="0.35">
      <c r="A43" s="37">
        <v>38</v>
      </c>
      <c r="B43" s="37" t="str">
        <f>E43&amp;"-"&amp;COUNTIF(E$6:E43,E43)</f>
        <v>Mercedes-Benz-2</v>
      </c>
      <c r="C43" s="37" t="str">
        <f>F43&amp;"-"&amp;COUNTIF(F$6:F43,F43)</f>
        <v>PAG WEST-38</v>
      </c>
      <c r="D43" s="56" t="s">
        <v>88</v>
      </c>
      <c r="E43" s="56" t="s">
        <v>3298</v>
      </c>
      <c r="F43" s="39" t="s">
        <v>3280</v>
      </c>
      <c r="H43" s="40"/>
      <c r="O43" s="37" t="str">
        <f t="shared" si="9"/>
        <v>CARFAX</v>
      </c>
      <c r="P43" s="37" t="str">
        <f t="shared" si="8"/>
        <v/>
      </c>
      <c r="Q43" s="51" t="s">
        <v>3304</v>
      </c>
      <c r="R43" s="37">
        <f>COUNTIF(DATA_FINAL!$C$70:$C$123,Q43)</f>
        <v>0</v>
      </c>
      <c r="S43" s="37" t="str">
        <f>IF(R43&gt;0,MAX(S25:S42)+1,"")</f>
        <v/>
      </c>
      <c r="AE43" s="56" t="s">
        <v>115</v>
      </c>
      <c r="AF43" s="56" t="s">
        <v>3299</v>
      </c>
      <c r="AG43" s="56" t="s">
        <v>120</v>
      </c>
    </row>
    <row r="44" spans="1:37" ht="15" customHeight="1" x14ac:dyDescent="0.35">
      <c r="A44" s="37">
        <v>39</v>
      </c>
      <c r="B44" s="37" t="str">
        <f>E44&amp;"-"&amp;COUNTIF(E$6:E44,E44)</f>
        <v>Mercedes-Benz-3</v>
      </c>
      <c r="C44" s="37" t="str">
        <f>F44&amp;"-"&amp;COUNTIF(F$6:F44,F44)</f>
        <v>PAG WEST-39</v>
      </c>
      <c r="D44" s="39" t="s">
        <v>100</v>
      </c>
      <c r="E44" s="39" t="s">
        <v>3298</v>
      </c>
      <c r="F44" s="52" t="s">
        <v>3280</v>
      </c>
      <c r="H44" s="40"/>
      <c r="J44" s="56"/>
      <c r="L44" s="58"/>
      <c r="M44" s="58"/>
      <c r="O44" s="63" t="str">
        <f t="shared" si="9"/>
        <v>CARFAX</v>
      </c>
      <c r="P44" s="37" t="str">
        <f t="shared" si="8"/>
        <v>CARFAX-7</v>
      </c>
      <c r="Q44" s="63" t="s">
        <v>3201</v>
      </c>
      <c r="R44" s="63">
        <f>SUM(R26:R43)</f>
        <v>13</v>
      </c>
      <c r="S44" s="37">
        <f>IF(R44&gt;0,MAX(S25:S43)+1,"")</f>
        <v>7</v>
      </c>
      <c r="T44" s="37">
        <f>S44-1</f>
        <v>6</v>
      </c>
      <c r="Y44" s="63"/>
      <c r="AE44" s="39" t="s">
        <v>2121</v>
      </c>
      <c r="AF44" s="56" t="s">
        <v>3299</v>
      </c>
      <c r="AG44" s="39" t="s">
        <v>124</v>
      </c>
    </row>
    <row r="45" spans="1:37" ht="15" customHeight="1" x14ac:dyDescent="0.35">
      <c r="A45" s="37">
        <v>40</v>
      </c>
      <c r="B45" s="37" t="str">
        <f>E45&amp;"-"&amp;COUNTIF(E$6:E45,E45)</f>
        <v>MINI-2</v>
      </c>
      <c r="C45" s="37" t="str">
        <f>F45&amp;"-"&amp;COUNTIF(F$6:F45,F45)</f>
        <v>PAG WEST-40</v>
      </c>
      <c r="D45" s="56" t="s">
        <v>115</v>
      </c>
      <c r="E45" s="56" t="s">
        <v>3299</v>
      </c>
      <c r="F45" s="39" t="s">
        <v>3280</v>
      </c>
      <c r="H45" s="40"/>
      <c r="AE45" s="39" t="s">
        <v>109</v>
      </c>
      <c r="AF45" s="56" t="s">
        <v>3299</v>
      </c>
      <c r="AG45" s="39" t="s">
        <v>121</v>
      </c>
    </row>
    <row r="46" spans="1:37" ht="15" customHeight="1" x14ac:dyDescent="0.35">
      <c r="A46" s="37">
        <v>41</v>
      </c>
      <c r="B46" s="37" t="str">
        <f>E46&amp;"-"&amp;COUNTIF(E$6:E46,E46)</f>
        <v>MINI-3</v>
      </c>
      <c r="C46" s="37" t="str">
        <f>F46&amp;"-"&amp;COUNTIF(F$6:F46,F46)</f>
        <v>PAG WEST-41</v>
      </c>
      <c r="D46" s="39" t="s">
        <v>2121</v>
      </c>
      <c r="E46" s="56" t="s">
        <v>3299</v>
      </c>
      <c r="F46" s="39" t="s">
        <v>3280</v>
      </c>
      <c r="H46" s="40"/>
      <c r="J46" s="56"/>
      <c r="L46" s="58"/>
      <c r="M46" s="58"/>
      <c r="O46" s="37" t="s">
        <v>12</v>
      </c>
      <c r="P46" s="37" t="str">
        <f>IF(S46="","",O46&amp;"-"&amp;S46)</f>
        <v>CarGurus.com-1</v>
      </c>
      <c r="Q46" s="51" t="s">
        <v>3279</v>
      </c>
      <c r="R46" s="37">
        <f>COUNTIF(DATA_FINAL!$C$135:$C$188,Q46)</f>
        <v>3</v>
      </c>
      <c r="S46" s="37">
        <f>IF(R46&gt;0,MAX(S45:S45)+1,"")</f>
        <v>1</v>
      </c>
      <c r="W46" s="37" t="s">
        <v>12</v>
      </c>
      <c r="X46" s="37" t="str">
        <f>IF(AA46="","",W46&amp;"-"&amp;AA46)</f>
        <v>CarGurus.com-1</v>
      </c>
      <c r="Y46" s="51" t="s">
        <v>3280</v>
      </c>
      <c r="Z46" s="37">
        <f>COUNTIF(DATA_FINAL!$D$135:$D$188,Y46)</f>
        <v>46</v>
      </c>
      <c r="AA46" s="37">
        <f>IF(Z46&gt;0,MAX(AA45:AA45)+1,"")</f>
        <v>1</v>
      </c>
      <c r="AE46" s="39" t="s">
        <v>2185</v>
      </c>
      <c r="AF46" s="56" t="s">
        <v>3299</v>
      </c>
      <c r="AG46" s="39" t="s">
        <v>122</v>
      </c>
    </row>
    <row r="47" spans="1:37" ht="15" customHeight="1" x14ac:dyDescent="0.35">
      <c r="A47" s="37">
        <v>42</v>
      </c>
      <c r="B47" s="37" t="str">
        <f>E47&amp;"-"&amp;COUNTIF(E$6:E47,E47)</f>
        <v>MINI-4</v>
      </c>
      <c r="C47" s="37" t="str">
        <f>F47&amp;"-"&amp;COUNTIF(F$6:F47,F47)</f>
        <v>PAG WEST-42</v>
      </c>
      <c r="D47" s="39" t="s">
        <v>109</v>
      </c>
      <c r="E47" s="56" t="s">
        <v>3299</v>
      </c>
      <c r="F47" s="52" t="s">
        <v>3280</v>
      </c>
      <c r="G47" s="60"/>
      <c r="H47" s="60"/>
      <c r="O47" s="37" t="str">
        <f>O46</f>
        <v>CarGurus.com</v>
      </c>
      <c r="P47" s="37" t="str">
        <f t="shared" ref="P47:P64" si="13">IF(S47="","",O47&amp;"-"&amp;S47)</f>
        <v>CarGurus.com-2</v>
      </c>
      <c r="Q47" s="51" t="s">
        <v>3282</v>
      </c>
      <c r="R47" s="37">
        <f>COUNTIF(DATA_FINAL!$C$135:$C$188,Q47)</f>
        <v>6</v>
      </c>
      <c r="S47" s="37">
        <f>IF(R47&gt;0,MAX(S45:S46)+1,"")</f>
        <v>2</v>
      </c>
      <c r="W47" s="37" t="s">
        <v>12</v>
      </c>
      <c r="X47" s="37" t="str">
        <f>IF(AA47="","",W47&amp;"-"&amp;AA47)</f>
        <v/>
      </c>
      <c r="Y47" s="51" t="s">
        <v>120</v>
      </c>
      <c r="Z47" s="37">
        <f>COUNTIF(DATA_FINAL!$D$135:$D$188,Y47)</f>
        <v>0</v>
      </c>
      <c r="AA47" s="37" t="str">
        <f>IF(Z47&gt;0,MAX(AA46:AA46)+1,"")</f>
        <v/>
      </c>
      <c r="AE47" s="39" t="s">
        <v>126</v>
      </c>
      <c r="AF47" s="39" t="s">
        <v>3299</v>
      </c>
      <c r="AG47" s="39" t="s">
        <v>123</v>
      </c>
    </row>
    <row r="48" spans="1:37" ht="15" customHeight="1" x14ac:dyDescent="0.35">
      <c r="A48" s="37">
        <v>43</v>
      </c>
      <c r="B48" s="37" t="str">
        <f>E48&amp;"-"&amp;COUNTIF(E$6:E48,E48)</f>
        <v>MINI-5</v>
      </c>
      <c r="C48" s="37" t="str">
        <f>F48&amp;"-"&amp;COUNTIF(F$6:F48,F48)</f>
        <v>PAG WEST-43</v>
      </c>
      <c r="D48" s="39" t="s">
        <v>2185</v>
      </c>
      <c r="E48" s="56" t="s">
        <v>3299</v>
      </c>
      <c r="F48" s="39" t="s">
        <v>3280</v>
      </c>
      <c r="H48" s="40"/>
      <c r="O48" s="37" t="str">
        <f t="shared" ref="O48:O64" si="14">O47</f>
        <v>CarGurus.com</v>
      </c>
      <c r="P48" s="37" t="str">
        <f t="shared" si="13"/>
        <v/>
      </c>
      <c r="Q48" s="51" t="s">
        <v>3283</v>
      </c>
      <c r="R48" s="37">
        <f>COUNTIF(DATA_FINAL!$C$135:$C$188,Q48)</f>
        <v>0</v>
      </c>
      <c r="S48" s="37" t="str">
        <f>IF(R48&gt;0,MAX(S45:S47)+1,"")</f>
        <v/>
      </c>
      <c r="W48" s="37" t="str">
        <f>W46</f>
        <v>CarGurus.com</v>
      </c>
      <c r="X48" s="37" t="str">
        <f t="shared" ref="X48:X52" si="15">IF(AA48="","",W48&amp;"-"&amp;AA48)</f>
        <v/>
      </c>
      <c r="Y48" s="51" t="s">
        <v>121</v>
      </c>
      <c r="Z48" s="37">
        <f>COUNTIF(DATA_FINAL!$D$135:$D$188,Y48)</f>
        <v>0</v>
      </c>
      <c r="AA48" s="37" t="str">
        <f>IF(Z48&gt;0,MAX(AA45:AA46)+1,"")</f>
        <v/>
      </c>
      <c r="AE48" s="39" t="s">
        <v>105</v>
      </c>
      <c r="AF48" s="56" t="s">
        <v>3299</v>
      </c>
      <c r="AG48" s="39" t="s">
        <v>120</v>
      </c>
    </row>
    <row r="49" spans="1:33" ht="15" customHeight="1" x14ac:dyDescent="0.35">
      <c r="A49" s="37">
        <v>44</v>
      </c>
      <c r="B49" s="37" t="str">
        <f>E49&amp;"-"&amp;COUNTIF(E$6:E49,E49)</f>
        <v>MINI-6</v>
      </c>
      <c r="C49" s="37" t="str">
        <f>F49&amp;"-"&amp;COUNTIF(F$6:F49,F49)</f>
        <v>PAG WEST-44</v>
      </c>
      <c r="D49" s="39" t="s">
        <v>126</v>
      </c>
      <c r="E49" s="39" t="s">
        <v>3299</v>
      </c>
      <c r="F49" s="39" t="s">
        <v>3280</v>
      </c>
      <c r="G49" s="60"/>
      <c r="H49" s="60"/>
      <c r="O49" s="37" t="str">
        <f t="shared" si="14"/>
        <v>CarGurus.com</v>
      </c>
      <c r="P49" s="37" t="str">
        <f t="shared" si="13"/>
        <v>CarGurus.com-3</v>
      </c>
      <c r="Q49" s="51" t="s">
        <v>619</v>
      </c>
      <c r="R49" s="37">
        <f>COUNTIF(DATA_FINAL!$C$135:$C$188,Q49)</f>
        <v>8</v>
      </c>
      <c r="S49" s="37">
        <f>IF(R49&gt;0,MAX(S45:S48)+1,"")</f>
        <v>3</v>
      </c>
      <c r="W49" s="37" t="str">
        <f t="shared" ref="W49:W52" si="16">W48</f>
        <v>CarGurus.com</v>
      </c>
      <c r="X49" s="37" t="str">
        <f t="shared" si="15"/>
        <v/>
      </c>
      <c r="Y49" s="51" t="s">
        <v>122</v>
      </c>
      <c r="Z49" s="37">
        <f>COUNTIF(DATA_FINAL!$D$135:$D$188,Y49)</f>
        <v>0</v>
      </c>
      <c r="AA49" s="37" t="str">
        <f>IF(Z49&gt;0,MAX(AA45:AA48)+1,"")</f>
        <v/>
      </c>
      <c r="AE49" s="39" t="s">
        <v>2512</v>
      </c>
      <c r="AF49" s="39" t="s">
        <v>619</v>
      </c>
      <c r="AG49" s="39" t="s">
        <v>121</v>
      </c>
    </row>
    <row r="50" spans="1:33" ht="15" customHeight="1" x14ac:dyDescent="0.35">
      <c r="A50" s="37">
        <v>45</v>
      </c>
      <c r="B50" s="37" t="str">
        <f>E50&amp;"-"&amp;COUNTIF(E$6:E50,E50)</f>
        <v>MINI-7</v>
      </c>
      <c r="C50" s="37" t="str">
        <f>F50&amp;"-"&amp;COUNTIF(F$6:F50,F50)</f>
        <v>PAG WEST-45</v>
      </c>
      <c r="D50" s="39" t="s">
        <v>105</v>
      </c>
      <c r="E50" s="56" t="s">
        <v>3299</v>
      </c>
      <c r="F50" s="52" t="s">
        <v>3280</v>
      </c>
      <c r="H50" s="40"/>
      <c r="O50" s="37" t="str">
        <f t="shared" si="14"/>
        <v>CarGurus.com</v>
      </c>
      <c r="P50" s="37" t="str">
        <f t="shared" si="13"/>
        <v/>
      </c>
      <c r="Q50" s="51" t="s">
        <v>3287</v>
      </c>
      <c r="R50" s="37">
        <f>COUNTIF(DATA_FINAL!$C$135:$C$188,Q50)</f>
        <v>0</v>
      </c>
      <c r="S50" s="37" t="str">
        <f>IF(R50&gt;0,MAX(S45:S49)+1,"")</f>
        <v/>
      </c>
      <c r="W50" s="37" t="str">
        <f t="shared" si="16"/>
        <v>CarGurus.com</v>
      </c>
      <c r="X50" s="37" t="str">
        <f t="shared" si="15"/>
        <v/>
      </c>
      <c r="Y50" s="51" t="s">
        <v>123</v>
      </c>
      <c r="Z50" s="37">
        <f>COUNTIF(DATA_FINAL!$D$135:$D$188,Y50)</f>
        <v>0</v>
      </c>
      <c r="AA50" s="37" t="str">
        <f>IF(Z50&gt;0,MAX(AA45:AA49)+1,"")</f>
        <v/>
      </c>
      <c r="AE50" s="39" t="s">
        <v>135</v>
      </c>
      <c r="AF50" s="39" t="s">
        <v>3300</v>
      </c>
      <c r="AG50" s="39" t="s">
        <v>120</v>
      </c>
    </row>
    <row r="51" spans="1:33" ht="15" customHeight="1" x14ac:dyDescent="0.35">
      <c r="A51" s="37">
        <v>46</v>
      </c>
      <c r="B51" s="37" t="str">
        <f>E51&amp;"-"&amp;COUNTIF(E$6:E51,E51)</f>
        <v>BMW-8</v>
      </c>
      <c r="C51" s="37" t="str">
        <f>F51&amp;"-"&amp;COUNTIF(F$6:F51,F51)</f>
        <v>PAG WEST-46</v>
      </c>
      <c r="D51" s="39" t="s">
        <v>76</v>
      </c>
      <c r="E51" s="56" t="s">
        <v>619</v>
      </c>
      <c r="F51" s="39" t="s">
        <v>3280</v>
      </c>
      <c r="G51" s="40" t="s">
        <v>3285</v>
      </c>
      <c r="H51" s="61"/>
      <c r="O51" s="37" t="str">
        <f t="shared" si="14"/>
        <v>CarGurus.com</v>
      </c>
      <c r="P51" s="37" t="str">
        <f t="shared" ref="P51:P52" si="17">IF(S51="","",O51&amp;"-"&amp;S51)</f>
        <v>CarGurus.com-4</v>
      </c>
      <c r="Q51" s="51" t="s">
        <v>3288</v>
      </c>
      <c r="R51" s="37">
        <f>COUNTIF(DATA_FINAL!$C$135:$C$188,Q51)</f>
        <v>1</v>
      </c>
      <c r="S51" s="37">
        <f>IF(R51&gt;0,MAX(S46:S50)+1,"")</f>
        <v>4</v>
      </c>
      <c r="W51" s="37" t="str">
        <f t="shared" si="16"/>
        <v>CarGurus.com</v>
      </c>
      <c r="X51" s="37" t="str">
        <f t="shared" si="15"/>
        <v/>
      </c>
      <c r="Y51" s="51" t="s">
        <v>124</v>
      </c>
      <c r="Z51" s="37">
        <f>COUNTIF(DATA_FINAL!$D$135:$D$188,Y51)</f>
        <v>0</v>
      </c>
      <c r="AA51" s="37" t="str">
        <f>IF(Z51&gt;0,MAX(AA45:AA50)+1,"")</f>
        <v/>
      </c>
      <c r="AE51" s="39" t="s">
        <v>128</v>
      </c>
      <c r="AF51" s="39" t="s">
        <v>3300</v>
      </c>
      <c r="AG51" s="39" t="s">
        <v>121</v>
      </c>
    </row>
    <row r="52" spans="1:33" ht="15" customHeight="1" x14ac:dyDescent="0.35">
      <c r="A52" s="37">
        <v>47</v>
      </c>
      <c r="B52" s="37" t="str">
        <f>E52&amp;"-"&amp;COUNTIF(E$6:E52,E52)</f>
        <v>MINI-8</v>
      </c>
      <c r="C52" s="37" t="str">
        <f>F52&amp;"-"&amp;COUNTIF(F$6:F52,F52)</f>
        <v>PAG WEST-47</v>
      </c>
      <c r="D52" s="39" t="s">
        <v>101</v>
      </c>
      <c r="E52" s="56" t="s">
        <v>3299</v>
      </c>
      <c r="F52" s="39" t="s">
        <v>3280</v>
      </c>
      <c r="H52" s="40"/>
      <c r="O52" s="37" t="str">
        <f t="shared" si="14"/>
        <v>CarGurus.com</v>
      </c>
      <c r="P52" s="37" t="str">
        <f t="shared" si="17"/>
        <v>CarGurus.com-5</v>
      </c>
      <c r="Q52" s="51" t="s">
        <v>3289</v>
      </c>
      <c r="R52" s="37">
        <f>COUNTIF(DATA_FINAL!$C$135:$C$188,Q52)</f>
        <v>5</v>
      </c>
      <c r="S52" s="37">
        <f>IF(R52&gt;0,MAX(S47:S51)+1,"")</f>
        <v>5</v>
      </c>
      <c r="W52" s="63" t="str">
        <f t="shared" si="16"/>
        <v>CarGurus.com</v>
      </c>
      <c r="X52" s="37" t="str">
        <f t="shared" si="15"/>
        <v>CarGurus.com-2</v>
      </c>
      <c r="Y52" s="63" t="s">
        <v>3201</v>
      </c>
      <c r="Z52" s="63">
        <f>SUM(Z46:Z51)</f>
        <v>46</v>
      </c>
      <c r="AA52" s="37">
        <f>IF(Z52&gt;0,MAX(AA46:AA51)+1,"")</f>
        <v>2</v>
      </c>
      <c r="AB52" s="37">
        <f>AA52-1</f>
        <v>1</v>
      </c>
      <c r="AE52" s="39" t="s">
        <v>84</v>
      </c>
      <c r="AF52" s="39" t="s">
        <v>3289</v>
      </c>
      <c r="AG52" s="39" t="s">
        <v>124</v>
      </c>
    </row>
    <row r="53" spans="1:33" ht="15" customHeight="1" x14ac:dyDescent="0.35">
      <c r="A53" s="37">
        <v>48</v>
      </c>
      <c r="B53" s="37" t="str">
        <f>E53&amp;"-"&amp;COUNTIF(E$6:E53,E53)</f>
        <v>Chevrolet-1</v>
      </c>
      <c r="C53" s="37" t="str">
        <f>F53&amp;"-"&amp;COUNTIF(F$6:F53,F53)</f>
        <v>PAG WEST-48</v>
      </c>
      <c r="D53" s="39" t="s">
        <v>72</v>
      </c>
      <c r="E53" s="56" t="s">
        <v>3306</v>
      </c>
      <c r="F53" s="52" t="s">
        <v>3280</v>
      </c>
      <c r="H53" s="40"/>
      <c r="O53" s="37" t="str">
        <f t="shared" si="14"/>
        <v>CarGurus.com</v>
      </c>
      <c r="P53" s="37" t="str">
        <f t="shared" si="13"/>
        <v>CarGurus.com-6</v>
      </c>
      <c r="Q53" s="51" t="s">
        <v>3290</v>
      </c>
      <c r="R53" s="37">
        <f>COUNTIF(DATA_FINAL!$C$135:$C$188,Q53)</f>
        <v>2</v>
      </c>
      <c r="S53" s="37">
        <f>IF(R53&gt;0,MAX(S45:S52)+1,"")</f>
        <v>6</v>
      </c>
      <c r="AE53" s="39" t="s">
        <v>80</v>
      </c>
      <c r="AF53" s="39" t="s">
        <v>3290</v>
      </c>
      <c r="AG53" s="39" t="s">
        <v>124</v>
      </c>
    </row>
    <row r="54" spans="1:33" ht="15" customHeight="1" x14ac:dyDescent="0.35">
      <c r="A54" s="37">
        <v>49</v>
      </c>
      <c r="B54" s="37" t="str">
        <f>E54&amp;"-"&amp;COUNTIF(E$6:E54,E54)</f>
        <v>Honda-5</v>
      </c>
      <c r="C54" s="37" t="str">
        <f>F54&amp;"-"&amp;COUNTIF(F$6:F54,F54)</f>
        <v>PAG WEST-49</v>
      </c>
      <c r="D54" s="39" t="s">
        <v>82</v>
      </c>
      <c r="E54" s="56" t="s">
        <v>3289</v>
      </c>
      <c r="F54" s="39" t="s">
        <v>3280</v>
      </c>
      <c r="H54" s="40"/>
      <c r="O54" s="37" t="str">
        <f t="shared" si="14"/>
        <v>CarGurus.com</v>
      </c>
      <c r="P54" s="37" t="str">
        <f t="shared" si="13"/>
        <v/>
      </c>
      <c r="Q54" s="51" t="s">
        <v>3292</v>
      </c>
      <c r="R54" s="37">
        <f>COUNTIF(DATA_FINAL!$C$135:$C$188,Q54)</f>
        <v>0</v>
      </c>
      <c r="S54" s="37" t="str">
        <f>IF(R54&gt;0,MAX(S45:S53)+1,"")</f>
        <v/>
      </c>
      <c r="AE54" s="39" t="s">
        <v>74</v>
      </c>
      <c r="AF54" s="39" t="s">
        <v>3302</v>
      </c>
      <c r="AG54" s="39" t="s">
        <v>124</v>
      </c>
    </row>
    <row r="55" spans="1:33" ht="15" customHeight="1" x14ac:dyDescent="0.35">
      <c r="A55" s="37">
        <v>50</v>
      </c>
      <c r="B55" s="37" t="str">
        <f>E55&amp;"-"&amp;COUNTIF(E$6:E55,E55)</f>
        <v>BMW-9</v>
      </c>
      <c r="C55" s="37" t="str">
        <f>F55&amp;"-"&amp;COUNTIF(F$6:F55,F55)</f>
        <v>PAG WEST-50</v>
      </c>
      <c r="D55" s="39" t="s">
        <v>2512</v>
      </c>
      <c r="E55" s="39" t="s">
        <v>619</v>
      </c>
      <c r="F55" s="39" t="s">
        <v>3280</v>
      </c>
      <c r="H55" s="40"/>
      <c r="O55" s="37" t="str">
        <f t="shared" si="14"/>
        <v>CarGurus.com</v>
      </c>
      <c r="P55" s="37" t="str">
        <f t="shared" si="13"/>
        <v>CarGurus.com-7</v>
      </c>
      <c r="Q55" s="51" t="s">
        <v>3295</v>
      </c>
      <c r="R55" s="37">
        <f>COUNTIF(DATA_FINAL!$C$135:$C$188,Q55)</f>
        <v>3</v>
      </c>
      <c r="S55" s="37">
        <f>IF(R55&gt;0,MAX(S45:S54)+1,"")</f>
        <v>7</v>
      </c>
      <c r="AE55" s="39" t="s">
        <v>129</v>
      </c>
      <c r="AF55" s="39" t="s">
        <v>3287</v>
      </c>
      <c r="AG55" s="39" t="s">
        <v>120</v>
      </c>
    </row>
    <row r="56" spans="1:33" ht="15" customHeight="1" x14ac:dyDescent="0.35">
      <c r="A56" s="37">
        <v>51</v>
      </c>
      <c r="B56" s="37" t="str">
        <f>E56&amp;"-"&amp;COUNTIF(E$6:E56,E56)</f>
        <v>Porsche-1</v>
      </c>
      <c r="C56" s="37" t="str">
        <f>F56&amp;"-"&amp;COUNTIF(F$6:F56,F56)</f>
        <v>PAG WEST-51</v>
      </c>
      <c r="D56" s="39" t="s">
        <v>135</v>
      </c>
      <c r="E56" s="39" t="s">
        <v>3300</v>
      </c>
      <c r="F56" s="52" t="s">
        <v>3280</v>
      </c>
      <c r="H56" s="40"/>
      <c r="O56" s="37" t="str">
        <f t="shared" si="14"/>
        <v>CarGurus.com</v>
      </c>
      <c r="P56" s="37" t="str">
        <f t="shared" si="13"/>
        <v>CarGurus.com-8</v>
      </c>
      <c r="Q56" s="51" t="s">
        <v>3296</v>
      </c>
      <c r="R56" s="37">
        <f>COUNTIF(DATA_FINAL!$C$135:$C$188,Q56)</f>
        <v>1</v>
      </c>
      <c r="S56" s="37">
        <f>IF(R56&gt;0,MAX(S45:S55)+1,"")</f>
        <v>8</v>
      </c>
      <c r="AE56" s="39" t="s">
        <v>116</v>
      </c>
      <c r="AF56" s="39" t="s">
        <v>3301</v>
      </c>
      <c r="AG56" s="39" t="s">
        <v>122</v>
      </c>
    </row>
    <row r="57" spans="1:33" ht="15" customHeight="1" x14ac:dyDescent="0.35">
      <c r="A57" s="37">
        <v>52</v>
      </c>
      <c r="B57" s="37" t="str">
        <f>E57&amp;"-"&amp;COUNTIF(E$6:E57,E57)</f>
        <v>Porsche-2</v>
      </c>
      <c r="C57" s="37" t="str">
        <f>F57&amp;"-"&amp;COUNTIF(F$6:F57,F57)</f>
        <v>PAG WEST-52</v>
      </c>
      <c r="D57" s="39" t="s">
        <v>128</v>
      </c>
      <c r="E57" s="39" t="s">
        <v>3300</v>
      </c>
      <c r="F57" s="39" t="s">
        <v>3280</v>
      </c>
      <c r="H57" s="40"/>
      <c r="O57" s="37" t="str">
        <f t="shared" si="14"/>
        <v>CarGurus.com</v>
      </c>
      <c r="P57" s="37" t="str">
        <f t="shared" si="13"/>
        <v/>
      </c>
      <c r="Q57" s="51" t="s">
        <v>3297</v>
      </c>
      <c r="R57" s="37">
        <f>COUNTIF(DATA_FINAL!$C$135:$C$188,Q57)</f>
        <v>0</v>
      </c>
      <c r="S57" s="37" t="str">
        <f>IF(R57&gt;0,MAX(S45:S56)+1,"")</f>
        <v/>
      </c>
      <c r="AE57" s="39" t="s">
        <v>75</v>
      </c>
      <c r="AF57" s="39" t="s">
        <v>3289</v>
      </c>
      <c r="AG57" s="39" t="s">
        <v>120</v>
      </c>
    </row>
    <row r="58" spans="1:33" ht="15" customHeight="1" x14ac:dyDescent="0.35">
      <c r="A58" s="37">
        <v>53</v>
      </c>
      <c r="B58" s="37" t="str">
        <f>E58&amp;"-"&amp;COUNTIF(E$6:E58,E58)</f>
        <v>Honda-6</v>
      </c>
      <c r="C58" s="37" t="str">
        <f>F58&amp;"-"&amp;COUNTIF(F$6:F58,F58)</f>
        <v>PAG WEST-53</v>
      </c>
      <c r="D58" s="39" t="s">
        <v>84</v>
      </c>
      <c r="E58" s="39" t="s">
        <v>3289</v>
      </c>
      <c r="F58" s="39" t="s">
        <v>3280</v>
      </c>
      <c r="H58" s="40"/>
      <c r="O58" s="37" t="str">
        <f t="shared" si="14"/>
        <v>CarGurus.com</v>
      </c>
      <c r="P58" s="37" t="str">
        <f t="shared" si="13"/>
        <v>CarGurus.com-9</v>
      </c>
      <c r="Q58" s="51" t="s">
        <v>3298</v>
      </c>
      <c r="R58" s="37">
        <f>COUNTIF(DATA_FINAL!$C$135:$C$188,Q58)</f>
        <v>2</v>
      </c>
      <c r="S58" s="37">
        <f>IF(R58&gt;0,MAX(S45:S57)+1,"")</f>
        <v>9</v>
      </c>
      <c r="AE58" s="39" t="s">
        <v>108</v>
      </c>
      <c r="AF58" s="39" t="s">
        <v>3302</v>
      </c>
      <c r="AG58" s="39" t="s">
        <v>121</v>
      </c>
    </row>
    <row r="59" spans="1:33" x14ac:dyDescent="0.35">
      <c r="A59" s="37">
        <v>54</v>
      </c>
      <c r="B59" s="37" t="str">
        <f>E59&amp;"-"&amp;COUNTIF(E$6:E59,E59)</f>
        <v>Hyundai-2</v>
      </c>
      <c r="C59" s="37" t="str">
        <f>F59&amp;"-"&amp;COUNTIF(F$6:F59,F59)</f>
        <v>PAG WEST-54</v>
      </c>
      <c r="D59" s="39" t="s">
        <v>80</v>
      </c>
      <c r="E59" s="39" t="s">
        <v>3290</v>
      </c>
      <c r="F59" s="52" t="s">
        <v>3280</v>
      </c>
      <c r="H59" s="40"/>
      <c r="O59" s="37" t="str">
        <f t="shared" si="14"/>
        <v>CarGurus.com</v>
      </c>
      <c r="P59" s="37" t="str">
        <f t="shared" si="13"/>
        <v>CarGurus.com-10</v>
      </c>
      <c r="Q59" s="57" t="s">
        <v>3299</v>
      </c>
      <c r="R59" s="37">
        <f>COUNTIF(DATA_FINAL!$C$135:$C$188,Q59)</f>
        <v>7</v>
      </c>
      <c r="S59" s="37">
        <f>IF(R59&gt;0,MAX(S45:S58)+1,"")</f>
        <v>10</v>
      </c>
      <c r="AE59" s="39" t="s">
        <v>3263</v>
      </c>
      <c r="AF59" s="39" t="s">
        <v>3302</v>
      </c>
      <c r="AG59" s="39" t="s">
        <v>124</v>
      </c>
    </row>
    <row r="60" spans="1:33" x14ac:dyDescent="0.35">
      <c r="A60" s="37">
        <v>55</v>
      </c>
      <c r="B60" s="37" t="str">
        <f>E60&amp;"-"&amp;COUNTIF(E$6:E60,E60)</f>
        <v>Toyota-3</v>
      </c>
      <c r="C60" s="37" t="str">
        <f>F60&amp;"-"&amp;COUNTIF(F$6:F60,F60)</f>
        <v>PAG WEST-55</v>
      </c>
      <c r="D60" s="39" t="s">
        <v>74</v>
      </c>
      <c r="E60" s="39" t="s">
        <v>3302</v>
      </c>
      <c r="F60" s="39" t="s">
        <v>3280</v>
      </c>
      <c r="H60" s="40"/>
      <c r="O60" s="37" t="str">
        <f t="shared" si="14"/>
        <v>CarGurus.com</v>
      </c>
      <c r="P60" s="37" t="str">
        <f t="shared" si="13"/>
        <v>CarGurus.com-11</v>
      </c>
      <c r="Q60" s="51" t="s">
        <v>3300</v>
      </c>
      <c r="R60" s="37">
        <f>COUNTIF(DATA_FINAL!$C$135:$C$188,Q60)</f>
        <v>1</v>
      </c>
      <c r="S60" s="37">
        <f>IF(R60&gt;0,MAX(S45:S59)+1,"")</f>
        <v>11</v>
      </c>
      <c r="AE60" s="39" t="s">
        <v>95</v>
      </c>
      <c r="AF60" s="39" t="s">
        <v>3302</v>
      </c>
      <c r="AG60" s="39" t="s">
        <v>120</v>
      </c>
    </row>
    <row r="61" spans="1:33" x14ac:dyDescent="0.35">
      <c r="A61" s="37">
        <v>56</v>
      </c>
      <c r="B61" s="37" t="str">
        <f>E61&amp;"-"&amp;COUNTIF(E$6:E61,E61)</f>
        <v>Ultra-3</v>
      </c>
      <c r="C61" s="37" t="str">
        <f>F61&amp;"-"&amp;COUNTIF(F$6:F61,F61)</f>
        <v>PAG WEST-56</v>
      </c>
      <c r="D61" s="39" t="s">
        <v>129</v>
      </c>
      <c r="E61" s="39" t="s">
        <v>3291</v>
      </c>
      <c r="F61" s="39" t="s">
        <v>3280</v>
      </c>
      <c r="H61" s="40"/>
      <c r="O61" s="37" t="str">
        <f t="shared" si="14"/>
        <v>CarGurus.com</v>
      </c>
      <c r="P61" s="37" t="str">
        <f t="shared" si="13"/>
        <v>CarGurus.com-12</v>
      </c>
      <c r="Q61" s="51" t="s">
        <v>3301</v>
      </c>
      <c r="R61" s="37">
        <f>COUNTIF(DATA_FINAL!$C$135:$C$188,Q61)</f>
        <v>1</v>
      </c>
      <c r="S61" s="37">
        <f>IF(R61&gt;0,MAX(S45:S60)+1,"")</f>
        <v>12</v>
      </c>
      <c r="AE61" s="39" t="s">
        <v>106</v>
      </c>
      <c r="AF61" s="39" t="s">
        <v>3304</v>
      </c>
      <c r="AG61" s="39" t="s">
        <v>120</v>
      </c>
    </row>
    <row r="62" spans="1:33" x14ac:dyDescent="0.35">
      <c r="A62" s="37">
        <v>57</v>
      </c>
      <c r="B62" s="37" t="str">
        <f>E62&amp;"-"&amp;COUNTIF(E$6:E62,E62)</f>
        <v>Subaru-1</v>
      </c>
      <c r="C62" s="37" t="str">
        <f>F62&amp;"-"&amp;COUNTIF(F$6:F62,F62)</f>
        <v>PAG WEST-57</v>
      </c>
      <c r="D62" s="39" t="s">
        <v>116</v>
      </c>
      <c r="E62" s="39" t="s">
        <v>3301</v>
      </c>
      <c r="F62" s="52" t="s">
        <v>3280</v>
      </c>
      <c r="H62" s="40"/>
      <c r="O62" s="37" t="str">
        <f t="shared" si="14"/>
        <v>CarGurus.com</v>
      </c>
      <c r="P62" s="37" t="str">
        <f t="shared" si="13"/>
        <v>CarGurus.com-13</v>
      </c>
      <c r="Q62" s="51" t="s">
        <v>3302</v>
      </c>
      <c r="R62" s="37">
        <f>COUNTIF(DATA_FINAL!$C$135:$C$188,Q62)</f>
        <v>2</v>
      </c>
      <c r="S62" s="37">
        <f>IF(R62&gt;0,MAX(S45:S61)+1,"")</f>
        <v>13</v>
      </c>
      <c r="AE62" s="39" t="s">
        <v>134</v>
      </c>
      <c r="AF62" s="39" t="s">
        <v>3304</v>
      </c>
      <c r="AG62" s="39" t="s">
        <v>122</v>
      </c>
    </row>
    <row r="63" spans="1:33" x14ac:dyDescent="0.35">
      <c r="A63" s="37">
        <v>58</v>
      </c>
      <c r="B63" s="37" t="str">
        <f>E63&amp;"-"&amp;COUNTIF(E$6:E63,E63)</f>
        <v>Honda-7</v>
      </c>
      <c r="C63" s="37" t="str">
        <f>F63&amp;"-"&amp;COUNTIF(F$6:F63,F63)</f>
        <v>PAG WEST-58</v>
      </c>
      <c r="D63" s="39" t="s">
        <v>75</v>
      </c>
      <c r="E63" s="39" t="s">
        <v>3289</v>
      </c>
      <c r="F63" s="39" t="s">
        <v>3280</v>
      </c>
      <c r="H63" s="40"/>
      <c r="O63" s="37" t="str">
        <f t="shared" si="14"/>
        <v>CarGurus.com</v>
      </c>
      <c r="P63" s="37" t="str">
        <f t="shared" si="13"/>
        <v>CarGurus.com-14</v>
      </c>
      <c r="Q63" s="51" t="s">
        <v>3304</v>
      </c>
      <c r="R63" s="37">
        <f>COUNTIF(DATA_FINAL!$C$135:$C$188,Q63)</f>
        <v>1</v>
      </c>
      <c r="S63" s="37">
        <f>IF(R63&gt;0,MAX(S45:S62)+1,"")</f>
        <v>14</v>
      </c>
    </row>
    <row r="64" spans="1:33" x14ac:dyDescent="0.35">
      <c r="A64" s="37">
        <v>59</v>
      </c>
      <c r="B64" s="37" t="str">
        <f>E64&amp;"-"&amp;COUNTIF(E$6:E64,E64)</f>
        <v>Toyota-4</v>
      </c>
      <c r="C64" s="37" t="str">
        <f>F64&amp;"-"&amp;COUNTIF(F$6:F64,F64)</f>
        <v>PAG WEST-59</v>
      </c>
      <c r="D64" s="39" t="s">
        <v>108</v>
      </c>
      <c r="E64" s="39" t="s">
        <v>3302</v>
      </c>
      <c r="F64" s="39" t="s">
        <v>3280</v>
      </c>
      <c r="H64" s="40"/>
      <c r="O64" s="63" t="str">
        <f t="shared" si="14"/>
        <v>CarGurus.com</v>
      </c>
      <c r="P64" s="37" t="str">
        <f t="shared" si="13"/>
        <v>CarGurus.com-15</v>
      </c>
      <c r="Q64" s="63" t="s">
        <v>3201</v>
      </c>
      <c r="R64" s="63">
        <f>SUM(R46:R63)</f>
        <v>43</v>
      </c>
      <c r="S64" s="37">
        <f>IF(R64&gt;0,MAX(S45:S63)+1,"")</f>
        <v>15</v>
      </c>
      <c r="T64" s="37">
        <f>S64-1</f>
        <v>14</v>
      </c>
    </row>
    <row r="65" spans="1:28" x14ac:dyDescent="0.35">
      <c r="A65" s="37">
        <v>60</v>
      </c>
      <c r="B65" s="37" t="str">
        <f>E65&amp;"-"&amp;COUNTIF(E$6:E65,E65)</f>
        <v>Toyota-5</v>
      </c>
      <c r="C65" s="37" t="str">
        <f>F65&amp;"-"&amp;COUNTIF(F$6:F65,F65)</f>
        <v>PAG WEST-60</v>
      </c>
      <c r="D65" s="39" t="s">
        <v>95</v>
      </c>
      <c r="E65" s="39" t="s">
        <v>3302</v>
      </c>
      <c r="F65" s="39" t="s">
        <v>3280</v>
      </c>
      <c r="H65" s="40"/>
    </row>
    <row r="66" spans="1:28" x14ac:dyDescent="0.35">
      <c r="A66" s="37">
        <v>61</v>
      </c>
      <c r="B66" s="37" t="str">
        <f>E66&amp;"-"&amp;COUNTIF(E$6:E66,E66)</f>
        <v>Volkswagen-1</v>
      </c>
      <c r="C66" s="37" t="str">
        <f>F66&amp;"-"&amp;COUNTIF(F$6:F66,F66)</f>
        <v>PAG WEST-61</v>
      </c>
      <c r="D66" s="39" t="s">
        <v>106</v>
      </c>
      <c r="E66" s="39" t="s">
        <v>3304</v>
      </c>
      <c r="F66" s="39" t="s">
        <v>3280</v>
      </c>
      <c r="H66" s="40"/>
      <c r="O66" s="37" t="s">
        <v>13</v>
      </c>
      <c r="P66" s="37" t="str">
        <f>IF(S66="","",O66&amp;"-"&amp;S66)</f>
        <v/>
      </c>
      <c r="Q66" s="51" t="s">
        <v>3279</v>
      </c>
      <c r="R66" s="37">
        <f>COUNTIF(DATA_FINAL!$C$200:$C$253,Q66)</f>
        <v>0</v>
      </c>
      <c r="S66" s="37" t="str">
        <f>IF(R66&gt;0,MAX(S65:S65)+1,"")</f>
        <v/>
      </c>
      <c r="W66" s="37" t="s">
        <v>13</v>
      </c>
      <c r="X66" s="37" t="str">
        <f>IF(AA66="","",W66&amp;"-"&amp;AA66)</f>
        <v>Cars.com-1</v>
      </c>
      <c r="Y66" s="51" t="s">
        <v>3280</v>
      </c>
      <c r="Z66" s="37">
        <f>COUNTIF(DATA_FINAL!$D$200:$D$253,Y66)</f>
        <v>13</v>
      </c>
      <c r="AA66" s="37">
        <f>IF(Z66&gt;0,MAX(AA65:AA65)+1,"")</f>
        <v>1</v>
      </c>
    </row>
    <row r="67" spans="1:28" x14ac:dyDescent="0.35">
      <c r="A67" s="37">
        <v>62</v>
      </c>
      <c r="B67" s="37" t="str">
        <f>E67&amp;"-"&amp;COUNTIF(E$6:E67,E67)</f>
        <v>Volkswagen-2</v>
      </c>
      <c r="C67" s="37" t="str">
        <f>F67&amp;"-"&amp;COUNTIF(F$6:F67,F67)</f>
        <v>PAG WEST-62</v>
      </c>
      <c r="D67" s="39" t="s">
        <v>134</v>
      </c>
      <c r="E67" s="39" t="s">
        <v>3304</v>
      </c>
      <c r="F67" s="52" t="s">
        <v>3280</v>
      </c>
      <c r="H67" s="40"/>
      <c r="O67" s="37" t="str">
        <f>O66</f>
        <v>Cars.com</v>
      </c>
      <c r="P67" s="37" t="str">
        <f t="shared" ref="P67:P84" si="18">IF(S67="","",O67&amp;"-"&amp;S67)</f>
        <v>Cars.com-1</v>
      </c>
      <c r="Q67" s="51" t="s">
        <v>3282</v>
      </c>
      <c r="R67" s="37">
        <f>COUNTIF(DATA_FINAL!$C$200:$C$253,Q67)</f>
        <v>2</v>
      </c>
      <c r="S67" s="37">
        <f>IF(R67&gt;0,MAX(S65:S66)+1,"")</f>
        <v>1</v>
      </c>
      <c r="W67" s="37" t="s">
        <v>13</v>
      </c>
      <c r="X67" s="37" t="str">
        <f>IF(AA67="","",W67&amp;"-"&amp;AA67)</f>
        <v/>
      </c>
      <c r="Y67" s="51" t="s">
        <v>120</v>
      </c>
      <c r="Z67" s="37">
        <f>COUNTIF(DATA_FINAL!$D$200:$D$253,Y67)</f>
        <v>0</v>
      </c>
      <c r="AA67" s="37" t="str">
        <f>IF(Z67&gt;0,MAX(AA66:AA66)+1,"")</f>
        <v/>
      </c>
    </row>
    <row r="68" spans="1:28" x14ac:dyDescent="0.35">
      <c r="A68" s="37">
        <v>63</v>
      </c>
      <c r="B68" s="37" t="str">
        <f>E68&amp;"-"&amp;COUNTIF(E$6:E68,E68)</f>
        <v>-0</v>
      </c>
      <c r="C68" s="37" t="str">
        <f>F68&amp;"-"&amp;COUNTIF(F$6:F68,F68)</f>
        <v>-0</v>
      </c>
      <c r="H68" s="40"/>
      <c r="O68" s="37" t="str">
        <f t="shared" ref="O68:O84" si="19">O67</f>
        <v>Cars.com</v>
      </c>
      <c r="P68" s="37" t="str">
        <f t="shared" si="18"/>
        <v/>
      </c>
      <c r="Q68" s="51" t="s">
        <v>3283</v>
      </c>
      <c r="R68" s="37">
        <f>COUNTIF(DATA_FINAL!$C$200:$C$253,Q68)</f>
        <v>0</v>
      </c>
      <c r="S68" s="37" t="str">
        <f>IF(R68&gt;0,MAX(S65:S67)+1,"")</f>
        <v/>
      </c>
      <c r="W68" s="37" t="str">
        <f>W66</f>
        <v>Cars.com</v>
      </c>
      <c r="X68" s="37" t="str">
        <f t="shared" ref="X68:X72" si="20">IF(AA68="","",W68&amp;"-"&amp;AA68)</f>
        <v/>
      </c>
      <c r="Y68" s="51" t="s">
        <v>121</v>
      </c>
      <c r="Z68" s="37">
        <f>COUNTIF(DATA_FINAL!$D$200:$D$253,Y68)</f>
        <v>0</v>
      </c>
      <c r="AA68" s="37" t="str">
        <f>IF(Z68&gt;0,MAX(AA65:AA66)+1,"")</f>
        <v/>
      </c>
    </row>
    <row r="69" spans="1:28" x14ac:dyDescent="0.35">
      <c r="A69" s="37">
        <v>64</v>
      </c>
      <c r="B69" s="37" t="str">
        <f>E69&amp;"-"&amp;COUNTIF(E$6:E69,E69)</f>
        <v>-0</v>
      </c>
      <c r="C69" s="37" t="str">
        <f>F69&amp;"-"&amp;COUNTIF(F$6:F69,F69)</f>
        <v>-0</v>
      </c>
      <c r="H69" s="40"/>
      <c r="O69" s="37" t="str">
        <f t="shared" si="19"/>
        <v>Cars.com</v>
      </c>
      <c r="P69" s="37" t="str">
        <f t="shared" si="18"/>
        <v>Cars.com-2</v>
      </c>
      <c r="Q69" s="51" t="s">
        <v>619</v>
      </c>
      <c r="R69" s="37">
        <f>COUNTIF(DATA_FINAL!$C$200:$C$253,Q69)</f>
        <v>1</v>
      </c>
      <c r="S69" s="37">
        <f>IF(R69&gt;0,MAX(S65:S68)+1,"")</f>
        <v>2</v>
      </c>
      <c r="W69" s="37" t="str">
        <f t="shared" ref="W69:W72" si="21">W68</f>
        <v>Cars.com</v>
      </c>
      <c r="X69" s="37" t="str">
        <f t="shared" si="20"/>
        <v/>
      </c>
      <c r="Y69" s="51" t="s">
        <v>122</v>
      </c>
      <c r="Z69" s="37">
        <f>COUNTIF(DATA_FINAL!$D$200:$D$253,Y69)</f>
        <v>0</v>
      </c>
      <c r="AA69" s="37" t="str">
        <f>IF(Z69&gt;0,MAX(AA65:AA68)+1,"")</f>
        <v/>
      </c>
    </row>
    <row r="70" spans="1:28" x14ac:dyDescent="0.35">
      <c r="A70" s="37">
        <v>65</v>
      </c>
      <c r="B70" s="37" t="str">
        <f>E70&amp;"-"&amp;COUNTIF(E$6:E70,E70)</f>
        <v>-0</v>
      </c>
      <c r="C70" s="37" t="str">
        <f>F70&amp;"-"&amp;COUNTIF(F$6:F70,F70)</f>
        <v>-0</v>
      </c>
      <c r="H70" s="40"/>
      <c r="O70" s="37" t="str">
        <f t="shared" si="19"/>
        <v>Cars.com</v>
      </c>
      <c r="P70" s="37" t="str">
        <f t="shared" si="18"/>
        <v/>
      </c>
      <c r="Q70" s="51" t="s">
        <v>3287</v>
      </c>
      <c r="R70" s="37">
        <f>COUNTIF(DATA_FINAL!$C$200:$C$253,Q70)</f>
        <v>0</v>
      </c>
      <c r="S70" s="37" t="str">
        <f>IF(R70&gt;0,MAX(S65:S69)+1,"")</f>
        <v/>
      </c>
      <c r="W70" s="37" t="str">
        <f t="shared" si="21"/>
        <v>Cars.com</v>
      </c>
      <c r="X70" s="37" t="str">
        <f t="shared" si="20"/>
        <v/>
      </c>
      <c r="Y70" s="51" t="s">
        <v>123</v>
      </c>
      <c r="Z70" s="37">
        <f>COUNTIF(DATA_FINAL!$D$200:$D$253,Y70)</f>
        <v>0</v>
      </c>
      <c r="AA70" s="37" t="str">
        <f>IF(Z70&gt;0,MAX(AA65:AA69)+1,"")</f>
        <v/>
      </c>
    </row>
    <row r="71" spans="1:28" x14ac:dyDescent="0.35">
      <c r="A71" s="37">
        <v>66</v>
      </c>
      <c r="B71" s="37" t="str">
        <f>E71&amp;"-"&amp;COUNTIF(E$6:E71,E71)</f>
        <v>-0</v>
      </c>
      <c r="C71" s="37" t="str">
        <f>F71&amp;"-"&amp;COUNTIF(F$6:F71,F71)</f>
        <v>-0</v>
      </c>
      <c r="H71" s="40"/>
      <c r="O71" s="37" t="str">
        <f t="shared" si="19"/>
        <v>Cars.com</v>
      </c>
      <c r="P71" s="37" t="str">
        <f t="shared" ref="P71:P72" si="22">IF(S71="","",O71&amp;"-"&amp;S71)</f>
        <v>Cars.com-3</v>
      </c>
      <c r="Q71" s="51" t="s">
        <v>3288</v>
      </c>
      <c r="R71" s="37">
        <f>COUNTIF(DATA_FINAL!$C$200:$C$253,Q71)</f>
        <v>1</v>
      </c>
      <c r="S71" s="37">
        <f>IF(R71&gt;0,MAX(S66:S70)+1,"")</f>
        <v>3</v>
      </c>
      <c r="W71" s="37" t="str">
        <f t="shared" si="21"/>
        <v>Cars.com</v>
      </c>
      <c r="X71" s="37" t="str">
        <f t="shared" si="20"/>
        <v/>
      </c>
      <c r="Y71" s="51" t="s">
        <v>124</v>
      </c>
      <c r="Z71" s="37">
        <f>COUNTIF(DATA_FINAL!$D$200:$D$253,Y71)</f>
        <v>0</v>
      </c>
      <c r="AA71" s="37" t="str">
        <f>IF(Z71&gt;0,MAX(AA65:AA70)+1,"")</f>
        <v/>
      </c>
    </row>
    <row r="72" spans="1:28" x14ac:dyDescent="0.35">
      <c r="A72" s="37">
        <v>67</v>
      </c>
      <c r="B72" s="37" t="str">
        <f>E72&amp;"-"&amp;COUNTIF(E$6:E72,E72)</f>
        <v>-0</v>
      </c>
      <c r="C72" s="37" t="str">
        <f>F72&amp;"-"&amp;COUNTIF(F$6:F72,F72)</f>
        <v>-0</v>
      </c>
      <c r="H72" s="40"/>
      <c r="O72" s="37" t="str">
        <f t="shared" si="19"/>
        <v>Cars.com</v>
      </c>
      <c r="P72" s="37" t="str">
        <f t="shared" si="22"/>
        <v>Cars.com-4</v>
      </c>
      <c r="Q72" s="51" t="s">
        <v>3289</v>
      </c>
      <c r="R72" s="37">
        <f>COUNTIF(DATA_FINAL!$C$200:$C$253,Q72)</f>
        <v>1</v>
      </c>
      <c r="S72" s="37">
        <f>IF(R72&gt;0,MAX(S67:S71)+1,"")</f>
        <v>4</v>
      </c>
      <c r="W72" s="63" t="str">
        <f t="shared" si="21"/>
        <v>Cars.com</v>
      </c>
      <c r="X72" s="37" t="str">
        <f t="shared" si="20"/>
        <v>Cars.com-2</v>
      </c>
      <c r="Y72" s="63" t="s">
        <v>3201</v>
      </c>
      <c r="Z72" s="63">
        <f>SUM(Z66:Z71)</f>
        <v>13</v>
      </c>
      <c r="AA72" s="37">
        <f>IF(Z72&gt;0,MAX(AA66:AA71)+1,"")</f>
        <v>2</v>
      </c>
      <c r="AB72" s="37">
        <f>AA72-1</f>
        <v>1</v>
      </c>
    </row>
    <row r="73" spans="1:28" x14ac:dyDescent="0.35">
      <c r="A73" s="37">
        <v>68</v>
      </c>
      <c r="B73" s="37" t="str">
        <f>E73&amp;"-"&amp;COUNTIF(E$6:E73,E73)</f>
        <v>-0</v>
      </c>
      <c r="C73" s="37" t="str">
        <f>F73&amp;"-"&amp;COUNTIF(F$6:F73,F73)</f>
        <v>-0</v>
      </c>
      <c r="H73" s="40"/>
      <c r="J73" s="37"/>
      <c r="O73" s="37" t="str">
        <f t="shared" si="19"/>
        <v>Cars.com</v>
      </c>
      <c r="P73" s="37" t="str">
        <f t="shared" si="18"/>
        <v>Cars.com-5</v>
      </c>
      <c r="Q73" s="51" t="s">
        <v>3290</v>
      </c>
      <c r="R73" s="37">
        <f>COUNTIF(DATA_FINAL!$C$200:$C$253,Q73)</f>
        <v>1</v>
      </c>
      <c r="S73" s="37">
        <f>IF(R73&gt;0,MAX(S65:S72)+1,"")</f>
        <v>5</v>
      </c>
    </row>
    <row r="74" spans="1:28" x14ac:dyDescent="0.35">
      <c r="A74" s="37">
        <v>69</v>
      </c>
      <c r="B74" s="37" t="str">
        <f>E74&amp;"-"&amp;COUNTIF(E$6:E74,E74)</f>
        <v>-0</v>
      </c>
      <c r="C74" s="37" t="str">
        <f>F74&amp;"-"&amp;COUNTIF(F$6:F74,F74)</f>
        <v>-0</v>
      </c>
      <c r="H74" s="40"/>
      <c r="J74" s="37"/>
      <c r="O74" s="37" t="str">
        <f t="shared" si="19"/>
        <v>Cars.com</v>
      </c>
      <c r="P74" s="37" t="str">
        <f t="shared" si="18"/>
        <v/>
      </c>
      <c r="Q74" s="51" t="s">
        <v>3292</v>
      </c>
      <c r="R74" s="37">
        <f>COUNTIF(DATA_FINAL!$C$200:$C$253,Q74)</f>
        <v>0</v>
      </c>
      <c r="S74" s="37" t="str">
        <f>IF(R74&gt;0,MAX(S65:S73)+1,"")</f>
        <v/>
      </c>
    </row>
    <row r="75" spans="1:28" x14ac:dyDescent="0.35">
      <c r="A75" s="37">
        <v>70</v>
      </c>
      <c r="H75" s="40"/>
      <c r="J75" s="37"/>
      <c r="O75" s="37" t="str">
        <f t="shared" si="19"/>
        <v>Cars.com</v>
      </c>
      <c r="P75" s="37" t="str">
        <f t="shared" si="18"/>
        <v/>
      </c>
      <c r="Q75" s="51" t="s">
        <v>3295</v>
      </c>
      <c r="R75" s="37">
        <f>COUNTIF(DATA_FINAL!$C$200:$C$253,Q75)</f>
        <v>0</v>
      </c>
      <c r="S75" s="37" t="str">
        <f>IF(R75&gt;0,MAX(S65:S74)+1,"")</f>
        <v/>
      </c>
    </row>
    <row r="76" spans="1:28" x14ac:dyDescent="0.35">
      <c r="H76" s="40"/>
      <c r="J76" s="37"/>
      <c r="O76" s="37" t="str">
        <f t="shared" si="19"/>
        <v>Cars.com</v>
      </c>
      <c r="P76" s="37" t="str">
        <f t="shared" si="18"/>
        <v/>
      </c>
      <c r="Q76" s="51" t="s">
        <v>3296</v>
      </c>
      <c r="R76" s="37">
        <f>COUNTIF(DATA_FINAL!$C$200:$C$253,Q76)</f>
        <v>0</v>
      </c>
      <c r="S76" s="37" t="str">
        <f>IF(R76&gt;0,MAX(S65:S75)+1,"")</f>
        <v/>
      </c>
    </row>
    <row r="77" spans="1:28" x14ac:dyDescent="0.35">
      <c r="J77" s="37"/>
      <c r="O77" s="37" t="str">
        <f t="shared" si="19"/>
        <v>Cars.com</v>
      </c>
      <c r="P77" s="37" t="str">
        <f t="shared" si="18"/>
        <v/>
      </c>
      <c r="Q77" s="51" t="s">
        <v>3297</v>
      </c>
      <c r="R77" s="37">
        <f>COUNTIF(DATA_FINAL!$C$200:$C$253,Q77)</f>
        <v>0</v>
      </c>
      <c r="S77" s="37" t="str">
        <f>IF(R77&gt;0,MAX(S65:S76)+1,"")</f>
        <v/>
      </c>
    </row>
    <row r="78" spans="1:28" x14ac:dyDescent="0.35">
      <c r="O78" s="37" t="str">
        <f t="shared" si="19"/>
        <v>Cars.com</v>
      </c>
      <c r="P78" s="37" t="str">
        <f t="shared" si="18"/>
        <v/>
      </c>
      <c r="Q78" s="51" t="s">
        <v>3298</v>
      </c>
      <c r="R78" s="37">
        <f>COUNTIF(DATA_FINAL!$C$200:$C$253,Q78)</f>
        <v>0</v>
      </c>
      <c r="S78" s="37" t="str">
        <f>IF(R78&gt;0,MAX(S65:S77)+1,"")</f>
        <v/>
      </c>
    </row>
    <row r="79" spans="1:28" x14ac:dyDescent="0.35">
      <c r="G79" s="62"/>
      <c r="O79" s="37" t="str">
        <f t="shared" si="19"/>
        <v>Cars.com</v>
      </c>
      <c r="P79" s="37" t="str">
        <f t="shared" si="18"/>
        <v>Cars.com-6</v>
      </c>
      <c r="Q79" s="57" t="s">
        <v>3299</v>
      </c>
      <c r="R79" s="37">
        <f>COUNTIF(DATA_FINAL!$C$200:$C$253,Q79)</f>
        <v>1</v>
      </c>
      <c r="S79" s="37">
        <f>IF(R79&gt;0,MAX(S65:S78)+1,"")</f>
        <v>6</v>
      </c>
    </row>
    <row r="80" spans="1:28" x14ac:dyDescent="0.35">
      <c r="D80" s="48" t="s">
        <v>3307</v>
      </c>
      <c r="E80" s="48" t="s">
        <v>3308</v>
      </c>
      <c r="F80" s="48"/>
      <c r="O80" s="37" t="str">
        <f t="shared" si="19"/>
        <v>Cars.com</v>
      </c>
      <c r="P80" s="37" t="str">
        <f t="shared" si="18"/>
        <v>Cars.com-7</v>
      </c>
      <c r="Q80" s="51" t="s">
        <v>3300</v>
      </c>
      <c r="R80" s="37">
        <f>COUNTIF(DATA_FINAL!$C$200:$C$253,Q80)</f>
        <v>1</v>
      </c>
      <c r="S80" s="37">
        <f>IF(R80&gt;0,MAX(S65:S79)+1,"")</f>
        <v>7</v>
      </c>
    </row>
    <row r="81" spans="4:28" x14ac:dyDescent="0.35">
      <c r="D81" s="39" t="s">
        <v>3309</v>
      </c>
      <c r="E81" s="39" t="s">
        <v>3309</v>
      </c>
      <c r="O81" s="37" t="str">
        <f t="shared" si="19"/>
        <v>Cars.com</v>
      </c>
      <c r="P81" s="37" t="str">
        <f t="shared" si="18"/>
        <v/>
      </c>
      <c r="Q81" s="51" t="s">
        <v>3301</v>
      </c>
      <c r="R81" s="37">
        <f>COUNTIF(DATA_FINAL!$C$200:$C$253,Q81)</f>
        <v>0</v>
      </c>
      <c r="S81" s="37" t="str">
        <f>IF(R81&gt;0,MAX(S65:S80)+1,"")</f>
        <v/>
      </c>
    </row>
    <row r="82" spans="4:28" x14ac:dyDescent="0.35">
      <c r="D82" s="39" t="s">
        <v>52</v>
      </c>
      <c r="E82" s="39" t="s">
        <v>52</v>
      </c>
      <c r="O82" s="37" t="str">
        <f t="shared" si="19"/>
        <v>Cars.com</v>
      </c>
      <c r="P82" s="37" t="str">
        <f t="shared" si="18"/>
        <v>Cars.com-8</v>
      </c>
      <c r="Q82" s="51" t="s">
        <v>3302</v>
      </c>
      <c r="R82" s="37">
        <f>COUNTIF(DATA_FINAL!$C$200:$C$253,Q82)</f>
        <v>1</v>
      </c>
      <c r="S82" s="37">
        <f>IF(R82&gt;0,MAX(S65:S81)+1,"")</f>
        <v>8</v>
      </c>
    </row>
    <row r="83" spans="4:28" x14ac:dyDescent="0.35">
      <c r="D83" s="39" t="s">
        <v>51</v>
      </c>
      <c r="E83" s="39" t="s">
        <v>3310</v>
      </c>
      <c r="O83" s="37" t="str">
        <f t="shared" si="19"/>
        <v>Cars.com</v>
      </c>
      <c r="P83" s="37" t="str">
        <f t="shared" si="18"/>
        <v/>
      </c>
      <c r="Q83" s="51" t="s">
        <v>3304</v>
      </c>
      <c r="R83" s="37">
        <f>COUNTIF(DATA_FINAL!$C$200:$C$253,Q83)</f>
        <v>0</v>
      </c>
      <c r="S83" s="37" t="str">
        <f>IF(R83&gt;0,MAX(S65:S82)+1,"")</f>
        <v/>
      </c>
    </row>
    <row r="84" spans="4:28" x14ac:dyDescent="0.35">
      <c r="D84" s="39" t="s">
        <v>3311</v>
      </c>
      <c r="E84" s="39" t="s">
        <v>3312</v>
      </c>
      <c r="O84" s="63" t="str">
        <f t="shared" si="19"/>
        <v>Cars.com</v>
      </c>
      <c r="P84" s="37" t="str">
        <f t="shared" si="18"/>
        <v>Cars.com-9</v>
      </c>
      <c r="Q84" s="63" t="s">
        <v>3201</v>
      </c>
      <c r="R84" s="63">
        <f>SUM(R66:R83)</f>
        <v>9</v>
      </c>
      <c r="S84" s="37">
        <f>IF(R84&gt;0,MAX(S65:S83)+1,"")</f>
        <v>9</v>
      </c>
      <c r="T84" s="37">
        <f>S84-1</f>
        <v>8</v>
      </c>
    </row>
    <row r="86" spans="4:28" x14ac:dyDescent="0.35">
      <c r="O86" s="37" t="s">
        <v>25</v>
      </c>
      <c r="P86" s="37" t="str">
        <f>IF(S86="","",O86&amp;"-"&amp;S86)</f>
        <v/>
      </c>
      <c r="Q86" s="51" t="s">
        <v>3279</v>
      </c>
      <c r="R86" s="37">
        <f>COUNTIF(DATA_FINAL!$C$265:$C$318,Q86)</f>
        <v>0</v>
      </c>
      <c r="S86" s="37" t="str">
        <f>IF(R86&gt;0,MAX(S85:S85)+1,"")</f>
        <v/>
      </c>
      <c r="W86" s="37" t="s">
        <v>25</v>
      </c>
      <c r="X86" s="37" t="str">
        <f>IF(AA86="","",W86&amp;"-"&amp;AA86)</f>
        <v/>
      </c>
      <c r="Y86" s="51" t="s">
        <v>3280</v>
      </c>
      <c r="Z86" s="37">
        <f>COUNTIF(DATA_FINAL!$D$265:$D$318,Y86)</f>
        <v>0</v>
      </c>
      <c r="AA86" s="37" t="str">
        <f>IF(Z86&gt;0,MAX(AA85:AA85)+1,"")</f>
        <v/>
      </c>
    </row>
    <row r="87" spans="4:28" x14ac:dyDescent="0.35">
      <c r="G87" s="62"/>
      <c r="H87" s="48"/>
      <c r="O87" s="37" t="str">
        <f>O86</f>
        <v>TrueCar</v>
      </c>
      <c r="P87" s="37" t="str">
        <f t="shared" ref="P87:P90" si="23">IF(S87="","",O87&amp;"-"&amp;S87)</f>
        <v/>
      </c>
      <c r="Q87" s="51" t="s">
        <v>3282</v>
      </c>
      <c r="R87" s="37">
        <f>COUNTIF(DATA_FINAL!$C$265:$C$318,Q87)</f>
        <v>0</v>
      </c>
      <c r="S87" s="37" t="str">
        <f>IF(R87&gt;0,MAX(S85:S86)+1,"")</f>
        <v/>
      </c>
      <c r="W87" s="37" t="s">
        <v>25</v>
      </c>
      <c r="X87" s="37" t="str">
        <f>IF(AA87="","",W87&amp;"-"&amp;AA87)</f>
        <v/>
      </c>
      <c r="Y87" s="51" t="s">
        <v>120</v>
      </c>
      <c r="Z87" s="37">
        <f>COUNTIF(DATA_FINAL!$D$265:$D$318,Y87)</f>
        <v>0</v>
      </c>
      <c r="AA87" s="37" t="str">
        <f>IF(Z87&gt;0,MAX(AA86:AA86)+1,"")</f>
        <v/>
      </c>
    </row>
    <row r="88" spans="4:28" x14ac:dyDescent="0.35">
      <c r="D88" s="48" t="s">
        <v>48</v>
      </c>
      <c r="E88" s="48"/>
      <c r="F88" s="48"/>
      <c r="O88" s="37" t="str">
        <f t="shared" ref="O88:O104" si="24">O87</f>
        <v>TrueCar</v>
      </c>
      <c r="P88" s="37" t="str">
        <f t="shared" si="23"/>
        <v/>
      </c>
      <c r="Q88" s="51" t="s">
        <v>3283</v>
      </c>
      <c r="R88" s="37">
        <f>COUNTIF(DATA_FINAL!$C$265:$C$318,Q88)</f>
        <v>0</v>
      </c>
      <c r="S88" s="37" t="str">
        <f>IF(R88&gt;0,MAX(S85:S87)+1,"")</f>
        <v/>
      </c>
      <c r="W88" s="37" t="str">
        <f>W86</f>
        <v>TrueCar</v>
      </c>
      <c r="X88" s="37" t="str">
        <f t="shared" ref="X88:X92" si="25">IF(AA88="","",W88&amp;"-"&amp;AA88)</f>
        <v/>
      </c>
      <c r="Y88" s="51" t="s">
        <v>121</v>
      </c>
      <c r="Z88" s="37">
        <f>COUNTIF(DATA_FINAL!$D$265:$D$318,Y88)</f>
        <v>0</v>
      </c>
      <c r="AA88" s="37" t="str">
        <f>IF(Z88&gt;0,MAX(AA85:AA86)+1,"")</f>
        <v/>
      </c>
    </row>
    <row r="89" spans="4:28" x14ac:dyDescent="0.35">
      <c r="D89" s="39" t="s">
        <v>3280</v>
      </c>
      <c r="O89" s="37" t="str">
        <f t="shared" si="24"/>
        <v>TrueCar</v>
      </c>
      <c r="P89" s="37" t="str">
        <f t="shared" si="23"/>
        <v/>
      </c>
      <c r="Q89" s="51" t="s">
        <v>619</v>
      </c>
      <c r="R89" s="37">
        <f>COUNTIF(DATA_FINAL!$C$265:$C$318,Q89)</f>
        <v>0</v>
      </c>
      <c r="S89" s="37" t="str">
        <f>IF(R89&gt;0,MAX(S85:S88)+1,"")</f>
        <v/>
      </c>
      <c r="W89" s="37" t="str">
        <f t="shared" ref="W89:W92" si="26">W88</f>
        <v>TrueCar</v>
      </c>
      <c r="X89" s="37" t="str">
        <f t="shared" si="25"/>
        <v/>
      </c>
      <c r="Y89" s="51" t="s">
        <v>122</v>
      </c>
      <c r="Z89" s="37">
        <f>COUNTIF(DATA_FINAL!$D$265:$D$318,Y89)</f>
        <v>0</v>
      </c>
      <c r="AA89" s="37" t="str">
        <f>IF(Z89&gt;0,MAX(AA85:AA88)+1,"")</f>
        <v/>
      </c>
    </row>
    <row r="90" spans="4:28" x14ac:dyDescent="0.35">
      <c r="D90" s="39" t="s">
        <v>120</v>
      </c>
      <c r="O90" s="37" t="str">
        <f t="shared" si="24"/>
        <v>TrueCar</v>
      </c>
      <c r="P90" s="37" t="str">
        <f t="shared" si="23"/>
        <v/>
      </c>
      <c r="Q90" s="51" t="s">
        <v>3287</v>
      </c>
      <c r="R90" s="37">
        <f>COUNTIF(DATA_FINAL!$C$265:$C$318,Q90)</f>
        <v>0</v>
      </c>
      <c r="S90" s="37" t="str">
        <f>IF(R90&gt;0,MAX(S85:S89)+1,"")</f>
        <v/>
      </c>
      <c r="W90" s="37" t="str">
        <f t="shared" si="26"/>
        <v>TrueCar</v>
      </c>
      <c r="X90" s="37" t="str">
        <f t="shared" si="25"/>
        <v/>
      </c>
      <c r="Y90" s="51" t="s">
        <v>123</v>
      </c>
      <c r="Z90" s="37">
        <f>COUNTIF(DATA_FINAL!$D$265:$D$318,Y90)</f>
        <v>0</v>
      </c>
      <c r="AA90" s="37" t="str">
        <f>IF(Z90&gt;0,MAX(AA85:AA89)+1,"")</f>
        <v/>
      </c>
    </row>
    <row r="91" spans="4:28" x14ac:dyDescent="0.35">
      <c r="D91" s="39" t="s">
        <v>121</v>
      </c>
      <c r="O91" s="37" t="str">
        <f t="shared" si="24"/>
        <v>TrueCar</v>
      </c>
      <c r="P91" s="37" t="str">
        <f t="shared" ref="P91:P92" si="27">IF(S91="","",O91&amp;"-"&amp;S91)</f>
        <v/>
      </c>
      <c r="Q91" s="51" t="s">
        <v>3288</v>
      </c>
      <c r="R91" s="37">
        <f>COUNTIF(DATA_FINAL!$C$265:$C$318,Q91)</f>
        <v>0</v>
      </c>
      <c r="S91" s="37" t="str">
        <f>IF(R91&gt;0,MAX(S86:S90)+1,"")</f>
        <v/>
      </c>
      <c r="W91" s="37" t="str">
        <f t="shared" si="26"/>
        <v>TrueCar</v>
      </c>
      <c r="X91" s="37" t="str">
        <f t="shared" si="25"/>
        <v/>
      </c>
      <c r="Y91" s="51" t="s">
        <v>124</v>
      </c>
      <c r="Z91" s="37">
        <f>COUNTIF(DATA_FINAL!$D$265:$D$318,Y91)</f>
        <v>0</v>
      </c>
      <c r="AA91" s="37" t="str">
        <f>IF(Z91&gt;0,MAX(AA85:AA90)+1,"")</f>
        <v/>
      </c>
    </row>
    <row r="92" spans="4:28" x14ac:dyDescent="0.35">
      <c r="D92" s="39" t="s">
        <v>122</v>
      </c>
      <c r="O92" s="37" t="str">
        <f t="shared" si="24"/>
        <v>TrueCar</v>
      </c>
      <c r="P92" s="37" t="str">
        <f t="shared" si="27"/>
        <v/>
      </c>
      <c r="Q92" s="51" t="s">
        <v>3289</v>
      </c>
      <c r="R92" s="37">
        <f>COUNTIF(DATA_FINAL!$C$265:$C$318,Q92)</f>
        <v>0</v>
      </c>
      <c r="S92" s="37" t="str">
        <f>IF(R92&gt;0,MAX(S87:S91)+1,"")</f>
        <v/>
      </c>
      <c r="W92" s="63" t="str">
        <f t="shared" si="26"/>
        <v>TrueCar</v>
      </c>
      <c r="X92" s="37" t="str">
        <f t="shared" si="25"/>
        <v/>
      </c>
      <c r="Y92" s="63" t="s">
        <v>3201</v>
      </c>
      <c r="Z92" s="63">
        <f>SUM(Z86:Z91)</f>
        <v>0</v>
      </c>
      <c r="AA92" s="37" t="str">
        <f>IF(Z92&gt;0,MAX(AA86:AA91)+1,"")</f>
        <v/>
      </c>
      <c r="AB92" s="37" t="e">
        <f>AA92-1</f>
        <v>#VALUE!</v>
      </c>
    </row>
    <row r="93" spans="4:28" x14ac:dyDescent="0.35">
      <c r="D93" s="39" t="s">
        <v>123</v>
      </c>
      <c r="O93" s="37" t="str">
        <f t="shared" si="24"/>
        <v>TrueCar</v>
      </c>
      <c r="P93" s="37" t="str">
        <f t="shared" ref="P93:P104" si="28">IF(S93="","",O93&amp;"-"&amp;S93)</f>
        <v/>
      </c>
      <c r="Q93" s="51" t="s">
        <v>3290</v>
      </c>
      <c r="R93" s="37">
        <f>COUNTIF(DATA_FINAL!$C$265:$C$318,Q93)</f>
        <v>0</v>
      </c>
      <c r="S93" s="37" t="str">
        <f>IF(R93&gt;0,MAX(S85:S92)+1,"")</f>
        <v/>
      </c>
    </row>
    <row r="94" spans="4:28" x14ac:dyDescent="0.35">
      <c r="D94" s="39" t="s">
        <v>124</v>
      </c>
      <c r="O94" s="37" t="str">
        <f t="shared" si="24"/>
        <v>TrueCar</v>
      </c>
      <c r="P94" s="37" t="str">
        <f t="shared" si="28"/>
        <v/>
      </c>
      <c r="Q94" s="51" t="s">
        <v>3292</v>
      </c>
      <c r="R94" s="37">
        <f>COUNTIF(DATA_FINAL!$C$265:$C$318,Q94)</f>
        <v>0</v>
      </c>
      <c r="S94" s="37" t="str">
        <f>IF(R94&gt;0,MAX(S85:S93)+1,"")</f>
        <v/>
      </c>
    </row>
    <row r="95" spans="4:28" x14ac:dyDescent="0.35">
      <c r="O95" s="37" t="str">
        <f t="shared" si="24"/>
        <v>TrueCar</v>
      </c>
      <c r="P95" s="37" t="str">
        <f t="shared" si="28"/>
        <v/>
      </c>
      <c r="Q95" s="51" t="s">
        <v>3295</v>
      </c>
      <c r="R95" s="37">
        <f>COUNTIF(DATA_FINAL!$C$265:$C$318,Q95)</f>
        <v>0</v>
      </c>
      <c r="S95" s="37" t="str">
        <f>IF(R95&gt;0,MAX(S85:S94)+1,"")</f>
        <v/>
      </c>
    </row>
    <row r="96" spans="4:28" x14ac:dyDescent="0.35">
      <c r="O96" s="37" t="str">
        <f t="shared" si="24"/>
        <v>TrueCar</v>
      </c>
      <c r="P96" s="37" t="str">
        <f t="shared" si="28"/>
        <v/>
      </c>
      <c r="Q96" s="51" t="s">
        <v>3296</v>
      </c>
      <c r="R96" s="37">
        <f>COUNTIF(DATA_FINAL!$C$265:$C$318,Q96)</f>
        <v>0</v>
      </c>
      <c r="S96" s="37" t="str">
        <f>IF(R96&gt;0,MAX(S85:S95)+1,"")</f>
        <v/>
      </c>
    </row>
    <row r="97" spans="15:20" x14ac:dyDescent="0.35">
      <c r="O97" s="37" t="str">
        <f t="shared" si="24"/>
        <v>TrueCar</v>
      </c>
      <c r="P97" s="37" t="str">
        <f t="shared" si="28"/>
        <v/>
      </c>
      <c r="Q97" s="51" t="s">
        <v>3297</v>
      </c>
      <c r="R97" s="37">
        <f>COUNTIF(DATA_FINAL!$C$265:$C$318,Q97)</f>
        <v>0</v>
      </c>
      <c r="S97" s="37" t="str">
        <f>IF(R97&gt;0,MAX(S85:S96)+1,"")</f>
        <v/>
      </c>
    </row>
    <row r="98" spans="15:20" x14ac:dyDescent="0.35">
      <c r="O98" s="37" t="str">
        <f t="shared" si="24"/>
        <v>TrueCar</v>
      </c>
      <c r="P98" s="37" t="str">
        <f t="shared" si="28"/>
        <v/>
      </c>
      <c r="Q98" s="51" t="s">
        <v>3298</v>
      </c>
      <c r="R98" s="37">
        <f>COUNTIF(DATA_FINAL!$C$265:$C$318,Q98)</f>
        <v>0</v>
      </c>
      <c r="S98" s="37" t="str">
        <f>IF(R98&gt;0,MAX(S85:S97)+1,"")</f>
        <v/>
      </c>
    </row>
    <row r="99" spans="15:20" x14ac:dyDescent="0.35">
      <c r="O99" s="37" t="str">
        <f t="shared" si="24"/>
        <v>TrueCar</v>
      </c>
      <c r="P99" s="37" t="str">
        <f t="shared" si="28"/>
        <v/>
      </c>
      <c r="Q99" s="57" t="s">
        <v>3299</v>
      </c>
      <c r="R99" s="37">
        <f>COUNTIF(DATA_FINAL!$C$265:$C$318,Q99)</f>
        <v>0</v>
      </c>
      <c r="S99" s="37" t="str">
        <f>IF(R99&gt;0,MAX(S85:S98)+1,"")</f>
        <v/>
      </c>
    </row>
    <row r="100" spans="15:20" x14ac:dyDescent="0.35">
      <c r="O100" s="37" t="str">
        <f t="shared" si="24"/>
        <v>TrueCar</v>
      </c>
      <c r="P100" s="37" t="str">
        <f t="shared" si="28"/>
        <v/>
      </c>
      <c r="Q100" s="51" t="s">
        <v>3300</v>
      </c>
      <c r="R100" s="37">
        <f>COUNTIF(DATA_FINAL!$C$265:$C$318,Q100)</f>
        <v>0</v>
      </c>
      <c r="S100" s="37" t="str">
        <f>IF(R100&gt;0,MAX(S85:S99)+1,"")</f>
        <v/>
      </c>
    </row>
    <row r="101" spans="15:20" x14ac:dyDescent="0.35">
      <c r="O101" s="37" t="str">
        <f t="shared" si="24"/>
        <v>TrueCar</v>
      </c>
      <c r="P101" s="37" t="str">
        <f t="shared" si="28"/>
        <v/>
      </c>
      <c r="Q101" s="51" t="s">
        <v>3301</v>
      </c>
      <c r="R101" s="37">
        <f>COUNTIF(DATA_FINAL!$C$265:$C$318,Q101)</f>
        <v>0</v>
      </c>
      <c r="S101" s="37" t="str">
        <f>IF(R101&gt;0,MAX(S85:S100)+1,"")</f>
        <v/>
      </c>
    </row>
    <row r="102" spans="15:20" x14ac:dyDescent="0.35">
      <c r="O102" s="37" t="str">
        <f t="shared" si="24"/>
        <v>TrueCar</v>
      </c>
      <c r="P102" s="37" t="str">
        <f t="shared" si="28"/>
        <v/>
      </c>
      <c r="Q102" s="51" t="s">
        <v>3302</v>
      </c>
      <c r="R102" s="37">
        <f>COUNTIF(DATA_FINAL!$C$265:$C$318,Q102)</f>
        <v>0</v>
      </c>
      <c r="S102" s="37" t="str">
        <f>IF(R102&gt;0,MAX(S85:S101)+1,"")</f>
        <v/>
      </c>
    </row>
    <row r="103" spans="15:20" x14ac:dyDescent="0.35">
      <c r="O103" s="37" t="str">
        <f t="shared" si="24"/>
        <v>TrueCar</v>
      </c>
      <c r="P103" s="37" t="str">
        <f t="shared" si="28"/>
        <v/>
      </c>
      <c r="Q103" s="51" t="s">
        <v>3304</v>
      </c>
      <c r="R103" s="37">
        <f>COUNTIF(DATA_FINAL!$C$265:$C$318,Q103)</f>
        <v>0</v>
      </c>
      <c r="S103" s="37" t="str">
        <f>IF(R103&gt;0,MAX(S85:S102)+1,"")</f>
        <v/>
      </c>
    </row>
    <row r="104" spans="15:20" x14ac:dyDescent="0.35">
      <c r="O104" s="63" t="str">
        <f t="shared" si="24"/>
        <v>TrueCar</v>
      </c>
      <c r="P104" s="37" t="str">
        <f t="shared" si="28"/>
        <v/>
      </c>
      <c r="Q104" s="63" t="s">
        <v>3201</v>
      </c>
      <c r="R104" s="63">
        <f>SUM(R86:R103)</f>
        <v>0</v>
      </c>
      <c r="S104" s="37" t="str">
        <f>IF(R104&gt;0,MAX(S85:S103)+1,"")</f>
        <v/>
      </c>
      <c r="T104" s="37" t="e">
        <f>S104-1</f>
        <v>#VALUE!</v>
      </c>
    </row>
  </sheetData>
  <sortState xmlns:xlrd2="http://schemas.microsoft.com/office/spreadsheetml/2017/richdata2" ref="D6:F76">
    <sortCondition ref="D6:D76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684F83-F1FD-E541-8FD7-C699A37E0538}">
  <sheetPr>
    <pageSetUpPr fitToPage="1"/>
  </sheetPr>
  <dimension ref="A1:AK169"/>
  <sheetViews>
    <sheetView showGridLines="0" topLeftCell="G1" workbookViewId="0">
      <pane ySplit="6" topLeftCell="A37" activePane="bottomLeft" state="frozen"/>
      <selection activeCell="G1" sqref="G1"/>
      <selection pane="bottomLeft" activeCell="A12" sqref="A12:XFD12"/>
    </sheetView>
  </sheetViews>
  <sheetFormatPr defaultColWidth="8.81640625" defaultRowHeight="14.5" x14ac:dyDescent="0.35"/>
  <cols>
    <col min="1" max="2" width="8.81640625" hidden="1" customWidth="1"/>
    <col min="3" max="3" width="16.1796875" hidden="1" customWidth="1"/>
    <col min="4" max="4" width="8.81640625" hidden="1" customWidth="1"/>
    <col min="5" max="6" width="42" hidden="1" customWidth="1"/>
    <col min="7" max="7" width="34.81640625" style="65" bestFit="1" customWidth="1"/>
    <col min="8" max="10" width="14.453125" style="65" customWidth="1"/>
    <col min="11" max="11" width="19.453125" style="65" bestFit="1" customWidth="1"/>
    <col min="12" max="13" width="14.453125" style="65" customWidth="1"/>
    <col min="14" max="14" width="19.453125" style="65" customWidth="1"/>
    <col min="15" max="15" width="14.453125" style="65" customWidth="1"/>
    <col min="17" max="25" width="8.81640625" customWidth="1"/>
    <col min="27" max="37" width="16.81640625" hidden="1" customWidth="1"/>
  </cols>
  <sheetData>
    <row r="1" spans="1:37" ht="32.25" customHeight="1" thickBot="1" x14ac:dyDescent="0.4">
      <c r="G1" s="323" t="s">
        <v>24</v>
      </c>
      <c r="H1" s="419" t="s">
        <v>10</v>
      </c>
      <c r="I1" s="420"/>
      <c r="J1" s="421"/>
      <c r="K1"/>
      <c r="L1"/>
      <c r="M1"/>
      <c r="N1"/>
      <c r="O1"/>
      <c r="AA1" t="s">
        <v>10</v>
      </c>
      <c r="AB1" t="s">
        <v>11</v>
      </c>
      <c r="AC1" t="s">
        <v>12</v>
      </c>
      <c r="AD1" t="s">
        <v>13</v>
      </c>
      <c r="AE1" t="s">
        <v>25</v>
      </c>
    </row>
    <row r="2" spans="1:37" x14ac:dyDescent="0.35">
      <c r="H2" s="315" t="str">
        <f>IFERROR(HLOOKUP(#REF!,DATA_FINAL!$AS$1:$AU$4,4,FALSE),"Alpha")</f>
        <v>Alpha</v>
      </c>
    </row>
    <row r="3" spans="1:37" s="70" customFormat="1" ht="24" customHeight="1" x14ac:dyDescent="0.5">
      <c r="G3" s="73" t="s">
        <v>26</v>
      </c>
      <c r="H3" s="74"/>
      <c r="I3" s="74"/>
      <c r="J3" s="74"/>
      <c r="K3" s="74"/>
      <c r="L3" s="74"/>
      <c r="M3" s="74"/>
      <c r="N3" s="75"/>
      <c r="O3" s="74"/>
    </row>
    <row r="4" spans="1:37" ht="20.25" customHeight="1" thickBot="1" x14ac:dyDescent="0.4">
      <c r="G4" s="239" t="str">
        <f>DATA_FINAL!G1</f>
        <v>December '25</v>
      </c>
      <c r="H4" s="66"/>
      <c r="I4" s="66"/>
      <c r="J4" s="66"/>
      <c r="K4" s="66"/>
      <c r="L4" s="66"/>
      <c r="M4" s="66"/>
      <c r="N4" s="76"/>
      <c r="O4" s="66"/>
    </row>
    <row r="5" spans="1:37" s="79" customFormat="1" ht="18" customHeight="1" x14ac:dyDescent="0.35">
      <c r="A5"/>
      <c r="B5"/>
      <c r="C5"/>
      <c r="D5"/>
      <c r="E5"/>
      <c r="F5"/>
      <c r="G5" s="422" t="str">
        <f>"Region Totals (Store Count: "&amp;COUNTIF(DATA_FINAL!$B$5:$B$350,$H$1)&amp;")"</f>
        <v>Region Totals (Store Count: 48)</v>
      </c>
      <c r="H5" s="80" t="s">
        <v>2</v>
      </c>
      <c r="I5" s="80" t="s">
        <v>3</v>
      </c>
      <c r="J5" s="80" t="s">
        <v>4</v>
      </c>
      <c r="K5" s="80" t="s">
        <v>27</v>
      </c>
      <c r="L5" s="80" t="s">
        <v>6</v>
      </c>
      <c r="M5" s="80" t="s">
        <v>7</v>
      </c>
      <c r="N5" s="81" t="s">
        <v>8</v>
      </c>
      <c r="O5" s="80" t="s">
        <v>9</v>
      </c>
      <c r="P5" s="377"/>
      <c r="Q5" s="377"/>
      <c r="R5" s="377"/>
      <c r="S5" s="377"/>
      <c r="T5" s="377"/>
      <c r="U5" s="377"/>
      <c r="V5" s="377"/>
      <c r="W5" s="377"/>
      <c r="X5" s="377"/>
      <c r="Y5" s="377"/>
      <c r="Z5" s="377"/>
      <c r="AA5" s="385" t="s">
        <v>28</v>
      </c>
      <c r="AB5" s="377"/>
      <c r="AC5" s="377"/>
      <c r="AD5" s="377"/>
      <c r="AE5" s="377"/>
      <c r="AF5" s="377"/>
      <c r="AG5" s="377"/>
      <c r="AH5" s="377"/>
      <c r="AI5" s="377"/>
      <c r="AJ5" s="377"/>
      <c r="AK5" s="377"/>
    </row>
    <row r="6" spans="1:37" ht="30" customHeight="1" x14ac:dyDescent="0.35">
      <c r="G6" s="423"/>
      <c r="H6" s="77">
        <f>SUMIFS(DATA_FINAL!$AC$5:$AC$350,DATA_FINAL!$B$5:$B$350,$H$1&amp;"-ALL")</f>
        <v>184520.69999999998</v>
      </c>
      <c r="I6" s="82">
        <f>SUMIFS(DATA_FINAL!$P$5:$P$350,DATA_FINAL!$B$5:$B$350,$H$1&amp;"-ALL")</f>
        <v>1860</v>
      </c>
      <c r="J6" s="82">
        <f>SUMIFS(DATA_FINAL!$S$5:$S$350,DATA_FINAL!$B$5:$B$350,$H$1&amp;"-ALL")</f>
        <v>216</v>
      </c>
      <c r="K6" s="324">
        <f>J6/I6</f>
        <v>0.11612903225806452</v>
      </c>
      <c r="L6" s="325">
        <f>H6/I6</f>
        <v>99.204677419354823</v>
      </c>
      <c r="M6" s="325">
        <f>H6/J6</f>
        <v>854.26249999999993</v>
      </c>
      <c r="N6" s="242">
        <f>IF(H1="TrueCar","-",SUMIFS(DATA_FINAL!$AG$5:$AG$350,DATA_FINAL!$B$5:$B$350,$H$1&amp;"-ALL"))</f>
        <v>9482</v>
      </c>
      <c r="O6" s="83">
        <f>H6/N6</f>
        <v>19.460103353722843</v>
      </c>
      <c r="AA6" s="32">
        <f>IFERROR(SUMIFS(KEY!$AB$6:$AB$110,KEY!$W$6:$W$110,$H$1),0)</f>
        <v>1</v>
      </c>
    </row>
    <row r="7" spans="1:37" ht="16" customHeight="1" thickBot="1" x14ac:dyDescent="0.4"/>
    <row r="8" spans="1:37" ht="15" hidden="1" customHeight="1" thickBot="1" x14ac:dyDescent="0.4">
      <c r="A8">
        <v>1</v>
      </c>
      <c r="B8">
        <f>IF(A8="","",COUNTIFS($A$8:$A8,A8)-2)</f>
        <v>-1</v>
      </c>
      <c r="C8" t="str">
        <f>H1</f>
        <v>AutoTrader</v>
      </c>
      <c r="D8" t="str">
        <f>IFERROR(VLOOKUP($C8&amp;"-"&amp;$A8,KEY!$X$6:$Y$110,2,FALSE),"")</f>
        <v>PAG WEST</v>
      </c>
      <c r="E8" t="str">
        <f>IF(B8=-1,"*N",IF(B8=0,"*H",IF(B8&lt;(COUNTIFS(DATA_FINAL!$B$5:$B$350,C8,DATA_FINAL!$D$5:$D$350,D8)+1),VLOOKUP(C8&amp;"-"&amp;D8&amp;"-"&amp;B8,DATA_FINAL!$F$5:$G$350,2,FALSE),IF(B8=(COUNTIFS(DATA_FINAL!$B$5:$B$350,C8,DATA_FINAL!$D$5:$D$350,D8)+1),"*T",""))))</f>
        <v>*N</v>
      </c>
      <c r="F8" t="str">
        <f t="shared" ref="F8:F9" si="0">IF(OR(E8="",E8="*N",E8="*H",E8="*T"),"",C8&amp;"-"&amp;E8)</f>
        <v/>
      </c>
      <c r="G8" s="64" t="str">
        <f>IF(E8="","***",IF(E8="*N",D8,IF(E8="*H",AA$9,IF(E8="*T","TOTAL (Store Count: "&amp;B7&amp;")",IFERROR(VLOOKUP(F8,DATA_FINAL!$A$5:$G$324,7,FALSE),"")))))</f>
        <v>PAG WEST</v>
      </c>
      <c r="H8" s="71" t="str">
        <f>IF($G8=$D8,AF$8,IF($G8=$AA$9,AF$9,IF(LEFT($G8,5)=LEFT($AA$10,5),SUMIFS(DATA_FINAL!$AC$5:$AC$350,DATA_FINAL!$B$5:$B$350,$C8,DATA_FINAL!$D$5:$D$350,$D8),IF($G8="***","***",IFERROR(SUMIFS(DATA_FINAL!$AC$5:$AC$350,DATA_FINAL!$A$5:$A$350,$F8),"")))))</f>
        <v>**</v>
      </c>
      <c r="I8" s="72" t="str">
        <f>IF($G8=$D8,AB$8,IF($G8=$AA$9,AB$9,IF(LEFT($G8,5)=LEFT($AA$10,5),SUMIFS(DATA_FINAL!$P$5:$P$350,DATA_FINAL!$B$5:$B$350,$C8,DATA_FINAL!$D$5:$D$350,$D8),IF($G8="***","***",IFERROR(SUMIFS(DATA_FINAL!$P$5:$P$350,DATA_FINAL!$A$5:$A$350,$F8),"")))))</f>
        <v>**</v>
      </c>
      <c r="J8" s="72" t="str">
        <f>IF($G8=$D8,AC$8,IF($G8=$AA$9,AC$9,IF(LEFT($G8,5)=LEFT($AA$10,5),SUMIFS(DATA_FINAL!$S$5:$S$350,DATA_FINAL!$B$5:$B$350,$C8,DATA_FINAL!$D$5:$D$350,$D8),IF($G8="***","***",IFERROR(SUMIFS(DATA_FINAL!$S$5:$S$350,DATA_FINAL!$A$5:$A$350,$F8),"")))))</f>
        <v>**</v>
      </c>
      <c r="K8" s="84" t="str">
        <f t="shared" ref="K8:K71" si="1">IF($G8=$D8,AD$8,IF($G8=$AA$9,AD$9,IF($G8="***","***",IFERROR(J8/I8,"-"))))</f>
        <v>**</v>
      </c>
      <c r="L8" s="72" t="str">
        <f t="shared" ref="L8:L71" si="2">IF($G8=$D8,AG$8,IF($G8=$AA$9,AG$9,IF($G8="***","***",IFERROR(H8/I8,"-"))))</f>
        <v>**</v>
      </c>
      <c r="M8" s="72" t="str">
        <f t="shared" ref="M8" si="3">IF($G8=$D8,AH$8,IF($G8=$AA$9,AH$9,IF($G8="***","***",IFERROR(H8/J8,"-"))))</f>
        <v>**</v>
      </c>
      <c r="N8" s="71" t="str">
        <f>IF($G8=$D8,AJ$8,IF($G8=$AA$9,AJ$9,IF(LEFT($G8,5)=LEFT($AA$10,5),SUMIFS(DATA_FINAL!$AG$5:$AG$350,DATA_FINAL!$B$5:$B$350,$C8,DATA_FINAL!$D$5:$D$350,$D8),IF($G8="***","***",IFERROR(SUMIFS(DATA_FINAL!$AG$5:$AG$350,DATA_FINAL!$A$5:$A$350,$F8),"")))))</f>
        <v>**</v>
      </c>
      <c r="O8" s="307" t="str">
        <f t="shared" ref="O8" si="4">IF($G8=$D8,AJ$8,IF($G8=$AA$9,AK$9,IF($G8="***","***",IFERROR(H8/N8,"-"))))</f>
        <v>**</v>
      </c>
      <c r="AA8" s="36" t="s">
        <v>29</v>
      </c>
      <c r="AB8" s="36" t="s">
        <v>30</v>
      </c>
      <c r="AC8" s="36" t="s">
        <v>30</v>
      </c>
      <c r="AD8" s="36" t="s">
        <v>30</v>
      </c>
      <c r="AE8" s="36" t="s">
        <v>30</v>
      </c>
      <c r="AF8" s="36" t="s">
        <v>30</v>
      </c>
      <c r="AG8" s="36" t="s">
        <v>30</v>
      </c>
      <c r="AH8" s="36" t="s">
        <v>30</v>
      </c>
      <c r="AI8" s="36" t="s">
        <v>30</v>
      </c>
      <c r="AJ8" s="36" t="s">
        <v>30</v>
      </c>
      <c r="AK8" s="36" t="s">
        <v>30</v>
      </c>
    </row>
    <row r="9" spans="1:37" ht="15" customHeight="1" x14ac:dyDescent="0.35">
      <c r="A9">
        <f>IF(A8="","",IF(B8&gt;(SUMIFS(KEY!$Z$6:$Z$110,KEY!$X$6:$X$110,C9&amp;"-"&amp;A8)+1),IF((A8+1)&gt;$AA$6,"",(A8+1)),A8))</f>
        <v>1</v>
      </c>
      <c r="B9">
        <f>IF(A9="","",COUNTIFS($A$8:$A9,A9)-2)</f>
        <v>0</v>
      </c>
      <c r="C9" t="str">
        <f>C8</f>
        <v>AutoTrader</v>
      </c>
      <c r="D9" t="str">
        <f>IFERROR(VLOOKUP($C9&amp;"-"&amp;$A9,KEY!$X$6:$Y$110,2,FALSE),"")</f>
        <v>PAG WEST</v>
      </c>
      <c r="E9" t="str">
        <f>IF(B9=-1,"*N",IF(B9=0,"*H",IF(B9&lt;(COUNTIFS(DATA_FINAL!$B$5:$B$350,C9,DATA_FINAL!$D$5:$D$350,D9)+1),VLOOKUP(C9&amp;"-"&amp;D9&amp;"-"&amp;B9,DATA_FINAL!$F$5:$G$350,2,FALSE),IF(B9=(COUNTIFS(DATA_FINAL!$B$5:$B$350,C9,DATA_FINAL!$D$5:$D$350,D9)+1),"*T",""))))</f>
        <v>*H</v>
      </c>
      <c r="F9" t="str">
        <f t="shared" si="0"/>
        <v/>
      </c>
      <c r="G9" s="64" t="str">
        <f>IF(E9="","***",IF(E9="*N",D9,IF(E9="*H",AA$9,IF(E9="*T","TOTAL (Store Count: "&amp;B8&amp;")",IFERROR(VLOOKUP(F9,DATA_FINAL!$A$5:$G$324,7,FALSE),"")))))</f>
        <v>Store</v>
      </c>
      <c r="H9" s="71" t="str">
        <f>IF($G9=$D9,AF$8,IF($G9=$AA$9,AF$9,IF(LEFT($G9,5)=LEFT($AA$10,5),SUMIFS(DATA_FINAL!$AC$5:$AC$350,DATA_FINAL!$B$5:$B$350,$C9,DATA_FINAL!$D$5:$D$350,$D9),IF($G9="***","***",IFERROR(SUMIFS(DATA_FINAL!$AC$5:$AC$350,DATA_FINAL!$A$5:$A$350,$F9),"")))))</f>
        <v>Vendor Cost</v>
      </c>
      <c r="I9" s="72" t="str">
        <f>IF($G9=$D9,AB$8,IF($G9=$AA$9,AB$9,IF(LEFT($G9,5)=LEFT($AA$10,5),SUMIFS(DATA_FINAL!$P$5:$P$350,DATA_FINAL!$B$5:$B$350,$C9,DATA_FINAL!$D$5:$D$350,$D9),IF($G9="***","***",IFERROR(SUMIFS(DATA_FINAL!$P$5:$P$350,DATA_FINAL!$A$5:$A$350,$F9),"")))))</f>
        <v>Total Leads</v>
      </c>
      <c r="J9" s="72" t="str">
        <f>IF($G9=$D9,AC$8,IF($G9=$AA$9,AC$9,IF(LEFT($G9,5)=LEFT($AA$10,5),SUMIFS(DATA_FINAL!$S$5:$S$350,DATA_FINAL!$B$5:$B$350,$C9,DATA_FINAL!$D$5:$D$350,$D9),IF($G9="***","***",IFERROR(SUMIFS(DATA_FINAL!$S$5:$S$350,DATA_FINAL!$A$5:$A$350,$F9),"")))))</f>
        <v>Total Sold</v>
      </c>
      <c r="K9" s="84" t="str">
        <f t="shared" si="1"/>
        <v>Prospects Sold %</v>
      </c>
      <c r="L9" s="72" t="str">
        <f t="shared" si="2"/>
        <v>Cost/Lead</v>
      </c>
      <c r="M9" s="72" t="str">
        <f t="shared" ref="M9:M40" si="5">IF($G9=$D9,AH$8,IF($G9=$AA$9,AH$9,IF($G9="***","***",IFERROR(H9/J9,"∞"))))</f>
        <v>Cost/Sold</v>
      </c>
      <c r="N9" s="71" t="str">
        <f>IF($G9=$D9,AJ$8,IF($G9=$AA$9,AJ$9,IF(LEFT($G9,5)=LEFT($AA$10,5),SUMIFS(DATA_FINAL!$AG$5:$AG$350,DATA_FINAL!$B$5:$B$350,$C9,DATA_FINAL!$D$5:$D$350,$D9),IF($G9="***","***",IFERROR(SUMIFS(DATA_FINAL!$AG$5:$AG$350,DATA_FINAL!$A$5:$A$350,$F9),"")))))</f>
        <v>Website Referrals</v>
      </c>
      <c r="O9" s="307" t="str">
        <f>IF($G9=$D9,AJ$8,IF($G9=$AA$9,AK$9,IF($G9="***","***",IFERROR(H9/N9,"-"))))</f>
        <v>Cost/Referral</v>
      </c>
      <c r="AA9" s="35" t="s">
        <v>31</v>
      </c>
      <c r="AB9" s="1" t="s">
        <v>3</v>
      </c>
      <c r="AC9" s="1" t="s">
        <v>4</v>
      </c>
      <c r="AD9" s="1" t="s">
        <v>27</v>
      </c>
      <c r="AE9" s="1" t="s">
        <v>32</v>
      </c>
      <c r="AF9" s="1" t="s">
        <v>2</v>
      </c>
      <c r="AG9" s="1" t="s">
        <v>6</v>
      </c>
      <c r="AH9" s="1" t="s">
        <v>7</v>
      </c>
      <c r="AI9" s="1" t="s">
        <v>33</v>
      </c>
      <c r="AJ9" s="1" t="s">
        <v>8</v>
      </c>
      <c r="AK9" s="1" t="s">
        <v>9</v>
      </c>
    </row>
    <row r="10" spans="1:37" ht="15" customHeight="1" x14ac:dyDescent="0.35">
      <c r="A10">
        <f>IF(A9="","",IF(B9&gt;(SUMIFS(KEY!$Z$6:$Z$110,KEY!$X$6:$X$110,C10&amp;"-"&amp;A9)+1),IF((A9+1)&gt;$AA$6,"",(A9+1)),A9))</f>
        <v>1</v>
      </c>
      <c r="B10">
        <f>IF(A10="","",COUNTIFS($A$8:$A10,A10)-2)</f>
        <v>1</v>
      </c>
      <c r="C10" t="str">
        <f t="shared" ref="C10:C73" si="6">C9</f>
        <v>AutoTrader</v>
      </c>
      <c r="D10" t="str">
        <f>IFERROR(VLOOKUP($C10&amp;"-"&amp;$A10,KEY!$X$6:$Y$110,2,FALSE),"")</f>
        <v>PAG WEST</v>
      </c>
      <c r="E10" t="str">
        <f>IF(B10=-1,"*N",IF(B10=0,"*H",IF(B10&lt;(COUNTIFS(DATA_FINAL!$B$5:$B$350,C10,DATA_FINAL!$D$5:$D$350,D10)+1),VLOOKUP(C10&amp;"-"&amp;D10&amp;"-"&amp;B10,DATA_FINAL!$F$5:$G$350,2,FALSE),IF(B10=(COUNTIFS(DATA_FINAL!$B$5:$B$350,C10,DATA_FINAL!$D$5:$D$350,D10)+1),"*T",""))))</f>
        <v>Lexus San Diego</v>
      </c>
      <c r="F10" t="str">
        <f>IF(OR(E10="",E10="*N",E10="*H",E10="*T"),"",C10&amp;"-"&amp;E10)</f>
        <v>AutoTrader-Lexus San Diego</v>
      </c>
      <c r="G10" s="64" t="str">
        <f>IF(E10="","***",IF(E10="*N",D10,IF(E10="*H",AA$9,IF(E10="*T","TOTAL (Store Count: "&amp;B9&amp;")",IFERROR(VLOOKUP(F10,DATA_FINAL!$A$5:$G$324,7,FALSE),"")))))</f>
        <v>Lexus San Diego</v>
      </c>
      <c r="H10" s="71">
        <f>IF($G10=$D10,AF$8,IF($G10=$AA$9,AF$9,IF(LEFT($G10,5)=LEFT($AA$10,5),SUMIFS(DATA_FINAL!$AC$5:$AC$350,DATA_FINAL!$B$5:$B$350,$C10,DATA_FINAL!$D$5:$D$350,$D10),IF($G10="***","***",IFERROR(SUMIFS(DATA_FINAL!$AC$5:$AC$350,DATA_FINAL!$A$5:$A$350,$F10),"")))))</f>
        <v>3375</v>
      </c>
      <c r="I10" s="72">
        <f>IF($G10=$D10,AB$8,IF($G10=$AA$9,AB$9,IF(LEFT($G10,5)=LEFT($AA$10,5),SUMIFS(DATA_FINAL!$P$5:$P$350,DATA_FINAL!$B$5:$B$350,$C10,DATA_FINAL!$D$5:$D$350,$D10),IF($G10="***","***",IFERROR(SUMIFS(DATA_FINAL!$P$5:$P$350,DATA_FINAL!$A$5:$A$350,$F10),"")))))</f>
        <v>88</v>
      </c>
      <c r="J10" s="72">
        <f>IF($G10=$D10,AC$8,IF($G10=$AA$9,AC$9,IF(LEFT($G10,5)=LEFT($AA$10,5),SUMIFS(DATA_FINAL!$S$5:$S$350,DATA_FINAL!$B$5:$B$350,$C10,DATA_FINAL!$D$5:$D$350,$D10),IF($G10="***","***",IFERROR(SUMIFS(DATA_FINAL!$S$5:$S$350,DATA_FINAL!$A$5:$A$350,$F10),"")))))</f>
        <v>22</v>
      </c>
      <c r="K10" s="84">
        <f t="shared" si="1"/>
        <v>0.25</v>
      </c>
      <c r="L10" s="72">
        <f t="shared" si="2"/>
        <v>38.352272727272727</v>
      </c>
      <c r="M10" s="72">
        <f t="shared" si="5"/>
        <v>153.40909090909091</v>
      </c>
      <c r="N10" s="71">
        <f>IF($G10=$D10,AJ$8,IF($G10=$AA$9,AJ$9,IF(LEFT($G10,5)=LEFT($AA$10,5),SUMIFS(DATA_FINAL!$AG$5:$AG$350,DATA_FINAL!$B$5:$B$350,$C10,DATA_FINAL!$D$5:$D$350,$D10),IF($G10="***","***",IFERROR(SUMIFS(DATA_FINAL!$AG$5:$AG$350,DATA_FINAL!$A$5:$A$350,$F10),"")))))</f>
        <v>238</v>
      </c>
      <c r="O10" s="307">
        <f t="shared" ref="O10:O73" si="7">IF($G10=$D10,AJ$8,IF($G10=$AA$9,AK$9,IF($G10="***","***",IFERROR(H10/N10,"-"))))</f>
        <v>14.180672268907562</v>
      </c>
      <c r="AA10" s="34" t="s">
        <v>34</v>
      </c>
      <c r="AB10" s="2"/>
      <c r="AC10" s="2"/>
      <c r="AD10" s="3"/>
      <c r="AE10" s="4"/>
      <c r="AF10" s="4"/>
      <c r="AG10" s="5"/>
      <c r="AH10" s="5"/>
      <c r="AI10" s="6"/>
      <c r="AJ10" s="7"/>
      <c r="AK10" s="7"/>
    </row>
    <row r="11" spans="1:37" ht="15" customHeight="1" x14ac:dyDescent="0.35">
      <c r="A11">
        <f>IF(A10="","",IF(B10&gt;(SUMIFS(KEY!$Z$6:$Z$110,KEY!$X$6:$X$110,C11&amp;"-"&amp;A10)+1),IF((A10+1)&gt;$AA$6,"",(A10+1)),A10))</f>
        <v>1</v>
      </c>
      <c r="B11">
        <f>IF(A11="","",COUNTIFS($A$8:$A11,A11)-2)</f>
        <v>2</v>
      </c>
      <c r="C11" t="str">
        <f t="shared" si="6"/>
        <v>AutoTrader</v>
      </c>
      <c r="D11" t="str">
        <f>IFERROR(VLOOKUP($C11&amp;"-"&amp;$A11,KEY!$X$6:$Y$110,2,FALSE),"")</f>
        <v>PAG WEST</v>
      </c>
      <c r="E11" t="str">
        <f>IF(B11=-1,"*N",IF(B11=0,"*H",IF(B11&lt;(COUNTIFS(DATA_FINAL!$B$5:$B$350,C11,DATA_FINAL!$D$5:$D$350,D11)+1),VLOOKUP(C11&amp;"-"&amp;D11&amp;"-"&amp;B11,DATA_FINAL!$F$5:$G$350,2,FALSE),IF(B11=(COUNTIFS(DATA_FINAL!$B$5:$B$350,C11,DATA_FINAL!$D$5:$D$350,D11)+1),"*T",""))))</f>
        <v>Genesis of Round Rock</v>
      </c>
      <c r="F11" t="str">
        <f t="shared" ref="F11:F74" si="8">IF(OR(E11="",E11="*N",E11="*H",E11="*T"),"",C11&amp;"-"&amp;E11)</f>
        <v>AutoTrader-Genesis of Round Rock</v>
      </c>
      <c r="G11" s="64" t="str">
        <f>IF(E11="","***",IF(E11="*N",D11,IF(E11="*H",AA$9,IF(E11="*T","TOTAL (Store Count: "&amp;B10&amp;")",IFERROR(VLOOKUP(F11,DATA_FINAL!$A$5:$G$324,7,FALSE),"")))))</f>
        <v>Genesis of Round Rock</v>
      </c>
      <c r="H11" s="71">
        <f>IF($G11=$D11,AF$8,IF($G11=$AA$9,AF$9,IF(LEFT($G11,5)=LEFT($AA$10,5),SUMIFS(DATA_FINAL!$AC$5:$AC$350,DATA_FINAL!$B$5:$B$350,$C11,DATA_FINAL!$D$5:$D$350,$D11),IF($G11="***","***",IFERROR(SUMIFS(DATA_FINAL!$AC$5:$AC$350,DATA_FINAL!$A$5:$A$350,$F11),"")))))</f>
        <v>750.01</v>
      </c>
      <c r="I11" s="72">
        <f>IF($G11=$D11,AB$8,IF($G11=$AA$9,AB$9,IF(LEFT($G11,5)=LEFT($AA$10,5),SUMIFS(DATA_FINAL!$P$5:$P$350,DATA_FINAL!$B$5:$B$350,$C11,DATA_FINAL!$D$5:$D$350,$D11),IF($G11="***","***",IFERROR(SUMIFS(DATA_FINAL!$P$5:$P$350,DATA_FINAL!$A$5:$A$350,$F11),"")))))</f>
        <v>29</v>
      </c>
      <c r="J11" s="72">
        <f>IF($G11=$D11,AC$8,IF($G11=$AA$9,AC$9,IF(LEFT($G11,5)=LEFT($AA$10,5),SUMIFS(DATA_FINAL!$S$5:$S$350,DATA_FINAL!$B$5:$B$350,$C11,DATA_FINAL!$D$5:$D$350,$D11),IF($G11="***","***",IFERROR(SUMIFS(DATA_FINAL!$S$5:$S$350,DATA_FINAL!$A$5:$A$350,$F11),"")))))</f>
        <v>3</v>
      </c>
      <c r="K11" s="84">
        <f t="shared" si="1"/>
        <v>0.10344827586206896</v>
      </c>
      <c r="L11" s="72">
        <f t="shared" si="2"/>
        <v>25.86241379310345</v>
      </c>
      <c r="M11" s="72">
        <f t="shared" si="5"/>
        <v>250.00333333333333</v>
      </c>
      <c r="N11" s="71">
        <f>IF($G11=$D11,AJ$8,IF($G11=$AA$9,AJ$9,IF(LEFT($G11,5)=LEFT($AA$10,5),SUMIFS(DATA_FINAL!$AG$5:$AG$350,DATA_FINAL!$B$5:$B$350,$C11,DATA_FINAL!$D$5:$D$350,$D11),IF($G11="***","***",IFERROR(SUMIFS(DATA_FINAL!$AG$5:$AG$350,DATA_FINAL!$A$5:$A$350,$F11),"")))))</f>
        <v>122</v>
      </c>
      <c r="O11" s="307">
        <f t="shared" si="7"/>
        <v>6.147622950819672</v>
      </c>
    </row>
    <row r="12" spans="1:37" ht="15" customHeight="1" x14ac:dyDescent="0.35">
      <c r="A12">
        <f>IF(A11="","",IF(B11&gt;(SUMIFS(KEY!$Z$6:$Z$110,KEY!$X$6:$X$110,C12&amp;"-"&amp;A11)+1),IF((A11+1)&gt;$AA$6,"",(A11+1)),A11))</f>
        <v>1</v>
      </c>
      <c r="B12">
        <f>IF(A12="","",COUNTIFS($A$8:$A12,A12)-2)</f>
        <v>3</v>
      </c>
      <c r="C12" t="str">
        <f t="shared" si="6"/>
        <v>AutoTrader</v>
      </c>
      <c r="D12" t="str">
        <f>IFERROR(VLOOKUP($C12&amp;"-"&amp;$A12,KEY!$X$6:$Y$110,2,FALSE),"")</f>
        <v>PAG WEST</v>
      </c>
      <c r="E12" t="str">
        <f>IF(B12=-1,"*N",IF(B12=0,"*H",IF(B12&lt;(COUNTIFS(DATA_FINAL!$B$5:$B$350,C12,DATA_FINAL!$D$5:$D$350,D12)+1),VLOOKUP(C12&amp;"-"&amp;D12&amp;"-"&amp;B12,DATA_FINAL!$F$5:$G$350,2,FALSE),IF(B12=(COUNTIFS(DATA_FINAL!$B$5:$B$350,C12,DATA_FINAL!$D$5:$D$350,D12)+1),"*T",""))))</f>
        <v>Mercedes-Benz of North Scottsdale</v>
      </c>
      <c r="F12" t="str">
        <f t="shared" si="8"/>
        <v>AutoTrader-Mercedes-Benz of North Scottsdale</v>
      </c>
      <c r="G12" s="64" t="str">
        <f>IF(E12="","***",IF(E12="*N",D12,IF(E12="*H",AA$9,IF(E12="*T","TOTAL (Store Count: "&amp;B11&amp;")",IFERROR(VLOOKUP(F12,DATA_FINAL!$A$5:$G$324,7,FALSE),"")))))</f>
        <v>Mercedes-Benz of North Scottsdale</v>
      </c>
      <c r="H12" s="71">
        <f>IF($G12=$D12,AF$8,IF($G12=$AA$9,AF$9,IF(LEFT($G12,5)=LEFT($AA$10,5),SUMIFS(DATA_FINAL!$AC$5:$AC$350,DATA_FINAL!$B$5:$B$350,$C12,DATA_FINAL!$D$5:$D$350,$D12),IF($G12="***","***",IFERROR(SUMIFS(DATA_FINAL!$AC$5:$AC$350,DATA_FINAL!$A$5:$A$350,$F12),"")))))</f>
        <v>4398</v>
      </c>
      <c r="I12" s="72">
        <f>IF($G12=$D12,AB$8,IF($G12=$AA$9,AB$9,IF(LEFT($G12,5)=LEFT($AA$10,5),SUMIFS(DATA_FINAL!$P$5:$P$350,DATA_FINAL!$B$5:$B$350,$C12,DATA_FINAL!$D$5:$D$350,$D12),IF($G12="***","***",IFERROR(SUMIFS(DATA_FINAL!$P$5:$P$350,DATA_FINAL!$A$5:$A$350,$F12),"")))))</f>
        <v>74</v>
      </c>
      <c r="J12" s="72">
        <f>IF($G12=$D12,AC$8,IF($G12=$AA$9,AC$9,IF(LEFT($G12,5)=LEFT($AA$10,5),SUMIFS(DATA_FINAL!$S$5:$S$350,DATA_FINAL!$B$5:$B$350,$C12,DATA_FINAL!$D$5:$D$350,$D12),IF($G12="***","***",IFERROR(SUMIFS(DATA_FINAL!$S$5:$S$350,DATA_FINAL!$A$5:$A$350,$F12),"")))))</f>
        <v>16</v>
      </c>
      <c r="K12" s="84">
        <f t="shared" si="1"/>
        <v>0.21621621621621623</v>
      </c>
      <c r="L12" s="72">
        <f t="shared" si="2"/>
        <v>59.432432432432435</v>
      </c>
      <c r="M12" s="72">
        <f t="shared" si="5"/>
        <v>274.875</v>
      </c>
      <c r="N12" s="71">
        <f>IF($G12=$D12,AJ$8,IF($G12=$AA$9,AJ$9,IF(LEFT($G12,5)=LEFT($AA$10,5),SUMIFS(DATA_FINAL!$AG$5:$AG$350,DATA_FINAL!$B$5:$B$350,$C12,DATA_FINAL!$D$5:$D$350,$D12),IF($G12="***","***",IFERROR(SUMIFS(DATA_FINAL!$AG$5:$AG$350,DATA_FINAL!$A$5:$A$350,$F12),"")))))</f>
        <v>386</v>
      </c>
      <c r="O12" s="307">
        <f t="shared" si="7"/>
        <v>11.393782383419689</v>
      </c>
    </row>
    <row r="13" spans="1:37" ht="15" customHeight="1" x14ac:dyDescent="0.35">
      <c r="A13">
        <f>IF(A12="","",IF(B12&gt;(SUMIFS(KEY!$Z$6:$Z$110,KEY!$X$6:$X$110,C13&amp;"-"&amp;A12)+1),IF((A12+1)&gt;$AA$6,"",(A12+1)),A12))</f>
        <v>1</v>
      </c>
      <c r="B13">
        <f>IF(A13="","",COUNTIFS($A$8:$A13,A13)-2)</f>
        <v>4</v>
      </c>
      <c r="C13" t="str">
        <f t="shared" si="6"/>
        <v>AutoTrader</v>
      </c>
      <c r="D13" t="str">
        <f>IFERROR(VLOOKUP($C13&amp;"-"&amp;$A13,KEY!$X$6:$Y$110,2,FALSE),"")</f>
        <v>PAG WEST</v>
      </c>
      <c r="E13" t="str">
        <f>IF(B13=-1,"*N",IF(B13=0,"*H",IF(B13&lt;(COUNTIFS(DATA_FINAL!$B$5:$B$350,C13,DATA_FINAL!$D$5:$D$350,D13)+1),VLOOKUP(C13&amp;"-"&amp;D13&amp;"-"&amp;B13,DATA_FINAL!$F$5:$G$350,2,FALSE),IF(B13=(COUNTIFS(DATA_FINAL!$B$5:$B$350,C13,DATA_FINAL!$D$5:$D$350,D13)+1),"*T",""))))</f>
        <v>Crevier BMW</v>
      </c>
      <c r="F13" t="str">
        <f t="shared" si="8"/>
        <v>AutoTrader-Crevier BMW</v>
      </c>
      <c r="G13" s="64" t="str">
        <f>IF(E13="","***",IF(E13="*N",D13,IF(E13="*H",AA$9,IF(E13="*T","TOTAL (Store Count: "&amp;B12&amp;")",IFERROR(VLOOKUP(F13,DATA_FINAL!$A$5:$G$324,7,FALSE),"")))))</f>
        <v>Crevier BMW</v>
      </c>
      <c r="H13" s="71">
        <f>IF($G13=$D13,AF$8,IF($G13=$AA$9,AF$9,IF(LEFT($G13,5)=LEFT($AA$10,5),SUMIFS(DATA_FINAL!$AC$5:$AC$350,DATA_FINAL!$B$5:$B$350,$C13,DATA_FINAL!$D$5:$D$350,$D13),IF($G13="***","***",IFERROR(SUMIFS(DATA_FINAL!$AC$5:$AC$350,DATA_FINAL!$A$5:$A$350,$F13),"")))))</f>
        <v>4500.01</v>
      </c>
      <c r="I13" s="72">
        <f>IF($G13=$D13,AB$8,IF($G13=$AA$9,AB$9,IF(LEFT($G13,5)=LEFT($AA$10,5),SUMIFS(DATA_FINAL!$P$5:$P$350,DATA_FINAL!$B$5:$B$350,$C13,DATA_FINAL!$D$5:$D$350,$D13),IF($G13="***","***",IFERROR(SUMIFS(DATA_FINAL!$P$5:$P$350,DATA_FINAL!$A$5:$A$350,$F13),"")))))</f>
        <v>155</v>
      </c>
      <c r="J13" s="72">
        <f>IF($G13=$D13,AC$8,IF($G13=$AA$9,AC$9,IF(LEFT($G13,5)=LEFT($AA$10,5),SUMIFS(DATA_FINAL!$S$5:$S$350,DATA_FINAL!$B$5:$B$350,$C13,DATA_FINAL!$D$5:$D$350,$D13),IF($G13="***","***",IFERROR(SUMIFS(DATA_FINAL!$S$5:$S$350,DATA_FINAL!$A$5:$A$350,$F13),"")))))</f>
        <v>12</v>
      </c>
      <c r="K13" s="84">
        <f t="shared" si="1"/>
        <v>7.7419354838709681E-2</v>
      </c>
      <c r="L13" s="72">
        <f t="shared" si="2"/>
        <v>29.032322580645161</v>
      </c>
      <c r="M13" s="72">
        <f t="shared" si="5"/>
        <v>375.00083333333333</v>
      </c>
      <c r="N13" s="71">
        <f>IF($G13=$D13,AJ$8,IF($G13=$AA$9,AJ$9,IF(LEFT($G13,5)=LEFT($AA$10,5),SUMIFS(DATA_FINAL!$AG$5:$AG$350,DATA_FINAL!$B$5:$B$350,$C13,DATA_FINAL!$D$5:$D$350,$D13),IF($G13="***","***",IFERROR(SUMIFS(DATA_FINAL!$AG$5:$AG$350,DATA_FINAL!$A$5:$A$350,$F13),"")))))</f>
        <v>1019</v>
      </c>
      <c r="O13" s="307">
        <f t="shared" si="7"/>
        <v>4.4161040235525029</v>
      </c>
    </row>
    <row r="14" spans="1:37" ht="15" customHeight="1" x14ac:dyDescent="0.35">
      <c r="A14">
        <f>IF(A13="","",IF(B13&gt;(SUMIFS(KEY!$Z$6:$Z$110,KEY!$X$6:$X$110,C14&amp;"-"&amp;A13)+1),IF((A13+1)&gt;$AA$6,"",(A13+1)),A13))</f>
        <v>1</v>
      </c>
      <c r="B14">
        <f>IF(A14="","",COUNTIFS($A$8:$A14,A14)-2)</f>
        <v>5</v>
      </c>
      <c r="C14" t="str">
        <f t="shared" si="6"/>
        <v>AutoTrader</v>
      </c>
      <c r="D14" t="str">
        <f>IFERROR(VLOOKUP($C14&amp;"-"&amp;$A14,KEY!$X$6:$Y$110,2,FALSE),"")</f>
        <v>PAG WEST</v>
      </c>
      <c r="E14" t="str">
        <f>IF(B14=-1,"*N",IF(B14=0,"*H",IF(B14&lt;(COUNTIFS(DATA_FINAL!$B$5:$B$350,C14,DATA_FINAL!$D$5:$D$350,D14)+1),VLOOKUP(C14&amp;"-"&amp;D14&amp;"-"&amp;B14,DATA_FINAL!$F$5:$G$350,2,FALSE),IF(B14=(COUNTIFS(DATA_FINAL!$B$5:$B$350,C14,DATA_FINAL!$D$5:$D$350,D14)+1),"*T",""))))</f>
        <v>BMW North Scottsdale</v>
      </c>
      <c r="F14" t="str">
        <f t="shared" si="8"/>
        <v>AutoTrader-BMW North Scottsdale</v>
      </c>
      <c r="G14" s="64" t="str">
        <f>IF(E14="","***",IF(E14="*N",D14,IF(E14="*H",AA$9,IF(E14="*T","TOTAL (Store Count: "&amp;B13&amp;")",IFERROR(VLOOKUP(F14,DATA_FINAL!$A$5:$G$324,7,FALSE),"")))))</f>
        <v>BMW North Scottsdale</v>
      </c>
      <c r="H14" s="71">
        <f>IF($G14=$D14,AF$8,IF($G14=$AA$9,AF$9,IF(LEFT($G14,5)=LEFT($AA$10,5),SUMIFS(DATA_FINAL!$AC$5:$AC$350,DATA_FINAL!$B$5:$B$350,$C14,DATA_FINAL!$D$5:$D$350,$D14),IF($G14="***","***",IFERROR(SUMIFS(DATA_FINAL!$AC$5:$AC$350,DATA_FINAL!$A$5:$A$350,$F14),"")))))</f>
        <v>5500</v>
      </c>
      <c r="I14" s="72">
        <f>IF($G14=$D14,AB$8,IF($G14=$AA$9,AB$9,IF(LEFT($G14,5)=LEFT($AA$10,5),SUMIFS(DATA_FINAL!$P$5:$P$350,DATA_FINAL!$B$5:$B$350,$C14,DATA_FINAL!$D$5:$D$350,$D14),IF($G14="***","***",IFERROR(SUMIFS(DATA_FINAL!$P$5:$P$350,DATA_FINAL!$A$5:$A$350,$F14),"")))))</f>
        <v>93</v>
      </c>
      <c r="J14" s="72">
        <f>IF($G14=$D14,AC$8,IF($G14=$AA$9,AC$9,IF(LEFT($G14,5)=LEFT($AA$10,5),SUMIFS(DATA_FINAL!$S$5:$S$350,DATA_FINAL!$B$5:$B$350,$C14,DATA_FINAL!$D$5:$D$350,$D14),IF($G14="***","***",IFERROR(SUMIFS(DATA_FINAL!$S$5:$S$350,DATA_FINAL!$A$5:$A$350,$F14),"")))))</f>
        <v>13</v>
      </c>
      <c r="K14" s="84">
        <f t="shared" si="1"/>
        <v>0.13978494623655913</v>
      </c>
      <c r="L14" s="72">
        <f t="shared" si="2"/>
        <v>59.13978494623656</v>
      </c>
      <c r="M14" s="72">
        <f t="shared" si="5"/>
        <v>423.07692307692309</v>
      </c>
      <c r="N14" s="71">
        <f>IF($G14=$D14,AJ$8,IF($G14=$AA$9,AJ$9,IF(LEFT($G14,5)=LEFT($AA$10,5),SUMIFS(DATA_FINAL!$AG$5:$AG$350,DATA_FINAL!$B$5:$B$350,$C14,DATA_FINAL!$D$5:$D$350,$D14),IF($G14="***","***",IFERROR(SUMIFS(DATA_FINAL!$AG$5:$AG$350,DATA_FINAL!$A$5:$A$350,$F14),"")))))</f>
        <v>587</v>
      </c>
      <c r="O14" s="307">
        <f t="shared" si="7"/>
        <v>9.369676320272573</v>
      </c>
    </row>
    <row r="15" spans="1:37" ht="15" customHeight="1" x14ac:dyDescent="0.35">
      <c r="A15">
        <f>IF(A14="","",IF(B14&gt;(SUMIFS(KEY!$Z$6:$Z$110,KEY!$X$6:$X$110,C15&amp;"-"&amp;A14)+1),IF((A14+1)&gt;$AA$6,"",(A14+1)),A14))</f>
        <v>1</v>
      </c>
      <c r="B15">
        <f>IF(A15="","",COUNTIFS($A$8:$A15,A15)-2)</f>
        <v>6</v>
      </c>
      <c r="C15" t="str">
        <f t="shared" si="6"/>
        <v>AutoTrader</v>
      </c>
      <c r="D15" t="str">
        <f>IFERROR(VLOOKUP($C15&amp;"-"&amp;$A15,KEY!$X$6:$Y$110,2,FALSE),"")</f>
        <v>PAG WEST</v>
      </c>
      <c r="E15" t="str">
        <f>IF(B15=-1,"*N",IF(B15=0,"*H",IF(B15&lt;(COUNTIFS(DATA_FINAL!$B$5:$B$350,C15,DATA_FINAL!$D$5:$D$350,D15)+1),VLOOKUP(C15&amp;"-"&amp;D15&amp;"-"&amp;B15,DATA_FINAL!$F$5:$G$350,2,FALSE),IF(B15=(COUNTIFS(DATA_FINAL!$B$5:$B$350,C15,DATA_FINAL!$D$5:$D$350,D15)+1),"*T",""))))</f>
        <v>Land Rover North Scottsdale</v>
      </c>
      <c r="F15" t="str">
        <f t="shared" si="8"/>
        <v>AutoTrader-Land Rover North Scottsdale</v>
      </c>
      <c r="G15" s="64" t="str">
        <f>IF(E15="","***",IF(E15="*N",D15,IF(E15="*H",AA$9,IF(E15="*T","TOTAL (Store Count: "&amp;B14&amp;")",IFERROR(VLOOKUP(F15,DATA_FINAL!$A$5:$G$324,7,FALSE),"")))))</f>
        <v>Land Rover North Scottsdale</v>
      </c>
      <c r="H15" s="71">
        <f>IF($G15=$D15,AF$8,IF($G15=$AA$9,AF$9,IF(LEFT($G15,5)=LEFT($AA$10,5),SUMIFS(DATA_FINAL!$AC$5:$AC$350,DATA_FINAL!$B$5:$B$350,$C15,DATA_FINAL!$D$5:$D$350,$D15),IF($G15="***","***",IFERROR(SUMIFS(DATA_FINAL!$AC$5:$AC$350,DATA_FINAL!$A$5:$A$350,$F15),"")))))</f>
        <v>1418.45</v>
      </c>
      <c r="I15" s="72">
        <f>IF($G15=$D15,AB$8,IF($G15=$AA$9,AB$9,IF(LEFT($G15,5)=LEFT($AA$10,5),SUMIFS(DATA_FINAL!$P$5:$P$350,DATA_FINAL!$B$5:$B$350,$C15,DATA_FINAL!$D$5:$D$350,$D15),IF($G15="***","***",IFERROR(SUMIFS(DATA_FINAL!$P$5:$P$350,DATA_FINAL!$A$5:$A$350,$F15),"")))))</f>
        <v>21</v>
      </c>
      <c r="J15" s="72">
        <f>IF($G15=$D15,AC$8,IF($G15=$AA$9,AC$9,IF(LEFT($G15,5)=LEFT($AA$10,5),SUMIFS(DATA_FINAL!$S$5:$S$350,DATA_FINAL!$B$5:$B$350,$C15,DATA_FINAL!$D$5:$D$350,$D15),IF($G15="***","***",IFERROR(SUMIFS(DATA_FINAL!$S$5:$S$350,DATA_FINAL!$A$5:$A$350,$F15),"")))))</f>
        <v>3</v>
      </c>
      <c r="K15" s="84">
        <f t="shared" si="1"/>
        <v>0.14285714285714285</v>
      </c>
      <c r="L15" s="72">
        <f t="shared" si="2"/>
        <v>67.545238095238091</v>
      </c>
      <c r="M15" s="72">
        <f t="shared" si="5"/>
        <v>472.81666666666666</v>
      </c>
      <c r="N15" s="71">
        <f>IF($G15=$D15,AJ$8,IF($G15=$AA$9,AJ$9,IF(LEFT($G15,5)=LEFT($AA$10,5),SUMIFS(DATA_FINAL!$AG$5:$AG$350,DATA_FINAL!$B$5:$B$350,$C15,DATA_FINAL!$D$5:$D$350,$D15),IF($G15="***","***",IFERROR(SUMIFS(DATA_FINAL!$AG$5:$AG$350,DATA_FINAL!$A$5:$A$350,$F15),"")))))</f>
        <v>130</v>
      </c>
      <c r="O15" s="307">
        <f t="shared" si="7"/>
        <v>10.911153846153846</v>
      </c>
    </row>
    <row r="16" spans="1:37" ht="15" customHeight="1" x14ac:dyDescent="0.35">
      <c r="A16">
        <f>IF(A15="","",IF(B15&gt;(SUMIFS(KEY!$Z$6:$Z$110,KEY!$X$6:$X$110,C16&amp;"-"&amp;A15)+1),IF((A15+1)&gt;$AA$6,"",(A15+1)),A15))</f>
        <v>1</v>
      </c>
      <c r="B16">
        <f>IF(A16="","",COUNTIFS($A$8:$A16,A16)-2)</f>
        <v>7</v>
      </c>
      <c r="C16" t="str">
        <f t="shared" si="6"/>
        <v>AutoTrader</v>
      </c>
      <c r="D16" t="str">
        <f>IFERROR(VLOOKUP($C16&amp;"-"&amp;$A16,KEY!$X$6:$Y$110,2,FALSE),"")</f>
        <v>PAG WEST</v>
      </c>
      <c r="E16" t="str">
        <f>IF(B16=-1,"*N",IF(B16=0,"*H",IF(B16&lt;(COUNTIFS(DATA_FINAL!$B$5:$B$350,C16,DATA_FINAL!$D$5:$D$350,D16)+1),VLOOKUP(C16&amp;"-"&amp;D16&amp;"-"&amp;B16,DATA_FINAL!$F$5:$G$350,2,FALSE),IF(B16=(COUNTIFS(DATA_FINAL!$B$5:$B$350,C16,DATA_FINAL!$D$5:$D$350,D16)+1),"*T",""))))</f>
        <v>Bentley Scottsdale</v>
      </c>
      <c r="F16" t="str">
        <f t="shared" si="8"/>
        <v>AutoTrader-Bentley Scottsdale</v>
      </c>
      <c r="G16" s="64" t="str">
        <f>IF(E16="","***",IF(E16="*N",D16,IF(E16="*H",AA$9,IF(E16="*T","TOTAL (Store Count: "&amp;B15&amp;")",IFERROR(VLOOKUP(F16,DATA_FINAL!$A$5:$G$324,7,FALSE),"")))))</f>
        <v>Bentley Scottsdale</v>
      </c>
      <c r="H16" s="71">
        <f>IF($G16=$D16,AF$8,IF($G16=$AA$9,AF$9,IF(LEFT($G16,5)=LEFT($AA$10,5),SUMIFS(DATA_FINAL!$AC$5:$AC$350,DATA_FINAL!$B$5:$B$350,$C16,DATA_FINAL!$D$5:$D$350,$D16),IF($G16="***","***",IFERROR(SUMIFS(DATA_FINAL!$AC$5:$AC$350,DATA_FINAL!$A$5:$A$350,$F16),"")))))</f>
        <v>1000</v>
      </c>
      <c r="I16" s="72">
        <f>IF($G16=$D16,AB$8,IF($G16=$AA$9,AB$9,IF(LEFT($G16,5)=LEFT($AA$10,5),SUMIFS(DATA_FINAL!$P$5:$P$350,DATA_FINAL!$B$5:$B$350,$C16,DATA_FINAL!$D$5:$D$350,$D16),IF($G16="***","***",IFERROR(SUMIFS(DATA_FINAL!$P$5:$P$350,DATA_FINAL!$A$5:$A$350,$F16),"")))))</f>
        <v>31</v>
      </c>
      <c r="J16" s="72">
        <f>IF($G16=$D16,AC$8,IF($G16=$AA$9,AC$9,IF(LEFT($G16,5)=LEFT($AA$10,5),SUMIFS(DATA_FINAL!$S$5:$S$350,DATA_FINAL!$B$5:$B$350,$C16,DATA_FINAL!$D$5:$D$350,$D16),IF($G16="***","***",IFERROR(SUMIFS(DATA_FINAL!$S$5:$S$350,DATA_FINAL!$A$5:$A$350,$F16),"")))))</f>
        <v>2</v>
      </c>
      <c r="K16" s="84">
        <f t="shared" si="1"/>
        <v>6.4516129032258063E-2</v>
      </c>
      <c r="L16" s="72">
        <f t="shared" si="2"/>
        <v>32.258064516129032</v>
      </c>
      <c r="M16" s="72">
        <f t="shared" si="5"/>
        <v>500</v>
      </c>
      <c r="N16" s="71">
        <f>IF($G16=$D16,AJ$8,IF($G16=$AA$9,AJ$9,IF(LEFT($G16,5)=LEFT($AA$10,5),SUMIFS(DATA_FINAL!$AG$5:$AG$350,DATA_FINAL!$B$5:$B$350,$C16,DATA_FINAL!$D$5:$D$350,$D16),IF($G16="***","***",IFERROR(SUMIFS(DATA_FINAL!$AG$5:$AG$350,DATA_FINAL!$A$5:$A$350,$F16),"")))))</f>
        <v>151</v>
      </c>
      <c r="O16" s="307">
        <f t="shared" si="7"/>
        <v>6.6225165562913908</v>
      </c>
    </row>
    <row r="17" spans="1:20" ht="15" customHeight="1" x14ac:dyDescent="0.35">
      <c r="A17">
        <f>IF(A16="","",IF(B16&gt;(SUMIFS(KEY!$Z$6:$Z$110,KEY!$X$6:$X$110,C17&amp;"-"&amp;A16)+1),IF((A16+1)&gt;$AA$6,"",(A16+1)),A16))</f>
        <v>1</v>
      </c>
      <c r="B17">
        <f>IF(A17="","",COUNTIFS($A$8:$A17,A17)-2)</f>
        <v>8</v>
      </c>
      <c r="C17" t="str">
        <f t="shared" si="6"/>
        <v>AutoTrader</v>
      </c>
      <c r="D17" t="str">
        <f>IFERROR(VLOOKUP($C17&amp;"-"&amp;$A17,KEY!$X$6:$Y$110,2,FALSE),"")</f>
        <v>PAG WEST</v>
      </c>
      <c r="E17" t="str">
        <f>IF(B17=-1,"*N",IF(B17=0,"*H",IF(B17&lt;(COUNTIFS(DATA_FINAL!$B$5:$B$350,C17,DATA_FINAL!$D$5:$D$350,D17)+1),VLOOKUP(C17&amp;"-"&amp;D17&amp;"-"&amp;B17,DATA_FINAL!$F$5:$G$350,2,FALSE),IF(B17=(COUNTIFS(DATA_FINAL!$B$5:$B$350,C17,DATA_FINAL!$D$5:$D$350,D17)+1),"*T",""))))</f>
        <v>Subaru Orange Coast</v>
      </c>
      <c r="F17" t="str">
        <f t="shared" si="8"/>
        <v>AutoTrader-Subaru Orange Coast</v>
      </c>
      <c r="G17" s="64" t="str">
        <f>IF(E17="","***",IF(E17="*N",D17,IF(E17="*H",AA$9,IF(E17="*T","TOTAL (Store Count: "&amp;B16&amp;")",IFERROR(VLOOKUP(F17,DATA_FINAL!$A$5:$G$324,7,FALSE),"")))))</f>
        <v>Subaru Orange Coast</v>
      </c>
      <c r="H17" s="71">
        <f>IF($G17=$D17,AF$8,IF($G17=$AA$9,AF$9,IF(LEFT($G17,5)=LEFT($AA$10,5),SUMIFS(DATA_FINAL!$AC$5:$AC$350,DATA_FINAL!$B$5:$B$350,$C17,DATA_FINAL!$D$5:$D$350,$D17),IF($G17="***","***",IFERROR(SUMIFS(DATA_FINAL!$AC$5:$AC$350,DATA_FINAL!$A$5:$A$350,$F17),"")))))</f>
        <v>1500</v>
      </c>
      <c r="I17" s="72">
        <f>IF($G17=$D17,AB$8,IF($G17=$AA$9,AB$9,IF(LEFT($G17,5)=LEFT($AA$10,5),SUMIFS(DATA_FINAL!$P$5:$P$350,DATA_FINAL!$B$5:$B$350,$C17,DATA_FINAL!$D$5:$D$350,$D17),IF($G17="***","***",IFERROR(SUMIFS(DATA_FINAL!$P$5:$P$350,DATA_FINAL!$A$5:$A$350,$F17),"")))))</f>
        <v>41</v>
      </c>
      <c r="J17" s="72">
        <f>IF($G17=$D17,AC$8,IF($G17=$AA$9,AC$9,IF(LEFT($G17,5)=LEFT($AA$10,5),SUMIFS(DATA_FINAL!$S$5:$S$350,DATA_FINAL!$B$5:$B$350,$C17,DATA_FINAL!$D$5:$D$350,$D17),IF($G17="***","***",IFERROR(SUMIFS(DATA_FINAL!$S$5:$S$350,DATA_FINAL!$A$5:$A$350,$F17),"")))))</f>
        <v>3</v>
      </c>
      <c r="K17" s="84">
        <f t="shared" si="1"/>
        <v>7.3170731707317069E-2</v>
      </c>
      <c r="L17" s="72">
        <f t="shared" si="2"/>
        <v>36.585365853658537</v>
      </c>
      <c r="M17" s="72">
        <f t="shared" si="5"/>
        <v>500</v>
      </c>
      <c r="N17" s="71">
        <f>IF($G17=$D17,AJ$8,IF($G17=$AA$9,AJ$9,IF(LEFT($G17,5)=LEFT($AA$10,5),SUMIFS(DATA_FINAL!$AG$5:$AG$350,DATA_FINAL!$B$5:$B$350,$C17,DATA_FINAL!$D$5:$D$350,$D17),IF($G17="***","***",IFERROR(SUMIFS(DATA_FINAL!$AG$5:$AG$350,DATA_FINAL!$A$5:$A$350,$F17),"")))))</f>
        <v>34</v>
      </c>
      <c r="O17" s="307">
        <f t="shared" si="7"/>
        <v>44.117647058823529</v>
      </c>
    </row>
    <row r="18" spans="1:20" ht="15" customHeight="1" x14ac:dyDescent="0.35">
      <c r="A18">
        <f>IF(A17="","",IF(B17&gt;(SUMIFS(KEY!$Z$6:$Z$110,KEY!$X$6:$X$110,C18&amp;"-"&amp;A17)+1),IF((A17+1)&gt;$AA$6,"",(A17+1)),A17))</f>
        <v>1</v>
      </c>
      <c r="B18">
        <f>IF(A18="","",COUNTIFS($A$8:$A18,A18)-2)</f>
        <v>9</v>
      </c>
      <c r="C18" t="str">
        <f t="shared" si="6"/>
        <v>AutoTrader</v>
      </c>
      <c r="D18" t="str">
        <f>IFERROR(VLOOKUP($C18&amp;"-"&amp;$A18,KEY!$X$6:$Y$110,2,FALSE),"")</f>
        <v>PAG WEST</v>
      </c>
      <c r="E18" t="str">
        <f>IF(B18=-1,"*N",IF(B18=0,"*H",IF(B18&lt;(COUNTIFS(DATA_FINAL!$B$5:$B$350,C18,DATA_FINAL!$D$5:$D$350,D18)+1),VLOOKUP(C18&amp;"-"&amp;D18&amp;"-"&amp;B18,DATA_FINAL!$F$5:$G$350,2,FALSE),IF(B18=(COUNTIFS(DATA_FINAL!$B$5:$B$350,C18,DATA_FINAL!$D$5:$D$350,D18)+1),"*T",""))))</f>
        <v>Volkswagen North Scottsdale</v>
      </c>
      <c r="F18" t="str">
        <f t="shared" si="8"/>
        <v>AutoTrader-Volkswagen North Scottsdale</v>
      </c>
      <c r="G18" s="64" t="str">
        <f>IF(E18="","***",IF(E18="*N",D18,IF(E18="*H",AA$9,IF(E18="*T","TOTAL (Store Count: "&amp;B17&amp;")",IFERROR(VLOOKUP(F18,DATA_FINAL!$A$5:$G$324,7,FALSE),"")))))</f>
        <v>Volkswagen North Scottsdale</v>
      </c>
      <c r="H18" s="71">
        <f>IF($G18=$D18,AF$8,IF($G18=$AA$9,AF$9,IF(LEFT($G18,5)=LEFT($AA$10,5),SUMIFS(DATA_FINAL!$AC$5:$AC$350,DATA_FINAL!$B$5:$B$350,$C18,DATA_FINAL!$D$5:$D$350,$D18),IF($G18="***","***",IFERROR(SUMIFS(DATA_FINAL!$AC$5:$AC$350,DATA_FINAL!$A$5:$A$350,$F18),"")))))</f>
        <v>2500</v>
      </c>
      <c r="I18" s="72">
        <f>IF($G18=$D18,AB$8,IF($G18=$AA$9,AB$9,IF(LEFT($G18,5)=LEFT($AA$10,5),SUMIFS(DATA_FINAL!$P$5:$P$350,DATA_FINAL!$B$5:$B$350,$C18,DATA_FINAL!$D$5:$D$350,$D18),IF($G18="***","***",IFERROR(SUMIFS(DATA_FINAL!$P$5:$P$350,DATA_FINAL!$A$5:$A$350,$F18),"")))))</f>
        <v>28</v>
      </c>
      <c r="J18" s="72">
        <f>IF($G18=$D18,AC$8,IF($G18=$AA$9,AC$9,IF(LEFT($G18,5)=LEFT($AA$10,5),SUMIFS(DATA_FINAL!$S$5:$S$350,DATA_FINAL!$B$5:$B$350,$C18,DATA_FINAL!$D$5:$D$350,$D18),IF($G18="***","***",IFERROR(SUMIFS(DATA_FINAL!$S$5:$S$350,DATA_FINAL!$A$5:$A$350,$F18),"")))))</f>
        <v>5</v>
      </c>
      <c r="K18" s="84">
        <f t="shared" si="1"/>
        <v>0.17857142857142858</v>
      </c>
      <c r="L18" s="72">
        <f t="shared" si="2"/>
        <v>89.285714285714292</v>
      </c>
      <c r="M18" s="72">
        <f t="shared" si="5"/>
        <v>500</v>
      </c>
      <c r="N18" s="71">
        <f>IF($G18=$D18,AJ$8,IF($G18=$AA$9,AJ$9,IF(LEFT($G18,5)=LEFT($AA$10,5),SUMIFS(DATA_FINAL!$AG$5:$AG$350,DATA_FINAL!$B$5:$B$350,$C18,DATA_FINAL!$D$5:$D$350,$D18),IF($G18="***","***",IFERROR(SUMIFS(DATA_FINAL!$AG$5:$AG$350,DATA_FINAL!$A$5:$A$350,$F18),"")))))</f>
        <v>97</v>
      </c>
      <c r="O18" s="307">
        <f t="shared" si="7"/>
        <v>25.773195876288661</v>
      </c>
    </row>
    <row r="19" spans="1:20" ht="15" customHeight="1" x14ac:dyDescent="0.35">
      <c r="A19">
        <f>IF(A18="","",IF(B18&gt;(SUMIFS(KEY!$Z$6:$Z$110,KEY!$X$6:$X$110,C19&amp;"-"&amp;A18)+1),IF((A18+1)&gt;$AA$6,"",(A18+1)),A18))</f>
        <v>1</v>
      </c>
      <c r="B19">
        <f>IF(A19="","",COUNTIFS($A$8:$A19,A19)-2)</f>
        <v>10</v>
      </c>
      <c r="C19" t="str">
        <f t="shared" si="6"/>
        <v>AutoTrader</v>
      </c>
      <c r="D19" t="str">
        <f>IFERROR(VLOOKUP($C19&amp;"-"&amp;$A19,KEY!$X$6:$Y$110,2,FALSE),"")</f>
        <v>PAG WEST</v>
      </c>
      <c r="E19" t="str">
        <f>IF(B19=-1,"*N",IF(B19=0,"*H",IF(B19&lt;(COUNTIFS(DATA_FINAL!$B$5:$B$350,C19,DATA_FINAL!$D$5:$D$350,D19)+1),VLOOKUP(C19&amp;"-"&amp;D19&amp;"-"&amp;B19,DATA_FINAL!$F$5:$G$350,2,FALSE),IF(B19=(COUNTIFS(DATA_FINAL!$B$5:$B$350,C19,DATA_FINAL!$D$5:$D$350,D19)+1),"*T",""))))</f>
        <v>Motorwerks BMW</v>
      </c>
      <c r="F19" t="str">
        <f t="shared" si="8"/>
        <v>AutoTrader-Motorwerks BMW</v>
      </c>
      <c r="G19" s="64" t="str">
        <f>IF(E19="","***",IF(E19="*N",D19,IF(E19="*H",AA$9,IF(E19="*T","TOTAL (Store Count: "&amp;B18&amp;")",IFERROR(VLOOKUP(F19,DATA_FINAL!$A$5:$G$324,7,FALSE),"")))))</f>
        <v>Motorwerks BMW</v>
      </c>
      <c r="H19" s="71">
        <f>IF($G19=$D19,AF$8,IF($G19=$AA$9,AF$9,IF(LEFT($G19,5)=LEFT($AA$10,5),SUMIFS(DATA_FINAL!$AC$5:$AC$350,DATA_FINAL!$B$5:$B$350,$C19,DATA_FINAL!$D$5:$D$350,$D19),IF($G19="***","***",IFERROR(SUMIFS(DATA_FINAL!$AC$5:$AC$350,DATA_FINAL!$A$5:$A$350,$F19),"")))))</f>
        <v>7194</v>
      </c>
      <c r="I19" s="72">
        <f>IF($G19=$D19,AB$8,IF($G19=$AA$9,AB$9,IF(LEFT($G19,5)=LEFT($AA$10,5),SUMIFS(DATA_FINAL!$P$5:$P$350,DATA_FINAL!$B$5:$B$350,$C19,DATA_FINAL!$D$5:$D$350,$D19),IF($G19="***","***",IFERROR(SUMIFS(DATA_FINAL!$P$5:$P$350,DATA_FINAL!$A$5:$A$350,$F19),"")))))</f>
        <v>84</v>
      </c>
      <c r="J19" s="72">
        <f>IF($G19=$D19,AC$8,IF($G19=$AA$9,AC$9,IF(LEFT($G19,5)=LEFT($AA$10,5),SUMIFS(DATA_FINAL!$S$5:$S$350,DATA_FINAL!$B$5:$B$350,$C19,DATA_FINAL!$D$5:$D$350,$D19),IF($G19="***","***",IFERROR(SUMIFS(DATA_FINAL!$S$5:$S$350,DATA_FINAL!$A$5:$A$350,$F19),"")))))</f>
        <v>14</v>
      </c>
      <c r="K19" s="84">
        <f t="shared" si="1"/>
        <v>0.16666666666666666</v>
      </c>
      <c r="L19" s="72">
        <f t="shared" si="2"/>
        <v>85.642857142857139</v>
      </c>
      <c r="M19" s="72">
        <f t="shared" si="5"/>
        <v>513.85714285714289</v>
      </c>
      <c r="N19" s="71">
        <f>IF($G19=$D19,AJ$8,IF($G19=$AA$9,AJ$9,IF(LEFT($G19,5)=LEFT($AA$10,5),SUMIFS(DATA_FINAL!$AG$5:$AG$350,DATA_FINAL!$B$5:$B$350,$C19,DATA_FINAL!$D$5:$D$350,$D19),IF($G19="***","***",IFERROR(SUMIFS(DATA_FINAL!$AG$5:$AG$350,DATA_FINAL!$A$5:$A$350,$F19),"")))))</f>
        <v>613</v>
      </c>
      <c r="O19" s="307">
        <f t="shared" si="7"/>
        <v>11.735725938009788</v>
      </c>
    </row>
    <row r="20" spans="1:20" ht="15" customHeight="1" x14ac:dyDescent="0.35">
      <c r="A20">
        <f>IF(A19="","",IF(B19&gt;(SUMIFS(KEY!$Z$6:$Z$110,KEY!$X$6:$X$110,C20&amp;"-"&amp;A19)+1),IF((A19+1)&gt;$AA$6,"",(A19+1)),A19))</f>
        <v>1</v>
      </c>
      <c r="B20">
        <f>IF(A20="","",COUNTIFS($A$8:$A20,A20)-2)</f>
        <v>11</v>
      </c>
      <c r="C20" t="str">
        <f t="shared" si="6"/>
        <v>AutoTrader</v>
      </c>
      <c r="D20" t="str">
        <f>IFERROR(VLOOKUP($C20&amp;"-"&amp;$A20,KEY!$X$6:$Y$110,2,FALSE),"")</f>
        <v>PAG WEST</v>
      </c>
      <c r="E20" t="str">
        <f>IF(B20=-1,"*N",IF(B20=0,"*H",IF(B20&lt;(COUNTIFS(DATA_FINAL!$B$5:$B$350,C20,DATA_FINAL!$D$5:$D$350,D20)+1),VLOOKUP(C20&amp;"-"&amp;D20&amp;"-"&amp;B20,DATA_FINAL!$F$5:$G$350,2,FALSE),IF(B20=(COUNTIFS(DATA_FINAL!$B$5:$B$350,C20,DATA_FINAL!$D$5:$D$350,D20)+1),"*T",""))))</f>
        <v>Penske Honda</v>
      </c>
      <c r="F20" t="str">
        <f t="shared" si="8"/>
        <v>AutoTrader-Penske Honda</v>
      </c>
      <c r="G20" s="64" t="str">
        <f>IF(E20="","***",IF(E20="*N",D20,IF(E20="*H",AA$9,IF(E20="*T","TOTAL (Store Count: "&amp;B19&amp;")",IFERROR(VLOOKUP(F20,DATA_FINAL!$A$5:$G$324,7,FALSE),"")))))</f>
        <v>Penske Honda</v>
      </c>
      <c r="H20" s="71">
        <f>IF($G20=$D20,AF$8,IF($G20=$AA$9,AF$9,IF(LEFT($G20,5)=LEFT($AA$10,5),SUMIFS(DATA_FINAL!$AC$5:$AC$350,DATA_FINAL!$B$5:$B$350,$C20,DATA_FINAL!$D$5:$D$350,$D20),IF($G20="***","***",IFERROR(SUMIFS(DATA_FINAL!$AC$5:$AC$350,DATA_FINAL!$A$5:$A$350,$F20),"")))))</f>
        <v>5500</v>
      </c>
      <c r="I20" s="72">
        <f>IF($G20=$D20,AB$8,IF($G20=$AA$9,AB$9,IF(LEFT($G20,5)=LEFT($AA$10,5),SUMIFS(DATA_FINAL!$P$5:$P$350,DATA_FINAL!$B$5:$B$350,$C20,DATA_FINAL!$D$5:$D$350,$D20),IF($G20="***","***",IFERROR(SUMIFS(DATA_FINAL!$P$5:$P$350,DATA_FINAL!$A$5:$A$350,$F20),"")))))</f>
        <v>60</v>
      </c>
      <c r="J20" s="72">
        <f>IF($G20=$D20,AC$8,IF($G20=$AA$9,AC$9,IF(LEFT($G20,5)=LEFT($AA$10,5),SUMIFS(DATA_FINAL!$S$5:$S$350,DATA_FINAL!$B$5:$B$350,$C20,DATA_FINAL!$D$5:$D$350,$D20),IF($G20="***","***",IFERROR(SUMIFS(DATA_FINAL!$S$5:$S$350,DATA_FINAL!$A$5:$A$350,$F20),"")))))</f>
        <v>10</v>
      </c>
      <c r="K20" s="84">
        <f t="shared" si="1"/>
        <v>0.16666666666666666</v>
      </c>
      <c r="L20" s="72">
        <f t="shared" si="2"/>
        <v>91.666666666666671</v>
      </c>
      <c r="M20" s="72">
        <f t="shared" si="5"/>
        <v>550</v>
      </c>
      <c r="N20" s="71">
        <f>IF($G20=$D20,AJ$8,IF($G20=$AA$9,AJ$9,IF(LEFT($G20,5)=LEFT($AA$10,5),SUMIFS(DATA_FINAL!$AG$5:$AG$350,DATA_FINAL!$B$5:$B$350,$C20,DATA_FINAL!$D$5:$D$350,$D20),IF($G20="***","***",IFERROR(SUMIFS(DATA_FINAL!$AG$5:$AG$350,DATA_FINAL!$A$5:$A$350,$F20),"")))))</f>
        <v>326</v>
      </c>
      <c r="O20" s="307">
        <f t="shared" si="7"/>
        <v>16.871165644171779</v>
      </c>
    </row>
    <row r="21" spans="1:20" ht="15" customHeight="1" x14ac:dyDescent="0.35">
      <c r="A21">
        <f>IF(A20="","",IF(B20&gt;(SUMIFS(KEY!$Z$6:$Z$110,KEY!$X$6:$X$110,C21&amp;"-"&amp;A20)+1),IF((A20+1)&gt;$AA$6,"",(A20+1)),A20))</f>
        <v>1</v>
      </c>
      <c r="B21">
        <f>IF(A21="","",COUNTIFS($A$8:$A21,A21)-2)</f>
        <v>12</v>
      </c>
      <c r="C21" t="str">
        <f t="shared" si="6"/>
        <v>AutoTrader</v>
      </c>
      <c r="D21" t="str">
        <f>IFERROR(VLOOKUP($C21&amp;"-"&amp;$A21,KEY!$X$6:$Y$110,2,FALSE),"")</f>
        <v>PAG WEST</v>
      </c>
      <c r="E21" t="str">
        <f>IF(B21=-1,"*N",IF(B21=0,"*H",IF(B21&lt;(COUNTIFS(DATA_FINAL!$B$5:$B$350,C21,DATA_FINAL!$D$5:$D$350,D21)+1),VLOOKUP(C21&amp;"-"&amp;D21&amp;"-"&amp;B21,DATA_FINAL!$F$5:$G$350,2,FALSE),IF(B21=(COUNTIFS(DATA_FINAL!$B$5:$B$350,C21,DATA_FINAL!$D$5:$D$350,D21)+1),"*T",""))))</f>
        <v>Mercedes-Benz of San Diego</v>
      </c>
      <c r="F21" t="str">
        <f t="shared" si="8"/>
        <v>AutoTrader-Mercedes-Benz of San Diego</v>
      </c>
      <c r="G21" s="64" t="str">
        <f>IF(E21="","***",IF(E21="*N",D21,IF(E21="*H",AA$9,IF(E21="*T","TOTAL (Store Count: "&amp;B20&amp;")",IFERROR(VLOOKUP(F21,DATA_FINAL!$A$5:$G$324,7,FALSE),"")))))</f>
        <v>Mercedes-Benz of San Diego</v>
      </c>
      <c r="H21" s="71">
        <f>IF($G21=$D21,AF$8,IF($G21=$AA$9,AF$9,IF(LEFT($G21,5)=LEFT($AA$10,5),SUMIFS(DATA_FINAL!$AC$5:$AC$350,DATA_FINAL!$B$5:$B$350,$C21,DATA_FINAL!$D$5:$D$350,$D21),IF($G21="***","***",IFERROR(SUMIFS(DATA_FINAL!$AC$5:$AC$350,DATA_FINAL!$A$5:$A$350,$F21),"")))))</f>
        <v>2850</v>
      </c>
      <c r="I21" s="72">
        <f>IF($G21=$D21,AB$8,IF($G21=$AA$9,AB$9,IF(LEFT($G21,5)=LEFT($AA$10,5),SUMIFS(DATA_FINAL!$P$5:$P$350,DATA_FINAL!$B$5:$B$350,$C21,DATA_FINAL!$D$5:$D$350,$D21),IF($G21="***","***",IFERROR(SUMIFS(DATA_FINAL!$P$5:$P$350,DATA_FINAL!$A$5:$A$350,$F21),"")))))</f>
        <v>32</v>
      </c>
      <c r="J21" s="72">
        <f>IF($G21=$D21,AC$8,IF($G21=$AA$9,AC$9,IF(LEFT($G21,5)=LEFT($AA$10,5),SUMIFS(DATA_FINAL!$S$5:$S$350,DATA_FINAL!$B$5:$B$350,$C21,DATA_FINAL!$D$5:$D$350,$D21),IF($G21="***","***",IFERROR(SUMIFS(DATA_FINAL!$S$5:$S$350,DATA_FINAL!$A$5:$A$350,$F21),"")))))</f>
        <v>5</v>
      </c>
      <c r="K21" s="84">
        <f t="shared" si="1"/>
        <v>0.15625</v>
      </c>
      <c r="L21" s="72">
        <f t="shared" si="2"/>
        <v>89.0625</v>
      </c>
      <c r="M21" s="72">
        <f t="shared" si="5"/>
        <v>570</v>
      </c>
      <c r="N21" s="71">
        <f>IF($G21=$D21,AJ$8,IF($G21=$AA$9,AJ$9,IF(LEFT($G21,5)=LEFT($AA$10,5),SUMIFS(DATA_FINAL!$AG$5:$AG$350,DATA_FINAL!$B$5:$B$350,$C21,DATA_FINAL!$D$5:$D$350,$D21),IF($G21="***","***",IFERROR(SUMIFS(DATA_FINAL!$AG$5:$AG$350,DATA_FINAL!$A$5:$A$350,$F21),"")))))</f>
        <v>247</v>
      </c>
      <c r="O21" s="307">
        <f t="shared" si="7"/>
        <v>11.538461538461538</v>
      </c>
    </row>
    <row r="22" spans="1:20" ht="15" customHeight="1" x14ac:dyDescent="0.35">
      <c r="A22">
        <f>IF(A21="","",IF(B21&gt;(SUMIFS(KEY!$Z$6:$Z$110,KEY!$X$6:$X$110,C22&amp;"-"&amp;A21)+1),IF((A21+1)&gt;$AA$6,"",(A21+1)),A21))</f>
        <v>1</v>
      </c>
      <c r="B22">
        <f>IF(A22="","",COUNTIFS($A$8:$A22,A22)-2)</f>
        <v>13</v>
      </c>
      <c r="C22" t="str">
        <f t="shared" si="6"/>
        <v>AutoTrader</v>
      </c>
      <c r="D22" t="str">
        <f>IFERROR(VLOOKUP($C22&amp;"-"&amp;$A22,KEY!$X$6:$Y$110,2,FALSE),"")</f>
        <v>PAG WEST</v>
      </c>
      <c r="E22" t="str">
        <f>IF(B22=-1,"*N",IF(B22=0,"*H",IF(B22&lt;(COUNTIFS(DATA_FINAL!$B$5:$B$350,C22,DATA_FINAL!$D$5:$D$350,D22)+1),VLOOKUP(C22&amp;"-"&amp;D22&amp;"-"&amp;B22,DATA_FINAL!$F$5:$G$350,2,FALSE),IF(B22=(COUNTIFS(DATA_FINAL!$B$5:$B$350,C22,DATA_FINAL!$D$5:$D$350,D22)+1),"*T",""))))</f>
        <v>Lexus of Chandler</v>
      </c>
      <c r="F22" t="str">
        <f t="shared" si="8"/>
        <v>AutoTrader-Lexus of Chandler</v>
      </c>
      <c r="G22" s="64" t="str">
        <f>IF(E22="","***",IF(E22="*N",D22,IF(E22="*H",AA$9,IF(E22="*T","TOTAL (Store Count: "&amp;B21&amp;")",IFERROR(VLOOKUP(F22,DATA_FINAL!$A$5:$G$324,7,FALSE),"")))))</f>
        <v>Lexus of Chandler</v>
      </c>
      <c r="H22" s="71">
        <f>IF($G22=$D22,AF$8,IF($G22=$AA$9,AF$9,IF(LEFT($G22,5)=LEFT($AA$10,5),SUMIFS(DATA_FINAL!$AC$5:$AC$350,DATA_FINAL!$B$5:$B$350,$C22,DATA_FINAL!$D$5:$D$350,$D22),IF($G22="***","***",IFERROR(SUMIFS(DATA_FINAL!$AC$5:$AC$350,DATA_FINAL!$A$5:$A$350,$F22),"")))))</f>
        <v>2500</v>
      </c>
      <c r="I22" s="72">
        <f>IF($G22=$D22,AB$8,IF($G22=$AA$9,AB$9,IF(LEFT($G22,5)=LEFT($AA$10,5),SUMIFS(DATA_FINAL!$P$5:$P$350,DATA_FINAL!$B$5:$B$350,$C22,DATA_FINAL!$D$5:$D$350,$D22),IF($G22="***","***",IFERROR(SUMIFS(DATA_FINAL!$P$5:$P$350,DATA_FINAL!$A$5:$A$350,$F22),"")))))</f>
        <v>40</v>
      </c>
      <c r="J22" s="72">
        <f>IF($G22=$D22,AC$8,IF($G22=$AA$9,AC$9,IF(LEFT($G22,5)=LEFT($AA$10,5),SUMIFS(DATA_FINAL!$S$5:$S$350,DATA_FINAL!$B$5:$B$350,$C22,DATA_FINAL!$D$5:$D$350,$D22),IF($G22="***","***",IFERROR(SUMIFS(DATA_FINAL!$S$5:$S$350,DATA_FINAL!$A$5:$A$350,$F22),"")))))</f>
        <v>4</v>
      </c>
      <c r="K22" s="84">
        <f t="shared" si="1"/>
        <v>0.1</v>
      </c>
      <c r="L22" s="72">
        <f t="shared" si="2"/>
        <v>62.5</v>
      </c>
      <c r="M22" s="72">
        <f t="shared" si="5"/>
        <v>625</v>
      </c>
      <c r="N22" s="71">
        <f>IF($G22=$D22,AJ$8,IF($G22=$AA$9,AJ$9,IF(LEFT($G22,5)=LEFT($AA$10,5),SUMIFS(DATA_FINAL!$AG$5:$AG$350,DATA_FINAL!$B$5:$B$350,$C22,DATA_FINAL!$D$5:$D$350,$D22),IF($G22="***","***",IFERROR(SUMIFS(DATA_FINAL!$AG$5:$AG$350,DATA_FINAL!$A$5:$A$350,$F22),"")))))</f>
        <v>169</v>
      </c>
      <c r="O22" s="307">
        <f t="shared" si="7"/>
        <v>14.792899408284024</v>
      </c>
    </row>
    <row r="23" spans="1:20" ht="15" customHeight="1" x14ac:dyDescent="0.35">
      <c r="A23">
        <f>IF(A22="","",IF(B22&gt;(SUMIFS(KEY!$Z$6:$Z$110,KEY!$X$6:$X$110,C23&amp;"-"&amp;A22)+1),IF((A22+1)&gt;$AA$6,"",(A22+1)),A22))</f>
        <v>1</v>
      </c>
      <c r="B23">
        <f>IF(A23="","",COUNTIFS($A$8:$A23,A23)-2)</f>
        <v>14</v>
      </c>
      <c r="C23" t="str">
        <f t="shared" si="6"/>
        <v>AutoTrader</v>
      </c>
      <c r="D23" t="str">
        <f>IFERROR(VLOOKUP($C23&amp;"-"&amp;$A23,KEY!$X$6:$Y$110,2,FALSE),"")</f>
        <v>PAG WEST</v>
      </c>
      <c r="E23" t="str">
        <f>IF(B23=-1,"*N",IF(B23=0,"*H",IF(B23&lt;(COUNTIFS(DATA_FINAL!$B$5:$B$350,C23,DATA_FINAL!$D$5:$D$350,D23)+1),VLOOKUP(C23&amp;"-"&amp;D23&amp;"-"&amp;B23,DATA_FINAL!$F$5:$G$350,2,FALSE),IF(B23=(COUNTIFS(DATA_FINAL!$B$5:$B$350,C23,DATA_FINAL!$D$5:$D$350,D23)+1),"*T",""))))</f>
        <v>Mercedes-Benz of Chandler</v>
      </c>
      <c r="F23" t="str">
        <f t="shared" si="8"/>
        <v>AutoTrader-Mercedes-Benz of Chandler</v>
      </c>
      <c r="G23" s="64" t="str">
        <f>IF(E23="","***",IF(E23="*N",D23,IF(E23="*H",AA$9,IF(E23="*T","TOTAL (Store Count: "&amp;B22&amp;")",IFERROR(VLOOKUP(F23,DATA_FINAL!$A$5:$G$324,7,FALSE),"")))))</f>
        <v>Mercedes-Benz of Chandler</v>
      </c>
      <c r="H23" s="71">
        <f>IF($G23=$D23,AF$8,IF($G23=$AA$9,AF$9,IF(LEFT($G23,5)=LEFT($AA$10,5),SUMIFS(DATA_FINAL!$AC$5:$AC$350,DATA_FINAL!$B$5:$B$350,$C23,DATA_FINAL!$D$5:$D$350,$D23),IF($G23="***","***",IFERROR(SUMIFS(DATA_FINAL!$AC$5:$AC$350,DATA_FINAL!$A$5:$A$350,$F23),"")))))</f>
        <v>2500</v>
      </c>
      <c r="I23" s="72">
        <f>IF($G23=$D23,AB$8,IF($G23=$AA$9,AB$9,IF(LEFT($G23,5)=LEFT($AA$10,5),SUMIFS(DATA_FINAL!$P$5:$P$350,DATA_FINAL!$B$5:$B$350,$C23,DATA_FINAL!$D$5:$D$350,$D23),IF($G23="***","***",IFERROR(SUMIFS(DATA_FINAL!$P$5:$P$350,DATA_FINAL!$A$5:$A$350,$F23),"")))))</f>
        <v>22</v>
      </c>
      <c r="J23" s="72">
        <f>IF($G23=$D23,AC$8,IF($G23=$AA$9,AC$9,IF(LEFT($G23,5)=LEFT($AA$10,5),SUMIFS(DATA_FINAL!$S$5:$S$350,DATA_FINAL!$B$5:$B$350,$C23,DATA_FINAL!$D$5:$D$350,$D23),IF($G23="***","***",IFERROR(SUMIFS(DATA_FINAL!$S$5:$S$350,DATA_FINAL!$A$5:$A$350,$F23),"")))))</f>
        <v>4</v>
      </c>
      <c r="K23" s="84">
        <f t="shared" si="1"/>
        <v>0.18181818181818182</v>
      </c>
      <c r="L23" s="72">
        <f t="shared" si="2"/>
        <v>113.63636363636364</v>
      </c>
      <c r="M23" s="72">
        <f t="shared" si="5"/>
        <v>625</v>
      </c>
      <c r="N23" s="71">
        <f>IF($G23=$D23,AJ$8,IF($G23=$AA$9,AJ$9,IF(LEFT($G23,5)=LEFT($AA$10,5),SUMIFS(DATA_FINAL!$AG$5:$AG$350,DATA_FINAL!$B$5:$B$350,$C23,DATA_FINAL!$D$5:$D$350,$D23),IF($G23="***","***",IFERROR(SUMIFS(DATA_FINAL!$AG$5:$AG$350,DATA_FINAL!$A$5:$A$350,$F23),"")))))</f>
        <v>83</v>
      </c>
      <c r="O23" s="307">
        <f t="shared" si="7"/>
        <v>30.120481927710845</v>
      </c>
      <c r="Q23" s="68"/>
      <c r="R23" s="68"/>
      <c r="T23" s="68"/>
    </row>
    <row r="24" spans="1:20" ht="15" customHeight="1" x14ac:dyDescent="0.35">
      <c r="A24">
        <f>IF(A23="","",IF(B23&gt;(SUMIFS(KEY!$Z$6:$Z$110,KEY!$X$6:$X$110,C24&amp;"-"&amp;A23)+1),IF((A23+1)&gt;$AA$6,"",(A23+1)),A23))</f>
        <v>1</v>
      </c>
      <c r="B24">
        <f>IF(A24="","",COUNTIFS($A$8:$A24,A24)-2)</f>
        <v>15</v>
      </c>
      <c r="C24" t="str">
        <f t="shared" si="6"/>
        <v>AutoTrader</v>
      </c>
      <c r="D24" t="str">
        <f>IFERROR(VLOOKUP($C24&amp;"-"&amp;$A24,KEY!$X$6:$Y$110,2,FALSE),"")</f>
        <v>PAG WEST</v>
      </c>
      <c r="E24" t="str">
        <f>IF(B24=-1,"*N",IF(B24=0,"*H",IF(B24&lt;(COUNTIFS(DATA_FINAL!$B$5:$B$350,C24,DATA_FINAL!$D$5:$D$350,D24)+1),VLOOKUP(C24&amp;"-"&amp;D24&amp;"-"&amp;B24,DATA_FINAL!$F$5:$G$350,2,FALSE),IF(B24=(COUNTIFS(DATA_FINAL!$B$5:$B$350,C24,DATA_FINAL!$D$5:$D$350,D24)+1),"*T",""))))</f>
        <v>Round Rock Toyota</v>
      </c>
      <c r="F24" t="str">
        <f t="shared" si="8"/>
        <v>AutoTrader-Round Rock Toyota</v>
      </c>
      <c r="G24" s="64" t="str">
        <f>IF(E24="","***",IF(E24="*N",D24,IF(E24="*H",AA$9,IF(E24="*T","TOTAL (Store Count: "&amp;B23&amp;")",IFERROR(VLOOKUP(F24,DATA_FINAL!$A$5:$G$324,7,FALSE),"")))))</f>
        <v>Round Rock Toyota</v>
      </c>
      <c r="H24" s="71">
        <f>IF($G24=$D24,AF$8,IF($G24=$AA$9,AF$9,IF(LEFT($G24,5)=LEFT($AA$10,5),SUMIFS(DATA_FINAL!$AC$5:$AC$350,DATA_FINAL!$B$5:$B$350,$C24,DATA_FINAL!$D$5:$D$350,$D24),IF($G24="***","***",IFERROR(SUMIFS(DATA_FINAL!$AC$5:$AC$350,DATA_FINAL!$A$5:$A$350,$F24),"")))))</f>
        <v>8648.99</v>
      </c>
      <c r="I24" s="72">
        <f>IF($G24=$D24,AB$8,IF($G24=$AA$9,AB$9,IF(LEFT($G24,5)=LEFT($AA$10,5),SUMIFS(DATA_FINAL!$P$5:$P$350,DATA_FINAL!$B$5:$B$350,$C24,DATA_FINAL!$D$5:$D$350,$D24),IF($G24="***","***",IFERROR(SUMIFS(DATA_FINAL!$P$5:$P$350,DATA_FINAL!$A$5:$A$350,$F24),"")))))</f>
        <v>105</v>
      </c>
      <c r="J24" s="72">
        <f>IF($G24=$D24,AC$8,IF($G24=$AA$9,AC$9,IF(LEFT($G24,5)=LEFT($AA$10,5),SUMIFS(DATA_FINAL!$S$5:$S$350,DATA_FINAL!$B$5:$B$350,$C24,DATA_FINAL!$D$5:$D$350,$D24),IF($G24="***","***",IFERROR(SUMIFS(DATA_FINAL!$S$5:$S$350,DATA_FINAL!$A$5:$A$350,$F24),"")))))</f>
        <v>13</v>
      </c>
      <c r="K24" s="84">
        <f t="shared" si="1"/>
        <v>0.12380952380952381</v>
      </c>
      <c r="L24" s="72">
        <f t="shared" si="2"/>
        <v>82.371333333333325</v>
      </c>
      <c r="M24" s="72">
        <f t="shared" si="5"/>
        <v>665.30692307692311</v>
      </c>
      <c r="N24" s="71">
        <f>IF($G24=$D24,AJ$8,IF($G24=$AA$9,AJ$9,IF(LEFT($G24,5)=LEFT($AA$10,5),SUMIFS(DATA_FINAL!$AG$5:$AG$350,DATA_FINAL!$B$5:$B$350,$C24,DATA_FINAL!$D$5:$D$350,$D24),IF($G24="***","***",IFERROR(SUMIFS(DATA_FINAL!$AG$5:$AG$350,DATA_FINAL!$A$5:$A$350,$F24),"")))))</f>
        <v>426</v>
      </c>
      <c r="O24" s="307">
        <f t="shared" si="7"/>
        <v>20.302793427230046</v>
      </c>
    </row>
    <row r="25" spans="1:20" ht="15" customHeight="1" x14ac:dyDescent="0.35">
      <c r="A25">
        <f>IF(A24="","",IF(B24&gt;(SUMIFS(KEY!$Z$6:$Z$110,KEY!$X$6:$X$110,C25&amp;"-"&amp;A24)+1),IF((A24+1)&gt;$AA$6,"",(A24+1)),A24))</f>
        <v>1</v>
      </c>
      <c r="B25">
        <f>IF(A25="","",COUNTIFS($A$8:$A25,A25)-2)</f>
        <v>16</v>
      </c>
      <c r="C25" t="str">
        <f t="shared" si="6"/>
        <v>AutoTrader</v>
      </c>
      <c r="D25" t="str">
        <f>IFERROR(VLOOKUP($C25&amp;"-"&amp;$A25,KEY!$X$6:$Y$110,2,FALSE),"")</f>
        <v>PAG WEST</v>
      </c>
      <c r="E25" t="str">
        <f>IF(B25=-1,"*N",IF(B25=0,"*H",IF(B25&lt;(COUNTIFS(DATA_FINAL!$B$5:$B$350,C25,DATA_FINAL!$D$5:$D$350,D25)+1),VLOOKUP(C25&amp;"-"&amp;D25&amp;"-"&amp;B25,DATA_FINAL!$F$5:$G$350,2,FALSE),IF(B25=(COUNTIFS(DATA_FINAL!$B$5:$B$350,C25,DATA_FINAL!$D$5:$D$350,D25)+1),"*T",""))))</f>
        <v>Tempe Honda</v>
      </c>
      <c r="F25" t="str">
        <f t="shared" si="8"/>
        <v>AutoTrader-Tempe Honda</v>
      </c>
      <c r="G25" s="64" t="str">
        <f>IF(E25="","***",IF(E25="*N",D25,IF(E25="*H",AA$9,IF(E25="*T","TOTAL (Store Count: "&amp;B24&amp;")",IFERROR(VLOOKUP(F25,DATA_FINAL!$A$5:$G$324,7,FALSE),"")))))</f>
        <v>Tempe Honda</v>
      </c>
      <c r="H25" s="71">
        <f>IF($G25=$D25,AF$8,IF($G25=$AA$9,AF$9,IF(LEFT($G25,5)=LEFT($AA$10,5),SUMIFS(DATA_FINAL!$AC$5:$AC$350,DATA_FINAL!$B$5:$B$350,$C25,DATA_FINAL!$D$5:$D$350,$D25),IF($G25="***","***",IFERROR(SUMIFS(DATA_FINAL!$AC$5:$AC$350,DATA_FINAL!$A$5:$A$350,$F25),"")))))</f>
        <v>7500</v>
      </c>
      <c r="I25" s="72">
        <f>IF($G25=$D25,AB$8,IF($G25=$AA$9,AB$9,IF(LEFT($G25,5)=LEFT($AA$10,5),SUMIFS(DATA_FINAL!$P$5:$P$350,DATA_FINAL!$B$5:$B$350,$C25,DATA_FINAL!$D$5:$D$350,$D25),IF($G25="***","***",IFERROR(SUMIFS(DATA_FINAL!$P$5:$P$350,DATA_FINAL!$A$5:$A$350,$F25),"")))))</f>
        <v>68</v>
      </c>
      <c r="J25" s="72">
        <f>IF($G25=$D25,AC$8,IF($G25=$AA$9,AC$9,IF(LEFT($G25,5)=LEFT($AA$10,5),SUMIFS(DATA_FINAL!$S$5:$S$350,DATA_FINAL!$B$5:$B$350,$C25,DATA_FINAL!$D$5:$D$350,$D25),IF($G25="***","***",IFERROR(SUMIFS(DATA_FINAL!$S$5:$S$350,DATA_FINAL!$A$5:$A$350,$F25),"")))))</f>
        <v>11</v>
      </c>
      <c r="K25" s="84">
        <f t="shared" si="1"/>
        <v>0.16176470588235295</v>
      </c>
      <c r="L25" s="72">
        <f t="shared" si="2"/>
        <v>110.29411764705883</v>
      </c>
      <c r="M25" s="72">
        <f t="shared" si="5"/>
        <v>681.81818181818187</v>
      </c>
      <c r="N25" s="71">
        <f>IF($G25=$D25,AJ$8,IF($G25=$AA$9,AJ$9,IF(LEFT($G25,5)=LEFT($AA$10,5),SUMIFS(DATA_FINAL!$AG$5:$AG$350,DATA_FINAL!$B$5:$B$350,$C25,DATA_FINAL!$D$5:$D$350,$D25),IF($G25="***","***",IFERROR(SUMIFS(DATA_FINAL!$AG$5:$AG$350,DATA_FINAL!$A$5:$A$350,$F25),"")))))</f>
        <v>199</v>
      </c>
      <c r="O25" s="307">
        <f t="shared" si="7"/>
        <v>37.688442211055275</v>
      </c>
    </row>
    <row r="26" spans="1:20" ht="15" customHeight="1" x14ac:dyDescent="0.35">
      <c r="A26">
        <f>IF(A25="","",IF(B25&gt;(SUMIFS(KEY!$Z$6:$Z$110,KEY!$X$6:$X$110,C26&amp;"-"&amp;A25)+1),IF((A25+1)&gt;$AA$6,"",(A25+1)),A25))</f>
        <v>1</v>
      </c>
      <c r="B26">
        <f>IF(A26="","",COUNTIFS($A$8:$A26,A26)-2)</f>
        <v>17</v>
      </c>
      <c r="C26" t="str">
        <f t="shared" si="6"/>
        <v>AutoTrader</v>
      </c>
      <c r="D26" t="str">
        <f>IFERROR(VLOOKUP($C26&amp;"-"&amp;$A26,KEY!$X$6:$Y$110,2,FALSE),"")</f>
        <v>PAG WEST</v>
      </c>
      <c r="E26" t="str">
        <f>IF(B26=-1,"*N",IF(B26=0,"*H",IF(B26&lt;(COUNTIFS(DATA_FINAL!$B$5:$B$350,C26,DATA_FINAL!$D$5:$D$350,D26)+1),VLOOKUP(C26&amp;"-"&amp;D26&amp;"-"&amp;B26,DATA_FINAL!$F$5:$G$350,2,FALSE),IF(B26=(COUNTIFS(DATA_FINAL!$B$5:$B$350,C26,DATA_FINAL!$D$5:$D$350,D26)+1),"*T",""))))</f>
        <v>Crevier MINI</v>
      </c>
      <c r="F26" t="str">
        <f t="shared" si="8"/>
        <v>AutoTrader-Crevier MINI</v>
      </c>
      <c r="G26" s="64" t="str">
        <f>IF(E26="","***",IF(E26="*N",D26,IF(E26="*H",AA$9,IF(E26="*T","TOTAL (Store Count: "&amp;B25&amp;")",IFERROR(VLOOKUP(F26,DATA_FINAL!$A$5:$G$324,7,FALSE),"")))))</f>
        <v>Crevier MINI</v>
      </c>
      <c r="H26" s="71">
        <f>IF($G26=$D26,AF$8,IF($G26=$AA$9,AF$9,IF(LEFT($G26,5)=LEFT($AA$10,5),SUMIFS(DATA_FINAL!$AC$5:$AC$350,DATA_FINAL!$B$5:$B$350,$C26,DATA_FINAL!$D$5:$D$350,$D26),IF($G26="***","***",IFERROR(SUMIFS(DATA_FINAL!$AC$5:$AC$350,DATA_FINAL!$A$5:$A$350,$F26),"")))))</f>
        <v>1500</v>
      </c>
      <c r="I26" s="72">
        <f>IF($G26=$D26,AB$8,IF($G26=$AA$9,AB$9,IF(LEFT($G26,5)=LEFT($AA$10,5),SUMIFS(DATA_FINAL!$P$5:$P$350,DATA_FINAL!$B$5:$B$350,$C26,DATA_FINAL!$D$5:$D$350,$D26),IF($G26="***","***",IFERROR(SUMIFS(DATA_FINAL!$P$5:$P$350,DATA_FINAL!$A$5:$A$350,$F26),"")))))</f>
        <v>10</v>
      </c>
      <c r="J26" s="72">
        <f>IF($G26=$D26,AC$8,IF($G26=$AA$9,AC$9,IF(LEFT($G26,5)=LEFT($AA$10,5),SUMIFS(DATA_FINAL!$S$5:$S$350,DATA_FINAL!$B$5:$B$350,$C26,DATA_FINAL!$D$5:$D$350,$D26),IF($G26="***","***",IFERROR(SUMIFS(DATA_FINAL!$S$5:$S$350,DATA_FINAL!$A$5:$A$350,$F26),"")))))</f>
        <v>2</v>
      </c>
      <c r="K26" s="84">
        <f t="shared" si="1"/>
        <v>0.2</v>
      </c>
      <c r="L26" s="72">
        <f t="shared" si="2"/>
        <v>150</v>
      </c>
      <c r="M26" s="72">
        <f t="shared" si="5"/>
        <v>750</v>
      </c>
      <c r="N26" s="71">
        <f>IF($G26=$D26,AJ$8,IF($G26=$AA$9,AJ$9,IF(LEFT($G26,5)=LEFT($AA$10,5),SUMIFS(DATA_FINAL!$AG$5:$AG$350,DATA_FINAL!$B$5:$B$350,$C26,DATA_FINAL!$D$5:$D$350,$D26),IF($G26="***","***",IFERROR(SUMIFS(DATA_FINAL!$AG$5:$AG$350,DATA_FINAL!$A$5:$A$350,$F26),"")))))</f>
        <v>109</v>
      </c>
      <c r="O26" s="307">
        <f t="shared" si="7"/>
        <v>13.761467889908257</v>
      </c>
    </row>
    <row r="27" spans="1:20" ht="15" customHeight="1" x14ac:dyDescent="0.35">
      <c r="A27">
        <f>IF(A26="","",IF(B26&gt;(SUMIFS(KEY!$Z$6:$Z$110,KEY!$X$6:$X$110,C27&amp;"-"&amp;A26)+1),IF((A26+1)&gt;$AA$6,"",(A26+1)),A26))</f>
        <v>1</v>
      </c>
      <c r="B27">
        <f>IF(A27="","",COUNTIFS($A$8:$A27,A27)-2)</f>
        <v>18</v>
      </c>
      <c r="C27" t="str">
        <f t="shared" si="6"/>
        <v>AutoTrader</v>
      </c>
      <c r="D27" t="str">
        <f>IFERROR(VLOOKUP($C27&amp;"-"&amp;$A27,KEY!$X$6:$Y$110,2,FALSE),"")</f>
        <v>PAG WEST</v>
      </c>
      <c r="E27" t="str">
        <f>IF(B27=-1,"*N",IF(B27=0,"*H",IF(B27&lt;(COUNTIFS(DATA_FINAL!$B$5:$B$350,C27,DATA_FINAL!$D$5:$D$350,D27)+1),VLOOKUP(C27&amp;"-"&amp;D27&amp;"-"&amp;B27,DATA_FINAL!$F$5:$G$350,2,FALSE),IF(B27=(COUNTIFS(DATA_FINAL!$B$5:$B$350,C27,DATA_FINAL!$D$5:$D$350,D27)+1),"*T",""))))</f>
        <v>Mazda of Escondido</v>
      </c>
      <c r="F27" t="str">
        <f t="shared" si="8"/>
        <v>AutoTrader-Mazda of Escondido</v>
      </c>
      <c r="G27" s="64" t="str">
        <f>IF(E27="","***",IF(E27="*N",D27,IF(E27="*H",AA$9,IF(E27="*T","TOTAL (Store Count: "&amp;B26&amp;")",IFERROR(VLOOKUP(F27,DATA_FINAL!$A$5:$G$324,7,FALSE),"")))))</f>
        <v>Mazda of Escondido</v>
      </c>
      <c r="H27" s="71">
        <f>IF($G27=$D27,AF$8,IF($G27=$AA$9,AF$9,IF(LEFT($G27,5)=LEFT($AA$10,5),SUMIFS(DATA_FINAL!$AC$5:$AC$350,DATA_FINAL!$B$5:$B$350,$C27,DATA_FINAL!$D$5:$D$350,$D27),IF($G27="***","***",IFERROR(SUMIFS(DATA_FINAL!$AC$5:$AC$350,DATA_FINAL!$A$5:$A$350,$F27),"")))))</f>
        <v>1500</v>
      </c>
      <c r="I27" s="72">
        <f>IF($G27=$D27,AB$8,IF($G27=$AA$9,AB$9,IF(LEFT($G27,5)=LEFT($AA$10,5),SUMIFS(DATA_FINAL!$P$5:$P$350,DATA_FINAL!$B$5:$B$350,$C27,DATA_FINAL!$D$5:$D$350,$D27),IF($G27="***","***",IFERROR(SUMIFS(DATA_FINAL!$P$5:$P$350,DATA_FINAL!$A$5:$A$350,$F27),"")))))</f>
        <v>13</v>
      </c>
      <c r="J27" s="72">
        <f>IF($G27=$D27,AC$8,IF($G27=$AA$9,AC$9,IF(LEFT($G27,5)=LEFT($AA$10,5),SUMIFS(DATA_FINAL!$S$5:$S$350,DATA_FINAL!$B$5:$B$350,$C27,DATA_FINAL!$D$5:$D$350,$D27),IF($G27="***","***",IFERROR(SUMIFS(DATA_FINAL!$S$5:$S$350,DATA_FINAL!$A$5:$A$350,$F27),"")))))</f>
        <v>2</v>
      </c>
      <c r="K27" s="84">
        <f t="shared" si="1"/>
        <v>0.15384615384615385</v>
      </c>
      <c r="L27" s="72">
        <f t="shared" si="2"/>
        <v>115.38461538461539</v>
      </c>
      <c r="M27" s="72">
        <f t="shared" si="5"/>
        <v>750</v>
      </c>
      <c r="N27" s="71">
        <f>IF($G27=$D27,AJ$8,IF($G27=$AA$9,AJ$9,IF(LEFT($G27,5)=LEFT($AA$10,5),SUMIFS(DATA_FINAL!$AG$5:$AG$350,DATA_FINAL!$B$5:$B$350,$C27,DATA_FINAL!$D$5:$D$350,$D27),IF($G27="***","***",IFERROR(SUMIFS(DATA_FINAL!$AG$5:$AG$350,DATA_FINAL!$A$5:$A$350,$F27),"")))))</f>
        <v>15</v>
      </c>
      <c r="O27" s="307">
        <f t="shared" si="7"/>
        <v>100</v>
      </c>
    </row>
    <row r="28" spans="1:20" ht="15" customHeight="1" x14ac:dyDescent="0.35">
      <c r="A28">
        <f>IF(A27="","",IF(B27&gt;(SUMIFS(KEY!$Z$6:$Z$110,KEY!$X$6:$X$110,C28&amp;"-"&amp;A27)+1),IF((A27+1)&gt;$AA$6,"",(A27+1)),A27))</f>
        <v>1</v>
      </c>
      <c r="B28">
        <f>IF(A28="","",COUNTIFS($A$8:$A28,A28)-2)</f>
        <v>19</v>
      </c>
      <c r="C28" t="str">
        <f t="shared" si="6"/>
        <v>AutoTrader</v>
      </c>
      <c r="D28" t="str">
        <f>IFERROR(VLOOKUP($C28&amp;"-"&amp;$A28,KEY!$X$6:$Y$110,2,FALSE),"")</f>
        <v>PAG WEST</v>
      </c>
      <c r="E28" t="str">
        <f>IF(B28=-1,"*N",IF(B28=0,"*H",IF(B28&lt;(COUNTIFS(DATA_FINAL!$B$5:$B$350,C28,DATA_FINAL!$D$5:$D$350,D28)+1),VLOOKUP(C28&amp;"-"&amp;D28&amp;"-"&amp;B28,DATA_FINAL!$F$5:$G$350,2,FALSE),IF(B28=(COUNTIFS(DATA_FINAL!$B$5:$B$350,C28,DATA_FINAL!$D$5:$D$350,D28)+1),"*T",""))))</f>
        <v>MINI North Scottsdale</v>
      </c>
      <c r="F28" t="str">
        <f t="shared" si="8"/>
        <v>AutoTrader-MINI North Scottsdale</v>
      </c>
      <c r="G28" s="64" t="str">
        <f>IF(E28="","***",IF(E28="*N",D28,IF(E28="*H",AA$9,IF(E28="*T","TOTAL (Store Count: "&amp;B27&amp;")",IFERROR(VLOOKUP(F28,DATA_FINAL!$A$5:$G$324,7,FALSE),"")))))</f>
        <v>MINI North Scottsdale</v>
      </c>
      <c r="H28" s="71">
        <f>IF($G28=$D28,AF$8,IF($G28=$AA$9,AF$9,IF(LEFT($G28,5)=LEFT($AA$10,5),SUMIFS(DATA_FINAL!$AC$5:$AC$350,DATA_FINAL!$B$5:$B$350,$C28,DATA_FINAL!$D$5:$D$350,$D28),IF($G28="***","***",IFERROR(SUMIFS(DATA_FINAL!$AC$5:$AC$350,DATA_FINAL!$A$5:$A$350,$F28),"")))))</f>
        <v>1500</v>
      </c>
      <c r="I28" s="72">
        <f>IF($G28=$D28,AB$8,IF($G28=$AA$9,AB$9,IF(LEFT($G28,5)=LEFT($AA$10,5),SUMIFS(DATA_FINAL!$P$5:$P$350,DATA_FINAL!$B$5:$B$350,$C28,DATA_FINAL!$D$5:$D$350,$D28),IF($G28="***","***",IFERROR(SUMIFS(DATA_FINAL!$P$5:$P$350,DATA_FINAL!$A$5:$A$350,$F28),"")))))</f>
        <v>12</v>
      </c>
      <c r="J28" s="72">
        <f>IF($G28=$D28,AC$8,IF($G28=$AA$9,AC$9,IF(LEFT($G28,5)=LEFT($AA$10,5),SUMIFS(DATA_FINAL!$S$5:$S$350,DATA_FINAL!$B$5:$B$350,$C28,DATA_FINAL!$D$5:$D$350,$D28),IF($G28="***","***",IFERROR(SUMIFS(DATA_FINAL!$S$5:$S$350,DATA_FINAL!$A$5:$A$350,$F28),"")))))</f>
        <v>2</v>
      </c>
      <c r="K28" s="84">
        <f t="shared" si="1"/>
        <v>0.16666666666666666</v>
      </c>
      <c r="L28" s="72">
        <f t="shared" si="2"/>
        <v>125</v>
      </c>
      <c r="M28" s="72">
        <f t="shared" si="5"/>
        <v>750</v>
      </c>
      <c r="N28" s="71">
        <f>IF($G28=$D28,AJ$8,IF($G28=$AA$9,AJ$9,IF(LEFT($G28,5)=LEFT($AA$10,5),SUMIFS(DATA_FINAL!$AG$5:$AG$350,DATA_FINAL!$B$5:$B$350,$C28,DATA_FINAL!$D$5:$D$350,$D28),IF($G28="***","***",IFERROR(SUMIFS(DATA_FINAL!$AG$5:$AG$350,DATA_FINAL!$A$5:$A$350,$F28),"")))))</f>
        <v>25</v>
      </c>
      <c r="O28" s="307">
        <f t="shared" si="7"/>
        <v>60</v>
      </c>
    </row>
    <row r="29" spans="1:20" ht="15" customHeight="1" x14ac:dyDescent="0.35">
      <c r="A29">
        <f>IF(A28="","",IF(B28&gt;(SUMIFS(KEY!$Z$6:$Z$110,KEY!$X$6:$X$110,C29&amp;"-"&amp;A28)+1),IF((A28+1)&gt;$AA$6,"",(A28+1)),A28))</f>
        <v>1</v>
      </c>
      <c r="B29">
        <f>IF(A29="","",COUNTIFS($A$8:$A29,A29)-2)</f>
        <v>20</v>
      </c>
      <c r="C29" t="str">
        <f t="shared" si="6"/>
        <v>AutoTrader</v>
      </c>
      <c r="D29" t="str">
        <f>IFERROR(VLOOKUP($C29&amp;"-"&amp;$A29,KEY!$X$6:$Y$110,2,FALSE),"")</f>
        <v>PAG WEST</v>
      </c>
      <c r="E29" t="str">
        <f>IF(B29=-1,"*N",IF(B29=0,"*H",IF(B29&lt;(COUNTIFS(DATA_FINAL!$B$5:$B$350,C29,DATA_FINAL!$D$5:$D$350,D29)+1),VLOOKUP(C29&amp;"-"&amp;D29&amp;"-"&amp;B29,DATA_FINAL!$F$5:$G$350,2,FALSE),IF(B29=(COUNTIFS(DATA_FINAL!$B$5:$B$350,C29,DATA_FINAL!$D$5:$D$350,D29)+1),"*T",""))))</f>
        <v>Hyundai of Leander</v>
      </c>
      <c r="F29" t="str">
        <f t="shared" si="8"/>
        <v>AutoTrader-Hyundai of Leander</v>
      </c>
      <c r="G29" s="64" t="str">
        <f>IF(E29="","***",IF(E29="*N",D29,IF(E29="*H",AA$9,IF(E29="*T","TOTAL (Store Count: "&amp;B28&amp;")",IFERROR(VLOOKUP(F29,DATA_FINAL!$A$5:$G$324,7,FALSE),"")))))</f>
        <v>Hyundai of Leander</v>
      </c>
      <c r="H29" s="71">
        <f>IF($G29=$D29,AF$8,IF($G29=$AA$9,AF$9,IF(LEFT($G29,5)=LEFT($AA$10,5),SUMIFS(DATA_FINAL!$AC$5:$AC$350,DATA_FINAL!$B$5:$B$350,$C29,DATA_FINAL!$D$5:$D$350,$D29),IF($G29="***","***",IFERROR(SUMIFS(DATA_FINAL!$AC$5:$AC$350,DATA_FINAL!$A$5:$A$350,$F29),"")))))</f>
        <v>4730</v>
      </c>
      <c r="I29" s="72">
        <f>IF($G29=$D29,AB$8,IF($G29=$AA$9,AB$9,IF(LEFT($G29,5)=LEFT($AA$10,5),SUMIFS(DATA_FINAL!$P$5:$P$350,DATA_FINAL!$B$5:$B$350,$C29,DATA_FINAL!$D$5:$D$350,$D29),IF($G29="***","***",IFERROR(SUMIFS(DATA_FINAL!$P$5:$P$350,DATA_FINAL!$A$5:$A$350,$F29),"")))))</f>
        <v>36</v>
      </c>
      <c r="J29" s="72">
        <f>IF($G29=$D29,AC$8,IF($G29=$AA$9,AC$9,IF(LEFT($G29,5)=LEFT($AA$10,5),SUMIFS(DATA_FINAL!$S$5:$S$350,DATA_FINAL!$B$5:$B$350,$C29,DATA_FINAL!$D$5:$D$350,$D29),IF($G29="***","***",IFERROR(SUMIFS(DATA_FINAL!$S$5:$S$350,DATA_FINAL!$A$5:$A$350,$F29),"")))))</f>
        <v>6</v>
      </c>
      <c r="K29" s="84">
        <f t="shared" si="1"/>
        <v>0.16666666666666666</v>
      </c>
      <c r="L29" s="72">
        <f t="shared" si="2"/>
        <v>131.38888888888889</v>
      </c>
      <c r="M29" s="72">
        <f t="shared" si="5"/>
        <v>788.33333333333337</v>
      </c>
      <c r="N29" s="71">
        <f>IF($G29=$D29,AJ$8,IF($G29=$AA$9,AJ$9,IF(LEFT($G29,5)=LEFT($AA$10,5),SUMIFS(DATA_FINAL!$AG$5:$AG$350,DATA_FINAL!$B$5:$B$350,$C29,DATA_FINAL!$D$5:$D$350,$D29),IF($G29="***","***",IFERROR(SUMIFS(DATA_FINAL!$AG$5:$AG$350,DATA_FINAL!$A$5:$A$350,$F29),"")))))</f>
        <v>60</v>
      </c>
      <c r="O29" s="307">
        <f t="shared" si="7"/>
        <v>78.833333333333329</v>
      </c>
    </row>
    <row r="30" spans="1:20" ht="15" customHeight="1" x14ac:dyDescent="0.35">
      <c r="A30">
        <f>IF(A29="","",IF(B29&gt;(SUMIFS(KEY!$Z$6:$Z$110,KEY!$X$6:$X$110,C30&amp;"-"&amp;A29)+1),IF((A29+1)&gt;$AA$6,"",(A29+1)),A29))</f>
        <v>1</v>
      </c>
      <c r="B30">
        <f>IF(A30="","",COUNTIFS($A$8:$A30,A30)-2)</f>
        <v>21</v>
      </c>
      <c r="C30" t="str">
        <f t="shared" si="6"/>
        <v>AutoTrader</v>
      </c>
      <c r="D30" t="str">
        <f>IFERROR(VLOOKUP($C30&amp;"-"&amp;$A30,KEY!$X$6:$Y$110,2,FALSE),"")</f>
        <v>PAG WEST</v>
      </c>
      <c r="E30" t="str">
        <f>IF(B30=-1,"*N",IF(B30=0,"*H",IF(B30&lt;(COUNTIFS(DATA_FINAL!$B$5:$B$350,C30,DATA_FINAL!$D$5:$D$350,D30)+1),VLOOKUP(C30&amp;"-"&amp;D30&amp;"-"&amp;B30,DATA_FINAL!$F$5:$G$350,2,FALSE),IF(B30=(COUNTIFS(DATA_FINAL!$B$5:$B$350,C30,DATA_FINAL!$D$5:$D$350,D30)+1),"*T",""))))</f>
        <v>Audi Chandler</v>
      </c>
      <c r="F30" t="str">
        <f t="shared" si="8"/>
        <v>AutoTrader-Audi Chandler</v>
      </c>
      <c r="G30" s="64" t="str">
        <f>IF(E30="","***",IF(E30="*N",D30,IF(E30="*H",AA$9,IF(E30="*T","TOTAL (Store Count: "&amp;B29&amp;")",IFERROR(VLOOKUP(F30,DATA_FINAL!$A$5:$G$324,7,FALSE),"")))))</f>
        <v>Audi Chandler</v>
      </c>
      <c r="H30" s="71">
        <f>IF($G30=$D30,AF$8,IF($G30=$AA$9,AF$9,IF(LEFT($G30,5)=LEFT($AA$10,5),SUMIFS(DATA_FINAL!$AC$5:$AC$350,DATA_FINAL!$B$5:$B$350,$C30,DATA_FINAL!$D$5:$D$350,$D30),IF($G30="***","***",IFERROR(SUMIFS(DATA_FINAL!$AC$5:$AC$350,DATA_FINAL!$A$5:$A$350,$F30),"")))))</f>
        <v>2500</v>
      </c>
      <c r="I30" s="72">
        <f>IF($G30=$D30,AB$8,IF($G30=$AA$9,AB$9,IF(LEFT($G30,5)=LEFT($AA$10,5),SUMIFS(DATA_FINAL!$P$5:$P$350,DATA_FINAL!$B$5:$B$350,$C30,DATA_FINAL!$D$5:$D$350,$D30),IF($G30="***","***",IFERROR(SUMIFS(DATA_FINAL!$P$5:$P$350,DATA_FINAL!$A$5:$A$350,$F30),"")))))</f>
        <v>19</v>
      </c>
      <c r="J30" s="72">
        <f>IF($G30=$D30,AC$8,IF($G30=$AA$9,AC$9,IF(LEFT($G30,5)=LEFT($AA$10,5),SUMIFS(DATA_FINAL!$S$5:$S$350,DATA_FINAL!$B$5:$B$350,$C30,DATA_FINAL!$D$5:$D$350,$D30),IF($G30="***","***",IFERROR(SUMIFS(DATA_FINAL!$S$5:$S$350,DATA_FINAL!$A$5:$A$350,$F30),"")))))</f>
        <v>3</v>
      </c>
      <c r="K30" s="84">
        <f t="shared" si="1"/>
        <v>0.15789473684210525</v>
      </c>
      <c r="L30" s="72">
        <f t="shared" si="2"/>
        <v>131.57894736842104</v>
      </c>
      <c r="M30" s="72">
        <f t="shared" si="5"/>
        <v>833.33333333333337</v>
      </c>
      <c r="N30" s="71">
        <f>IF($G30=$D30,AJ$8,IF($G30=$AA$9,AJ$9,IF(LEFT($G30,5)=LEFT($AA$10,5),SUMIFS(DATA_FINAL!$AG$5:$AG$350,DATA_FINAL!$B$5:$B$350,$C30,DATA_FINAL!$D$5:$D$350,$D30),IF($G30="***","***",IFERROR(SUMIFS(DATA_FINAL!$AG$5:$AG$350,DATA_FINAL!$A$5:$A$350,$F30),"")))))</f>
        <v>182</v>
      </c>
      <c r="O30" s="307">
        <f t="shared" si="7"/>
        <v>13.736263736263735</v>
      </c>
    </row>
    <row r="31" spans="1:20" ht="15" customHeight="1" x14ac:dyDescent="0.35">
      <c r="A31">
        <f>IF(A30="","",IF(B30&gt;(SUMIFS(KEY!$Z$6:$Z$110,KEY!$X$6:$X$110,C31&amp;"-"&amp;A30)+1),IF((A30+1)&gt;$AA$6,"",(A30+1)),A30))</f>
        <v>1</v>
      </c>
      <c r="B31">
        <f>IF(A31="","",COUNTIFS($A$8:$A31,A31)-2)</f>
        <v>22</v>
      </c>
      <c r="C31" t="str">
        <f t="shared" si="6"/>
        <v>AutoTrader</v>
      </c>
      <c r="D31" t="str">
        <f>IFERROR(VLOOKUP($C31&amp;"-"&amp;$A31,KEY!$X$6:$Y$110,2,FALSE),"")</f>
        <v>PAG WEST</v>
      </c>
      <c r="E31" t="str">
        <f>IF(B31=-1,"*N",IF(B31=0,"*H",IF(B31&lt;(COUNTIFS(DATA_FINAL!$B$5:$B$350,C31,DATA_FINAL!$D$5:$D$350,D31)+1),VLOOKUP(C31&amp;"-"&amp;D31&amp;"-"&amp;B31,DATA_FINAL!$F$5:$G$350,2,FALSE),IF(B31=(COUNTIFS(DATA_FINAL!$B$5:$B$350,C31,DATA_FINAL!$D$5:$D$350,D31)+1),"*T",""))))</f>
        <v>MINI of Marin</v>
      </c>
      <c r="F31" t="str">
        <f t="shared" si="8"/>
        <v>AutoTrader-MINI of Marin</v>
      </c>
      <c r="G31" s="64" t="str">
        <f>IF(E31="","***",IF(E31="*N",D31,IF(E31="*H",AA$9,IF(E31="*T","TOTAL (Store Count: "&amp;B30&amp;")",IFERROR(VLOOKUP(F31,DATA_FINAL!$A$5:$G$324,7,FALSE),"")))))</f>
        <v>MINI of Marin</v>
      </c>
      <c r="H31" s="71">
        <f>IF($G31=$D31,AF$8,IF($G31=$AA$9,AF$9,IF(LEFT($G31,5)=LEFT($AA$10,5),SUMIFS(DATA_FINAL!$AC$5:$AC$350,DATA_FINAL!$B$5:$B$350,$C31,DATA_FINAL!$D$5:$D$350,$D31),IF($G31="***","***",IFERROR(SUMIFS(DATA_FINAL!$AC$5:$AC$350,DATA_FINAL!$A$5:$A$350,$F31),"")))))</f>
        <v>1699.99</v>
      </c>
      <c r="I31" s="72">
        <f>IF($G31=$D31,AB$8,IF($G31=$AA$9,AB$9,IF(LEFT($G31,5)=LEFT($AA$10,5),SUMIFS(DATA_FINAL!$P$5:$P$350,DATA_FINAL!$B$5:$B$350,$C31,DATA_FINAL!$D$5:$D$350,$D31),IF($G31="***","***",IFERROR(SUMIFS(DATA_FINAL!$P$5:$P$350,DATA_FINAL!$A$5:$A$350,$F31),"")))))</f>
        <v>16</v>
      </c>
      <c r="J31" s="72">
        <f>IF($G31=$D31,AC$8,IF($G31=$AA$9,AC$9,IF(LEFT($G31,5)=LEFT($AA$10,5),SUMIFS(DATA_FINAL!$S$5:$S$350,DATA_FINAL!$B$5:$B$350,$C31,DATA_FINAL!$D$5:$D$350,$D31),IF($G31="***","***",IFERROR(SUMIFS(DATA_FINAL!$S$5:$S$350,DATA_FINAL!$A$5:$A$350,$F31),"")))))</f>
        <v>2</v>
      </c>
      <c r="K31" s="84">
        <f t="shared" si="1"/>
        <v>0.125</v>
      </c>
      <c r="L31" s="72">
        <f t="shared" si="2"/>
        <v>106.249375</v>
      </c>
      <c r="M31" s="72">
        <f t="shared" si="5"/>
        <v>849.995</v>
      </c>
      <c r="N31" s="71">
        <f>IF($G31=$D31,AJ$8,IF($G31=$AA$9,AJ$9,IF(LEFT($G31,5)=LEFT($AA$10,5),SUMIFS(DATA_FINAL!$AG$5:$AG$350,DATA_FINAL!$B$5:$B$350,$C31,DATA_FINAL!$D$5:$D$350,$D31),IF($G31="***","***",IFERROR(SUMIFS(DATA_FINAL!$AG$5:$AG$350,DATA_FINAL!$A$5:$A$350,$F31),"")))))</f>
        <v>58</v>
      </c>
      <c r="O31" s="307">
        <f t="shared" si="7"/>
        <v>29.310172413793104</v>
      </c>
    </row>
    <row r="32" spans="1:20" ht="15" customHeight="1" x14ac:dyDescent="0.35">
      <c r="A32">
        <f>IF(A31="","",IF(B31&gt;(SUMIFS(KEY!$Z$6:$Z$110,KEY!$X$6:$X$110,C32&amp;"-"&amp;A31)+1),IF((A31+1)&gt;$AA$6,"",(A31+1)),A31))</f>
        <v>1</v>
      </c>
      <c r="B32">
        <f>IF(A32="","",COUNTIFS($A$8:$A32,A32)-2)</f>
        <v>23</v>
      </c>
      <c r="C32" t="str">
        <f t="shared" si="6"/>
        <v>AutoTrader</v>
      </c>
      <c r="D32" t="str">
        <f>IFERROR(VLOOKUP($C32&amp;"-"&amp;$A32,KEY!$X$6:$Y$110,2,FALSE),"")</f>
        <v>PAG WEST</v>
      </c>
      <c r="E32" t="str">
        <f>IF(B32=-1,"*N",IF(B32=0,"*H",IF(B32&lt;(COUNTIFS(DATA_FINAL!$B$5:$B$350,C32,DATA_FINAL!$D$5:$D$350,D32)+1),VLOOKUP(C32&amp;"-"&amp;D32&amp;"-"&amp;B32,DATA_FINAL!$F$5:$G$350,2,FALSE),IF(B32=(COUNTIFS(DATA_FINAL!$B$5:$B$350,C32,DATA_FINAL!$D$5:$D$350,D32)+1),"*T",""))))</f>
        <v>Acura North Scottsdale</v>
      </c>
      <c r="F32" t="str">
        <f t="shared" si="8"/>
        <v>AutoTrader-Acura North Scottsdale</v>
      </c>
      <c r="G32" s="64" t="str">
        <f>IF(E32="","***",IF(E32="*N",D32,IF(E32="*H",AA$9,IF(E32="*T","TOTAL (Store Count: "&amp;B31&amp;")",IFERROR(VLOOKUP(F32,DATA_FINAL!$A$5:$G$324,7,FALSE),"")))))</f>
        <v>Acura North Scottsdale</v>
      </c>
      <c r="H32" s="71">
        <f>IF($G32=$D32,AF$8,IF($G32=$AA$9,AF$9,IF(LEFT($G32,5)=LEFT($AA$10,5),SUMIFS(DATA_FINAL!$AC$5:$AC$350,DATA_FINAL!$B$5:$B$350,$C32,DATA_FINAL!$D$5:$D$350,$D32),IF($G32="***","***",IFERROR(SUMIFS(DATA_FINAL!$AC$5:$AC$350,DATA_FINAL!$A$5:$A$350,$F32),"")))))</f>
        <v>3500</v>
      </c>
      <c r="I32" s="72">
        <f>IF($G32=$D32,AB$8,IF($G32=$AA$9,AB$9,IF(LEFT($G32,5)=LEFT($AA$10,5),SUMIFS(DATA_FINAL!$P$5:$P$350,DATA_FINAL!$B$5:$B$350,$C32,DATA_FINAL!$D$5:$D$350,$D32),IF($G32="***","***",IFERROR(SUMIFS(DATA_FINAL!$P$5:$P$350,DATA_FINAL!$A$5:$A$350,$F32),"")))))</f>
        <v>24</v>
      </c>
      <c r="J32" s="72">
        <f>IF($G32=$D32,AC$8,IF($G32=$AA$9,AC$9,IF(LEFT($G32,5)=LEFT($AA$10,5),SUMIFS(DATA_FINAL!$S$5:$S$350,DATA_FINAL!$B$5:$B$350,$C32,DATA_FINAL!$D$5:$D$350,$D32),IF($G32="***","***",IFERROR(SUMIFS(DATA_FINAL!$S$5:$S$350,DATA_FINAL!$A$5:$A$350,$F32),"")))))</f>
        <v>4</v>
      </c>
      <c r="K32" s="84">
        <f t="shared" si="1"/>
        <v>0.16666666666666666</v>
      </c>
      <c r="L32" s="72">
        <f t="shared" si="2"/>
        <v>145.83333333333334</v>
      </c>
      <c r="M32" s="72">
        <f t="shared" si="5"/>
        <v>875</v>
      </c>
      <c r="N32" s="71">
        <f>IF($G32=$D32,AJ$8,IF($G32=$AA$9,AJ$9,IF(LEFT($G32,5)=LEFT($AA$10,5),SUMIFS(DATA_FINAL!$AG$5:$AG$350,DATA_FINAL!$B$5:$B$350,$C32,DATA_FINAL!$D$5:$D$350,$D32),IF($G32="***","***",IFERROR(SUMIFS(DATA_FINAL!$AG$5:$AG$350,DATA_FINAL!$A$5:$A$350,$F32),"")))))</f>
        <v>93</v>
      </c>
      <c r="O32" s="307">
        <f t="shared" si="7"/>
        <v>37.634408602150536</v>
      </c>
    </row>
    <row r="33" spans="1:15" ht="15" customHeight="1" x14ac:dyDescent="0.35">
      <c r="A33">
        <f>IF(A32="","",IF(B32&gt;(SUMIFS(KEY!$Z$6:$Z$110,KEY!$X$6:$X$110,C33&amp;"-"&amp;A32)+1),IF((A32+1)&gt;$AA$6,"",(A32+1)),A32))</f>
        <v>1</v>
      </c>
      <c r="B33">
        <f>IF(A33="","",COUNTIFS($A$8:$A33,A33)-2)</f>
        <v>24</v>
      </c>
      <c r="C33" t="str">
        <f t="shared" si="6"/>
        <v>AutoTrader</v>
      </c>
      <c r="D33" t="str">
        <f>IFERROR(VLOOKUP($C33&amp;"-"&amp;$A33,KEY!$X$6:$Y$110,2,FALSE),"")</f>
        <v>PAG WEST</v>
      </c>
      <c r="E33" t="str">
        <f>IF(B33=-1,"*N",IF(B33=0,"*H",IF(B33&lt;(COUNTIFS(DATA_FINAL!$B$5:$B$350,C33,DATA_FINAL!$D$5:$D$350,D33)+1),VLOOKUP(C33&amp;"-"&amp;D33&amp;"-"&amp;B33,DATA_FINAL!$F$5:$G$350,2,FALSE),IF(B33=(COUNTIFS(DATA_FINAL!$B$5:$B$350,C33,DATA_FINAL!$D$5:$D$350,D33)+1),"*T",""))))</f>
        <v>Audi North Scottsdale</v>
      </c>
      <c r="F33" t="str">
        <f t="shared" si="8"/>
        <v>AutoTrader-Audi North Scottsdale</v>
      </c>
      <c r="G33" s="64" t="str">
        <f>IF(E33="","***",IF(E33="*N",D33,IF(E33="*H",AA$9,IF(E33="*T","TOTAL (Store Count: "&amp;B32&amp;")",IFERROR(VLOOKUP(F33,DATA_FINAL!$A$5:$G$324,7,FALSE),"")))))</f>
        <v>Audi North Scottsdale</v>
      </c>
      <c r="H33" s="71">
        <f>IF($G33=$D33,AF$8,IF($G33=$AA$9,AF$9,IF(LEFT($G33,5)=LEFT($AA$10,5),SUMIFS(DATA_FINAL!$AC$5:$AC$350,DATA_FINAL!$B$5:$B$350,$C33,DATA_FINAL!$D$5:$D$350,$D33),IF($G33="***","***",IFERROR(SUMIFS(DATA_FINAL!$AC$5:$AC$350,DATA_FINAL!$A$5:$A$350,$F33),"")))))</f>
        <v>3500</v>
      </c>
      <c r="I33" s="72">
        <f>IF($G33=$D33,AB$8,IF($G33=$AA$9,AB$9,IF(LEFT($G33,5)=LEFT($AA$10,5),SUMIFS(DATA_FINAL!$P$5:$P$350,DATA_FINAL!$B$5:$B$350,$C33,DATA_FINAL!$D$5:$D$350,$D33),IF($G33="***","***",IFERROR(SUMIFS(DATA_FINAL!$P$5:$P$350,DATA_FINAL!$A$5:$A$350,$F33),"")))))</f>
        <v>27</v>
      </c>
      <c r="J33" s="72">
        <f>IF($G33=$D33,AC$8,IF($G33=$AA$9,AC$9,IF(LEFT($G33,5)=LEFT($AA$10,5),SUMIFS(DATA_FINAL!$S$5:$S$350,DATA_FINAL!$B$5:$B$350,$C33,DATA_FINAL!$D$5:$D$350,$D33),IF($G33="***","***",IFERROR(SUMIFS(DATA_FINAL!$S$5:$S$350,DATA_FINAL!$A$5:$A$350,$F33),"")))))</f>
        <v>4</v>
      </c>
      <c r="K33" s="84">
        <f t="shared" si="1"/>
        <v>0.14814814814814814</v>
      </c>
      <c r="L33" s="72">
        <f t="shared" si="2"/>
        <v>129.62962962962962</v>
      </c>
      <c r="M33" s="72">
        <f t="shared" si="5"/>
        <v>875</v>
      </c>
      <c r="N33" s="71">
        <f>IF($G33=$D33,AJ$8,IF($G33=$AA$9,AJ$9,IF(LEFT($G33,5)=LEFT($AA$10,5),SUMIFS(DATA_FINAL!$AG$5:$AG$350,DATA_FINAL!$B$5:$B$350,$C33,DATA_FINAL!$D$5:$D$350,$D33),IF($G33="***","***",IFERROR(SUMIFS(DATA_FINAL!$AG$5:$AG$350,DATA_FINAL!$A$5:$A$350,$F33),"")))))</f>
        <v>316</v>
      </c>
      <c r="O33" s="307">
        <f t="shared" si="7"/>
        <v>11.075949367088608</v>
      </c>
    </row>
    <row r="34" spans="1:15" ht="15" customHeight="1" x14ac:dyDescent="0.35">
      <c r="A34">
        <f>IF(A33="","",IF(B33&gt;(SUMIFS(KEY!$Z$6:$Z$110,KEY!$X$6:$X$110,C34&amp;"-"&amp;A33)+1),IF((A33+1)&gt;$AA$6,"",(A33+1)),A33))</f>
        <v>1</v>
      </c>
      <c r="B34">
        <f>IF(A34="","",COUNTIFS($A$8:$A34,A34)-2)</f>
        <v>25</v>
      </c>
      <c r="C34" t="str">
        <f t="shared" si="6"/>
        <v>AutoTrader</v>
      </c>
      <c r="D34" t="str">
        <f>IFERROR(VLOOKUP($C34&amp;"-"&amp;$A34,KEY!$X$6:$Y$110,2,FALSE),"")</f>
        <v>PAG WEST</v>
      </c>
      <c r="E34" t="str">
        <f>IF(B34=-1,"*N",IF(B34=0,"*H",IF(B34&lt;(COUNTIFS(DATA_FINAL!$B$5:$B$350,C34,DATA_FINAL!$D$5:$D$350,D34)+1),VLOOKUP(C34&amp;"-"&amp;D34&amp;"-"&amp;B34,DATA_FINAL!$F$5:$G$350,2,FALSE),IF(B34=(COUNTIFS(DATA_FINAL!$B$5:$B$350,C34,DATA_FINAL!$D$5:$D$350,D34)+1),"*T",""))))</f>
        <v>Toyota of Surprise</v>
      </c>
      <c r="F34" t="str">
        <f t="shared" si="8"/>
        <v>AutoTrader-Toyota of Surprise</v>
      </c>
      <c r="G34" s="64" t="str">
        <f>IF(E34="","***",IF(E34="*N",D34,IF(E34="*H",AA$9,IF(E34="*T","TOTAL (Store Count: "&amp;B33&amp;")",IFERROR(VLOOKUP(F34,DATA_FINAL!$A$5:$G$324,7,FALSE),"")))))</f>
        <v>Toyota of Surprise</v>
      </c>
      <c r="H34" s="71">
        <f>IF($G34=$D34,AF$8,IF($G34=$AA$9,AF$9,IF(LEFT($G34,5)=LEFT($AA$10,5),SUMIFS(DATA_FINAL!$AC$5:$AC$350,DATA_FINAL!$B$5:$B$350,$C34,DATA_FINAL!$D$5:$D$350,$D34),IF($G34="***","***",IFERROR(SUMIFS(DATA_FINAL!$AC$5:$AC$350,DATA_FINAL!$A$5:$A$350,$F34),"")))))</f>
        <v>3500</v>
      </c>
      <c r="I34" s="72">
        <f>IF($G34=$D34,AB$8,IF($G34=$AA$9,AB$9,IF(LEFT($G34,5)=LEFT($AA$10,5),SUMIFS(DATA_FINAL!$P$5:$P$350,DATA_FINAL!$B$5:$B$350,$C34,DATA_FINAL!$D$5:$D$350,$D34),IF($G34="***","***",IFERROR(SUMIFS(DATA_FINAL!$P$5:$P$350,DATA_FINAL!$A$5:$A$350,$F34),"")))))</f>
        <v>30</v>
      </c>
      <c r="J34" s="72">
        <f>IF($G34=$D34,AC$8,IF($G34=$AA$9,AC$9,IF(LEFT($G34,5)=LEFT($AA$10,5),SUMIFS(DATA_FINAL!$S$5:$S$350,DATA_FINAL!$B$5:$B$350,$C34,DATA_FINAL!$D$5:$D$350,$D34),IF($G34="***","***",IFERROR(SUMIFS(DATA_FINAL!$S$5:$S$350,DATA_FINAL!$A$5:$A$350,$F34),"")))))</f>
        <v>4</v>
      </c>
      <c r="K34" s="84">
        <f t="shared" si="1"/>
        <v>0.13333333333333333</v>
      </c>
      <c r="L34" s="72">
        <f t="shared" si="2"/>
        <v>116.66666666666667</v>
      </c>
      <c r="M34" s="72">
        <f t="shared" si="5"/>
        <v>875</v>
      </c>
      <c r="N34" s="71">
        <f>IF($G34=$D34,AJ$8,IF($G34=$AA$9,AJ$9,IF(LEFT($G34,5)=LEFT($AA$10,5),SUMIFS(DATA_FINAL!$AG$5:$AG$350,DATA_FINAL!$B$5:$B$350,$C34,DATA_FINAL!$D$5:$D$350,$D34),IF($G34="***","***",IFERROR(SUMIFS(DATA_FINAL!$AG$5:$AG$350,DATA_FINAL!$A$5:$A$350,$F34),"")))))</f>
        <v>178</v>
      </c>
      <c r="O34" s="307">
        <f t="shared" si="7"/>
        <v>19.662921348314608</v>
      </c>
    </row>
    <row r="35" spans="1:15" ht="15" customHeight="1" x14ac:dyDescent="0.35">
      <c r="A35">
        <f>IF(A34="","",IF(B34&gt;(SUMIFS(KEY!$Z$6:$Z$110,KEY!$X$6:$X$110,C35&amp;"-"&amp;A34)+1),IF((A34+1)&gt;$AA$6,"",(A34+1)),A34))</f>
        <v>1</v>
      </c>
      <c r="B35">
        <f>IF(A35="","",COUNTIFS($A$8:$A35,A35)-2)</f>
        <v>26</v>
      </c>
      <c r="C35" t="str">
        <f t="shared" si="6"/>
        <v>AutoTrader</v>
      </c>
      <c r="D35" t="str">
        <f>IFERROR(VLOOKUP($C35&amp;"-"&amp;$A35,KEY!$X$6:$Y$110,2,FALSE),"")</f>
        <v>PAG WEST</v>
      </c>
      <c r="E35" t="str">
        <f>IF(B35=-1,"*N",IF(B35=0,"*H",IF(B35&lt;(COUNTIFS(DATA_FINAL!$B$5:$B$350,C35,DATA_FINAL!$D$5:$D$350,D35)+1),VLOOKUP(C35&amp;"-"&amp;D35&amp;"-"&amp;B35,DATA_FINAL!$F$5:$G$350,2,FALSE),IF(B35=(COUNTIFS(DATA_FINAL!$B$5:$B$350,C35,DATA_FINAL!$D$5:$D$350,D35)+1),"*T",""))))</f>
        <v>Motorwerks MINI</v>
      </c>
      <c r="F35" t="str">
        <f t="shared" si="8"/>
        <v>AutoTrader-Motorwerks MINI</v>
      </c>
      <c r="G35" s="64" t="str">
        <f>IF(E35="","***",IF(E35="*N",D35,IF(E35="*H",AA$9,IF(E35="*T","TOTAL (Store Count: "&amp;B34&amp;")",IFERROR(VLOOKUP(F35,DATA_FINAL!$A$5:$G$324,7,FALSE),"")))))</f>
        <v>Motorwerks MINI</v>
      </c>
      <c r="H35" s="71">
        <f>IF($G35=$D35,AF$8,IF($G35=$AA$9,AF$9,IF(LEFT($G35,5)=LEFT($AA$10,5),SUMIFS(DATA_FINAL!$AC$5:$AC$350,DATA_FINAL!$B$5:$B$350,$C35,DATA_FINAL!$D$5:$D$350,$D35),IF($G35="***","***",IFERROR(SUMIFS(DATA_FINAL!$AC$5:$AC$350,DATA_FINAL!$A$5:$A$350,$F35),"")))))</f>
        <v>2824.64</v>
      </c>
      <c r="I35" s="72">
        <f>IF($G35=$D35,AB$8,IF($G35=$AA$9,AB$9,IF(LEFT($G35,5)=LEFT($AA$10,5),SUMIFS(DATA_FINAL!$P$5:$P$350,DATA_FINAL!$B$5:$B$350,$C35,DATA_FINAL!$D$5:$D$350,$D35),IF($G35="***","***",IFERROR(SUMIFS(DATA_FINAL!$P$5:$P$350,DATA_FINAL!$A$5:$A$350,$F35),"")))))</f>
        <v>19</v>
      </c>
      <c r="J35" s="72">
        <f>IF($G35=$D35,AC$8,IF($G35=$AA$9,AC$9,IF(LEFT($G35,5)=LEFT($AA$10,5),SUMIFS(DATA_FINAL!$S$5:$S$350,DATA_FINAL!$B$5:$B$350,$C35,DATA_FINAL!$D$5:$D$350,$D35),IF($G35="***","***",IFERROR(SUMIFS(DATA_FINAL!$S$5:$S$350,DATA_FINAL!$A$5:$A$350,$F35),"")))))</f>
        <v>3</v>
      </c>
      <c r="K35" s="84">
        <f t="shared" si="1"/>
        <v>0.15789473684210525</v>
      </c>
      <c r="L35" s="72">
        <f t="shared" si="2"/>
        <v>148.66526315789474</v>
      </c>
      <c r="M35" s="72">
        <f t="shared" si="5"/>
        <v>941.54666666666662</v>
      </c>
      <c r="N35" s="71">
        <f>IF($G35=$D35,AJ$8,IF($G35=$AA$9,AJ$9,IF(LEFT($G35,5)=LEFT($AA$10,5),SUMIFS(DATA_FINAL!$AG$5:$AG$350,DATA_FINAL!$B$5:$B$350,$C35,DATA_FINAL!$D$5:$D$350,$D35),IF($G35="***","***",IFERROR(SUMIFS(DATA_FINAL!$AG$5:$AG$350,DATA_FINAL!$A$5:$A$350,$F35),"")))))</f>
        <v>93</v>
      </c>
      <c r="O35" s="307">
        <f t="shared" si="7"/>
        <v>30.372473118279569</v>
      </c>
    </row>
    <row r="36" spans="1:15" ht="15" customHeight="1" x14ac:dyDescent="0.35">
      <c r="A36">
        <f>IF(A35="","",IF(B35&gt;(SUMIFS(KEY!$Z$6:$Z$110,KEY!$X$6:$X$110,C36&amp;"-"&amp;A35)+1),IF((A35+1)&gt;$AA$6,"",(A35+1)),A35))</f>
        <v>1</v>
      </c>
      <c r="B36">
        <f>IF(A36="","",COUNTIFS($A$8:$A36,A36)-2)</f>
        <v>27</v>
      </c>
      <c r="C36" t="str">
        <f t="shared" si="6"/>
        <v>AutoTrader</v>
      </c>
      <c r="D36" t="str">
        <f>IFERROR(VLOOKUP($C36&amp;"-"&amp;$A36,KEY!$X$6:$Y$110,2,FALSE),"")</f>
        <v>PAG WEST</v>
      </c>
      <c r="E36" t="str">
        <f>IF(B36=-1,"*N",IF(B36=0,"*H",IF(B36&lt;(COUNTIFS(DATA_FINAL!$B$5:$B$350,C36,DATA_FINAL!$D$5:$D$350,D36)+1),VLOOKUP(C36&amp;"-"&amp;D36&amp;"-"&amp;B36,DATA_FINAL!$F$5:$G$350,2,FALSE),IF(B36=(COUNTIFS(DATA_FINAL!$B$5:$B$350,C36,DATA_FINAL!$D$5:$D$350,D36)+1),"*T",""))))</f>
        <v>Honda of Escondido</v>
      </c>
      <c r="F36" t="str">
        <f t="shared" si="8"/>
        <v>AutoTrader-Honda of Escondido</v>
      </c>
      <c r="G36" s="64" t="str">
        <f>IF(E36="","***",IF(E36="*N",D36,IF(E36="*H",AA$9,IF(E36="*T","TOTAL (Store Count: "&amp;B35&amp;")",IFERROR(VLOOKUP(F36,DATA_FINAL!$A$5:$G$324,7,FALSE),"")))))</f>
        <v>Honda of Escondido</v>
      </c>
      <c r="H36" s="71">
        <f>IF($G36=$D36,AF$8,IF($G36=$AA$9,AF$9,IF(LEFT($G36,5)=LEFT($AA$10,5),SUMIFS(DATA_FINAL!$AC$5:$AC$350,DATA_FINAL!$B$5:$B$350,$C36,DATA_FINAL!$D$5:$D$350,$D36),IF($G36="***","***",IFERROR(SUMIFS(DATA_FINAL!$AC$5:$AC$350,DATA_FINAL!$A$5:$A$350,$F36),"")))))</f>
        <v>3499.99</v>
      </c>
      <c r="I36" s="72">
        <f>IF($G36=$D36,AB$8,IF($G36=$AA$9,AB$9,IF(LEFT($G36,5)=LEFT($AA$10,5),SUMIFS(DATA_FINAL!$P$5:$P$350,DATA_FINAL!$B$5:$B$350,$C36,DATA_FINAL!$D$5:$D$350,$D36),IF($G36="***","***",IFERROR(SUMIFS(DATA_FINAL!$P$5:$P$350,DATA_FINAL!$A$5:$A$350,$F36),"")))))</f>
        <v>46</v>
      </c>
      <c r="J36" s="72">
        <f>IF($G36=$D36,AC$8,IF($G36=$AA$9,AC$9,IF(LEFT($G36,5)=LEFT($AA$10,5),SUMIFS(DATA_FINAL!$S$5:$S$350,DATA_FINAL!$B$5:$B$350,$C36,DATA_FINAL!$D$5:$D$350,$D36),IF($G36="***","***",IFERROR(SUMIFS(DATA_FINAL!$S$5:$S$350,DATA_FINAL!$A$5:$A$350,$F36),"")))))</f>
        <v>3</v>
      </c>
      <c r="K36" s="84">
        <f t="shared" si="1"/>
        <v>6.5217391304347824E-2</v>
      </c>
      <c r="L36" s="72">
        <f t="shared" si="2"/>
        <v>76.086739130434779</v>
      </c>
      <c r="M36" s="72">
        <f t="shared" si="5"/>
        <v>1166.6633333333332</v>
      </c>
      <c r="N36" s="71">
        <f>IF($G36=$D36,AJ$8,IF($G36=$AA$9,AJ$9,IF(LEFT($G36,5)=LEFT($AA$10,5),SUMIFS(DATA_FINAL!$AG$5:$AG$350,DATA_FINAL!$B$5:$B$350,$C36,DATA_FINAL!$D$5:$D$350,$D36),IF($G36="***","***",IFERROR(SUMIFS(DATA_FINAL!$AG$5:$AG$350,DATA_FINAL!$A$5:$A$350,$F36),"")))))</f>
        <v>146</v>
      </c>
      <c r="O36" s="307">
        <f t="shared" si="7"/>
        <v>23.972534246575339</v>
      </c>
    </row>
    <row r="37" spans="1:15" ht="15" customHeight="1" x14ac:dyDescent="0.35">
      <c r="A37">
        <f>IF(A36="","",IF(B36&gt;(SUMIFS(KEY!$Z$6:$Z$110,KEY!$X$6:$X$110,C37&amp;"-"&amp;A36)+1),IF((A36+1)&gt;$AA$6,"",(A36+1)),A36))</f>
        <v>1</v>
      </c>
      <c r="B37">
        <f>IF(A37="","",COUNTIFS($A$8:$A37,A37)-2)</f>
        <v>28</v>
      </c>
      <c r="C37" t="str">
        <f t="shared" si="6"/>
        <v>AutoTrader</v>
      </c>
      <c r="D37" t="str">
        <f>IFERROR(VLOOKUP($C37&amp;"-"&amp;$A37,KEY!$X$6:$Y$110,2,FALSE),"")</f>
        <v>PAG WEST</v>
      </c>
      <c r="E37" t="str">
        <f>IF(B37=-1,"*N",IF(B37=0,"*H",IF(B37&lt;(COUNTIFS(DATA_FINAL!$B$5:$B$350,C37,DATA_FINAL!$D$5:$D$350,D37)+1),VLOOKUP(C37&amp;"-"&amp;D37&amp;"-"&amp;B37,DATA_FINAL!$F$5:$G$350,2,FALSE),IF(B37=(COUNTIFS(DATA_FINAL!$B$5:$B$350,C37,DATA_FINAL!$D$5:$D$350,D37)+1),"*T",""))))</f>
        <v>BMW of San Diego</v>
      </c>
      <c r="F37" t="str">
        <f t="shared" si="8"/>
        <v>AutoTrader-BMW of San Diego</v>
      </c>
      <c r="G37" s="64" t="str">
        <f>IF(E37="","***",IF(E37="*N",D37,IF(E37="*H",AA$9,IF(E37="*T","TOTAL (Store Count: "&amp;B36&amp;")",IFERROR(VLOOKUP(F37,DATA_FINAL!$A$5:$G$324,7,FALSE),"")))))</f>
        <v>BMW of San Diego</v>
      </c>
      <c r="H37" s="71">
        <f>IF($G37=$D37,AF$8,IF($G37=$AA$9,AF$9,IF(LEFT($G37,5)=LEFT($AA$10,5),SUMIFS(DATA_FINAL!$AC$5:$AC$350,DATA_FINAL!$B$5:$B$350,$C37,DATA_FINAL!$D$5:$D$350,$D37),IF($G37="***","***",IFERROR(SUMIFS(DATA_FINAL!$AC$5:$AC$350,DATA_FINAL!$A$5:$A$350,$F37),"")))))</f>
        <v>3500</v>
      </c>
      <c r="I37" s="72">
        <f>IF($G37=$D37,AB$8,IF($G37=$AA$9,AB$9,IF(LEFT($G37,5)=LEFT($AA$10,5),SUMIFS(DATA_FINAL!$P$5:$P$350,DATA_FINAL!$B$5:$B$350,$C37,DATA_FINAL!$D$5:$D$350,$D37),IF($G37="***","***",IFERROR(SUMIFS(DATA_FINAL!$P$5:$P$350,DATA_FINAL!$A$5:$A$350,$F37),"")))))</f>
        <v>35</v>
      </c>
      <c r="J37" s="72">
        <f>IF($G37=$D37,AC$8,IF($G37=$AA$9,AC$9,IF(LEFT($G37,5)=LEFT($AA$10,5),SUMIFS(DATA_FINAL!$S$5:$S$350,DATA_FINAL!$B$5:$B$350,$C37,DATA_FINAL!$D$5:$D$350,$D37),IF($G37="***","***",IFERROR(SUMIFS(DATA_FINAL!$S$5:$S$350,DATA_FINAL!$A$5:$A$350,$F37),"")))))</f>
        <v>3</v>
      </c>
      <c r="K37" s="84">
        <f t="shared" si="1"/>
        <v>8.5714285714285715E-2</v>
      </c>
      <c r="L37" s="72">
        <f t="shared" si="2"/>
        <v>100</v>
      </c>
      <c r="M37" s="72">
        <f t="shared" si="5"/>
        <v>1166.6666666666667</v>
      </c>
      <c r="N37" s="71">
        <f>IF($G37=$D37,AJ$8,IF($G37=$AA$9,AJ$9,IF(LEFT($G37,5)=LEFT($AA$10,5),SUMIFS(DATA_FINAL!$AG$5:$AG$350,DATA_FINAL!$B$5:$B$350,$C37,DATA_FINAL!$D$5:$D$350,$D37),IF($G37="***","***",IFERROR(SUMIFS(DATA_FINAL!$AG$5:$AG$350,DATA_FINAL!$A$5:$A$350,$F37),"")))))</f>
        <v>269</v>
      </c>
      <c r="O37" s="307">
        <f t="shared" si="7"/>
        <v>13.011152416356877</v>
      </c>
    </row>
    <row r="38" spans="1:15" ht="15" customHeight="1" x14ac:dyDescent="0.35">
      <c r="A38">
        <f>IF(A37="","",IF(B37&gt;(SUMIFS(KEY!$Z$6:$Z$110,KEY!$X$6:$X$110,C38&amp;"-"&amp;A37)+1),IF((A37+1)&gt;$AA$6,"",(A37+1)),A37))</f>
        <v>1</v>
      </c>
      <c r="B38">
        <f>IF(A38="","",COUNTIFS($A$8:$A38,A38)-2)</f>
        <v>29</v>
      </c>
      <c r="C38" t="str">
        <f t="shared" si="6"/>
        <v>AutoTrader</v>
      </c>
      <c r="D38" t="str">
        <f>IFERROR(VLOOKUP($C38&amp;"-"&amp;$A38,KEY!$X$6:$Y$110,2,FALSE),"")</f>
        <v>PAG WEST</v>
      </c>
      <c r="E38" t="str">
        <f>IF(B38=-1,"*N",IF(B38=0,"*H",IF(B38&lt;(COUNTIFS(DATA_FINAL!$B$5:$B$350,C38,DATA_FINAL!$D$5:$D$350,D38)+1),VLOOKUP(C38&amp;"-"&amp;D38&amp;"-"&amp;B38,DATA_FINAL!$F$5:$G$350,2,FALSE),IF(B38=(COUNTIFS(DATA_FINAL!$B$5:$B$350,C38,DATA_FINAL!$D$5:$D$350,D38)+1),"*T",""))))</f>
        <v>BMW of Austin</v>
      </c>
      <c r="F38" t="str">
        <f t="shared" si="8"/>
        <v>AutoTrader-BMW of Austin</v>
      </c>
      <c r="G38" s="64" t="str">
        <f>IF(E38="","***",IF(E38="*N",D38,IF(E38="*H",AA$9,IF(E38="*T","TOTAL (Store Count: "&amp;B37&amp;")",IFERROR(VLOOKUP(F38,DATA_FINAL!$A$5:$G$324,7,FALSE),"")))))</f>
        <v>BMW of Austin</v>
      </c>
      <c r="H38" s="71">
        <f>IF($G38=$D38,AF$8,IF($G38=$AA$9,AF$9,IF(LEFT($G38,5)=LEFT($AA$10,5),SUMIFS(DATA_FINAL!$AC$5:$AC$350,DATA_FINAL!$B$5:$B$350,$C38,DATA_FINAL!$D$5:$D$350,$D38),IF($G38="***","***",IFERROR(SUMIFS(DATA_FINAL!$AC$5:$AC$350,DATA_FINAL!$A$5:$A$350,$F38),"")))))</f>
        <v>5926.39</v>
      </c>
      <c r="I38" s="72">
        <f>IF($G38=$D38,AB$8,IF($G38=$AA$9,AB$9,IF(LEFT($G38,5)=LEFT($AA$10,5),SUMIFS(DATA_FINAL!$P$5:$P$350,DATA_FINAL!$B$5:$B$350,$C38,DATA_FINAL!$D$5:$D$350,$D38),IF($G38="***","***",IFERROR(SUMIFS(DATA_FINAL!$P$5:$P$350,DATA_FINAL!$A$5:$A$350,$F38),"")))))</f>
        <v>90</v>
      </c>
      <c r="J38" s="72">
        <f>IF($G38=$D38,AC$8,IF($G38=$AA$9,AC$9,IF(LEFT($G38,5)=LEFT($AA$10,5),SUMIFS(DATA_FINAL!$S$5:$S$350,DATA_FINAL!$B$5:$B$350,$C38,DATA_FINAL!$D$5:$D$350,$D38),IF($G38="***","***",IFERROR(SUMIFS(DATA_FINAL!$S$5:$S$350,DATA_FINAL!$A$5:$A$350,$F38),"")))))</f>
        <v>5</v>
      </c>
      <c r="K38" s="84">
        <f t="shared" si="1"/>
        <v>5.5555555555555552E-2</v>
      </c>
      <c r="L38" s="72">
        <f t="shared" si="2"/>
        <v>65.848777777777784</v>
      </c>
      <c r="M38" s="72">
        <f t="shared" si="5"/>
        <v>1185.278</v>
      </c>
      <c r="N38" s="71">
        <f>IF($G38=$D38,AJ$8,IF($G38=$AA$9,AJ$9,IF(LEFT($G38,5)=LEFT($AA$10,5),SUMIFS(DATA_FINAL!$AG$5:$AG$350,DATA_FINAL!$B$5:$B$350,$C38,DATA_FINAL!$D$5:$D$350,$D38),IF($G38="***","***",IFERROR(SUMIFS(DATA_FINAL!$AG$5:$AG$350,DATA_FINAL!$A$5:$A$350,$F38),"")))))</f>
        <v>690</v>
      </c>
      <c r="O38" s="307">
        <f t="shared" si="7"/>
        <v>8.5889710144927545</v>
      </c>
    </row>
    <row r="39" spans="1:15" ht="15" customHeight="1" x14ac:dyDescent="0.35">
      <c r="A39">
        <f>IF(A38="","",IF(B38&gt;(SUMIFS(KEY!$Z$6:$Z$110,KEY!$X$6:$X$110,C39&amp;"-"&amp;A38)+1),IF((A38+1)&gt;$AA$6,"",(A38+1)),A38))</f>
        <v>1</v>
      </c>
      <c r="B39">
        <f>IF(A39="","",COUNTIFS($A$8:$A39,A39)-2)</f>
        <v>30</v>
      </c>
      <c r="C39" t="str">
        <f t="shared" si="6"/>
        <v>AutoTrader</v>
      </c>
      <c r="D39" t="str">
        <f>IFERROR(VLOOKUP($C39&amp;"-"&amp;$A39,KEY!$X$6:$Y$110,2,FALSE),"")</f>
        <v>PAG WEST</v>
      </c>
      <c r="E39" t="str">
        <f>IF(B39=-1,"*N",IF(B39=0,"*H",IF(B39&lt;(COUNTIFS(DATA_FINAL!$B$5:$B$350,C39,DATA_FINAL!$D$5:$D$350,D39)+1),VLOOKUP(C39&amp;"-"&amp;D39&amp;"-"&amp;B39,DATA_FINAL!$F$5:$G$350,2,FALSE),IF(B39=(COUNTIFS(DATA_FINAL!$B$5:$B$350,C39,DATA_FINAL!$D$5:$D$350,D39)+1),"*T",""))))</f>
        <v>Round Rock Honda</v>
      </c>
      <c r="F39" t="str">
        <f t="shared" si="8"/>
        <v>AutoTrader-Round Rock Honda</v>
      </c>
      <c r="G39" s="64" t="str">
        <f>IF(E39="","***",IF(E39="*N",D39,IF(E39="*H",AA$9,IF(E39="*T","TOTAL (Store Count: "&amp;B38&amp;")",IFERROR(VLOOKUP(F39,DATA_FINAL!$A$5:$G$324,7,FALSE),"")))))</f>
        <v>Round Rock Honda</v>
      </c>
      <c r="H39" s="71">
        <f>IF($G39=$D39,AF$8,IF($G39=$AA$9,AF$9,IF(LEFT($G39,5)=LEFT($AA$10,5),SUMIFS(DATA_FINAL!$AC$5:$AC$350,DATA_FINAL!$B$5:$B$350,$C39,DATA_FINAL!$D$5:$D$350,$D39),IF($G39="***","***",IFERROR(SUMIFS(DATA_FINAL!$AC$5:$AC$350,DATA_FINAL!$A$5:$A$350,$F39),"")))))</f>
        <v>4999</v>
      </c>
      <c r="I39" s="72">
        <f>IF($G39=$D39,AB$8,IF($G39=$AA$9,AB$9,IF(LEFT($G39,5)=LEFT($AA$10,5),SUMIFS(DATA_FINAL!$P$5:$P$350,DATA_FINAL!$B$5:$B$350,$C39,DATA_FINAL!$D$5:$D$350,$D39),IF($G39="***","***",IFERROR(SUMIFS(DATA_FINAL!$P$5:$P$350,DATA_FINAL!$A$5:$A$350,$F39),"")))))</f>
        <v>71</v>
      </c>
      <c r="J39" s="72">
        <f>IF($G39=$D39,AC$8,IF($G39=$AA$9,AC$9,IF(LEFT($G39,5)=LEFT($AA$10,5),SUMIFS(DATA_FINAL!$S$5:$S$350,DATA_FINAL!$B$5:$B$350,$C39,DATA_FINAL!$D$5:$D$350,$D39),IF($G39="***","***",IFERROR(SUMIFS(DATA_FINAL!$S$5:$S$350,DATA_FINAL!$A$5:$A$350,$F39),"")))))</f>
        <v>4</v>
      </c>
      <c r="K39" s="84">
        <f t="shared" si="1"/>
        <v>5.6338028169014086E-2</v>
      </c>
      <c r="L39" s="72">
        <f t="shared" si="2"/>
        <v>70.408450704225359</v>
      </c>
      <c r="M39" s="72">
        <f t="shared" si="5"/>
        <v>1249.75</v>
      </c>
      <c r="N39" s="71">
        <f>IF($G39=$D39,AJ$8,IF($G39=$AA$9,AJ$9,IF(LEFT($G39,5)=LEFT($AA$10,5),SUMIFS(DATA_FINAL!$AG$5:$AG$350,DATA_FINAL!$B$5:$B$350,$C39,DATA_FINAL!$D$5:$D$350,$D39),IF($G39="***","***",IFERROR(SUMIFS(DATA_FINAL!$AG$5:$AG$350,DATA_FINAL!$A$5:$A$350,$F39),"")))))</f>
        <v>158</v>
      </c>
      <c r="O39" s="307">
        <f t="shared" si="7"/>
        <v>31.639240506329113</v>
      </c>
    </row>
    <row r="40" spans="1:15" ht="15" customHeight="1" x14ac:dyDescent="0.35">
      <c r="A40">
        <f>IF(A39="","",IF(B39&gt;(SUMIFS(KEY!$Z$6:$Z$110,KEY!$X$6:$X$110,C40&amp;"-"&amp;A39)+1),IF((A39+1)&gt;$AA$6,"",(A39+1)),A39))</f>
        <v>1</v>
      </c>
      <c r="B40">
        <f>IF(A40="","",COUNTIFS($A$8:$A40,A40)-2)</f>
        <v>31</v>
      </c>
      <c r="C40" t="str">
        <f t="shared" si="6"/>
        <v>AutoTrader</v>
      </c>
      <c r="D40" t="str">
        <f>IFERROR(VLOOKUP($C40&amp;"-"&amp;$A40,KEY!$X$6:$Y$110,2,FALSE),"")</f>
        <v>PAG WEST</v>
      </c>
      <c r="E40" t="str">
        <f>IF(B40=-1,"*N",IF(B40=0,"*H",IF(B40&lt;(COUNTIFS(DATA_FINAL!$B$5:$B$350,C40,DATA_FINAL!$D$5:$D$350,D40)+1),VLOOKUP(C40&amp;"-"&amp;D40&amp;"-"&amp;B40,DATA_FINAL!$F$5:$G$350,2,FALSE),IF(B40=(COUNTIFS(DATA_FINAL!$B$5:$B$350,C40,DATA_FINAL!$D$5:$D$350,D40)+1),"*T",""))))</f>
        <v>Penske Chevrolet</v>
      </c>
      <c r="F40" t="str">
        <f t="shared" si="8"/>
        <v>AutoTrader-Penske Chevrolet</v>
      </c>
      <c r="G40" s="64" t="str">
        <f>IF(E40="","***",IF(E40="*N",D40,IF(E40="*H",AA$9,IF(E40="*T","TOTAL (Store Count: "&amp;B39&amp;")",IFERROR(VLOOKUP(F40,DATA_FINAL!$A$5:$G$324,7,FALSE),"")))))</f>
        <v>Penske Chevrolet</v>
      </c>
      <c r="H40" s="71">
        <f>IF($G40=$D40,AF$8,IF($G40=$AA$9,AF$9,IF(LEFT($G40,5)=LEFT($AA$10,5),SUMIFS(DATA_FINAL!$AC$5:$AC$350,DATA_FINAL!$B$5:$B$350,$C40,DATA_FINAL!$D$5:$D$350,$D40),IF($G40="***","***",IFERROR(SUMIFS(DATA_FINAL!$AC$5:$AC$350,DATA_FINAL!$A$5:$A$350,$F40),"")))))</f>
        <v>10323.77</v>
      </c>
      <c r="I40" s="72">
        <f>IF($G40=$D40,AB$8,IF($G40=$AA$9,AB$9,IF(LEFT($G40,5)=LEFT($AA$10,5),SUMIFS(DATA_FINAL!$P$5:$P$350,DATA_FINAL!$B$5:$B$350,$C40,DATA_FINAL!$D$5:$D$350,$D40),IF($G40="***","***",IFERROR(SUMIFS(DATA_FINAL!$P$5:$P$350,DATA_FINAL!$A$5:$A$350,$F40),"")))))</f>
        <v>51</v>
      </c>
      <c r="J40" s="72">
        <f>IF($G40=$D40,AC$8,IF($G40=$AA$9,AC$9,IF(LEFT($G40,5)=LEFT($AA$10,5),SUMIFS(DATA_FINAL!$S$5:$S$350,DATA_FINAL!$B$5:$B$350,$C40,DATA_FINAL!$D$5:$D$350,$D40),IF($G40="***","***",IFERROR(SUMIFS(DATA_FINAL!$S$5:$S$350,DATA_FINAL!$A$5:$A$350,$F40),"")))))</f>
        <v>7</v>
      </c>
      <c r="K40" s="84">
        <f t="shared" si="1"/>
        <v>0.13725490196078433</v>
      </c>
      <c r="L40" s="72">
        <f t="shared" si="2"/>
        <v>202.42686274509805</v>
      </c>
      <c r="M40" s="72">
        <f t="shared" si="5"/>
        <v>1474.8242857142857</v>
      </c>
      <c r="N40" s="71">
        <f>IF($G40=$D40,AJ$8,IF($G40=$AA$9,AJ$9,IF(LEFT($G40,5)=LEFT($AA$10,5),SUMIFS(DATA_FINAL!$AG$5:$AG$350,DATA_FINAL!$B$5:$B$350,$C40,DATA_FINAL!$D$5:$D$350,$D40),IF($G40="***","***",IFERROR(SUMIFS(DATA_FINAL!$AG$5:$AG$350,DATA_FINAL!$A$5:$A$350,$F40),"")))))</f>
        <v>124</v>
      </c>
      <c r="O40" s="307">
        <f t="shared" si="7"/>
        <v>83.256209677419363</v>
      </c>
    </row>
    <row r="41" spans="1:15" ht="15" customHeight="1" x14ac:dyDescent="0.35">
      <c r="A41">
        <f>IF(A40="","",IF(B40&gt;(SUMIFS(KEY!$Z$6:$Z$110,KEY!$X$6:$X$110,C41&amp;"-"&amp;A40)+1),IF((A40+1)&gt;$AA$6,"",(A40+1)),A40))</f>
        <v>1</v>
      </c>
      <c r="B41">
        <f>IF(A41="","",COUNTIFS($A$8:$A41,A41)-2)</f>
        <v>32</v>
      </c>
      <c r="C41" t="str">
        <f t="shared" si="6"/>
        <v>AutoTrader</v>
      </c>
      <c r="D41" t="str">
        <f>IFERROR(VLOOKUP($C41&amp;"-"&amp;$A41,KEY!$X$6:$Y$110,2,FALSE),"")</f>
        <v>PAG WEST</v>
      </c>
      <c r="E41" t="str">
        <f>IF(B41=-1,"*N",IF(B41=0,"*H",IF(B41&lt;(COUNTIFS(DATA_FINAL!$B$5:$B$350,C41,DATA_FINAL!$D$5:$D$350,D41)+1),VLOOKUP(C41&amp;"-"&amp;D41&amp;"-"&amp;B41,DATA_FINAL!$F$5:$G$350,2,FALSE),IF(B41=(COUNTIFS(DATA_FINAL!$B$5:$B$350,C41,DATA_FINAL!$D$5:$D$350,D41)+1),"*T",""))))</f>
        <v>Capitol Acura</v>
      </c>
      <c r="F41" t="str">
        <f t="shared" si="8"/>
        <v>AutoTrader-Capitol Acura</v>
      </c>
      <c r="G41" s="64" t="str">
        <f>IF(E41="","***",IF(E41="*N",D41,IF(E41="*H",AA$9,IF(E41="*T","TOTAL (Store Count: "&amp;B40&amp;")",IFERROR(VLOOKUP(F41,DATA_FINAL!$A$5:$G$324,7,FALSE),"")))))</f>
        <v>Capitol Acura</v>
      </c>
      <c r="H41" s="71">
        <f>IF($G41=$D41,AF$8,IF($G41=$AA$9,AF$9,IF(LEFT($G41,5)=LEFT($AA$10,5),SUMIFS(DATA_FINAL!$AC$5:$AC$350,DATA_FINAL!$B$5:$B$350,$C41,DATA_FINAL!$D$5:$D$350,$D41),IF($G41="***","***",IFERROR(SUMIFS(DATA_FINAL!$AC$5:$AC$350,DATA_FINAL!$A$5:$A$350,$F41),"")))))</f>
        <v>1500</v>
      </c>
      <c r="I41" s="72">
        <f>IF($G41=$D41,AB$8,IF($G41=$AA$9,AB$9,IF(LEFT($G41,5)=LEFT($AA$10,5),SUMIFS(DATA_FINAL!$P$5:$P$350,DATA_FINAL!$B$5:$B$350,$C41,DATA_FINAL!$D$5:$D$350,$D41),IF($G41="***","***",IFERROR(SUMIFS(DATA_FINAL!$P$5:$P$350,DATA_FINAL!$A$5:$A$350,$F41),"")))))</f>
        <v>16</v>
      </c>
      <c r="J41" s="72">
        <f>IF($G41=$D41,AC$8,IF($G41=$AA$9,AC$9,IF(LEFT($G41,5)=LEFT($AA$10,5),SUMIFS(DATA_FINAL!$S$5:$S$350,DATA_FINAL!$B$5:$B$350,$C41,DATA_FINAL!$D$5:$D$350,$D41),IF($G41="***","***",IFERROR(SUMIFS(DATA_FINAL!$S$5:$S$350,DATA_FINAL!$A$5:$A$350,$F41),"")))))</f>
        <v>1</v>
      </c>
      <c r="K41" s="84">
        <f t="shared" si="1"/>
        <v>6.25E-2</v>
      </c>
      <c r="L41" s="72">
        <f t="shared" si="2"/>
        <v>93.75</v>
      </c>
      <c r="M41" s="72">
        <f t="shared" ref="M41:M72" si="9">IF($G41=$D41,AH$8,IF($G41=$AA$9,AH$9,IF($G41="***","***",IFERROR(H41/J41,"∞"))))</f>
        <v>1500</v>
      </c>
      <c r="N41" s="71">
        <f>IF($G41=$D41,AJ$8,IF($G41=$AA$9,AJ$9,IF(LEFT($G41,5)=LEFT($AA$10,5),SUMIFS(DATA_FINAL!$AG$5:$AG$350,DATA_FINAL!$B$5:$B$350,$C41,DATA_FINAL!$D$5:$D$350,$D41),IF($G41="***","***",IFERROR(SUMIFS(DATA_FINAL!$AG$5:$AG$350,DATA_FINAL!$A$5:$A$350,$F41),"")))))</f>
        <v>52</v>
      </c>
      <c r="O41" s="307">
        <f t="shared" si="7"/>
        <v>28.846153846153847</v>
      </c>
    </row>
    <row r="42" spans="1:15" ht="15" customHeight="1" x14ac:dyDescent="0.35">
      <c r="A42">
        <f>IF(A41="","",IF(B41&gt;(SUMIFS(KEY!$Z$6:$Z$110,KEY!$X$6:$X$110,C42&amp;"-"&amp;A41)+1),IF((A41+1)&gt;$AA$6,"",(A41+1)),A41))</f>
        <v>1</v>
      </c>
      <c r="B42">
        <f>IF(A42="","",COUNTIFS($A$8:$A42,A42)-2)</f>
        <v>33</v>
      </c>
      <c r="C42" t="str">
        <f t="shared" si="6"/>
        <v>AutoTrader</v>
      </c>
      <c r="D42" t="str">
        <f>IFERROR(VLOOKUP($C42&amp;"-"&amp;$A42,KEY!$X$6:$Y$110,2,FALSE),"")</f>
        <v>PAG WEST</v>
      </c>
      <c r="E42" t="str">
        <f>IF(B42=-1,"*N",IF(B42=0,"*H",IF(B42&lt;(COUNTIFS(DATA_FINAL!$B$5:$B$350,C42,DATA_FINAL!$D$5:$D$350,D42)+1),VLOOKUP(C42&amp;"-"&amp;D42&amp;"-"&amp;B42,DATA_FINAL!$F$5:$G$350,2,FALSE),IF(B42=(COUNTIFS(DATA_FINAL!$B$5:$B$350,C42,DATA_FINAL!$D$5:$D$350,D42)+1),"*T",""))))</f>
        <v>BMW of Bloomfield Hills</v>
      </c>
      <c r="F42" t="str">
        <f t="shared" si="8"/>
        <v>AutoTrader-BMW of Bloomfield Hills</v>
      </c>
      <c r="G42" s="64" t="str">
        <f>IF(E42="","***",IF(E42="*N",D42,IF(E42="*H",AA$9,IF(E42="*T","TOTAL (Store Count: "&amp;B41&amp;")",IFERROR(VLOOKUP(F42,DATA_FINAL!$A$5:$G$324,7,FALSE),"")))))</f>
        <v>BMW of Bloomfield Hills</v>
      </c>
      <c r="H42" s="71">
        <f>IF($G42=$D42,AF$8,IF($G42=$AA$9,AF$9,IF(LEFT($G42,5)=LEFT($AA$10,5),SUMIFS(DATA_FINAL!$AC$5:$AC$350,DATA_FINAL!$B$5:$B$350,$C42,DATA_FINAL!$D$5:$D$350,$D42),IF($G42="***","***",IFERROR(SUMIFS(DATA_FINAL!$AC$5:$AC$350,DATA_FINAL!$A$5:$A$350,$F42),"")))))</f>
        <v>6499.99</v>
      </c>
      <c r="I42" s="72">
        <f>IF($G42=$D42,AB$8,IF($G42=$AA$9,AB$9,IF(LEFT($G42,5)=LEFT($AA$10,5),SUMIFS(DATA_FINAL!$P$5:$P$350,DATA_FINAL!$B$5:$B$350,$C42,DATA_FINAL!$D$5:$D$350,$D42),IF($G42="***","***",IFERROR(SUMIFS(DATA_FINAL!$P$5:$P$350,DATA_FINAL!$A$5:$A$350,$F42),"")))))</f>
        <v>33</v>
      </c>
      <c r="J42" s="72">
        <f>IF($G42=$D42,AC$8,IF($G42=$AA$9,AC$9,IF(LEFT($G42,5)=LEFT($AA$10,5),SUMIFS(DATA_FINAL!$S$5:$S$350,DATA_FINAL!$B$5:$B$350,$C42,DATA_FINAL!$D$5:$D$350,$D42),IF($G42="***","***",IFERROR(SUMIFS(DATA_FINAL!$S$5:$S$350,DATA_FINAL!$A$5:$A$350,$F42),"")))))</f>
        <v>4</v>
      </c>
      <c r="K42" s="84">
        <f t="shared" si="1"/>
        <v>0.12121212121212122</v>
      </c>
      <c r="L42" s="72">
        <f t="shared" si="2"/>
        <v>196.96939393939394</v>
      </c>
      <c r="M42" s="72">
        <f t="shared" si="9"/>
        <v>1624.9974999999999</v>
      </c>
      <c r="N42" s="71">
        <f>IF($G42=$D42,AJ$8,IF($G42=$AA$9,AJ$9,IF(LEFT($G42,5)=LEFT($AA$10,5),SUMIFS(DATA_FINAL!$AG$5:$AG$350,DATA_FINAL!$B$5:$B$350,$C42,DATA_FINAL!$D$5:$D$350,$D42),IF($G42="***","***",IFERROR(SUMIFS(DATA_FINAL!$AG$5:$AG$350,DATA_FINAL!$A$5:$A$350,$F42),"")))))</f>
        <v>374</v>
      </c>
      <c r="O42" s="307">
        <f t="shared" si="7"/>
        <v>17.379652406417112</v>
      </c>
    </row>
    <row r="43" spans="1:15" ht="15" customHeight="1" x14ac:dyDescent="0.35">
      <c r="A43">
        <f>IF(A42="","",IF(B42&gt;(SUMIFS(KEY!$Z$6:$Z$110,KEY!$X$6:$X$110,C43&amp;"-"&amp;A42)+1),IF((A42+1)&gt;$AA$6,"",(A42+1)),A42))</f>
        <v>1</v>
      </c>
      <c r="B43">
        <f>IF(A43="","",COUNTIFS($A$8:$A43,A43)-2)</f>
        <v>34</v>
      </c>
      <c r="C43" t="str">
        <f t="shared" si="6"/>
        <v>AutoTrader</v>
      </c>
      <c r="D43" t="str">
        <f>IFERROR(VLOOKUP($C43&amp;"-"&amp;$A43,KEY!$X$6:$Y$110,2,FALSE),"")</f>
        <v>PAG WEST</v>
      </c>
      <c r="E43" t="str">
        <f>IF(B43=-1,"*N",IF(B43=0,"*H",IF(B43&lt;(COUNTIFS(DATA_FINAL!$B$5:$B$350,C43,DATA_FINAL!$D$5:$D$350,D43)+1),VLOOKUP(C43&amp;"-"&amp;D43&amp;"-"&amp;B43,DATA_FINAL!$F$5:$G$350,2,FALSE),IF(B43=(COUNTIFS(DATA_FINAL!$B$5:$B$350,C43,DATA_FINAL!$D$5:$D$350,D43)+1),"*T",""))))</f>
        <v>BMW of Ontario</v>
      </c>
      <c r="F43" t="str">
        <f t="shared" si="8"/>
        <v>AutoTrader-BMW of Ontario</v>
      </c>
      <c r="G43" s="64" t="str">
        <f>IF(E43="","***",IF(E43="*N",D43,IF(E43="*H",AA$9,IF(E43="*T","TOTAL (Store Count: "&amp;B42&amp;")",IFERROR(VLOOKUP(F43,DATA_FINAL!$A$5:$G$324,7,FALSE),"")))))</f>
        <v>BMW of Ontario</v>
      </c>
      <c r="H43" s="71">
        <f>IF($G43=$D43,AF$8,IF($G43=$AA$9,AF$9,IF(LEFT($G43,5)=LEFT($AA$10,5),SUMIFS(DATA_FINAL!$AC$5:$AC$350,DATA_FINAL!$B$5:$B$350,$C43,DATA_FINAL!$D$5:$D$350,$D43),IF($G43="***","***",IFERROR(SUMIFS(DATA_FINAL!$AC$5:$AC$350,DATA_FINAL!$A$5:$A$350,$F43),"")))))</f>
        <v>3499.99</v>
      </c>
      <c r="I43" s="72">
        <f>IF($G43=$D43,AB$8,IF($G43=$AA$9,AB$9,IF(LEFT($G43,5)=LEFT($AA$10,5),SUMIFS(DATA_FINAL!$P$5:$P$350,DATA_FINAL!$B$5:$B$350,$C43,DATA_FINAL!$D$5:$D$350,$D43),IF($G43="***","***",IFERROR(SUMIFS(DATA_FINAL!$P$5:$P$350,DATA_FINAL!$A$5:$A$350,$F43),"")))))</f>
        <v>40</v>
      </c>
      <c r="J43" s="72">
        <f>IF($G43=$D43,AC$8,IF($G43=$AA$9,AC$9,IF(LEFT($G43,5)=LEFT($AA$10,5),SUMIFS(DATA_FINAL!$S$5:$S$350,DATA_FINAL!$B$5:$B$350,$C43,DATA_FINAL!$D$5:$D$350,$D43),IF($G43="***","***",IFERROR(SUMIFS(DATA_FINAL!$S$5:$S$350,DATA_FINAL!$A$5:$A$350,$F43),"")))))</f>
        <v>2</v>
      </c>
      <c r="K43" s="84">
        <f t="shared" si="1"/>
        <v>0.05</v>
      </c>
      <c r="L43" s="72">
        <f t="shared" si="2"/>
        <v>87.499749999999992</v>
      </c>
      <c r="M43" s="72">
        <f t="shared" si="9"/>
        <v>1749.9949999999999</v>
      </c>
      <c r="N43" s="71">
        <f>IF($G43=$D43,AJ$8,IF($G43=$AA$9,AJ$9,IF(LEFT($G43,5)=LEFT($AA$10,5),SUMIFS(DATA_FINAL!$AG$5:$AG$350,DATA_FINAL!$B$5:$B$350,$C43,DATA_FINAL!$D$5:$D$350,$D43),IF($G43="***","***",IFERROR(SUMIFS(DATA_FINAL!$AG$5:$AG$350,DATA_FINAL!$A$5:$A$350,$F43),"")))))</f>
        <v>377</v>
      </c>
      <c r="O43" s="307">
        <f t="shared" si="7"/>
        <v>9.283793103448275</v>
      </c>
    </row>
    <row r="44" spans="1:15" ht="15" customHeight="1" x14ac:dyDescent="0.35">
      <c r="A44">
        <f>IF(A43="","",IF(B43&gt;(SUMIFS(KEY!$Z$6:$Z$110,KEY!$X$6:$X$110,C44&amp;"-"&amp;A43)+1),IF((A43+1)&gt;$AA$6,"",(A43+1)),A43))</f>
        <v>1</v>
      </c>
      <c r="B44">
        <f>IF(A44="","",COUNTIFS($A$8:$A44,A44)-2)</f>
        <v>35</v>
      </c>
      <c r="C44" t="str">
        <f t="shared" si="6"/>
        <v>AutoTrader</v>
      </c>
      <c r="D44" t="str">
        <f>IFERROR(VLOOKUP($C44&amp;"-"&amp;$A44,KEY!$X$6:$Y$110,2,FALSE),"")</f>
        <v>PAG WEST</v>
      </c>
      <c r="E44" t="str">
        <f>IF(B44=-1,"*N",IF(B44=0,"*H",IF(B44&lt;(COUNTIFS(DATA_FINAL!$B$5:$B$350,C44,DATA_FINAL!$D$5:$D$350,D44)+1),VLOOKUP(C44&amp;"-"&amp;D44&amp;"-"&amp;B44,DATA_FINAL!$F$5:$G$350,2,FALSE),IF(B44=(COUNTIFS(DATA_FINAL!$B$5:$B$350,C44,DATA_FINAL!$D$5:$D$350,D44)+1),"*T",""))))</f>
        <v>Kearny Mesa Toyota</v>
      </c>
      <c r="F44" t="str">
        <f t="shared" si="8"/>
        <v>AutoTrader-Kearny Mesa Toyota</v>
      </c>
      <c r="G44" s="64" t="str">
        <f>IF(E44="","***",IF(E44="*N",D44,IF(E44="*H",AA$9,IF(E44="*T","TOTAL (Store Count: "&amp;B43&amp;")",IFERROR(VLOOKUP(F44,DATA_FINAL!$A$5:$G$324,7,FALSE),"")))))</f>
        <v>Kearny Mesa Toyota</v>
      </c>
      <c r="H44" s="71">
        <f>IF($G44=$D44,AF$8,IF($G44=$AA$9,AF$9,IF(LEFT($G44,5)=LEFT($AA$10,5),SUMIFS(DATA_FINAL!$AC$5:$AC$350,DATA_FINAL!$B$5:$B$350,$C44,DATA_FINAL!$D$5:$D$350,$D44),IF($G44="***","***",IFERROR(SUMIFS(DATA_FINAL!$AC$5:$AC$350,DATA_FINAL!$A$5:$A$350,$F44),"")))))</f>
        <v>4193.53</v>
      </c>
      <c r="I44" s="72">
        <f>IF($G44=$D44,AB$8,IF($G44=$AA$9,AB$9,IF(LEFT($G44,5)=LEFT($AA$10,5),SUMIFS(DATA_FINAL!$P$5:$P$350,DATA_FINAL!$B$5:$B$350,$C44,DATA_FINAL!$D$5:$D$350,$D44),IF($G44="***","***",IFERROR(SUMIFS(DATA_FINAL!$P$5:$P$350,DATA_FINAL!$A$5:$A$350,$F44),"")))))</f>
        <v>21</v>
      </c>
      <c r="J44" s="72">
        <f>IF($G44=$D44,AC$8,IF($G44=$AA$9,AC$9,IF(LEFT($G44,5)=LEFT($AA$10,5),SUMIFS(DATA_FINAL!$S$5:$S$350,DATA_FINAL!$B$5:$B$350,$C44,DATA_FINAL!$D$5:$D$350,$D44),IF($G44="***","***",IFERROR(SUMIFS(DATA_FINAL!$S$5:$S$350,DATA_FINAL!$A$5:$A$350,$F44),"")))))</f>
        <v>2</v>
      </c>
      <c r="K44" s="84">
        <f t="shared" si="1"/>
        <v>9.5238095238095233E-2</v>
      </c>
      <c r="L44" s="72">
        <f t="shared" si="2"/>
        <v>199.69190476190474</v>
      </c>
      <c r="M44" s="72">
        <f t="shared" si="9"/>
        <v>2096.7649999999999</v>
      </c>
      <c r="N44" s="71">
        <f>IF($G44=$D44,AJ$8,IF($G44=$AA$9,AJ$9,IF(LEFT($G44,5)=LEFT($AA$10,5),SUMIFS(DATA_FINAL!$AG$5:$AG$350,DATA_FINAL!$B$5:$B$350,$C44,DATA_FINAL!$D$5:$D$350,$D44),IF($G44="***","***",IFERROR(SUMIFS(DATA_FINAL!$AG$5:$AG$350,DATA_FINAL!$A$5:$A$350,$F44),"")))))</f>
        <v>95</v>
      </c>
      <c r="O44" s="307">
        <f t="shared" si="7"/>
        <v>44.142421052631576</v>
      </c>
    </row>
    <row r="45" spans="1:15" ht="15" customHeight="1" x14ac:dyDescent="0.35">
      <c r="A45">
        <f>IF(A44="","",IF(B44&gt;(SUMIFS(KEY!$Z$6:$Z$110,KEY!$X$6:$X$110,C45&amp;"-"&amp;A44)+1),IF((A44+1)&gt;$AA$6,"",(A44+1)),A44))</f>
        <v>1</v>
      </c>
      <c r="B45">
        <f>IF(A45="","",COUNTIFS($A$8:$A45,A45)-2)</f>
        <v>36</v>
      </c>
      <c r="C45" t="str">
        <f t="shared" si="6"/>
        <v>AutoTrader</v>
      </c>
      <c r="D45" t="str">
        <f>IFERROR(VLOOKUP($C45&amp;"-"&amp;$A45,KEY!$X$6:$Y$110,2,FALSE),"")</f>
        <v>PAG WEST</v>
      </c>
      <c r="E45" t="str">
        <f>IF(B45=-1,"*N",IF(B45=0,"*H",IF(B45&lt;(COUNTIFS(DATA_FINAL!$B$5:$B$350,C45,DATA_FINAL!$D$5:$D$350,D45)+1),VLOOKUP(C45&amp;"-"&amp;D45&amp;"-"&amp;B45,DATA_FINAL!$F$5:$G$350,2,FALSE),IF(B45=(COUNTIFS(DATA_FINAL!$B$5:$B$350,C45,DATA_FINAL!$D$5:$D$350,D45)+1),"*T",""))))</f>
        <v>Honda Leander</v>
      </c>
      <c r="F45" t="str">
        <f t="shared" si="8"/>
        <v>AutoTrader-Honda Leander</v>
      </c>
      <c r="G45" s="64" t="str">
        <f>IF(E45="","***",IF(E45="*N",D45,IF(E45="*H",AA$9,IF(E45="*T","TOTAL (Store Count: "&amp;B44&amp;")",IFERROR(VLOOKUP(F45,DATA_FINAL!$A$5:$G$324,7,FALSE),"")))))</f>
        <v>Honda Leander</v>
      </c>
      <c r="H45" s="71">
        <f>IF($G45=$D45,AF$8,IF($G45=$AA$9,AF$9,IF(LEFT($G45,5)=LEFT($AA$10,5),SUMIFS(DATA_FINAL!$AC$5:$AC$350,DATA_FINAL!$B$5:$B$350,$C45,DATA_FINAL!$D$5:$D$350,$D45),IF($G45="***","***",IFERROR(SUMIFS(DATA_FINAL!$AC$5:$AC$350,DATA_FINAL!$A$5:$A$350,$F45),"")))))</f>
        <v>9940</v>
      </c>
      <c r="I45" s="72">
        <f>IF($G45=$D45,AB$8,IF($G45=$AA$9,AB$9,IF(LEFT($G45,5)=LEFT($AA$10,5),SUMIFS(DATA_FINAL!$P$5:$P$350,DATA_FINAL!$B$5:$B$350,$C45,DATA_FINAL!$D$5:$D$350,$D45),IF($G45="***","***",IFERROR(SUMIFS(DATA_FINAL!$P$5:$P$350,DATA_FINAL!$A$5:$A$350,$F45),"")))))</f>
        <v>54</v>
      </c>
      <c r="J45" s="72">
        <f>IF($G45=$D45,AC$8,IF($G45=$AA$9,AC$9,IF(LEFT($G45,5)=LEFT($AA$10,5),SUMIFS(DATA_FINAL!$S$5:$S$350,DATA_FINAL!$B$5:$B$350,$C45,DATA_FINAL!$D$5:$D$350,$D45),IF($G45="***","***",IFERROR(SUMIFS(DATA_FINAL!$S$5:$S$350,DATA_FINAL!$A$5:$A$350,$F45),"")))))</f>
        <v>4</v>
      </c>
      <c r="K45" s="84">
        <f t="shared" si="1"/>
        <v>7.407407407407407E-2</v>
      </c>
      <c r="L45" s="72">
        <f t="shared" si="2"/>
        <v>184.07407407407408</v>
      </c>
      <c r="M45" s="72">
        <f t="shared" si="9"/>
        <v>2485</v>
      </c>
      <c r="N45" s="71">
        <f>IF($G45=$D45,AJ$8,IF($G45=$AA$9,AJ$9,IF(LEFT($G45,5)=LEFT($AA$10,5),SUMIFS(DATA_FINAL!$AG$5:$AG$350,DATA_FINAL!$B$5:$B$350,$C45,DATA_FINAL!$D$5:$D$350,$D45),IF($G45="***","***",IFERROR(SUMIFS(DATA_FINAL!$AG$5:$AG$350,DATA_FINAL!$A$5:$A$350,$F45),"")))))</f>
        <v>232</v>
      </c>
      <c r="O45" s="307">
        <f t="shared" si="7"/>
        <v>42.844827586206897</v>
      </c>
    </row>
    <row r="46" spans="1:15" ht="15" customHeight="1" x14ac:dyDescent="0.35">
      <c r="A46">
        <f>IF(A45="","",IF(B45&gt;(SUMIFS(KEY!$Z$6:$Z$110,KEY!$X$6:$X$110,C46&amp;"-"&amp;A45)+1),IF((A45+1)&gt;$AA$6,"",(A45+1)),A45))</f>
        <v>1</v>
      </c>
      <c r="B46">
        <f>IF(A46="","",COUNTIFS($A$8:$A46,A46)-2)</f>
        <v>37</v>
      </c>
      <c r="C46" t="str">
        <f t="shared" si="6"/>
        <v>AutoTrader</v>
      </c>
      <c r="D46" t="str">
        <f>IFERROR(VLOOKUP($C46&amp;"-"&amp;$A46,KEY!$X$6:$Y$110,2,FALSE),"")</f>
        <v>PAG WEST</v>
      </c>
      <c r="E46" t="str">
        <f>IF(B46=-1,"*N",IF(B46=0,"*H",IF(B46&lt;(COUNTIFS(DATA_FINAL!$B$5:$B$350,C46,DATA_FINAL!$D$5:$D$350,D46)+1),VLOOKUP(C46&amp;"-"&amp;D46&amp;"-"&amp;B46,DATA_FINAL!$F$5:$G$350,2,FALSE),IF(B46=(COUNTIFS(DATA_FINAL!$B$5:$B$350,C46,DATA_FINAL!$D$5:$D$350,D46)+1),"*T",""))))</f>
        <v>MINI of Tempe</v>
      </c>
      <c r="F46" t="str">
        <f t="shared" si="8"/>
        <v>AutoTrader-MINI of Tempe</v>
      </c>
      <c r="G46" s="64" t="str">
        <f>IF(E46="","***",IF(E46="*N",D46,IF(E46="*H",AA$9,IF(E46="*T","TOTAL (Store Count: "&amp;B45&amp;")",IFERROR(VLOOKUP(F46,DATA_FINAL!$A$5:$G$324,7,FALSE),"")))))</f>
        <v>MINI of Tempe</v>
      </c>
      <c r="H46" s="71">
        <f>IF($G46=$D46,AF$8,IF($G46=$AA$9,AF$9,IF(LEFT($G46,5)=LEFT($AA$10,5),SUMIFS(DATA_FINAL!$AC$5:$AC$350,DATA_FINAL!$B$5:$B$350,$C46,DATA_FINAL!$D$5:$D$350,$D46),IF($G46="***","***",IFERROR(SUMIFS(DATA_FINAL!$AC$5:$AC$350,DATA_FINAL!$A$5:$A$350,$F46),"")))))</f>
        <v>2500</v>
      </c>
      <c r="I46" s="72">
        <f>IF($G46=$D46,AB$8,IF($G46=$AA$9,AB$9,IF(LEFT($G46,5)=LEFT($AA$10,5),SUMIFS(DATA_FINAL!$P$5:$P$350,DATA_FINAL!$B$5:$B$350,$C46,DATA_FINAL!$D$5:$D$350,$D46),IF($G46="***","***",IFERROR(SUMIFS(DATA_FINAL!$P$5:$P$350,DATA_FINAL!$A$5:$A$350,$F46),"")))))</f>
        <v>6</v>
      </c>
      <c r="J46" s="72">
        <f>IF($G46=$D46,AC$8,IF($G46=$AA$9,AC$9,IF(LEFT($G46,5)=LEFT($AA$10,5),SUMIFS(DATA_FINAL!$S$5:$S$350,DATA_FINAL!$B$5:$B$350,$C46,DATA_FINAL!$D$5:$D$350,$D46),IF($G46="***","***",IFERROR(SUMIFS(DATA_FINAL!$S$5:$S$350,DATA_FINAL!$A$5:$A$350,$F46),"")))))</f>
        <v>1</v>
      </c>
      <c r="K46" s="84">
        <f t="shared" si="1"/>
        <v>0.16666666666666666</v>
      </c>
      <c r="L46" s="72">
        <f t="shared" si="2"/>
        <v>416.66666666666669</v>
      </c>
      <c r="M46" s="72">
        <f t="shared" si="9"/>
        <v>2500</v>
      </c>
      <c r="N46" s="71">
        <f>IF($G46=$D46,AJ$8,IF($G46=$AA$9,AJ$9,IF(LEFT($G46,5)=LEFT($AA$10,5),SUMIFS(DATA_FINAL!$AG$5:$AG$350,DATA_FINAL!$B$5:$B$350,$C46,DATA_FINAL!$D$5:$D$350,$D46),IF($G46="***","***",IFERROR(SUMIFS(DATA_FINAL!$AG$5:$AG$350,DATA_FINAL!$A$5:$A$350,$F46),"")))))</f>
        <v>42</v>
      </c>
      <c r="O46" s="307">
        <f t="shared" si="7"/>
        <v>59.523809523809526</v>
      </c>
    </row>
    <row r="47" spans="1:15" ht="15" customHeight="1" x14ac:dyDescent="0.35">
      <c r="A47">
        <f>IF(A46="","",IF(B46&gt;(SUMIFS(KEY!$Z$6:$Z$110,KEY!$X$6:$X$110,C47&amp;"-"&amp;A46)+1),IF((A46+1)&gt;$AA$6,"",(A46+1)),A46))</f>
        <v>1</v>
      </c>
      <c r="B47">
        <f>IF(A47="","",COUNTIFS($A$8:$A47,A47)-2)</f>
        <v>38</v>
      </c>
      <c r="C47" t="str">
        <f t="shared" si="6"/>
        <v>AutoTrader</v>
      </c>
      <c r="D47" t="str">
        <f>IFERROR(VLOOKUP($C47&amp;"-"&amp;$A47,KEY!$X$6:$Y$110,2,FALSE),"")</f>
        <v>PAG WEST</v>
      </c>
      <c r="E47" t="str">
        <f>IF(B47=-1,"*N",IF(B47=0,"*H",IF(B47&lt;(COUNTIFS(DATA_FINAL!$B$5:$B$350,C47,DATA_FINAL!$D$5:$D$350,D47)+1),VLOOKUP(C47&amp;"-"&amp;D47&amp;"-"&amp;B47,DATA_FINAL!$F$5:$G$350,2,FALSE),IF(B47=(COUNTIFS(DATA_FINAL!$B$5:$B$350,C47,DATA_FINAL!$D$5:$D$350,D47)+1),"*T",""))))</f>
        <v>Lexus of Austin</v>
      </c>
      <c r="F47" t="str">
        <f t="shared" si="8"/>
        <v>AutoTrader-Lexus of Austin</v>
      </c>
      <c r="G47" s="64" t="str">
        <f>IF(E47="","***",IF(E47="*N",D47,IF(E47="*H",AA$9,IF(E47="*T","TOTAL (Store Count: "&amp;B46&amp;")",IFERROR(VLOOKUP(F47,DATA_FINAL!$A$5:$G$324,7,FALSE),"")))))</f>
        <v>Lexus of Austin</v>
      </c>
      <c r="H47" s="71">
        <f>IF($G47=$D47,AF$8,IF($G47=$AA$9,AF$9,IF(LEFT($G47,5)=LEFT($AA$10,5),SUMIFS(DATA_FINAL!$AC$5:$AC$350,DATA_FINAL!$B$5:$B$350,$C47,DATA_FINAL!$D$5:$D$350,$D47),IF($G47="***","***",IFERROR(SUMIFS(DATA_FINAL!$AC$5:$AC$350,DATA_FINAL!$A$5:$A$350,$F47),"")))))</f>
        <v>5300</v>
      </c>
      <c r="I47" s="72">
        <f>IF($G47=$D47,AB$8,IF($G47=$AA$9,AB$9,IF(LEFT($G47,5)=LEFT($AA$10,5),SUMIFS(DATA_FINAL!$P$5:$P$350,DATA_FINAL!$B$5:$B$350,$C47,DATA_FINAL!$D$5:$D$350,$D47),IF($G47="***","***",IFERROR(SUMIFS(DATA_FINAL!$P$5:$P$350,DATA_FINAL!$A$5:$A$350,$F47),"")))))</f>
        <v>61</v>
      </c>
      <c r="J47" s="72">
        <f>IF($G47=$D47,AC$8,IF($G47=$AA$9,AC$9,IF(LEFT($G47,5)=LEFT($AA$10,5),SUMIFS(DATA_FINAL!$S$5:$S$350,DATA_FINAL!$B$5:$B$350,$C47,DATA_FINAL!$D$5:$D$350,$D47),IF($G47="***","***",IFERROR(SUMIFS(DATA_FINAL!$S$5:$S$350,DATA_FINAL!$A$5:$A$350,$F47),"")))))</f>
        <v>2</v>
      </c>
      <c r="K47" s="84">
        <f t="shared" si="1"/>
        <v>3.2786885245901641E-2</v>
      </c>
      <c r="L47" s="72">
        <f t="shared" si="2"/>
        <v>86.885245901639351</v>
      </c>
      <c r="M47" s="72">
        <f t="shared" si="9"/>
        <v>2650</v>
      </c>
      <c r="N47" s="71">
        <f>IF($G47=$D47,AJ$8,IF($G47=$AA$9,AJ$9,IF(LEFT($G47,5)=LEFT($AA$10,5),SUMIFS(DATA_FINAL!$AG$5:$AG$350,DATA_FINAL!$B$5:$B$350,$C47,DATA_FINAL!$D$5:$D$350,$D47),IF($G47="***","***",IFERROR(SUMIFS(DATA_FINAL!$AG$5:$AG$350,DATA_FINAL!$A$5:$A$350,$F47),"")))))</f>
        <v>248</v>
      </c>
      <c r="O47" s="307">
        <f t="shared" si="7"/>
        <v>21.370967741935484</v>
      </c>
    </row>
    <row r="48" spans="1:15" ht="15" customHeight="1" x14ac:dyDescent="0.35">
      <c r="A48">
        <f>IF(A47="","",IF(B47&gt;(SUMIFS(KEY!$Z$6:$Z$110,KEY!$X$6:$X$110,C48&amp;"-"&amp;A47)+1),IF((A47+1)&gt;$AA$6,"",(A47+1)),A47))</f>
        <v>1</v>
      </c>
      <c r="B48">
        <f>IF(A48="","",COUNTIFS($A$8:$A48,A48)-2)</f>
        <v>39</v>
      </c>
      <c r="C48" t="str">
        <f t="shared" si="6"/>
        <v>AutoTrader</v>
      </c>
      <c r="D48" t="str">
        <f>IFERROR(VLOOKUP($C48&amp;"-"&amp;$A48,KEY!$X$6:$Y$110,2,FALSE),"")</f>
        <v>PAG WEST</v>
      </c>
      <c r="E48" t="str">
        <f>IF(B48=-1,"*N",IF(B48=0,"*H",IF(B48&lt;(COUNTIFS(DATA_FINAL!$B$5:$B$350,C48,DATA_FINAL!$D$5:$D$350,D48)+1),VLOOKUP(C48&amp;"-"&amp;D48&amp;"-"&amp;B48,DATA_FINAL!$F$5:$G$350,2,FALSE),IF(B48=(COUNTIFS(DATA_FINAL!$B$5:$B$350,C48,DATA_FINAL!$D$5:$D$350,D48)+1),"*T",""))))</f>
        <v>Round Rock Hyundai</v>
      </c>
      <c r="F48" t="str">
        <f t="shared" si="8"/>
        <v>AutoTrader-Round Rock Hyundai</v>
      </c>
      <c r="G48" s="64" t="str">
        <f>IF(E48="","***",IF(E48="*N",D48,IF(E48="*H",AA$9,IF(E48="*T","TOTAL (Store Count: "&amp;B47&amp;")",IFERROR(VLOOKUP(F48,DATA_FINAL!$A$5:$G$324,7,FALSE),"")))))</f>
        <v>Round Rock Hyundai</v>
      </c>
      <c r="H48" s="71">
        <f>IF($G48=$D48,AF$8,IF($G48=$AA$9,AF$9,IF(LEFT($G48,5)=LEFT($AA$10,5),SUMIFS(DATA_FINAL!$AC$5:$AC$350,DATA_FINAL!$B$5:$B$350,$C48,DATA_FINAL!$D$5:$D$350,$D48),IF($G48="***","***",IFERROR(SUMIFS(DATA_FINAL!$AC$5:$AC$350,DATA_FINAL!$A$5:$A$350,$F48),"")))))</f>
        <v>5623.74</v>
      </c>
      <c r="I48" s="72">
        <f>IF($G48=$D48,AB$8,IF($G48=$AA$9,AB$9,IF(LEFT($G48,5)=LEFT($AA$10,5),SUMIFS(DATA_FINAL!$P$5:$P$350,DATA_FINAL!$B$5:$B$350,$C48,DATA_FINAL!$D$5:$D$350,$D48),IF($G48="***","***",IFERROR(SUMIFS(DATA_FINAL!$P$5:$P$350,DATA_FINAL!$A$5:$A$350,$F48),"")))))</f>
        <v>43</v>
      </c>
      <c r="J48" s="72">
        <f>IF($G48=$D48,AC$8,IF($G48=$AA$9,AC$9,IF(LEFT($G48,5)=LEFT($AA$10,5),SUMIFS(DATA_FINAL!$S$5:$S$350,DATA_FINAL!$B$5:$B$350,$C48,DATA_FINAL!$D$5:$D$350,$D48),IF($G48="***","***",IFERROR(SUMIFS(DATA_FINAL!$S$5:$S$350,DATA_FINAL!$A$5:$A$350,$F48),"")))))</f>
        <v>2</v>
      </c>
      <c r="K48" s="84">
        <f t="shared" si="1"/>
        <v>4.6511627906976744E-2</v>
      </c>
      <c r="L48" s="72">
        <f t="shared" si="2"/>
        <v>130.78465116279068</v>
      </c>
      <c r="M48" s="72">
        <f t="shared" si="9"/>
        <v>2811.87</v>
      </c>
      <c r="N48" s="71">
        <f>IF($G48=$D48,AJ$8,IF($G48=$AA$9,AJ$9,IF(LEFT($G48,5)=LEFT($AA$10,5),SUMIFS(DATA_FINAL!$AG$5:$AG$350,DATA_FINAL!$B$5:$B$350,$C48,DATA_FINAL!$D$5:$D$350,$D48),IF($G48="***","***",IFERROR(SUMIFS(DATA_FINAL!$AG$5:$AG$350,DATA_FINAL!$A$5:$A$350,$F48),"")))))</f>
        <v>45</v>
      </c>
      <c r="O48" s="307">
        <f t="shared" si="7"/>
        <v>124.97199999999999</v>
      </c>
    </row>
    <row r="49" spans="1:15" ht="15" customHeight="1" x14ac:dyDescent="0.35">
      <c r="A49">
        <f>IF(A48="","",IF(B48&gt;(SUMIFS(KEY!$Z$6:$Z$110,KEY!$X$6:$X$110,C49&amp;"-"&amp;A48)+1),IF((A48+1)&gt;$AA$6,"",(A48+1)),A48))</f>
        <v>1</v>
      </c>
      <c r="B49">
        <f>IF(A49="","",COUNTIFS($A$8:$A49,A49)-2)</f>
        <v>40</v>
      </c>
      <c r="C49" t="str">
        <f t="shared" si="6"/>
        <v>AutoTrader</v>
      </c>
      <c r="D49" t="str">
        <f>IFERROR(VLOOKUP($C49&amp;"-"&amp;$A49,KEY!$X$6:$Y$110,2,FALSE),"")</f>
        <v>PAG WEST</v>
      </c>
      <c r="E49" t="str">
        <f>IF(B49=-1,"*N",IF(B49=0,"*H",IF(B49&lt;(COUNTIFS(DATA_FINAL!$B$5:$B$350,C49,DATA_FINAL!$D$5:$D$350,D49)+1),VLOOKUP(C49&amp;"-"&amp;D49&amp;"-"&amp;B49,DATA_FINAL!$F$5:$G$350,2,FALSE),IF(B49=(COUNTIFS(DATA_FINAL!$B$5:$B$350,C49,DATA_FINAL!$D$5:$D$350,D49)+1),"*T",""))))</f>
        <v>BMW/MINI of Escondido</v>
      </c>
      <c r="F49" t="str">
        <f t="shared" si="8"/>
        <v>AutoTrader-BMW/MINI of Escondido</v>
      </c>
      <c r="G49" s="64" t="str">
        <f>IF(E49="","***",IF(E49="*N",D49,IF(E49="*H",AA$9,IF(E49="*T","TOTAL (Store Count: "&amp;B48&amp;")",IFERROR(VLOOKUP(F49,DATA_FINAL!$A$5:$G$324,7,FALSE),"")))))</f>
        <v>BMW/MINI of Escondido</v>
      </c>
      <c r="H49" s="71">
        <f>IF($G49=$D49,AF$8,IF($G49=$AA$9,AF$9,IF(LEFT($G49,5)=LEFT($AA$10,5),SUMIFS(DATA_FINAL!$AC$5:$AC$350,DATA_FINAL!$B$5:$B$350,$C49,DATA_FINAL!$D$5:$D$350,$D49),IF($G49="***","***",IFERROR(SUMIFS(DATA_FINAL!$AC$5:$AC$350,DATA_FINAL!$A$5:$A$350,$F49),"")))))</f>
        <v>3000.02</v>
      </c>
      <c r="I49" s="72">
        <f>IF($G49=$D49,AB$8,IF($G49=$AA$9,AB$9,IF(LEFT($G49,5)=LEFT($AA$10,5),SUMIFS(DATA_FINAL!$P$5:$P$350,DATA_FINAL!$B$5:$B$350,$C49,DATA_FINAL!$D$5:$D$350,$D49),IF($G49="***","***",IFERROR(SUMIFS(DATA_FINAL!$P$5:$P$350,DATA_FINAL!$A$5:$A$350,$F49),"")))))</f>
        <v>23</v>
      </c>
      <c r="J49" s="72">
        <f>IF($G49=$D49,AC$8,IF($G49=$AA$9,AC$9,IF(LEFT($G49,5)=LEFT($AA$10,5),SUMIFS(DATA_FINAL!$S$5:$S$350,DATA_FINAL!$B$5:$B$350,$C49,DATA_FINAL!$D$5:$D$350,$D49),IF($G49="***","***",IFERROR(SUMIFS(DATA_FINAL!$S$5:$S$350,DATA_FINAL!$A$5:$A$350,$F49),"")))))</f>
        <v>1</v>
      </c>
      <c r="K49" s="84">
        <f t="shared" si="1"/>
        <v>4.3478260869565216E-2</v>
      </c>
      <c r="L49" s="72">
        <f t="shared" si="2"/>
        <v>130.43565217391304</v>
      </c>
      <c r="M49" s="72">
        <f t="shared" si="9"/>
        <v>3000.02</v>
      </c>
      <c r="N49" s="71">
        <f>IF($G49=$D49,AJ$8,IF($G49=$AA$9,AJ$9,IF(LEFT($G49,5)=LEFT($AA$10,5),SUMIFS(DATA_FINAL!$AG$5:$AG$350,DATA_FINAL!$B$5:$B$350,$C49,DATA_FINAL!$D$5:$D$350,$D49),IF($G49="***","***",IFERROR(SUMIFS(DATA_FINAL!$AG$5:$AG$350,DATA_FINAL!$A$5:$A$350,$F49),"")))))</f>
        <v>86</v>
      </c>
      <c r="O49" s="307">
        <f t="shared" si="7"/>
        <v>34.883953488372093</v>
      </c>
    </row>
    <row r="50" spans="1:15" ht="15" customHeight="1" x14ac:dyDescent="0.35">
      <c r="A50">
        <f>IF(A49="","",IF(B49&gt;(SUMIFS(KEY!$Z$6:$Z$110,KEY!$X$6:$X$110,C50&amp;"-"&amp;A49)+1),IF((A49+1)&gt;$AA$6,"",(A49+1)),A49))</f>
        <v>1</v>
      </c>
      <c r="B50">
        <f>IF(A50="","",COUNTIFS($A$8:$A50,A50)-2)</f>
        <v>41</v>
      </c>
      <c r="C50" t="str">
        <f t="shared" si="6"/>
        <v>AutoTrader</v>
      </c>
      <c r="D50" t="str">
        <f>IFERROR(VLOOKUP($C50&amp;"-"&amp;$A50,KEY!$X$6:$Y$110,2,FALSE),"")</f>
        <v>PAG WEST</v>
      </c>
      <c r="E50" t="str">
        <f>IF(B50=-1,"*N",IF(B50=0,"*H",IF(B50&lt;(COUNTIFS(DATA_FINAL!$B$5:$B$350,C50,DATA_FINAL!$D$5:$D$350,D50)+1),VLOOKUP(C50&amp;"-"&amp;D50&amp;"-"&amp;B50,DATA_FINAL!$F$5:$G$350,2,FALSE),IF(B50=(COUNTIFS(DATA_FINAL!$B$5:$B$350,C50,DATA_FINAL!$D$5:$D$350,D50)+1),"*T",""))))</f>
        <v>East Madison Toyota</v>
      </c>
      <c r="F50" t="str">
        <f t="shared" si="8"/>
        <v>AutoTrader-East Madison Toyota</v>
      </c>
      <c r="G50" s="64" t="str">
        <f>IF(E50="","***",IF(E50="*N",D50,IF(E50="*H",AA$9,IF(E50="*T","TOTAL (Store Count: "&amp;B49&amp;")",IFERROR(VLOOKUP(F50,DATA_FINAL!$A$5:$G$324,7,FALSE),"")))))</f>
        <v>East Madison Toyota</v>
      </c>
      <c r="H50" s="71">
        <f>IF($G50=$D50,AF$8,IF($G50=$AA$9,AF$9,IF(LEFT($G50,5)=LEFT($AA$10,5),SUMIFS(DATA_FINAL!$AC$5:$AC$350,DATA_FINAL!$B$5:$B$350,$C50,DATA_FINAL!$D$5:$D$350,$D50),IF($G50="***","***",IFERROR(SUMIFS(DATA_FINAL!$AC$5:$AC$350,DATA_FINAL!$A$5:$A$350,$F50),"")))))</f>
        <v>6975</v>
      </c>
      <c r="I50" s="72">
        <f>IF($G50=$D50,AB$8,IF($G50=$AA$9,AB$9,IF(LEFT($G50,5)=LEFT($AA$10,5),SUMIFS(DATA_FINAL!$P$5:$P$350,DATA_FINAL!$B$5:$B$350,$C50,DATA_FINAL!$D$5:$D$350,$D50),IF($G50="***","***",IFERROR(SUMIFS(DATA_FINAL!$P$5:$P$350,DATA_FINAL!$A$5:$A$350,$F50),"")))))</f>
        <v>7</v>
      </c>
      <c r="J50" s="72">
        <f>IF($G50=$D50,AC$8,IF($G50=$AA$9,AC$9,IF(LEFT($G50,5)=LEFT($AA$10,5),SUMIFS(DATA_FINAL!$S$5:$S$350,DATA_FINAL!$B$5:$B$350,$C50,DATA_FINAL!$D$5:$D$350,$D50),IF($G50="***","***",IFERROR(SUMIFS(DATA_FINAL!$S$5:$S$350,DATA_FINAL!$A$5:$A$350,$F50),"")))))</f>
        <v>2</v>
      </c>
      <c r="K50" s="84">
        <f t="shared" si="1"/>
        <v>0.2857142857142857</v>
      </c>
      <c r="L50" s="72">
        <f t="shared" si="2"/>
        <v>996.42857142857144</v>
      </c>
      <c r="M50" s="72">
        <f t="shared" si="9"/>
        <v>3487.5</v>
      </c>
      <c r="N50" s="71">
        <f>IF($G50=$D50,AJ$8,IF($G50=$AA$9,AJ$9,IF(LEFT($G50,5)=LEFT($AA$10,5),SUMIFS(DATA_FINAL!$AG$5:$AG$350,DATA_FINAL!$B$5:$B$350,$C50,DATA_FINAL!$D$5:$D$350,$D50),IF($G50="***","***",IFERROR(SUMIFS(DATA_FINAL!$AG$5:$AG$350,DATA_FINAL!$A$5:$A$350,$F50),"")))))</f>
        <v>169</v>
      </c>
      <c r="O50" s="307">
        <f t="shared" si="7"/>
        <v>41.272189349112423</v>
      </c>
    </row>
    <row r="51" spans="1:15" ht="15" customHeight="1" x14ac:dyDescent="0.35">
      <c r="A51">
        <f>IF(A50="","",IF(B50&gt;(SUMIFS(KEY!$Z$6:$Z$110,KEY!$X$6:$X$110,C51&amp;"-"&amp;A50)+1),IF((A50+1)&gt;$AA$6,"",(A50+1)),A50))</f>
        <v>1</v>
      </c>
      <c r="B51">
        <f>IF(A51="","",COUNTIFS($A$8:$A51,A51)-2)</f>
        <v>42</v>
      </c>
      <c r="C51" t="str">
        <f t="shared" si="6"/>
        <v>AutoTrader</v>
      </c>
      <c r="D51" t="str">
        <f>IFERROR(VLOOKUP($C51&amp;"-"&amp;$A51,KEY!$X$6:$Y$110,2,FALSE),"")</f>
        <v>PAG WEST</v>
      </c>
      <c r="E51" t="str">
        <f>IF(B51=-1,"*N",IF(B51=0,"*H",IF(B51&lt;(COUNTIFS(DATA_FINAL!$B$5:$B$350,C51,DATA_FINAL!$D$5:$D$350,D51)+1),VLOOKUP(C51&amp;"-"&amp;D51&amp;"-"&amp;B51,DATA_FINAL!$F$5:$G$350,2,FALSE),IF(B51=(COUNTIFS(DATA_FINAL!$B$5:$B$350,C51,DATA_FINAL!$D$5:$D$350,D51)+1),"*T",""))))</f>
        <v>Audi South Coast</v>
      </c>
      <c r="F51" t="str">
        <f t="shared" si="8"/>
        <v>AutoTrader-Audi South Coast</v>
      </c>
      <c r="G51" s="64" t="str">
        <f>IF(E51="","***",IF(E51="*N",D51,IF(E51="*H",AA$9,IF(E51="*T","TOTAL (Store Count: "&amp;B50&amp;")",IFERROR(VLOOKUP(F51,DATA_FINAL!$A$5:$G$324,7,FALSE),"")))))</f>
        <v>Audi South Coast</v>
      </c>
      <c r="H51" s="71">
        <f>IF($G51=$D51,AF$8,IF($G51=$AA$9,AF$9,IF(LEFT($G51,5)=LEFT($AA$10,5),SUMIFS(DATA_FINAL!$AC$5:$AC$350,DATA_FINAL!$B$5:$B$350,$C51,DATA_FINAL!$D$5:$D$350,$D51),IF($G51="***","***",IFERROR(SUMIFS(DATA_FINAL!$AC$5:$AC$350,DATA_FINAL!$A$5:$A$350,$F51),"")))))</f>
        <v>3500</v>
      </c>
      <c r="I51" s="72">
        <f>IF($G51=$D51,AB$8,IF($G51=$AA$9,AB$9,IF(LEFT($G51,5)=LEFT($AA$10,5),SUMIFS(DATA_FINAL!$P$5:$P$350,DATA_FINAL!$B$5:$B$350,$C51,DATA_FINAL!$D$5:$D$350,$D51),IF($G51="***","***",IFERROR(SUMIFS(DATA_FINAL!$P$5:$P$350,DATA_FINAL!$A$5:$A$350,$F51),"")))))</f>
        <v>16</v>
      </c>
      <c r="J51" s="72">
        <f>IF($G51=$D51,AC$8,IF($G51=$AA$9,AC$9,IF(LEFT($G51,5)=LEFT($AA$10,5),SUMIFS(DATA_FINAL!$S$5:$S$350,DATA_FINAL!$B$5:$B$350,$C51,DATA_FINAL!$D$5:$D$350,$D51),IF($G51="***","***",IFERROR(SUMIFS(DATA_FINAL!$S$5:$S$350,DATA_FINAL!$A$5:$A$350,$F51),"")))))</f>
        <v>1</v>
      </c>
      <c r="K51" s="84">
        <f t="shared" si="1"/>
        <v>6.25E-2</v>
      </c>
      <c r="L51" s="72">
        <f t="shared" si="2"/>
        <v>218.75</v>
      </c>
      <c r="M51" s="72">
        <f t="shared" si="9"/>
        <v>3500</v>
      </c>
      <c r="N51" s="71">
        <f>IF($G51=$D51,AJ$8,IF($G51=$AA$9,AJ$9,IF(LEFT($G51,5)=LEFT($AA$10,5),SUMIFS(DATA_FINAL!$AG$5:$AG$350,DATA_FINAL!$B$5:$B$350,$C51,DATA_FINAL!$D$5:$D$350,$D51),IF($G51="***","***",IFERROR(SUMIFS(DATA_FINAL!$AG$5:$AG$350,DATA_FINAL!$A$5:$A$350,$F51),"")))))</f>
        <v>103</v>
      </c>
      <c r="O51" s="307">
        <f t="shared" si="7"/>
        <v>33.980582524271846</v>
      </c>
    </row>
    <row r="52" spans="1:15" ht="15" customHeight="1" x14ac:dyDescent="0.35">
      <c r="A52">
        <f>IF(A51="","",IF(B51&gt;(SUMIFS(KEY!$Z$6:$Z$110,KEY!$X$6:$X$110,C52&amp;"-"&amp;A51)+1),IF((A51+1)&gt;$AA$6,"",(A51+1)),A51))</f>
        <v>1</v>
      </c>
      <c r="B52">
        <f>IF(A52="","",COUNTIFS($A$8:$A52,A52)-2)</f>
        <v>43</v>
      </c>
      <c r="C52" t="str">
        <f t="shared" si="6"/>
        <v>AutoTrader</v>
      </c>
      <c r="D52" t="str">
        <f>IFERROR(VLOOKUP($C52&amp;"-"&amp;$A52,KEY!$X$6:$Y$110,2,FALSE),"")</f>
        <v>PAG WEST</v>
      </c>
      <c r="E52" t="str">
        <f>IF(B52=-1,"*N",IF(B52=0,"*H",IF(B52&lt;(COUNTIFS(DATA_FINAL!$B$5:$B$350,C52,DATA_FINAL!$D$5:$D$350,D52)+1),VLOOKUP(C52&amp;"-"&amp;D52&amp;"-"&amp;B52,DATA_FINAL!$F$5:$G$350,2,FALSE),IF(B52=(COUNTIFS(DATA_FINAL!$B$5:$B$350,C52,DATA_FINAL!$D$5:$D$350,D52)+1),"*T",""))))</f>
        <v>Capitol Honda</v>
      </c>
      <c r="F52" t="str">
        <f t="shared" si="8"/>
        <v>AutoTrader-Capitol Honda</v>
      </c>
      <c r="G52" s="64" t="str">
        <f>IF(E52="","***",IF(E52="*N",D52,IF(E52="*H",AA$9,IF(E52="*T","TOTAL (Store Count: "&amp;B51&amp;")",IFERROR(VLOOKUP(F52,DATA_FINAL!$A$5:$G$324,7,FALSE),"")))))</f>
        <v>Capitol Honda</v>
      </c>
      <c r="H52" s="71">
        <f>IF($G52=$D52,AF$8,IF($G52=$AA$9,AF$9,IF(LEFT($G52,5)=LEFT($AA$10,5),SUMIFS(DATA_FINAL!$AC$5:$AC$350,DATA_FINAL!$B$5:$B$350,$C52,DATA_FINAL!$D$5:$D$350,$D52),IF($G52="***","***",IFERROR(SUMIFS(DATA_FINAL!$AC$5:$AC$350,DATA_FINAL!$A$5:$A$350,$F52),"")))))</f>
        <v>3500</v>
      </c>
      <c r="I52" s="72">
        <f>IF($G52=$D52,AB$8,IF($G52=$AA$9,AB$9,IF(LEFT($G52,5)=LEFT($AA$10,5),SUMIFS(DATA_FINAL!$P$5:$P$350,DATA_FINAL!$B$5:$B$350,$C52,DATA_FINAL!$D$5:$D$350,$D52),IF($G52="***","***",IFERROR(SUMIFS(DATA_FINAL!$P$5:$P$350,DATA_FINAL!$A$5:$A$350,$F52),"")))))</f>
        <v>20</v>
      </c>
      <c r="J52" s="72">
        <f>IF($G52=$D52,AC$8,IF($G52=$AA$9,AC$9,IF(LEFT($G52,5)=LEFT($AA$10,5),SUMIFS(DATA_FINAL!$S$5:$S$350,DATA_FINAL!$B$5:$B$350,$C52,DATA_FINAL!$D$5:$D$350,$D52),IF($G52="***","***",IFERROR(SUMIFS(DATA_FINAL!$S$5:$S$350,DATA_FINAL!$A$5:$A$350,$F52),"")))))</f>
        <v>0</v>
      </c>
      <c r="K52" s="84">
        <f t="shared" si="1"/>
        <v>0</v>
      </c>
      <c r="L52" s="72">
        <f t="shared" si="2"/>
        <v>175</v>
      </c>
      <c r="M52" s="72" t="str">
        <f t="shared" si="9"/>
        <v>∞</v>
      </c>
      <c r="N52" s="71">
        <f>IF($G52=$D52,AJ$8,IF($G52=$AA$9,AJ$9,IF(LEFT($G52,5)=LEFT($AA$10,5),SUMIFS(DATA_FINAL!$AG$5:$AG$350,DATA_FINAL!$B$5:$B$350,$C52,DATA_FINAL!$D$5:$D$350,$D52),IF($G52="***","***",IFERROR(SUMIFS(DATA_FINAL!$AG$5:$AG$350,DATA_FINAL!$A$5:$A$350,$F52),"")))))</f>
        <v>36</v>
      </c>
      <c r="O52" s="307">
        <f t="shared" si="7"/>
        <v>97.222222222222229</v>
      </c>
    </row>
    <row r="53" spans="1:15" ht="15" customHeight="1" x14ac:dyDescent="0.35">
      <c r="A53">
        <f>IF(A52="","",IF(B52&gt;(SUMIFS(KEY!$Z$6:$Z$110,KEY!$X$6:$X$110,C53&amp;"-"&amp;A52)+1),IF((A52+1)&gt;$AA$6,"",(A52+1)),A52))</f>
        <v>1</v>
      </c>
      <c r="B53">
        <f>IF(A53="","",COUNTIFS($A$8:$A53,A53)-2)</f>
        <v>44</v>
      </c>
      <c r="C53" t="str">
        <f t="shared" si="6"/>
        <v>AutoTrader</v>
      </c>
      <c r="D53" t="str">
        <f>IFERROR(VLOOKUP($C53&amp;"-"&amp;$A53,KEY!$X$6:$Y$110,2,FALSE),"")</f>
        <v>PAG WEST</v>
      </c>
      <c r="E53" t="str">
        <f>IF(B53=-1,"*N",IF(B53=0,"*H",IF(B53&lt;(COUNTIFS(DATA_FINAL!$B$5:$B$350,C53,DATA_FINAL!$D$5:$D$350,D53)+1),VLOOKUP(C53&amp;"-"&amp;D53&amp;"-"&amp;B53,DATA_FINAL!$F$5:$G$350,2,FALSE),IF(B53=(COUNTIFS(DATA_FINAL!$B$5:$B$350,C53,DATA_FINAL!$D$5:$D$350,D53)+1),"*T",""))))</f>
        <v>Honda North</v>
      </c>
      <c r="F53" t="str">
        <f t="shared" si="8"/>
        <v>AutoTrader-Honda North</v>
      </c>
      <c r="G53" s="64" t="str">
        <f>IF(E53="","***",IF(E53="*N",D53,IF(E53="*H",AA$9,IF(E53="*T","TOTAL (Store Count: "&amp;B52&amp;")",IFERROR(VLOOKUP(F53,DATA_FINAL!$A$5:$G$324,7,FALSE),"")))))</f>
        <v>Honda North</v>
      </c>
      <c r="H53" s="71">
        <f>IF($G53=$D53,AF$8,IF($G53=$AA$9,AF$9,IF(LEFT($G53,5)=LEFT($AA$10,5),SUMIFS(DATA_FINAL!$AC$5:$AC$350,DATA_FINAL!$B$5:$B$350,$C53,DATA_FINAL!$D$5:$D$350,$D53),IF($G53="***","***",IFERROR(SUMIFS(DATA_FINAL!$AC$5:$AC$350,DATA_FINAL!$A$5:$A$350,$F53),"")))))</f>
        <v>4750</v>
      </c>
      <c r="I53" s="72">
        <f>IF($G53=$D53,AB$8,IF($G53=$AA$9,AB$9,IF(LEFT($G53,5)=LEFT($AA$10,5),SUMIFS(DATA_FINAL!$P$5:$P$350,DATA_FINAL!$B$5:$B$350,$C53,DATA_FINAL!$D$5:$D$350,$D53),IF($G53="***","***",IFERROR(SUMIFS(DATA_FINAL!$P$5:$P$350,DATA_FINAL!$A$5:$A$350,$F53),"")))))</f>
        <v>20</v>
      </c>
      <c r="J53" s="72">
        <f>IF($G53=$D53,AC$8,IF($G53=$AA$9,AC$9,IF(LEFT($G53,5)=LEFT($AA$10,5),SUMIFS(DATA_FINAL!$S$5:$S$350,DATA_FINAL!$B$5:$B$350,$C53,DATA_FINAL!$D$5:$D$350,$D53),IF($G53="***","***",IFERROR(SUMIFS(DATA_FINAL!$S$5:$S$350,DATA_FINAL!$A$5:$A$350,$F53),"")))))</f>
        <v>0</v>
      </c>
      <c r="K53" s="84">
        <f t="shared" si="1"/>
        <v>0</v>
      </c>
      <c r="L53" s="72">
        <f t="shared" si="2"/>
        <v>237.5</v>
      </c>
      <c r="M53" s="72" t="str">
        <f t="shared" si="9"/>
        <v>∞</v>
      </c>
      <c r="N53" s="71">
        <f>IF($G53=$D53,AJ$8,IF($G53=$AA$9,AJ$9,IF(LEFT($G53,5)=LEFT($AA$10,5),SUMIFS(DATA_FINAL!$AG$5:$AG$350,DATA_FINAL!$B$5:$B$350,$C53,DATA_FINAL!$D$5:$D$350,$D53),IF($G53="***","***",IFERROR(SUMIFS(DATA_FINAL!$AG$5:$AG$350,DATA_FINAL!$A$5:$A$350,$F53),"")))))</f>
        <v>32</v>
      </c>
      <c r="O53" s="307">
        <f t="shared" si="7"/>
        <v>148.4375</v>
      </c>
    </row>
    <row r="54" spans="1:15" ht="15" customHeight="1" x14ac:dyDescent="0.35">
      <c r="A54">
        <f>IF(A53="","",IF(B53&gt;(SUMIFS(KEY!$Z$6:$Z$110,KEY!$X$6:$X$110,C54&amp;"-"&amp;A53)+1),IF((A53+1)&gt;$AA$6,"",(A53+1)),A53))</f>
        <v>1</v>
      </c>
      <c r="B54">
        <f>IF(A54="","",COUNTIFS($A$8:$A54,A54)-2)</f>
        <v>45</v>
      </c>
      <c r="C54" t="str">
        <f t="shared" si="6"/>
        <v>AutoTrader</v>
      </c>
      <c r="D54" t="str">
        <f>IFERROR(VLOOKUP($C54&amp;"-"&amp;$A54,KEY!$X$6:$Y$110,2,FALSE),"")</f>
        <v>PAG WEST</v>
      </c>
      <c r="E54" t="str">
        <f>IF(B54=-1,"*N",IF(B54=0,"*H",IF(B54&lt;(COUNTIFS(DATA_FINAL!$B$5:$B$350,C54,DATA_FINAL!$D$5:$D$350,D54)+1),VLOOKUP(C54&amp;"-"&amp;D54&amp;"-"&amp;B54,DATA_FINAL!$F$5:$G$350,2,FALSE),IF(B54=(COUNTIFS(DATA_FINAL!$B$5:$B$350,C54,DATA_FINAL!$D$5:$D$350,D54)+1),"*T",""))))</f>
        <v>Lamborghini North Scottsdale</v>
      </c>
      <c r="F54" t="str">
        <f t="shared" si="8"/>
        <v>AutoTrader-Lamborghini North Scottsdale</v>
      </c>
      <c r="G54" s="64" t="str">
        <f>IF(E54="","***",IF(E54="*N",D54,IF(E54="*H",AA$9,IF(E54="*T","TOTAL (Store Count: "&amp;B53&amp;")",IFERROR(VLOOKUP(F54,DATA_FINAL!$A$5:$G$324,7,FALSE),"")))))</f>
        <v>Lamborghini North Scottsdale</v>
      </c>
      <c r="H54" s="71">
        <f>IF($G54=$D54,AF$8,IF($G54=$AA$9,AF$9,IF(LEFT($G54,5)=LEFT($AA$10,5),SUMIFS(DATA_FINAL!$AC$5:$AC$350,DATA_FINAL!$B$5:$B$350,$C54,DATA_FINAL!$D$5:$D$350,$D54),IF($G54="***","***",IFERROR(SUMIFS(DATA_FINAL!$AC$5:$AC$350,DATA_FINAL!$A$5:$A$350,$F54),"")))))</f>
        <v>1500</v>
      </c>
      <c r="I54" s="72">
        <f>IF($G54=$D54,AB$8,IF($G54=$AA$9,AB$9,IF(LEFT($G54,5)=LEFT($AA$10,5),SUMIFS(DATA_FINAL!$P$5:$P$350,DATA_FINAL!$B$5:$B$350,$C54,DATA_FINAL!$D$5:$D$350,$D54),IF($G54="***","***",IFERROR(SUMIFS(DATA_FINAL!$P$5:$P$350,DATA_FINAL!$A$5:$A$350,$F54),"")))))</f>
        <v>13</v>
      </c>
      <c r="J54" s="72">
        <f>IF($G54=$D54,AC$8,IF($G54=$AA$9,AC$9,IF(LEFT($G54,5)=LEFT($AA$10,5),SUMIFS(DATA_FINAL!$S$5:$S$350,DATA_FINAL!$B$5:$B$350,$C54,DATA_FINAL!$D$5:$D$350,$D54),IF($G54="***","***",IFERROR(SUMIFS(DATA_FINAL!$S$5:$S$350,DATA_FINAL!$A$5:$A$350,$F54),"")))))</f>
        <v>0</v>
      </c>
      <c r="K54" s="84">
        <f t="shared" si="1"/>
        <v>0</v>
      </c>
      <c r="L54" s="72">
        <f t="shared" si="2"/>
        <v>115.38461538461539</v>
      </c>
      <c r="M54" s="72" t="str">
        <f t="shared" si="9"/>
        <v>∞</v>
      </c>
      <c r="N54" s="71">
        <f>IF($G54=$D54,AJ$8,IF($G54=$AA$9,AJ$9,IF(LEFT($G54,5)=LEFT($AA$10,5),SUMIFS(DATA_FINAL!$AG$5:$AG$350,DATA_FINAL!$B$5:$B$350,$C54,DATA_FINAL!$D$5:$D$350,$D54),IF($G54="***","***",IFERROR(SUMIFS(DATA_FINAL!$AG$5:$AG$350,DATA_FINAL!$A$5:$A$350,$F54),"")))))</f>
        <v>125</v>
      </c>
      <c r="O54" s="307">
        <f t="shared" si="7"/>
        <v>12</v>
      </c>
    </row>
    <row r="55" spans="1:15" ht="15" customHeight="1" x14ac:dyDescent="0.35">
      <c r="A55">
        <f>IF(A54="","",IF(B54&gt;(SUMIFS(KEY!$Z$6:$Z$110,KEY!$X$6:$X$110,C55&amp;"-"&amp;A54)+1),IF((A54+1)&gt;$AA$6,"",(A54+1)),A54))</f>
        <v>1</v>
      </c>
      <c r="B55">
        <f>IF(A55="","",COUNTIFS($A$8:$A55,A55)-2)</f>
        <v>46</v>
      </c>
      <c r="C55" t="str">
        <f t="shared" si="6"/>
        <v>AutoTrader</v>
      </c>
      <c r="D55" t="str">
        <f>IFERROR(VLOOKUP($C55&amp;"-"&amp;$A55,KEY!$X$6:$Y$110,2,FALSE),"")</f>
        <v>PAG WEST</v>
      </c>
      <c r="E55" t="str">
        <f>IF(B55=-1,"*N",IF(B55=0,"*H",IF(B55&lt;(COUNTIFS(DATA_FINAL!$B$5:$B$350,C55,DATA_FINAL!$D$5:$D$350,D55)+1),VLOOKUP(C55&amp;"-"&amp;D55&amp;"-"&amp;B55,DATA_FINAL!$F$5:$G$350,2,FALSE),IF(B55=(COUNTIFS(DATA_FINAL!$B$5:$B$350,C55,DATA_FINAL!$D$5:$D$350,D55)+1),"*T",""))))</f>
        <v>Land Rover Chandler</v>
      </c>
      <c r="F55" t="str">
        <f t="shared" si="8"/>
        <v>AutoTrader-Land Rover Chandler</v>
      </c>
      <c r="G55" s="64" t="str">
        <f>IF(E55="","***",IF(E55="*N",D55,IF(E55="*H",AA$9,IF(E55="*T","TOTAL (Store Count: "&amp;B54&amp;")",IFERROR(VLOOKUP(F55,DATA_FINAL!$A$5:$G$324,7,FALSE),"")))))</f>
        <v>Land Rover Chandler</v>
      </c>
      <c r="H55" s="71">
        <f>IF($G55=$D55,AF$8,IF($G55=$AA$9,AF$9,IF(LEFT($G55,5)=LEFT($AA$10,5),SUMIFS(DATA_FINAL!$AC$5:$AC$350,DATA_FINAL!$B$5:$B$350,$C55,DATA_FINAL!$D$5:$D$350,$D55),IF($G55="***","***",IFERROR(SUMIFS(DATA_FINAL!$AC$5:$AC$350,DATA_FINAL!$A$5:$A$350,$F55),"")))))</f>
        <v>1500</v>
      </c>
      <c r="I55" s="72">
        <f>IF($G55=$D55,AB$8,IF($G55=$AA$9,AB$9,IF(LEFT($G55,5)=LEFT($AA$10,5),SUMIFS(DATA_FINAL!$P$5:$P$350,DATA_FINAL!$B$5:$B$350,$C55,DATA_FINAL!$D$5:$D$350,$D55),IF($G55="***","***",IFERROR(SUMIFS(DATA_FINAL!$P$5:$P$350,DATA_FINAL!$A$5:$A$350,$F55),"")))))</f>
        <v>8</v>
      </c>
      <c r="J55" s="72">
        <f>IF($G55=$D55,AC$8,IF($G55=$AA$9,AC$9,IF(LEFT($G55,5)=LEFT($AA$10,5),SUMIFS(DATA_FINAL!$S$5:$S$350,DATA_FINAL!$B$5:$B$350,$C55,DATA_FINAL!$D$5:$D$350,$D55),IF($G55="***","***",IFERROR(SUMIFS(DATA_FINAL!$S$5:$S$350,DATA_FINAL!$A$5:$A$350,$F55),"")))))</f>
        <v>0</v>
      </c>
      <c r="K55" s="84">
        <f t="shared" si="1"/>
        <v>0</v>
      </c>
      <c r="L55" s="72">
        <f t="shared" si="2"/>
        <v>187.5</v>
      </c>
      <c r="M55" s="72" t="str">
        <f t="shared" si="9"/>
        <v>∞</v>
      </c>
      <c r="N55" s="71">
        <f>IF($G55=$D55,AJ$8,IF($G55=$AA$9,AJ$9,IF(LEFT($G55,5)=LEFT($AA$10,5),SUMIFS(DATA_FINAL!$AG$5:$AG$350,DATA_FINAL!$B$5:$B$350,$C55,DATA_FINAL!$D$5:$D$350,$D55),IF($G55="***","***",IFERROR(SUMIFS(DATA_FINAL!$AG$5:$AG$350,DATA_FINAL!$A$5:$A$350,$F55),"")))))</f>
        <v>70</v>
      </c>
      <c r="O55" s="307">
        <f t="shared" si="7"/>
        <v>21.428571428571427</v>
      </c>
    </row>
    <row r="56" spans="1:15" ht="15" customHeight="1" x14ac:dyDescent="0.35">
      <c r="A56">
        <f>IF(A55="","",IF(B55&gt;(SUMIFS(KEY!$Z$6:$Z$110,KEY!$X$6:$X$110,C56&amp;"-"&amp;A55)+1),IF((A55+1)&gt;$AA$6,"",(A55+1)),A55))</f>
        <v>1</v>
      </c>
      <c r="B56">
        <f>IF(A56="","",COUNTIFS($A$8:$A56,A56)-2)</f>
        <v>47</v>
      </c>
      <c r="C56" t="str">
        <f t="shared" si="6"/>
        <v>AutoTrader</v>
      </c>
      <c r="D56" t="str">
        <f>IFERROR(VLOOKUP($C56&amp;"-"&amp;$A56,KEY!$X$6:$Y$110,2,FALSE),"")</f>
        <v>PAG WEST</v>
      </c>
      <c r="E56" t="str">
        <f>IF(B56=-1,"*N",IF(B56=0,"*H",IF(B56&lt;(COUNTIFS(DATA_FINAL!$B$5:$B$350,C56,DATA_FINAL!$D$5:$D$350,D56)+1),VLOOKUP(C56&amp;"-"&amp;D56&amp;"-"&amp;B56,DATA_FINAL!$F$5:$G$350,2,FALSE),IF(B56=(COUNTIFS(DATA_FINAL!$B$5:$B$350,C56,DATA_FINAL!$D$5:$D$350,D56)+1),"*T",""))))</f>
        <v>Mini of Austin</v>
      </c>
      <c r="F56" t="str">
        <f t="shared" si="8"/>
        <v>AutoTrader-Mini of Austin</v>
      </c>
      <c r="G56" s="64" t="str">
        <f>IF(E56="","***",IF(E56="*N",D56,IF(E56="*H",AA$9,IF(E56="*T","TOTAL (Store Count: "&amp;B55&amp;")",IFERROR(VLOOKUP(F56,DATA_FINAL!$A$5:$G$324,7,FALSE),"")))))</f>
        <v>Mini of Austin</v>
      </c>
      <c r="H56" s="71">
        <f>IF($G56=$D56,AF$8,IF($G56=$AA$9,AF$9,IF(LEFT($G56,5)=LEFT($AA$10,5),SUMIFS(DATA_FINAL!$AC$5:$AC$350,DATA_FINAL!$B$5:$B$350,$C56,DATA_FINAL!$D$5:$D$350,$D56),IF($G56="***","***",IFERROR(SUMIFS(DATA_FINAL!$AC$5:$AC$350,DATA_FINAL!$A$5:$A$350,$F56),"")))))</f>
        <v>2100.19</v>
      </c>
      <c r="I56" s="72">
        <f>IF($G56=$D56,AB$8,IF($G56=$AA$9,AB$9,IF(LEFT($G56,5)=LEFT($AA$10,5),SUMIFS(DATA_FINAL!$P$5:$P$350,DATA_FINAL!$B$5:$B$350,$C56,DATA_FINAL!$D$5:$D$350,$D56),IF($G56="***","***",IFERROR(SUMIFS(DATA_FINAL!$P$5:$P$350,DATA_FINAL!$A$5:$A$350,$F56),"")))))</f>
        <v>5</v>
      </c>
      <c r="J56" s="72">
        <f>IF($G56=$D56,AC$8,IF($G56=$AA$9,AC$9,IF(LEFT($G56,5)=LEFT($AA$10,5),SUMIFS(DATA_FINAL!$S$5:$S$350,DATA_FINAL!$B$5:$B$350,$C56,DATA_FINAL!$D$5:$D$350,$D56),IF($G56="***","***",IFERROR(SUMIFS(DATA_FINAL!$S$5:$S$350,DATA_FINAL!$A$5:$A$350,$F56),"")))))</f>
        <v>0</v>
      </c>
      <c r="K56" s="84">
        <f t="shared" si="1"/>
        <v>0</v>
      </c>
      <c r="L56" s="72">
        <f t="shared" si="2"/>
        <v>420.03800000000001</v>
      </c>
      <c r="M56" s="72" t="str">
        <f t="shared" si="9"/>
        <v>∞</v>
      </c>
      <c r="N56" s="71">
        <f>IF($G56=$D56,AJ$8,IF($G56=$AA$9,AJ$9,IF(LEFT($G56,5)=LEFT($AA$10,5),SUMIFS(DATA_FINAL!$AG$5:$AG$350,DATA_FINAL!$B$5:$B$350,$C56,DATA_FINAL!$D$5:$D$350,$D56),IF($G56="***","***",IFERROR(SUMIFS(DATA_FINAL!$AG$5:$AG$350,DATA_FINAL!$A$5:$A$350,$F56),"")))))</f>
        <v>53</v>
      </c>
      <c r="O56" s="307">
        <f t="shared" si="7"/>
        <v>39.626226415094344</v>
      </c>
    </row>
    <row r="57" spans="1:15" ht="15" customHeight="1" x14ac:dyDescent="0.35">
      <c r="A57">
        <f>IF(A56="","",IF(B56&gt;(SUMIFS(KEY!$Z$6:$Z$110,KEY!$X$6:$X$110,C57&amp;"-"&amp;A56)+1),IF((A56+1)&gt;$AA$6,"",(A56+1)),A56))</f>
        <v>1</v>
      </c>
      <c r="B57">
        <f>IF(A57="","",COUNTIFS($A$8:$A57,A57)-2)</f>
        <v>48</v>
      </c>
      <c r="C57" t="str">
        <f t="shared" si="6"/>
        <v>AutoTrader</v>
      </c>
      <c r="D57" t="str">
        <f>IFERROR(VLOOKUP($C57&amp;"-"&amp;$A57,KEY!$X$6:$Y$110,2,FALSE),"")</f>
        <v>PAG WEST</v>
      </c>
      <c r="E57" t="str">
        <f>IF(B57=-1,"*N",IF(B57=0,"*H",IF(B57&lt;(COUNTIFS(DATA_FINAL!$B$5:$B$350,C57,DATA_FINAL!$D$5:$D$350,D57)+1),VLOOKUP(C57&amp;"-"&amp;D57&amp;"-"&amp;B57,DATA_FINAL!$F$5:$G$350,2,FALSE),IF(B57=(COUNTIFS(DATA_FINAL!$B$5:$B$350,C57,DATA_FINAL!$D$5:$D$350,D57)+1),"*T",""))))</f>
        <v>Toyota of Clovis</v>
      </c>
      <c r="F57" t="str">
        <f t="shared" si="8"/>
        <v>AutoTrader-Toyota of Clovis</v>
      </c>
      <c r="G57" s="64" t="str">
        <f>IF(E57="","***",IF(E57="*N",D57,IF(E57="*H",AA$9,IF(E57="*T","TOTAL (Store Count: "&amp;B56&amp;")",IFERROR(VLOOKUP(F57,DATA_FINAL!$A$5:$G$324,7,FALSE),"")))))</f>
        <v>Toyota of Clovis</v>
      </c>
      <c r="H57" s="71">
        <f>IF($G57=$D57,AF$8,IF($G57=$AA$9,AF$9,IF(LEFT($G57,5)=LEFT($AA$10,5),SUMIFS(DATA_FINAL!$AC$5:$AC$350,DATA_FINAL!$B$5:$B$350,$C57,DATA_FINAL!$D$5:$D$350,$D57),IF($G57="***","***",IFERROR(SUMIFS(DATA_FINAL!$AC$5:$AC$350,DATA_FINAL!$A$5:$A$350,$F57),"")))))</f>
        <v>2000</v>
      </c>
      <c r="I57" s="72">
        <f>IF($G57=$D57,AB$8,IF($G57=$AA$9,AB$9,IF(LEFT($G57,5)=LEFT($AA$10,5),SUMIFS(DATA_FINAL!$P$5:$P$350,DATA_FINAL!$B$5:$B$350,$C57,DATA_FINAL!$D$5:$D$350,$D57),IF($G57="***","***",IFERROR(SUMIFS(DATA_FINAL!$P$5:$P$350,DATA_FINAL!$A$5:$A$350,$F57),"")))))</f>
        <v>4</v>
      </c>
      <c r="J57" s="72">
        <f>IF($G57=$D57,AC$8,IF($G57=$AA$9,AC$9,IF(LEFT($G57,5)=LEFT($AA$10,5),SUMIFS(DATA_FINAL!$S$5:$S$350,DATA_FINAL!$B$5:$B$350,$C57,DATA_FINAL!$D$5:$D$350,$D57),IF($G57="***","***",IFERROR(SUMIFS(DATA_FINAL!$S$5:$S$350,DATA_FINAL!$A$5:$A$350,$F57),"")))))</f>
        <v>0</v>
      </c>
      <c r="K57" s="84">
        <f t="shared" si="1"/>
        <v>0</v>
      </c>
      <c r="L57" s="72">
        <f t="shared" si="2"/>
        <v>500</v>
      </c>
      <c r="M57" s="72" t="str">
        <f t="shared" si="9"/>
        <v>∞</v>
      </c>
      <c r="N57" s="71">
        <f>IF($G57=$D57,AJ$8,IF($G57=$AA$9,AJ$9,IF(LEFT($G57,5)=LEFT($AA$10,5),SUMIFS(DATA_FINAL!$AG$5:$AG$350,DATA_FINAL!$B$5:$B$350,$C57,DATA_FINAL!$D$5:$D$350,$D57),IF($G57="***","***",IFERROR(SUMIFS(DATA_FINAL!$AG$5:$AG$350,DATA_FINAL!$A$5:$A$350,$F57),"")))))</f>
        <v>0</v>
      </c>
      <c r="O57" s="307" t="str">
        <f t="shared" si="7"/>
        <v>-</v>
      </c>
    </row>
    <row r="58" spans="1:15" ht="15" customHeight="1" x14ac:dyDescent="0.35">
      <c r="A58">
        <f>IF(A57="","",IF(B57&gt;(SUMIFS(KEY!$Z$6:$Z$110,KEY!$X$6:$X$110,C58&amp;"-"&amp;A57)+1),IF((A57+1)&gt;$AA$6,"",(A57+1)),A57))</f>
        <v>1</v>
      </c>
      <c r="B58">
        <f>IF(A58="","",COUNTIFS($A$8:$A58,A58)-2)</f>
        <v>49</v>
      </c>
      <c r="C58" t="str">
        <f t="shared" si="6"/>
        <v>AutoTrader</v>
      </c>
      <c r="D58" t="str">
        <f>IFERROR(VLOOKUP($C58&amp;"-"&amp;$A58,KEY!$X$6:$Y$110,2,FALSE),"")</f>
        <v>PAG WEST</v>
      </c>
      <c r="E58" t="str">
        <f>IF(B58=-1,"*N",IF(B58=0,"*H",IF(B58&lt;(COUNTIFS(DATA_FINAL!$B$5:$B$350,C58,DATA_FINAL!$D$5:$D$350,D58)+1),VLOOKUP(C58&amp;"-"&amp;D58&amp;"-"&amp;B58,DATA_FINAL!$F$5:$G$350,2,FALSE),IF(B58=(COUNTIFS(DATA_FINAL!$B$5:$B$350,C58,DATA_FINAL!$D$5:$D$350,D58)+1),"*T",""))))</f>
        <v>*T</v>
      </c>
      <c r="F58" t="str">
        <f t="shared" si="8"/>
        <v/>
      </c>
      <c r="G58" s="64" t="str">
        <f>IF(E58="","***",IF(E58="*N",D58,IF(E58="*H",AA$9,IF(E58="*T","TOTAL (Store Count: "&amp;B57&amp;")",IFERROR(VLOOKUP(F58,DATA_FINAL!$A$5:$G$324,7,FALSE),"")))))</f>
        <v>TOTAL (Store Count: 48)</v>
      </c>
      <c r="H58" s="71">
        <f>IF($G58=$D58,AF$8,IF($G58=$AA$9,AF$9,IF(LEFT($G58,5)=LEFT($AA$10,5),SUMIFS(DATA_FINAL!$AC$5:$AC$350,DATA_FINAL!$B$5:$B$350,$C58,DATA_FINAL!$D$5:$D$350,$D58),IF($G58="***","***",IFERROR(SUMIFS(DATA_FINAL!$AC$5:$AC$350,DATA_FINAL!$A$5:$A$350,$F58),"")))))</f>
        <v>184520.69999999998</v>
      </c>
      <c r="I58" s="72">
        <f>IF($G58=$D58,AB$8,IF($G58=$AA$9,AB$9,IF(LEFT($G58,5)=LEFT($AA$10,5),SUMIFS(DATA_FINAL!$P$5:$P$350,DATA_FINAL!$B$5:$B$350,$C58,DATA_FINAL!$D$5:$D$350,$D58),IF($G58="***","***",IFERROR(SUMIFS(DATA_FINAL!$P$5:$P$350,DATA_FINAL!$A$5:$A$350,$F58),"")))))</f>
        <v>1860</v>
      </c>
      <c r="J58" s="72">
        <f>IF($G58=$D58,AC$8,IF($G58=$AA$9,AC$9,IF(LEFT($G58,5)=LEFT($AA$10,5),SUMIFS(DATA_FINAL!$S$5:$S$350,DATA_FINAL!$B$5:$B$350,$C58,DATA_FINAL!$D$5:$D$350,$D58),IF($G58="***","***",IFERROR(SUMIFS(DATA_FINAL!$S$5:$S$350,DATA_FINAL!$A$5:$A$350,$F58),"")))))</f>
        <v>216</v>
      </c>
      <c r="K58" s="84">
        <f t="shared" si="1"/>
        <v>0.11612903225806452</v>
      </c>
      <c r="L58" s="72">
        <f t="shared" si="2"/>
        <v>99.204677419354823</v>
      </c>
      <c r="M58" s="72">
        <f t="shared" si="9"/>
        <v>854.26249999999993</v>
      </c>
      <c r="N58" s="71">
        <f>IF($G58=$D58,AJ$8,IF($G58=$AA$9,AJ$9,IF(LEFT($G58,5)=LEFT($AA$10,5),SUMIFS(DATA_FINAL!$AG$5:$AG$350,DATA_FINAL!$B$5:$B$350,$C58,DATA_FINAL!$D$5:$D$350,$D58),IF($G58="***","***",IFERROR(SUMIFS(DATA_FINAL!$AG$5:$AG$350,DATA_FINAL!$A$5:$A$350,$F58),"")))))</f>
        <v>9482</v>
      </c>
      <c r="O58" s="307">
        <f t="shared" si="7"/>
        <v>19.460103353722843</v>
      </c>
    </row>
    <row r="59" spans="1:15" ht="15" customHeight="1" x14ac:dyDescent="0.35">
      <c r="A59">
        <f>IF(A58="","",IF(B58&gt;(SUMIFS(KEY!$Z$6:$Z$110,KEY!$X$6:$X$110,C59&amp;"-"&amp;A58)+1),IF((A58+1)&gt;$AA$6,"",(A58+1)),A58))</f>
        <v>1</v>
      </c>
      <c r="B59">
        <f>IF(A59="","",COUNTIFS($A$8:$A59,A59)-2)</f>
        <v>50</v>
      </c>
      <c r="C59" t="str">
        <f t="shared" si="6"/>
        <v>AutoTrader</v>
      </c>
      <c r="D59" t="str">
        <f>IFERROR(VLOOKUP($C59&amp;"-"&amp;$A59,KEY!$X$6:$Y$110,2,FALSE),"")</f>
        <v>PAG WEST</v>
      </c>
      <c r="E59" t="str">
        <f>IF(B59=-1,"*N",IF(B59=0,"*H",IF(B59&lt;(COUNTIFS(DATA_FINAL!$B$5:$B$350,C59,DATA_FINAL!$D$5:$D$350,D59)+1),VLOOKUP(C59&amp;"-"&amp;D59&amp;"-"&amp;B59,DATA_FINAL!$F$5:$G$350,2,FALSE),IF(B59=(COUNTIFS(DATA_FINAL!$B$5:$B$350,C59,DATA_FINAL!$D$5:$D$350,D59)+1),"*T",""))))</f>
        <v/>
      </c>
      <c r="F59" t="str">
        <f t="shared" si="8"/>
        <v/>
      </c>
      <c r="G59" s="64" t="str">
        <f>IF(E59="","***",IF(E59="*N",D59,IF(E59="*H",AA$9,IF(E59="*T","TOTAL (Store Count: "&amp;B58&amp;")",IFERROR(VLOOKUP(F59,DATA_FINAL!$A$5:$G$324,7,FALSE),"")))))</f>
        <v>***</v>
      </c>
      <c r="H59" s="71" t="str">
        <f>IF($G59=$D59,AF$8,IF($G59=$AA$9,AF$9,IF(LEFT($G59,5)=LEFT($AA$10,5),SUMIFS(DATA_FINAL!$AC$5:$AC$350,DATA_FINAL!$B$5:$B$350,$C59,DATA_FINAL!$D$5:$D$350,$D59),IF($G59="***","***",IFERROR(SUMIFS(DATA_FINAL!$AC$5:$AC$350,DATA_FINAL!$A$5:$A$350,$F59),"")))))</f>
        <v>***</v>
      </c>
      <c r="I59" s="72" t="str">
        <f>IF($G59=$D59,AB$8,IF($G59=$AA$9,AB$9,IF(LEFT($G59,5)=LEFT($AA$10,5),SUMIFS(DATA_FINAL!$P$5:$P$350,DATA_FINAL!$B$5:$B$350,$C59,DATA_FINAL!$D$5:$D$350,$D59),IF($G59="***","***",IFERROR(SUMIFS(DATA_FINAL!$P$5:$P$350,DATA_FINAL!$A$5:$A$350,$F59),"")))))</f>
        <v>***</v>
      </c>
      <c r="J59" s="72" t="str">
        <f>IF($G59=$D59,AC$8,IF($G59=$AA$9,AC$9,IF(LEFT($G59,5)=LEFT($AA$10,5),SUMIFS(DATA_FINAL!$S$5:$S$350,DATA_FINAL!$B$5:$B$350,$C59,DATA_FINAL!$D$5:$D$350,$D59),IF($G59="***","***",IFERROR(SUMIFS(DATA_FINAL!$S$5:$S$350,DATA_FINAL!$A$5:$A$350,$F59),"")))))</f>
        <v>***</v>
      </c>
      <c r="K59" s="84" t="str">
        <f t="shared" si="1"/>
        <v>***</v>
      </c>
      <c r="L59" s="72" t="str">
        <f t="shared" si="2"/>
        <v>***</v>
      </c>
      <c r="M59" s="72" t="str">
        <f t="shared" si="9"/>
        <v>***</v>
      </c>
      <c r="N59" s="71" t="str">
        <f>IF($G59=$D59,AJ$8,IF($G59=$AA$9,AJ$9,IF(LEFT($G59,5)=LEFT($AA$10,5),SUMIFS(DATA_FINAL!$AG$5:$AG$350,DATA_FINAL!$B$5:$B$350,$C59,DATA_FINAL!$D$5:$D$350,$D59),IF($G59="***","***",IFERROR(SUMIFS(DATA_FINAL!$AG$5:$AG$350,DATA_FINAL!$A$5:$A$350,$F59),"")))))</f>
        <v>***</v>
      </c>
      <c r="O59" s="307" t="str">
        <f t="shared" si="7"/>
        <v>***</v>
      </c>
    </row>
    <row r="60" spans="1:15" ht="15" customHeight="1" x14ac:dyDescent="0.35">
      <c r="A60" t="str">
        <f>IF(A59="","",IF(B59&gt;(SUMIFS(KEY!$Z$6:$Z$110,KEY!$X$6:$X$110,C60&amp;"-"&amp;A59)+1),IF((A59+1)&gt;$AA$6,"",(A59+1)),A59))</f>
        <v/>
      </c>
      <c r="B60" t="str">
        <f>IF(A60="","",COUNTIFS($A$8:$A60,A60)-2)</f>
        <v/>
      </c>
      <c r="C60" t="str">
        <f t="shared" si="6"/>
        <v>AutoTrader</v>
      </c>
      <c r="D60" t="str">
        <f>IFERROR(VLOOKUP($C60&amp;"-"&amp;$A60,KEY!$X$6:$Y$110,2,FALSE),"")</f>
        <v/>
      </c>
      <c r="E60" t="str">
        <f>IF(B60=-1,"*N",IF(B60=0,"*H",IF(B60&lt;(COUNTIFS(DATA_FINAL!$B$5:$B$350,C60,DATA_FINAL!$D$5:$D$350,D60)+1),VLOOKUP(C60&amp;"-"&amp;D60&amp;"-"&amp;B60,DATA_FINAL!$F$5:$G$350,2,FALSE),IF(B60=(COUNTIFS(DATA_FINAL!$B$5:$B$350,C60,DATA_FINAL!$D$5:$D$350,D60)+1),"*T",""))))</f>
        <v/>
      </c>
      <c r="F60" t="str">
        <f t="shared" si="8"/>
        <v/>
      </c>
      <c r="G60" s="64" t="str">
        <f>IF(E60="","***",IF(E60="*N",D60,IF(E60="*H",AA$9,IF(E60="*T","TOTAL (Store Count: "&amp;B59&amp;")",IFERROR(VLOOKUP(F60,DATA_FINAL!$A$5:$G$324,7,FALSE),"")))))</f>
        <v>***</v>
      </c>
      <c r="H60" s="71" t="str">
        <f>IF($G60=$D60,AF$8,IF($G60=$AA$9,AF$9,IF(LEFT($G60,5)=LEFT($AA$10,5),SUMIFS(DATA_FINAL!$AC$5:$AC$350,DATA_FINAL!$B$5:$B$350,$C60,DATA_FINAL!$D$5:$D$350,$D60),IF($G60="***","***",IFERROR(SUMIFS(DATA_FINAL!$AC$5:$AC$350,DATA_FINAL!$A$5:$A$350,$F60),"")))))</f>
        <v>***</v>
      </c>
      <c r="I60" s="72" t="str">
        <f>IF($G60=$D60,AB$8,IF($G60=$AA$9,AB$9,IF(LEFT($G60,5)=LEFT($AA$10,5),SUMIFS(DATA_FINAL!$P$5:$P$350,DATA_FINAL!$B$5:$B$350,$C60,DATA_FINAL!$D$5:$D$350,$D60),IF($G60="***","***",IFERROR(SUMIFS(DATA_FINAL!$P$5:$P$350,DATA_FINAL!$A$5:$A$350,$F60),"")))))</f>
        <v>***</v>
      </c>
      <c r="J60" s="72" t="str">
        <f>IF($G60=$D60,AC$8,IF($G60=$AA$9,AC$9,IF(LEFT($G60,5)=LEFT($AA$10,5),SUMIFS(DATA_FINAL!$S$5:$S$350,DATA_FINAL!$B$5:$B$350,$C60,DATA_FINAL!$D$5:$D$350,$D60),IF($G60="***","***",IFERROR(SUMIFS(DATA_FINAL!$S$5:$S$350,DATA_FINAL!$A$5:$A$350,$F60),"")))))</f>
        <v>***</v>
      </c>
      <c r="K60" s="84" t="str">
        <f t="shared" si="1"/>
        <v>***</v>
      </c>
      <c r="L60" s="72" t="str">
        <f t="shared" si="2"/>
        <v>***</v>
      </c>
      <c r="M60" s="72" t="str">
        <f t="shared" si="9"/>
        <v>***</v>
      </c>
      <c r="N60" s="71" t="str">
        <f>IF($G60=$D60,AJ$8,IF($G60=$AA$9,AJ$9,IF(LEFT($G60,5)=LEFT($AA$10,5),SUMIFS(DATA_FINAL!$AG$5:$AG$350,DATA_FINAL!$B$5:$B$350,$C60,DATA_FINAL!$D$5:$D$350,$D60),IF($G60="***","***",IFERROR(SUMIFS(DATA_FINAL!$AG$5:$AG$350,DATA_FINAL!$A$5:$A$350,$F60),"")))))</f>
        <v>***</v>
      </c>
      <c r="O60" s="307" t="str">
        <f t="shared" si="7"/>
        <v>***</v>
      </c>
    </row>
    <row r="61" spans="1:15" ht="15" customHeight="1" x14ac:dyDescent="0.35">
      <c r="A61" t="str">
        <f>IF(A60="","",IF(B60&gt;(SUMIFS(KEY!$Z$6:$Z$110,KEY!$X$6:$X$110,C61&amp;"-"&amp;A60)+1),IF((A60+1)&gt;$AA$6,"",(A60+1)),A60))</f>
        <v/>
      </c>
      <c r="B61" t="str">
        <f>IF(A61="","",COUNTIFS($A$8:$A61,A61)-2)</f>
        <v/>
      </c>
      <c r="C61" t="str">
        <f t="shared" si="6"/>
        <v>AutoTrader</v>
      </c>
      <c r="D61" t="str">
        <f>IFERROR(VLOOKUP($C61&amp;"-"&amp;$A61,KEY!$X$6:$Y$110,2,FALSE),"")</f>
        <v/>
      </c>
      <c r="E61" t="str">
        <f>IF(B61=-1,"*N",IF(B61=0,"*H",IF(B61&lt;(COUNTIFS(DATA_FINAL!$B$5:$B$350,C61,DATA_FINAL!$D$5:$D$350,D61)+1),VLOOKUP(C61&amp;"-"&amp;D61&amp;"-"&amp;B61,DATA_FINAL!$F$5:$G$350,2,FALSE),IF(B61=(COUNTIFS(DATA_FINAL!$B$5:$B$350,C61,DATA_FINAL!$D$5:$D$350,D61)+1),"*T",""))))</f>
        <v/>
      </c>
      <c r="F61" t="str">
        <f t="shared" si="8"/>
        <v/>
      </c>
      <c r="G61" s="64" t="str">
        <f>IF(E61="","***",IF(E61="*N",D61,IF(E61="*H",AA$9,IF(E61="*T","TOTAL (Store Count: "&amp;B60&amp;")",IFERROR(VLOOKUP(F61,DATA_FINAL!$A$5:$G$324,7,FALSE),"")))))</f>
        <v>***</v>
      </c>
      <c r="H61" s="71" t="str">
        <f>IF($G61=$D61,AF$8,IF($G61=$AA$9,AF$9,IF(LEFT($G61,5)=LEFT($AA$10,5),SUMIFS(DATA_FINAL!$AC$5:$AC$350,DATA_FINAL!$B$5:$B$350,$C61,DATA_FINAL!$D$5:$D$350,$D61),IF($G61="***","***",IFERROR(SUMIFS(DATA_FINAL!$AC$5:$AC$350,DATA_FINAL!$A$5:$A$350,$F61),"")))))</f>
        <v>***</v>
      </c>
      <c r="I61" s="72" t="str">
        <f>IF($G61=$D61,AB$8,IF($G61=$AA$9,AB$9,IF(LEFT($G61,5)=LEFT($AA$10,5),SUMIFS(DATA_FINAL!$P$5:$P$350,DATA_FINAL!$B$5:$B$350,$C61,DATA_FINAL!$D$5:$D$350,$D61),IF($G61="***","***",IFERROR(SUMIFS(DATA_FINAL!$P$5:$P$350,DATA_FINAL!$A$5:$A$350,$F61),"")))))</f>
        <v>***</v>
      </c>
      <c r="J61" s="72" t="str">
        <f>IF($G61=$D61,AC$8,IF($G61=$AA$9,AC$9,IF(LEFT($G61,5)=LEFT($AA$10,5),SUMIFS(DATA_FINAL!$S$5:$S$350,DATA_FINAL!$B$5:$B$350,$C61,DATA_FINAL!$D$5:$D$350,$D61),IF($G61="***","***",IFERROR(SUMIFS(DATA_FINAL!$S$5:$S$350,DATA_FINAL!$A$5:$A$350,$F61),"")))))</f>
        <v>***</v>
      </c>
      <c r="K61" s="84" t="str">
        <f t="shared" si="1"/>
        <v>***</v>
      </c>
      <c r="L61" s="72" t="str">
        <f t="shared" si="2"/>
        <v>***</v>
      </c>
      <c r="M61" s="72" t="str">
        <f t="shared" si="9"/>
        <v>***</v>
      </c>
      <c r="N61" s="71" t="str">
        <f>IF($G61=$D61,AJ$8,IF($G61=$AA$9,AJ$9,IF(LEFT($G61,5)=LEFT($AA$10,5),SUMIFS(DATA_FINAL!$AG$5:$AG$350,DATA_FINAL!$B$5:$B$350,$C61,DATA_FINAL!$D$5:$D$350,$D61),IF($G61="***","***",IFERROR(SUMIFS(DATA_FINAL!$AG$5:$AG$350,DATA_FINAL!$A$5:$A$350,$F61),"")))))</f>
        <v>***</v>
      </c>
      <c r="O61" s="307" t="str">
        <f t="shared" si="7"/>
        <v>***</v>
      </c>
    </row>
    <row r="62" spans="1:15" ht="15" customHeight="1" x14ac:dyDescent="0.35">
      <c r="A62" t="str">
        <f>IF(A61="","",IF(B61&gt;(SUMIFS(KEY!$Z$6:$Z$110,KEY!$X$6:$X$110,C62&amp;"-"&amp;A61)+1),IF((A61+1)&gt;$AA$6,"",(A61+1)),A61))</f>
        <v/>
      </c>
      <c r="B62" t="str">
        <f>IF(A62="","",COUNTIFS($A$8:$A62,A62)-2)</f>
        <v/>
      </c>
      <c r="C62" t="str">
        <f t="shared" si="6"/>
        <v>AutoTrader</v>
      </c>
      <c r="D62" t="str">
        <f>IFERROR(VLOOKUP($C62&amp;"-"&amp;$A62,KEY!$X$6:$Y$110,2,FALSE),"")</f>
        <v/>
      </c>
      <c r="E62" t="str">
        <f>IF(B62=-1,"*N",IF(B62=0,"*H",IF(B62&lt;(COUNTIFS(DATA_FINAL!$B$5:$B$350,C62,DATA_FINAL!$D$5:$D$350,D62)+1),VLOOKUP(C62&amp;"-"&amp;D62&amp;"-"&amp;B62,DATA_FINAL!$F$5:$G$350,2,FALSE),IF(B62=(COUNTIFS(DATA_FINAL!$B$5:$B$350,C62,DATA_FINAL!$D$5:$D$350,D62)+1),"*T",""))))</f>
        <v/>
      </c>
      <c r="F62" t="str">
        <f t="shared" si="8"/>
        <v/>
      </c>
      <c r="G62" s="64" t="str">
        <f>IF(E62="","***",IF(E62="*N",D62,IF(E62="*H",AA$9,IF(E62="*T","TOTAL (Store Count: "&amp;B61&amp;")",IFERROR(VLOOKUP(F62,DATA_FINAL!$A$5:$G$324,7,FALSE),"")))))</f>
        <v>***</v>
      </c>
      <c r="H62" s="71" t="str">
        <f>IF($G62=$D62,AF$8,IF($G62=$AA$9,AF$9,IF(LEFT($G62,5)=LEFT($AA$10,5),SUMIFS(DATA_FINAL!$AC$5:$AC$350,DATA_FINAL!$B$5:$B$350,$C62,DATA_FINAL!$D$5:$D$350,$D62),IF($G62="***","***",IFERROR(SUMIFS(DATA_FINAL!$AC$5:$AC$350,DATA_FINAL!$A$5:$A$350,$F62),"")))))</f>
        <v>***</v>
      </c>
      <c r="I62" s="72" t="str">
        <f>IF($G62=$D62,AB$8,IF($G62=$AA$9,AB$9,IF(LEFT($G62,5)=LEFT($AA$10,5),SUMIFS(DATA_FINAL!$P$5:$P$350,DATA_FINAL!$B$5:$B$350,$C62,DATA_FINAL!$D$5:$D$350,$D62),IF($G62="***","***",IFERROR(SUMIFS(DATA_FINAL!$P$5:$P$350,DATA_FINAL!$A$5:$A$350,$F62),"")))))</f>
        <v>***</v>
      </c>
      <c r="J62" s="72" t="str">
        <f>IF($G62=$D62,AC$8,IF($G62=$AA$9,AC$9,IF(LEFT($G62,5)=LEFT($AA$10,5),SUMIFS(DATA_FINAL!$S$5:$S$350,DATA_FINAL!$B$5:$B$350,$C62,DATA_FINAL!$D$5:$D$350,$D62),IF($G62="***","***",IFERROR(SUMIFS(DATA_FINAL!$S$5:$S$350,DATA_FINAL!$A$5:$A$350,$F62),"")))))</f>
        <v>***</v>
      </c>
      <c r="K62" s="84" t="str">
        <f t="shared" si="1"/>
        <v>***</v>
      </c>
      <c r="L62" s="72" t="str">
        <f t="shared" si="2"/>
        <v>***</v>
      </c>
      <c r="M62" s="72" t="str">
        <f t="shared" si="9"/>
        <v>***</v>
      </c>
      <c r="N62" s="71" t="str">
        <f>IF($G62=$D62,AJ$8,IF($G62=$AA$9,AJ$9,IF(LEFT($G62,5)=LEFT($AA$10,5),SUMIFS(DATA_FINAL!$AG$5:$AG$350,DATA_FINAL!$B$5:$B$350,$C62,DATA_FINAL!$D$5:$D$350,$D62),IF($G62="***","***",IFERROR(SUMIFS(DATA_FINAL!$AG$5:$AG$350,DATA_FINAL!$A$5:$A$350,$F62),"")))))</f>
        <v>***</v>
      </c>
      <c r="O62" s="307" t="str">
        <f t="shared" si="7"/>
        <v>***</v>
      </c>
    </row>
    <row r="63" spans="1:15" ht="15" customHeight="1" x14ac:dyDescent="0.35">
      <c r="A63" t="str">
        <f>IF(A62="","",IF(B62&gt;(SUMIFS(KEY!$Z$6:$Z$110,KEY!$X$6:$X$110,C63&amp;"-"&amp;A62)+1),IF((A62+1)&gt;$AA$6,"",(A62+1)),A62))</f>
        <v/>
      </c>
      <c r="B63" t="str">
        <f>IF(A63="","",COUNTIFS($A$8:$A63,A63)-2)</f>
        <v/>
      </c>
      <c r="C63" t="str">
        <f t="shared" si="6"/>
        <v>AutoTrader</v>
      </c>
      <c r="D63" t="str">
        <f>IFERROR(VLOOKUP($C63&amp;"-"&amp;$A63,KEY!$X$6:$Y$110,2,FALSE),"")</f>
        <v/>
      </c>
      <c r="E63" t="str">
        <f>IF(B63=-1,"*N",IF(B63=0,"*H",IF(B63&lt;(COUNTIFS(DATA_FINAL!$B$5:$B$350,C63,DATA_FINAL!$D$5:$D$350,D63)+1),VLOOKUP(C63&amp;"-"&amp;D63&amp;"-"&amp;B63,DATA_FINAL!$F$5:$G$350,2,FALSE),IF(B63=(COUNTIFS(DATA_FINAL!$B$5:$B$350,C63,DATA_FINAL!$D$5:$D$350,D63)+1),"*T",""))))</f>
        <v/>
      </c>
      <c r="F63" t="str">
        <f t="shared" si="8"/>
        <v/>
      </c>
      <c r="G63" s="64" t="str">
        <f>IF(E63="","***",IF(E63="*N",D63,IF(E63="*H",AA$9,IF(E63="*T","TOTAL (Store Count: "&amp;B62&amp;")",IFERROR(VLOOKUP(F63,DATA_FINAL!$A$5:$G$324,7,FALSE),"")))))</f>
        <v>***</v>
      </c>
      <c r="H63" s="71" t="str">
        <f>IF($G63=$D63,AF$8,IF($G63=$AA$9,AF$9,IF(LEFT($G63,5)=LEFT($AA$10,5),SUMIFS(DATA_FINAL!$AC$5:$AC$350,DATA_FINAL!$B$5:$B$350,$C63,DATA_FINAL!$D$5:$D$350,$D63),IF($G63="***","***",IFERROR(SUMIFS(DATA_FINAL!$AC$5:$AC$350,DATA_FINAL!$A$5:$A$350,$F63),"")))))</f>
        <v>***</v>
      </c>
      <c r="I63" s="72" t="str">
        <f>IF($G63=$D63,AB$8,IF($G63=$AA$9,AB$9,IF(LEFT($G63,5)=LEFT($AA$10,5),SUMIFS(DATA_FINAL!$P$5:$P$350,DATA_FINAL!$B$5:$B$350,$C63,DATA_FINAL!$D$5:$D$350,$D63),IF($G63="***","***",IFERROR(SUMIFS(DATA_FINAL!$P$5:$P$350,DATA_FINAL!$A$5:$A$350,$F63),"")))))</f>
        <v>***</v>
      </c>
      <c r="J63" s="72" t="str">
        <f>IF($G63=$D63,AC$8,IF($G63=$AA$9,AC$9,IF(LEFT($G63,5)=LEFT($AA$10,5),SUMIFS(DATA_FINAL!$S$5:$S$350,DATA_FINAL!$B$5:$B$350,$C63,DATA_FINAL!$D$5:$D$350,$D63),IF($G63="***","***",IFERROR(SUMIFS(DATA_FINAL!$S$5:$S$350,DATA_FINAL!$A$5:$A$350,$F63),"")))))</f>
        <v>***</v>
      </c>
      <c r="K63" s="84" t="str">
        <f t="shared" si="1"/>
        <v>***</v>
      </c>
      <c r="L63" s="72" t="str">
        <f t="shared" si="2"/>
        <v>***</v>
      </c>
      <c r="M63" s="72" t="str">
        <f t="shared" si="9"/>
        <v>***</v>
      </c>
      <c r="N63" s="71" t="str">
        <f>IF($G63=$D63,AJ$8,IF($G63=$AA$9,AJ$9,IF(LEFT($G63,5)=LEFT($AA$10,5),SUMIFS(DATA_FINAL!$AG$5:$AG$350,DATA_FINAL!$B$5:$B$350,$C63,DATA_FINAL!$D$5:$D$350,$D63),IF($G63="***","***",IFERROR(SUMIFS(DATA_FINAL!$AG$5:$AG$350,DATA_FINAL!$A$5:$A$350,$F63),"")))))</f>
        <v>***</v>
      </c>
      <c r="O63" s="307" t="str">
        <f t="shared" si="7"/>
        <v>***</v>
      </c>
    </row>
    <row r="64" spans="1:15" ht="15" customHeight="1" x14ac:dyDescent="0.35">
      <c r="A64" t="str">
        <f>IF(A63="","",IF(B63&gt;(SUMIFS(KEY!$Z$6:$Z$110,KEY!$X$6:$X$110,C64&amp;"-"&amp;A63)+1),IF((A63+1)&gt;$AA$6,"",(A63+1)),A63))</f>
        <v/>
      </c>
      <c r="B64" t="str">
        <f>IF(A64="","",COUNTIFS($A$8:$A64,A64)-2)</f>
        <v/>
      </c>
      <c r="C64" t="str">
        <f t="shared" si="6"/>
        <v>AutoTrader</v>
      </c>
      <c r="D64" t="str">
        <f>IFERROR(VLOOKUP($C64&amp;"-"&amp;$A64,KEY!$X$6:$Y$110,2,FALSE),"")</f>
        <v/>
      </c>
      <c r="E64" t="str">
        <f>IF(B64=-1,"*N",IF(B64=0,"*H",IF(B64&lt;(COUNTIFS(DATA_FINAL!$B$5:$B$350,C64,DATA_FINAL!$D$5:$D$350,D64)+1),VLOOKUP(C64&amp;"-"&amp;D64&amp;"-"&amp;B64,DATA_FINAL!$F$5:$G$350,2,FALSE),IF(B64=(COUNTIFS(DATA_FINAL!$B$5:$B$350,C64,DATA_FINAL!$D$5:$D$350,D64)+1),"*T",""))))</f>
        <v/>
      </c>
      <c r="F64" t="str">
        <f t="shared" si="8"/>
        <v/>
      </c>
      <c r="G64" s="64" t="str">
        <f>IF(E64="","***",IF(E64="*N",D64,IF(E64="*H",AA$9,IF(E64="*T","TOTAL (Store Count: "&amp;B63&amp;")",IFERROR(VLOOKUP(F64,DATA_FINAL!$A$5:$G$324,7,FALSE),"")))))</f>
        <v>***</v>
      </c>
      <c r="H64" s="71" t="str">
        <f>IF($G64=$D64,AF$8,IF($G64=$AA$9,AF$9,IF(LEFT($G64,5)=LEFT($AA$10,5),SUMIFS(DATA_FINAL!$AC$5:$AC$350,DATA_FINAL!$B$5:$B$350,$C64,DATA_FINAL!$D$5:$D$350,$D64),IF($G64="***","***",IFERROR(SUMIFS(DATA_FINAL!$AC$5:$AC$350,DATA_FINAL!$A$5:$A$350,$F64),"")))))</f>
        <v>***</v>
      </c>
      <c r="I64" s="72" t="str">
        <f>IF($G64=$D64,AB$8,IF($G64=$AA$9,AB$9,IF(LEFT($G64,5)=LEFT($AA$10,5),SUMIFS(DATA_FINAL!$P$5:$P$350,DATA_FINAL!$B$5:$B$350,$C64,DATA_FINAL!$D$5:$D$350,$D64),IF($G64="***","***",IFERROR(SUMIFS(DATA_FINAL!$P$5:$P$350,DATA_FINAL!$A$5:$A$350,$F64),"")))))</f>
        <v>***</v>
      </c>
      <c r="J64" s="72" t="str">
        <f>IF($G64=$D64,AC$8,IF($G64=$AA$9,AC$9,IF(LEFT($G64,5)=LEFT($AA$10,5),SUMIFS(DATA_FINAL!$S$5:$S$350,DATA_FINAL!$B$5:$B$350,$C64,DATA_FINAL!$D$5:$D$350,$D64),IF($G64="***","***",IFERROR(SUMIFS(DATA_FINAL!$S$5:$S$350,DATA_FINAL!$A$5:$A$350,$F64),"")))))</f>
        <v>***</v>
      </c>
      <c r="K64" s="84" t="str">
        <f t="shared" si="1"/>
        <v>***</v>
      </c>
      <c r="L64" s="72" t="str">
        <f t="shared" si="2"/>
        <v>***</v>
      </c>
      <c r="M64" s="72" t="str">
        <f t="shared" si="9"/>
        <v>***</v>
      </c>
      <c r="N64" s="71" t="str">
        <f>IF($G64=$D64,AJ$8,IF($G64=$AA$9,AJ$9,IF(LEFT($G64,5)=LEFT($AA$10,5),SUMIFS(DATA_FINAL!$AG$5:$AG$350,DATA_FINAL!$B$5:$B$350,$C64,DATA_FINAL!$D$5:$D$350,$D64),IF($G64="***","***",IFERROR(SUMIFS(DATA_FINAL!$AG$5:$AG$350,DATA_FINAL!$A$5:$A$350,$F64),"")))))</f>
        <v>***</v>
      </c>
      <c r="O64" s="307" t="str">
        <f t="shared" si="7"/>
        <v>***</v>
      </c>
    </row>
    <row r="65" spans="1:15" ht="15" customHeight="1" x14ac:dyDescent="0.35">
      <c r="A65" t="str">
        <f>IF(A64="","",IF(B64&gt;(SUMIFS(KEY!$Z$6:$Z$110,KEY!$X$6:$X$110,C65&amp;"-"&amp;A64)+1),IF((A64+1)&gt;$AA$6,"",(A64+1)),A64))</f>
        <v/>
      </c>
      <c r="B65" t="str">
        <f>IF(A65="","",COUNTIFS($A$8:$A65,A65)-2)</f>
        <v/>
      </c>
      <c r="C65" t="str">
        <f t="shared" si="6"/>
        <v>AutoTrader</v>
      </c>
      <c r="D65" t="str">
        <f>IFERROR(VLOOKUP($C65&amp;"-"&amp;$A65,KEY!$X$6:$Y$110,2,FALSE),"")</f>
        <v/>
      </c>
      <c r="E65" t="str">
        <f>IF(B65=-1,"*N",IF(B65=0,"*H",IF(B65&lt;(COUNTIFS(DATA_FINAL!$B$5:$B$350,C65,DATA_FINAL!$D$5:$D$350,D65)+1),VLOOKUP(C65&amp;"-"&amp;D65&amp;"-"&amp;B65,DATA_FINAL!$F$5:$G$350,2,FALSE),IF(B65=(COUNTIFS(DATA_FINAL!$B$5:$B$350,C65,DATA_FINAL!$D$5:$D$350,D65)+1),"*T",""))))</f>
        <v/>
      </c>
      <c r="F65" t="str">
        <f t="shared" si="8"/>
        <v/>
      </c>
      <c r="G65" s="64" t="str">
        <f>IF(E65="","***",IF(E65="*N",D65,IF(E65="*H",AA$9,IF(E65="*T","TOTAL (Store Count: "&amp;B64&amp;")",IFERROR(VLOOKUP(F65,DATA_FINAL!$A$5:$G$324,7,FALSE),"")))))</f>
        <v>***</v>
      </c>
      <c r="H65" s="71" t="str">
        <f>IF($G65=$D65,AF$8,IF($G65=$AA$9,AF$9,IF(LEFT($G65,5)=LEFT($AA$10,5),SUMIFS(DATA_FINAL!$AC$5:$AC$350,DATA_FINAL!$B$5:$B$350,$C65,DATA_FINAL!$D$5:$D$350,$D65),IF($G65="***","***",IFERROR(SUMIFS(DATA_FINAL!$AC$5:$AC$350,DATA_FINAL!$A$5:$A$350,$F65),"")))))</f>
        <v>***</v>
      </c>
      <c r="I65" s="72" t="str">
        <f>IF($G65=$D65,AB$8,IF($G65=$AA$9,AB$9,IF(LEFT($G65,5)=LEFT($AA$10,5),SUMIFS(DATA_FINAL!$P$5:$P$350,DATA_FINAL!$B$5:$B$350,$C65,DATA_FINAL!$D$5:$D$350,$D65),IF($G65="***","***",IFERROR(SUMIFS(DATA_FINAL!$P$5:$P$350,DATA_FINAL!$A$5:$A$350,$F65),"")))))</f>
        <v>***</v>
      </c>
      <c r="J65" s="72" t="str">
        <f>IF($G65=$D65,AC$8,IF($G65=$AA$9,AC$9,IF(LEFT($G65,5)=LEFT($AA$10,5),SUMIFS(DATA_FINAL!$S$5:$S$350,DATA_FINAL!$B$5:$B$350,$C65,DATA_FINAL!$D$5:$D$350,$D65),IF($G65="***","***",IFERROR(SUMIFS(DATA_FINAL!$S$5:$S$350,DATA_FINAL!$A$5:$A$350,$F65),"")))))</f>
        <v>***</v>
      </c>
      <c r="K65" s="84" t="str">
        <f t="shared" si="1"/>
        <v>***</v>
      </c>
      <c r="L65" s="72" t="str">
        <f t="shared" si="2"/>
        <v>***</v>
      </c>
      <c r="M65" s="72" t="str">
        <f t="shared" si="9"/>
        <v>***</v>
      </c>
      <c r="N65" s="71" t="str">
        <f>IF($G65=$D65,AJ$8,IF($G65=$AA$9,AJ$9,IF(LEFT($G65,5)=LEFT($AA$10,5),SUMIFS(DATA_FINAL!$AG$5:$AG$350,DATA_FINAL!$B$5:$B$350,$C65,DATA_FINAL!$D$5:$D$350,$D65),IF($G65="***","***",IFERROR(SUMIFS(DATA_FINAL!$AG$5:$AG$350,DATA_FINAL!$A$5:$A$350,$F65),"")))))</f>
        <v>***</v>
      </c>
      <c r="O65" s="307" t="str">
        <f t="shared" si="7"/>
        <v>***</v>
      </c>
    </row>
    <row r="66" spans="1:15" ht="15" customHeight="1" x14ac:dyDescent="0.35">
      <c r="A66" t="str">
        <f>IF(A65="","",IF(B65&gt;(SUMIFS(KEY!$Z$6:$Z$110,KEY!$X$6:$X$110,C66&amp;"-"&amp;A65)+1),IF((A65+1)&gt;$AA$6,"",(A65+1)),A65))</f>
        <v/>
      </c>
      <c r="B66" t="str">
        <f>IF(A66="","",COUNTIFS($A$8:$A66,A66)-2)</f>
        <v/>
      </c>
      <c r="C66" t="str">
        <f t="shared" si="6"/>
        <v>AutoTrader</v>
      </c>
      <c r="D66" t="str">
        <f>IFERROR(VLOOKUP($C66&amp;"-"&amp;$A66,KEY!$X$6:$Y$110,2,FALSE),"")</f>
        <v/>
      </c>
      <c r="E66" t="str">
        <f>IF(B66=-1,"*N",IF(B66=0,"*H",IF(B66&lt;(COUNTIFS(DATA_FINAL!$B$5:$B$350,C66,DATA_FINAL!$D$5:$D$350,D66)+1),VLOOKUP(C66&amp;"-"&amp;D66&amp;"-"&amp;B66,DATA_FINAL!$F$5:$G$350,2,FALSE),IF(B66=(COUNTIFS(DATA_FINAL!$B$5:$B$350,C66,DATA_FINAL!$D$5:$D$350,D66)+1),"*T",""))))</f>
        <v/>
      </c>
      <c r="F66" t="str">
        <f t="shared" si="8"/>
        <v/>
      </c>
      <c r="G66" s="64" t="str">
        <f>IF(E66="","***",IF(E66="*N",D66,IF(E66="*H",AA$9,IF(E66="*T","TOTAL (Store Count: "&amp;B65&amp;")",IFERROR(VLOOKUP(F66,DATA_FINAL!$A$5:$G$324,7,FALSE),"")))))</f>
        <v>***</v>
      </c>
      <c r="H66" s="71" t="str">
        <f>IF($G66=$D66,AF$8,IF($G66=$AA$9,AF$9,IF(LEFT($G66,5)=LEFT($AA$10,5),SUMIFS(DATA_FINAL!$AC$5:$AC$350,DATA_FINAL!$B$5:$B$350,$C66,DATA_FINAL!$D$5:$D$350,$D66),IF($G66="***","***",IFERROR(SUMIFS(DATA_FINAL!$AC$5:$AC$350,DATA_FINAL!$A$5:$A$350,$F66),"")))))</f>
        <v>***</v>
      </c>
      <c r="I66" s="72" t="str">
        <f>IF($G66=$D66,AB$8,IF($G66=$AA$9,AB$9,IF(LEFT($G66,5)=LEFT($AA$10,5),SUMIFS(DATA_FINAL!$P$5:$P$350,DATA_FINAL!$B$5:$B$350,$C66,DATA_FINAL!$D$5:$D$350,$D66),IF($G66="***","***",IFERROR(SUMIFS(DATA_FINAL!$P$5:$P$350,DATA_FINAL!$A$5:$A$350,$F66),"")))))</f>
        <v>***</v>
      </c>
      <c r="J66" s="72" t="str">
        <f>IF($G66=$D66,AC$8,IF($G66=$AA$9,AC$9,IF(LEFT($G66,5)=LEFT($AA$10,5),SUMIFS(DATA_FINAL!$S$5:$S$350,DATA_FINAL!$B$5:$B$350,$C66,DATA_FINAL!$D$5:$D$350,$D66),IF($G66="***","***",IFERROR(SUMIFS(DATA_FINAL!$S$5:$S$350,DATA_FINAL!$A$5:$A$350,$F66),"")))))</f>
        <v>***</v>
      </c>
      <c r="K66" s="84" t="str">
        <f t="shared" si="1"/>
        <v>***</v>
      </c>
      <c r="L66" s="72" t="str">
        <f t="shared" si="2"/>
        <v>***</v>
      </c>
      <c r="M66" s="72" t="str">
        <f t="shared" si="9"/>
        <v>***</v>
      </c>
      <c r="N66" s="71" t="str">
        <f>IF($G66=$D66,AJ$8,IF($G66=$AA$9,AJ$9,IF(LEFT($G66,5)=LEFT($AA$10,5),SUMIFS(DATA_FINAL!$AG$5:$AG$350,DATA_FINAL!$B$5:$B$350,$C66,DATA_FINAL!$D$5:$D$350,$D66),IF($G66="***","***",IFERROR(SUMIFS(DATA_FINAL!$AG$5:$AG$350,DATA_FINAL!$A$5:$A$350,$F66),"")))))</f>
        <v>***</v>
      </c>
      <c r="O66" s="307" t="str">
        <f t="shared" si="7"/>
        <v>***</v>
      </c>
    </row>
    <row r="67" spans="1:15" ht="15" customHeight="1" x14ac:dyDescent="0.35">
      <c r="A67" t="str">
        <f>IF(A66="","",IF(B66&gt;(SUMIFS(KEY!$Z$6:$Z$110,KEY!$X$6:$X$110,C67&amp;"-"&amp;A66)+1),IF((A66+1)&gt;$AA$6,"",(A66+1)),A66))</f>
        <v/>
      </c>
      <c r="B67" t="str">
        <f>IF(A67="","",COUNTIFS($A$8:$A67,A67)-2)</f>
        <v/>
      </c>
      <c r="C67" t="str">
        <f t="shared" si="6"/>
        <v>AutoTrader</v>
      </c>
      <c r="D67" t="str">
        <f>IFERROR(VLOOKUP($C67&amp;"-"&amp;$A67,KEY!$X$6:$Y$110,2,FALSE),"")</f>
        <v/>
      </c>
      <c r="E67" t="str">
        <f>IF(B67=-1,"*N",IF(B67=0,"*H",IF(B67&lt;(COUNTIFS(DATA_FINAL!$B$5:$B$350,C67,DATA_FINAL!$D$5:$D$350,D67)+1),VLOOKUP(C67&amp;"-"&amp;D67&amp;"-"&amp;B67,DATA_FINAL!$F$5:$G$350,2,FALSE),IF(B67=(COUNTIFS(DATA_FINAL!$B$5:$B$350,C67,DATA_FINAL!$D$5:$D$350,D67)+1),"*T",""))))</f>
        <v/>
      </c>
      <c r="F67" t="str">
        <f t="shared" si="8"/>
        <v/>
      </c>
      <c r="G67" s="64" t="str">
        <f>IF(E67="","***",IF(E67="*N",D67,IF(E67="*H",AA$9,IF(E67="*T","TOTAL (Store Count: "&amp;B66&amp;")",IFERROR(VLOOKUP(F67,DATA_FINAL!$A$5:$G$324,7,FALSE),"")))))</f>
        <v>***</v>
      </c>
      <c r="H67" s="71" t="str">
        <f>IF($G67=$D67,AF$8,IF($G67=$AA$9,AF$9,IF(LEFT($G67,5)=LEFT($AA$10,5),SUMIFS(DATA_FINAL!$AC$5:$AC$350,DATA_FINAL!$B$5:$B$350,$C67,DATA_FINAL!$D$5:$D$350,$D67),IF($G67="***","***",IFERROR(SUMIFS(DATA_FINAL!$AC$5:$AC$350,DATA_FINAL!$A$5:$A$350,$F67),"")))))</f>
        <v>***</v>
      </c>
      <c r="I67" s="72" t="str">
        <f>IF($G67=$D67,AB$8,IF($G67=$AA$9,AB$9,IF(LEFT($G67,5)=LEFT($AA$10,5),SUMIFS(DATA_FINAL!$P$5:$P$350,DATA_FINAL!$B$5:$B$350,$C67,DATA_FINAL!$D$5:$D$350,$D67),IF($G67="***","***",IFERROR(SUMIFS(DATA_FINAL!$P$5:$P$350,DATA_FINAL!$A$5:$A$350,$F67),"")))))</f>
        <v>***</v>
      </c>
      <c r="J67" s="72" t="str">
        <f>IF($G67=$D67,AC$8,IF($G67=$AA$9,AC$9,IF(LEFT($G67,5)=LEFT($AA$10,5),SUMIFS(DATA_FINAL!$S$5:$S$350,DATA_FINAL!$B$5:$B$350,$C67,DATA_FINAL!$D$5:$D$350,$D67),IF($G67="***","***",IFERROR(SUMIFS(DATA_FINAL!$S$5:$S$350,DATA_FINAL!$A$5:$A$350,$F67),"")))))</f>
        <v>***</v>
      </c>
      <c r="K67" s="84" t="str">
        <f t="shared" si="1"/>
        <v>***</v>
      </c>
      <c r="L67" s="72" t="str">
        <f t="shared" si="2"/>
        <v>***</v>
      </c>
      <c r="M67" s="72" t="str">
        <f t="shared" si="9"/>
        <v>***</v>
      </c>
      <c r="N67" s="71" t="str">
        <f>IF($G67=$D67,AJ$8,IF($G67=$AA$9,AJ$9,IF(LEFT($G67,5)=LEFT($AA$10,5),SUMIFS(DATA_FINAL!$AG$5:$AG$350,DATA_FINAL!$B$5:$B$350,$C67,DATA_FINAL!$D$5:$D$350,$D67),IF($G67="***","***",IFERROR(SUMIFS(DATA_FINAL!$AG$5:$AG$350,DATA_FINAL!$A$5:$A$350,$F67),"")))))</f>
        <v>***</v>
      </c>
      <c r="O67" s="307" t="str">
        <f t="shared" si="7"/>
        <v>***</v>
      </c>
    </row>
    <row r="68" spans="1:15" ht="15" customHeight="1" x14ac:dyDescent="0.35">
      <c r="A68" t="str">
        <f>IF(A67="","",IF(B67&gt;(SUMIFS(KEY!$Z$6:$Z$110,KEY!$X$6:$X$110,C68&amp;"-"&amp;A67)+1),IF((A67+1)&gt;$AA$6,"",(A67+1)),A67))</f>
        <v/>
      </c>
      <c r="B68" t="str">
        <f>IF(A68="","",COUNTIFS($A$8:$A68,A68)-2)</f>
        <v/>
      </c>
      <c r="C68" t="str">
        <f t="shared" si="6"/>
        <v>AutoTrader</v>
      </c>
      <c r="D68" t="str">
        <f>IFERROR(VLOOKUP($C68&amp;"-"&amp;$A68,KEY!$X$6:$Y$110,2,FALSE),"")</f>
        <v/>
      </c>
      <c r="E68" t="str">
        <f>IF(B68=-1,"*N",IF(B68=0,"*H",IF(B68&lt;(COUNTIFS(DATA_FINAL!$B$5:$B$350,C68,DATA_FINAL!$D$5:$D$350,D68)+1),VLOOKUP(C68&amp;"-"&amp;D68&amp;"-"&amp;B68,DATA_FINAL!$F$5:$G$350,2,FALSE),IF(B68=(COUNTIFS(DATA_FINAL!$B$5:$B$350,C68,DATA_FINAL!$D$5:$D$350,D68)+1),"*T",""))))</f>
        <v/>
      </c>
      <c r="F68" t="str">
        <f t="shared" si="8"/>
        <v/>
      </c>
      <c r="G68" s="64" t="str">
        <f>IF(E68="","***",IF(E68="*N",D68,IF(E68="*H",AA$9,IF(E68="*T","TOTAL (Store Count: "&amp;B67&amp;")",IFERROR(VLOOKUP(F68,DATA_FINAL!$A$5:$G$324,7,FALSE),"")))))</f>
        <v>***</v>
      </c>
      <c r="H68" s="71" t="str">
        <f>IF($G68=$D68,AF$8,IF($G68=$AA$9,AF$9,IF(LEFT($G68,5)=LEFT($AA$10,5),SUMIFS(DATA_FINAL!$AC$5:$AC$350,DATA_FINAL!$B$5:$B$350,$C68,DATA_FINAL!$D$5:$D$350,$D68),IF($G68="***","***",IFERROR(SUMIFS(DATA_FINAL!$AC$5:$AC$350,DATA_FINAL!$A$5:$A$350,$F68),"")))))</f>
        <v>***</v>
      </c>
      <c r="I68" s="72" t="str">
        <f>IF($G68=$D68,AB$8,IF($G68=$AA$9,AB$9,IF(LEFT($G68,5)=LEFT($AA$10,5),SUMIFS(DATA_FINAL!$P$5:$P$350,DATA_FINAL!$B$5:$B$350,$C68,DATA_FINAL!$D$5:$D$350,$D68),IF($G68="***","***",IFERROR(SUMIFS(DATA_FINAL!$P$5:$P$350,DATA_FINAL!$A$5:$A$350,$F68),"")))))</f>
        <v>***</v>
      </c>
      <c r="J68" s="72" t="str">
        <f>IF($G68=$D68,AC$8,IF($G68=$AA$9,AC$9,IF(LEFT($G68,5)=LEFT($AA$10,5),SUMIFS(DATA_FINAL!$S$5:$S$350,DATA_FINAL!$B$5:$B$350,$C68,DATA_FINAL!$D$5:$D$350,$D68),IF($G68="***","***",IFERROR(SUMIFS(DATA_FINAL!$S$5:$S$350,DATA_FINAL!$A$5:$A$350,$F68),"")))))</f>
        <v>***</v>
      </c>
      <c r="K68" s="84" t="str">
        <f t="shared" si="1"/>
        <v>***</v>
      </c>
      <c r="L68" s="72" t="str">
        <f t="shared" si="2"/>
        <v>***</v>
      </c>
      <c r="M68" s="72" t="str">
        <f t="shared" si="9"/>
        <v>***</v>
      </c>
      <c r="N68" s="71" t="str">
        <f>IF($G68=$D68,AJ$8,IF($G68=$AA$9,AJ$9,IF(LEFT($G68,5)=LEFT($AA$10,5),SUMIFS(DATA_FINAL!$AG$5:$AG$350,DATA_FINAL!$B$5:$B$350,$C68,DATA_FINAL!$D$5:$D$350,$D68),IF($G68="***","***",IFERROR(SUMIFS(DATA_FINAL!$AG$5:$AG$350,DATA_FINAL!$A$5:$A$350,$F68),"")))))</f>
        <v>***</v>
      </c>
      <c r="O68" s="307" t="str">
        <f t="shared" si="7"/>
        <v>***</v>
      </c>
    </row>
    <row r="69" spans="1:15" ht="15" customHeight="1" x14ac:dyDescent="0.35">
      <c r="A69" t="str">
        <f>IF(A68="","",IF(B68&gt;(SUMIFS(KEY!$Z$6:$Z$110,KEY!$X$6:$X$110,C69&amp;"-"&amp;A68)+1),IF((A68+1)&gt;$AA$6,"",(A68+1)),A68))</f>
        <v/>
      </c>
      <c r="B69" t="str">
        <f>IF(A69="","",COUNTIFS($A$8:$A69,A69)-2)</f>
        <v/>
      </c>
      <c r="C69" t="str">
        <f t="shared" si="6"/>
        <v>AutoTrader</v>
      </c>
      <c r="D69" t="str">
        <f>IFERROR(VLOOKUP($C69&amp;"-"&amp;$A69,KEY!$X$6:$Y$110,2,FALSE),"")</f>
        <v/>
      </c>
      <c r="E69" t="str">
        <f>IF(B69=-1,"*N",IF(B69=0,"*H",IF(B69&lt;(COUNTIFS(DATA_FINAL!$B$5:$B$350,C69,DATA_FINAL!$D$5:$D$350,D69)+1),VLOOKUP(C69&amp;"-"&amp;D69&amp;"-"&amp;B69,DATA_FINAL!$F$5:$G$350,2,FALSE),IF(B69=(COUNTIFS(DATA_FINAL!$B$5:$B$350,C69,DATA_FINAL!$D$5:$D$350,D69)+1),"*T",""))))</f>
        <v/>
      </c>
      <c r="F69" t="str">
        <f t="shared" si="8"/>
        <v/>
      </c>
      <c r="G69" s="64" t="str">
        <f>IF(E69="","***",IF(E69="*N",D69,IF(E69="*H",AA$9,IF(E69="*T","TOTAL (Store Count: "&amp;B68&amp;")",IFERROR(VLOOKUP(F69,DATA_FINAL!$A$5:$G$324,7,FALSE),"")))))</f>
        <v>***</v>
      </c>
      <c r="H69" s="71" t="str">
        <f>IF($G69=$D69,AF$8,IF($G69=$AA$9,AF$9,IF(LEFT($G69,5)=LEFT($AA$10,5),SUMIFS(DATA_FINAL!$AC$5:$AC$350,DATA_FINAL!$B$5:$B$350,$C69,DATA_FINAL!$D$5:$D$350,$D69),IF($G69="***","***",IFERROR(SUMIFS(DATA_FINAL!$AC$5:$AC$350,DATA_FINAL!$A$5:$A$350,$F69),"")))))</f>
        <v>***</v>
      </c>
      <c r="I69" s="72" t="str">
        <f>IF($G69=$D69,AB$8,IF($G69=$AA$9,AB$9,IF(LEFT($G69,5)=LEFT($AA$10,5),SUMIFS(DATA_FINAL!$P$5:$P$350,DATA_FINAL!$B$5:$B$350,$C69,DATA_FINAL!$D$5:$D$350,$D69),IF($G69="***","***",IFERROR(SUMIFS(DATA_FINAL!$P$5:$P$350,DATA_FINAL!$A$5:$A$350,$F69),"")))))</f>
        <v>***</v>
      </c>
      <c r="J69" s="72" t="str">
        <f>IF($G69=$D69,AC$8,IF($G69=$AA$9,AC$9,IF(LEFT($G69,5)=LEFT($AA$10,5),SUMIFS(DATA_FINAL!$S$5:$S$350,DATA_FINAL!$B$5:$B$350,$C69,DATA_FINAL!$D$5:$D$350,$D69),IF($G69="***","***",IFERROR(SUMIFS(DATA_FINAL!$S$5:$S$350,DATA_FINAL!$A$5:$A$350,$F69),"")))))</f>
        <v>***</v>
      </c>
      <c r="K69" s="84" t="str">
        <f t="shared" si="1"/>
        <v>***</v>
      </c>
      <c r="L69" s="72" t="str">
        <f t="shared" si="2"/>
        <v>***</v>
      </c>
      <c r="M69" s="72" t="str">
        <f t="shared" si="9"/>
        <v>***</v>
      </c>
      <c r="N69" s="71" t="str">
        <f>IF($G69=$D69,AJ$8,IF($G69=$AA$9,AJ$9,IF(LEFT($G69,5)=LEFT($AA$10,5),SUMIFS(DATA_FINAL!$AG$5:$AG$350,DATA_FINAL!$B$5:$B$350,$C69,DATA_FINAL!$D$5:$D$350,$D69),IF($G69="***","***",IFERROR(SUMIFS(DATA_FINAL!$AG$5:$AG$350,DATA_FINAL!$A$5:$A$350,$F69),"")))))</f>
        <v>***</v>
      </c>
      <c r="O69" s="307" t="str">
        <f t="shared" si="7"/>
        <v>***</v>
      </c>
    </row>
    <row r="70" spans="1:15" ht="15" customHeight="1" x14ac:dyDescent="0.35">
      <c r="A70" t="str">
        <f>IF(A69="","",IF(B69&gt;(SUMIFS(KEY!$Z$6:$Z$110,KEY!$X$6:$X$110,C70&amp;"-"&amp;A69)+1),IF((A69+1)&gt;$AA$6,"",(A69+1)),A69))</f>
        <v/>
      </c>
      <c r="B70" t="str">
        <f>IF(A70="","",COUNTIFS($A$8:$A70,A70)-2)</f>
        <v/>
      </c>
      <c r="C70" t="str">
        <f t="shared" si="6"/>
        <v>AutoTrader</v>
      </c>
      <c r="D70" t="str">
        <f>IFERROR(VLOOKUP($C70&amp;"-"&amp;$A70,KEY!$X$6:$Y$110,2,FALSE),"")</f>
        <v/>
      </c>
      <c r="E70" t="str">
        <f>IF(B70=-1,"*N",IF(B70=0,"*H",IF(B70&lt;(COUNTIFS(DATA_FINAL!$B$5:$B$350,C70,DATA_FINAL!$D$5:$D$350,D70)+1),VLOOKUP(C70&amp;"-"&amp;D70&amp;"-"&amp;B70,DATA_FINAL!$F$5:$G$350,2,FALSE),IF(B70=(COUNTIFS(DATA_FINAL!$B$5:$B$350,C70,DATA_FINAL!$D$5:$D$350,D70)+1),"*T",""))))</f>
        <v/>
      </c>
      <c r="F70" t="str">
        <f t="shared" si="8"/>
        <v/>
      </c>
      <c r="G70" s="64" t="str">
        <f>IF(E70="","***",IF(E70="*N",D70,IF(E70="*H",AA$9,IF(E70="*T","TOTAL (Store Count: "&amp;B69&amp;")",IFERROR(VLOOKUP(F70,DATA_FINAL!$A$5:$G$324,7,FALSE),"")))))</f>
        <v>***</v>
      </c>
      <c r="H70" s="71" t="str">
        <f>IF($G70=$D70,AF$8,IF($G70=$AA$9,AF$9,IF(LEFT($G70,5)=LEFT($AA$10,5),SUMIFS(DATA_FINAL!$AC$5:$AC$350,DATA_FINAL!$B$5:$B$350,$C70,DATA_FINAL!$D$5:$D$350,$D70),IF($G70="***","***",IFERROR(SUMIFS(DATA_FINAL!$AC$5:$AC$350,DATA_FINAL!$A$5:$A$350,$F70),"")))))</f>
        <v>***</v>
      </c>
      <c r="I70" s="72" t="str">
        <f>IF($G70=$D70,AB$8,IF($G70=$AA$9,AB$9,IF(LEFT($G70,5)=LEFT($AA$10,5),SUMIFS(DATA_FINAL!$P$5:$P$350,DATA_FINAL!$B$5:$B$350,$C70,DATA_FINAL!$D$5:$D$350,$D70),IF($G70="***","***",IFERROR(SUMIFS(DATA_FINAL!$P$5:$P$350,DATA_FINAL!$A$5:$A$350,$F70),"")))))</f>
        <v>***</v>
      </c>
      <c r="J70" s="72" t="str">
        <f>IF($G70=$D70,AC$8,IF($G70=$AA$9,AC$9,IF(LEFT($G70,5)=LEFT($AA$10,5),SUMIFS(DATA_FINAL!$S$5:$S$350,DATA_FINAL!$B$5:$B$350,$C70,DATA_FINAL!$D$5:$D$350,$D70),IF($G70="***","***",IFERROR(SUMIFS(DATA_FINAL!$S$5:$S$350,DATA_FINAL!$A$5:$A$350,$F70),"")))))</f>
        <v>***</v>
      </c>
      <c r="K70" s="84" t="str">
        <f t="shared" si="1"/>
        <v>***</v>
      </c>
      <c r="L70" s="72" t="str">
        <f t="shared" si="2"/>
        <v>***</v>
      </c>
      <c r="M70" s="72" t="str">
        <f t="shared" si="9"/>
        <v>***</v>
      </c>
      <c r="N70" s="71" t="str">
        <f>IF($G70=$D70,AJ$8,IF($G70=$AA$9,AJ$9,IF(LEFT($G70,5)=LEFT($AA$10,5),SUMIFS(DATA_FINAL!$AG$5:$AG$350,DATA_FINAL!$B$5:$B$350,$C70,DATA_FINAL!$D$5:$D$350,$D70),IF($G70="***","***",IFERROR(SUMIFS(DATA_FINAL!$AG$5:$AG$350,DATA_FINAL!$A$5:$A$350,$F70),"")))))</f>
        <v>***</v>
      </c>
      <c r="O70" s="307" t="str">
        <f t="shared" si="7"/>
        <v>***</v>
      </c>
    </row>
    <row r="71" spans="1:15" ht="15" customHeight="1" x14ac:dyDescent="0.35">
      <c r="A71" t="str">
        <f>IF(A70="","",IF(B70&gt;(SUMIFS(KEY!$Z$6:$Z$110,KEY!$X$6:$X$110,C71&amp;"-"&amp;A70)+1),IF((A70+1)&gt;$AA$6,"",(A70+1)),A70))</f>
        <v/>
      </c>
      <c r="B71" t="str">
        <f>IF(A71="","",COUNTIFS($A$8:$A71,A71)-2)</f>
        <v/>
      </c>
      <c r="C71" t="str">
        <f t="shared" si="6"/>
        <v>AutoTrader</v>
      </c>
      <c r="D71" t="str">
        <f>IFERROR(VLOOKUP($C71&amp;"-"&amp;$A71,KEY!$X$6:$Y$110,2,FALSE),"")</f>
        <v/>
      </c>
      <c r="E71" t="str">
        <f>IF(B71=-1,"*N",IF(B71=0,"*H",IF(B71&lt;(COUNTIFS(DATA_FINAL!$B$5:$B$350,C71,DATA_FINAL!$D$5:$D$350,D71)+1),VLOOKUP(C71&amp;"-"&amp;D71&amp;"-"&amp;B71,DATA_FINAL!$F$5:$G$350,2,FALSE),IF(B71=(COUNTIFS(DATA_FINAL!$B$5:$B$350,C71,DATA_FINAL!$D$5:$D$350,D71)+1),"*T",""))))</f>
        <v/>
      </c>
      <c r="F71" t="str">
        <f t="shared" si="8"/>
        <v/>
      </c>
      <c r="G71" s="64" t="str">
        <f>IF(E71="","***",IF(E71="*N",D71,IF(E71="*H",AA$9,IF(E71="*T","TOTAL (Store Count: "&amp;B70&amp;")",IFERROR(VLOOKUP(F71,DATA_FINAL!$A$5:$G$324,7,FALSE),"")))))</f>
        <v>***</v>
      </c>
      <c r="H71" s="71" t="str">
        <f>IF($G71=$D71,AF$8,IF($G71=$AA$9,AF$9,IF(LEFT($G71,5)=LEFT($AA$10,5),SUMIFS(DATA_FINAL!$AC$5:$AC$350,DATA_FINAL!$B$5:$B$350,$C71,DATA_FINAL!$D$5:$D$350,$D71),IF($G71="***","***",IFERROR(SUMIFS(DATA_FINAL!$AC$5:$AC$350,DATA_FINAL!$A$5:$A$350,$F71),"")))))</f>
        <v>***</v>
      </c>
      <c r="I71" s="72" t="str">
        <f>IF($G71=$D71,AB$8,IF($G71=$AA$9,AB$9,IF(LEFT($G71,5)=LEFT($AA$10,5),SUMIFS(DATA_FINAL!$P$5:$P$350,DATA_FINAL!$B$5:$B$350,$C71,DATA_FINAL!$D$5:$D$350,$D71),IF($G71="***","***",IFERROR(SUMIFS(DATA_FINAL!$P$5:$P$350,DATA_FINAL!$A$5:$A$350,$F71),"")))))</f>
        <v>***</v>
      </c>
      <c r="J71" s="72" t="str">
        <f>IF($G71=$D71,AC$8,IF($G71=$AA$9,AC$9,IF(LEFT($G71,5)=LEFT($AA$10,5),SUMIFS(DATA_FINAL!$S$5:$S$350,DATA_FINAL!$B$5:$B$350,$C71,DATA_FINAL!$D$5:$D$350,$D71),IF($G71="***","***",IFERROR(SUMIFS(DATA_FINAL!$S$5:$S$350,DATA_FINAL!$A$5:$A$350,$F71),"")))))</f>
        <v>***</v>
      </c>
      <c r="K71" s="84" t="str">
        <f t="shared" si="1"/>
        <v>***</v>
      </c>
      <c r="L71" s="72" t="str">
        <f t="shared" si="2"/>
        <v>***</v>
      </c>
      <c r="M71" s="72" t="str">
        <f t="shared" si="9"/>
        <v>***</v>
      </c>
      <c r="N71" s="71" t="str">
        <f>IF($G71=$D71,AJ$8,IF($G71=$AA$9,AJ$9,IF(LEFT($G71,5)=LEFT($AA$10,5),SUMIFS(DATA_FINAL!$AG$5:$AG$350,DATA_FINAL!$B$5:$B$350,$C71,DATA_FINAL!$D$5:$D$350,$D71),IF($G71="***","***",IFERROR(SUMIFS(DATA_FINAL!$AG$5:$AG$350,DATA_FINAL!$A$5:$A$350,$F71),"")))))</f>
        <v>***</v>
      </c>
      <c r="O71" s="307" t="str">
        <f t="shared" si="7"/>
        <v>***</v>
      </c>
    </row>
    <row r="72" spans="1:15" ht="15" customHeight="1" x14ac:dyDescent="0.35">
      <c r="A72" t="str">
        <f>IF(A71="","",IF(B71&gt;(SUMIFS(KEY!$Z$6:$Z$110,KEY!$X$6:$X$110,C72&amp;"-"&amp;A71)+1),IF((A71+1)&gt;$AA$6,"",(A71+1)),A71))</f>
        <v/>
      </c>
      <c r="B72" t="str">
        <f>IF(A72="","",COUNTIFS($A$8:$A72,A72)-2)</f>
        <v/>
      </c>
      <c r="C72" t="str">
        <f t="shared" si="6"/>
        <v>AutoTrader</v>
      </c>
      <c r="D72" t="str">
        <f>IFERROR(VLOOKUP($C72&amp;"-"&amp;$A72,KEY!$X$6:$Y$110,2,FALSE),"")</f>
        <v/>
      </c>
      <c r="E72" t="str">
        <f>IF(B72=-1,"*N",IF(B72=0,"*H",IF(B72&lt;(COUNTIFS(DATA_FINAL!$B$5:$B$350,C72,DATA_FINAL!$D$5:$D$350,D72)+1),VLOOKUP(C72&amp;"-"&amp;D72&amp;"-"&amp;B72,DATA_FINAL!$F$5:$G$350,2,FALSE),IF(B72=(COUNTIFS(DATA_FINAL!$B$5:$B$350,C72,DATA_FINAL!$D$5:$D$350,D72)+1),"*T",""))))</f>
        <v/>
      </c>
      <c r="F72" t="str">
        <f t="shared" si="8"/>
        <v/>
      </c>
      <c r="G72" s="64" t="str">
        <f>IF(E72="","***",IF(E72="*N",D72,IF(E72="*H",AA$9,IF(E72="*T","TOTAL (Store Count: "&amp;B71&amp;")",IFERROR(VLOOKUP(F72,DATA_FINAL!$A$5:$G$324,7,FALSE),"")))))</f>
        <v>***</v>
      </c>
      <c r="H72" s="71" t="str">
        <f>IF($G72=$D72,AF$8,IF($G72=$AA$9,AF$9,IF(LEFT($G72,5)=LEFT($AA$10,5),SUMIFS(DATA_FINAL!$AC$5:$AC$350,DATA_FINAL!$B$5:$B$350,$C72,DATA_FINAL!$D$5:$D$350,$D72),IF($G72="***","***",IFERROR(SUMIFS(DATA_FINAL!$AC$5:$AC$350,DATA_FINAL!$A$5:$A$350,$F72),"")))))</f>
        <v>***</v>
      </c>
      <c r="I72" s="72" t="str">
        <f>IF($G72=$D72,AB$8,IF($G72=$AA$9,AB$9,IF(LEFT($G72,5)=LEFT($AA$10,5),SUMIFS(DATA_FINAL!$P$5:$P$350,DATA_FINAL!$B$5:$B$350,$C72,DATA_FINAL!$D$5:$D$350,$D72),IF($G72="***","***",IFERROR(SUMIFS(DATA_FINAL!$P$5:$P$350,DATA_FINAL!$A$5:$A$350,$F72),"")))))</f>
        <v>***</v>
      </c>
      <c r="J72" s="72" t="str">
        <f>IF($G72=$D72,AC$8,IF($G72=$AA$9,AC$9,IF(LEFT($G72,5)=LEFT($AA$10,5),SUMIFS(DATA_FINAL!$S$5:$S$350,DATA_FINAL!$B$5:$B$350,$C72,DATA_FINAL!$D$5:$D$350,$D72),IF($G72="***","***",IFERROR(SUMIFS(DATA_FINAL!$S$5:$S$350,DATA_FINAL!$A$5:$A$350,$F72),"")))))</f>
        <v>***</v>
      </c>
      <c r="K72" s="84" t="str">
        <f t="shared" ref="K72:K135" si="10">IF($G72=$D72,AD$8,IF($G72=$AA$9,AD$9,IF($G72="***","***",IFERROR(J72/I72,"-"))))</f>
        <v>***</v>
      </c>
      <c r="L72" s="72" t="str">
        <f t="shared" ref="L72:L135" si="11">IF($G72=$D72,AG$8,IF($G72=$AA$9,AG$9,IF($G72="***","***",IFERROR(H72/I72,"-"))))</f>
        <v>***</v>
      </c>
      <c r="M72" s="72" t="str">
        <f t="shared" si="9"/>
        <v>***</v>
      </c>
      <c r="N72" s="71" t="str">
        <f>IF($G72=$D72,AJ$8,IF($G72=$AA$9,AJ$9,IF(LEFT($G72,5)=LEFT($AA$10,5),SUMIFS(DATA_FINAL!$AG$5:$AG$350,DATA_FINAL!$B$5:$B$350,$C72,DATA_FINAL!$D$5:$D$350,$D72),IF($G72="***","***",IFERROR(SUMIFS(DATA_FINAL!$AG$5:$AG$350,DATA_FINAL!$A$5:$A$350,$F72),"")))))</f>
        <v>***</v>
      </c>
      <c r="O72" s="307" t="str">
        <f t="shared" si="7"/>
        <v>***</v>
      </c>
    </row>
    <row r="73" spans="1:15" ht="15" customHeight="1" x14ac:dyDescent="0.35">
      <c r="A73" t="str">
        <f>IF(A72="","",IF(B72&gt;(SUMIFS(KEY!$Z$6:$Z$110,KEY!$X$6:$X$110,C73&amp;"-"&amp;A72)+1),IF((A72+1)&gt;$AA$6,"",(A72+1)),A72))</f>
        <v/>
      </c>
      <c r="B73" t="str">
        <f>IF(A73="","",COUNTIFS($A$8:$A73,A73)-2)</f>
        <v/>
      </c>
      <c r="C73" t="str">
        <f t="shared" si="6"/>
        <v>AutoTrader</v>
      </c>
      <c r="D73" t="str">
        <f>IFERROR(VLOOKUP($C73&amp;"-"&amp;$A73,KEY!$X$6:$Y$110,2,FALSE),"")</f>
        <v/>
      </c>
      <c r="E73" t="str">
        <f>IF(B73=-1,"*N",IF(B73=0,"*H",IF(B73&lt;(COUNTIFS(DATA_FINAL!$B$5:$B$350,C73,DATA_FINAL!$D$5:$D$350,D73)+1),VLOOKUP(C73&amp;"-"&amp;D73&amp;"-"&amp;B73,DATA_FINAL!$F$5:$G$350,2,FALSE),IF(B73=(COUNTIFS(DATA_FINAL!$B$5:$B$350,C73,DATA_FINAL!$D$5:$D$350,D73)+1),"*T",""))))</f>
        <v/>
      </c>
      <c r="F73" t="str">
        <f t="shared" si="8"/>
        <v/>
      </c>
      <c r="G73" s="64" t="str">
        <f>IF(E73="","***",IF(E73="*N",D73,IF(E73="*H",AA$9,IF(E73="*T","TOTAL (Store Count: "&amp;B72&amp;")",IFERROR(VLOOKUP(F73,DATA_FINAL!$A$5:$G$324,7,FALSE),"")))))</f>
        <v>***</v>
      </c>
      <c r="H73" s="71" t="str">
        <f>IF($G73=$D73,AF$8,IF($G73=$AA$9,AF$9,IF(LEFT($G73,5)=LEFT($AA$10,5),SUMIFS(DATA_FINAL!$AC$5:$AC$350,DATA_FINAL!$B$5:$B$350,$C73,DATA_FINAL!$D$5:$D$350,$D73),IF($G73="***","***",IFERROR(SUMIFS(DATA_FINAL!$AC$5:$AC$350,DATA_FINAL!$A$5:$A$350,$F73),"")))))</f>
        <v>***</v>
      </c>
      <c r="I73" s="72" t="str">
        <f>IF($G73=$D73,AB$8,IF($G73=$AA$9,AB$9,IF(LEFT($G73,5)=LEFT($AA$10,5),SUMIFS(DATA_FINAL!$P$5:$P$350,DATA_FINAL!$B$5:$B$350,$C73,DATA_FINAL!$D$5:$D$350,$D73),IF($G73="***","***",IFERROR(SUMIFS(DATA_FINAL!$P$5:$P$350,DATA_FINAL!$A$5:$A$350,$F73),"")))))</f>
        <v>***</v>
      </c>
      <c r="J73" s="72" t="str">
        <f>IF($G73=$D73,AC$8,IF($G73=$AA$9,AC$9,IF(LEFT($G73,5)=LEFT($AA$10,5),SUMIFS(DATA_FINAL!$S$5:$S$350,DATA_FINAL!$B$5:$B$350,$C73,DATA_FINAL!$D$5:$D$350,$D73),IF($G73="***","***",IFERROR(SUMIFS(DATA_FINAL!$S$5:$S$350,DATA_FINAL!$A$5:$A$350,$F73),"")))))</f>
        <v>***</v>
      </c>
      <c r="K73" s="84" t="str">
        <f t="shared" si="10"/>
        <v>***</v>
      </c>
      <c r="L73" s="72" t="str">
        <f t="shared" si="11"/>
        <v>***</v>
      </c>
      <c r="M73" s="72" t="str">
        <f t="shared" ref="M73:M104" si="12">IF($G73=$D73,AH$8,IF($G73=$AA$9,AH$9,IF($G73="***","***",IFERROR(H73/J73,"∞"))))</f>
        <v>***</v>
      </c>
      <c r="N73" s="71" t="str">
        <f>IF($G73=$D73,AJ$8,IF($G73=$AA$9,AJ$9,IF(LEFT($G73,5)=LEFT($AA$10,5),SUMIFS(DATA_FINAL!$AG$5:$AG$350,DATA_FINAL!$B$5:$B$350,$C73,DATA_FINAL!$D$5:$D$350,$D73),IF($G73="***","***",IFERROR(SUMIFS(DATA_FINAL!$AG$5:$AG$350,DATA_FINAL!$A$5:$A$350,$F73),"")))))</f>
        <v>***</v>
      </c>
      <c r="O73" s="307" t="str">
        <f t="shared" si="7"/>
        <v>***</v>
      </c>
    </row>
    <row r="74" spans="1:15" ht="15" customHeight="1" x14ac:dyDescent="0.35">
      <c r="A74" t="str">
        <f>IF(A73="","",IF(B73&gt;(SUMIFS(KEY!$Z$6:$Z$110,KEY!$X$6:$X$110,C74&amp;"-"&amp;A73)+1),IF((A73+1)&gt;$AA$6,"",(A73+1)),A73))</f>
        <v/>
      </c>
      <c r="B74" t="str">
        <f>IF(A74="","",COUNTIFS($A$8:$A74,A74)-2)</f>
        <v/>
      </c>
      <c r="C74" t="str">
        <f t="shared" ref="C74:C137" si="13">C73</f>
        <v>AutoTrader</v>
      </c>
      <c r="D74" t="str">
        <f>IFERROR(VLOOKUP($C74&amp;"-"&amp;$A74,KEY!$X$6:$Y$110,2,FALSE),"")</f>
        <v/>
      </c>
      <c r="E74" t="str">
        <f>IF(B74=-1,"*N",IF(B74=0,"*H",IF(B74&lt;(COUNTIFS(DATA_FINAL!$B$5:$B$350,C74,DATA_FINAL!$D$5:$D$350,D74)+1),VLOOKUP(C74&amp;"-"&amp;D74&amp;"-"&amp;B74,DATA_FINAL!$F$5:$G$350,2,FALSE),IF(B74=(COUNTIFS(DATA_FINAL!$B$5:$B$350,C74,DATA_FINAL!$D$5:$D$350,D74)+1),"*T",""))))</f>
        <v/>
      </c>
      <c r="F74" t="str">
        <f t="shared" si="8"/>
        <v/>
      </c>
      <c r="G74" s="64" t="str">
        <f>IF(E74="","***",IF(E74="*N",D74,IF(E74="*H",AA$9,IF(E74="*T","TOTAL (Store Count: "&amp;B73&amp;")",IFERROR(VLOOKUP(F74,DATA_FINAL!$A$5:$G$324,7,FALSE),"")))))</f>
        <v>***</v>
      </c>
      <c r="H74" s="71" t="str">
        <f>IF($G74=$D74,AF$8,IF($G74=$AA$9,AF$9,IF(LEFT($G74,5)=LEFT($AA$10,5),SUMIFS(DATA_FINAL!$AC$5:$AC$350,DATA_FINAL!$B$5:$B$350,$C74,DATA_FINAL!$D$5:$D$350,$D74),IF($G74="***","***",IFERROR(SUMIFS(DATA_FINAL!$AC$5:$AC$350,DATA_FINAL!$A$5:$A$350,$F74),"")))))</f>
        <v>***</v>
      </c>
      <c r="I74" s="72" t="str">
        <f>IF($G74=$D74,AB$8,IF($G74=$AA$9,AB$9,IF(LEFT($G74,5)=LEFT($AA$10,5),SUMIFS(DATA_FINAL!$P$5:$P$350,DATA_FINAL!$B$5:$B$350,$C74,DATA_FINAL!$D$5:$D$350,$D74),IF($G74="***","***",IFERROR(SUMIFS(DATA_FINAL!$P$5:$P$350,DATA_FINAL!$A$5:$A$350,$F74),"")))))</f>
        <v>***</v>
      </c>
      <c r="J74" s="72" t="str">
        <f>IF($G74=$D74,AC$8,IF($G74=$AA$9,AC$9,IF(LEFT($G74,5)=LEFT($AA$10,5),SUMIFS(DATA_FINAL!$S$5:$S$350,DATA_FINAL!$B$5:$B$350,$C74,DATA_FINAL!$D$5:$D$350,$D74),IF($G74="***","***",IFERROR(SUMIFS(DATA_FINAL!$S$5:$S$350,DATA_FINAL!$A$5:$A$350,$F74),"")))))</f>
        <v>***</v>
      </c>
      <c r="K74" s="84" t="str">
        <f t="shared" si="10"/>
        <v>***</v>
      </c>
      <c r="L74" s="72" t="str">
        <f t="shared" si="11"/>
        <v>***</v>
      </c>
      <c r="M74" s="72" t="str">
        <f t="shared" si="12"/>
        <v>***</v>
      </c>
      <c r="N74" s="71" t="str">
        <f>IF($G74=$D74,AJ$8,IF($G74=$AA$9,AJ$9,IF(LEFT($G74,5)=LEFT($AA$10,5),SUMIFS(DATA_FINAL!$AG$5:$AG$350,DATA_FINAL!$B$5:$B$350,$C74,DATA_FINAL!$D$5:$D$350,$D74),IF($G74="***","***",IFERROR(SUMIFS(DATA_FINAL!$AG$5:$AG$350,DATA_FINAL!$A$5:$A$350,$F74),"")))))</f>
        <v>***</v>
      </c>
      <c r="O74" s="307" t="str">
        <f t="shared" ref="O74:O137" si="14">IF($G74=$D74,AJ$8,IF($G74=$AA$9,AK$9,IF($G74="***","***",IFERROR(H74/N74,"-"))))</f>
        <v>***</v>
      </c>
    </row>
    <row r="75" spans="1:15" ht="15" customHeight="1" x14ac:dyDescent="0.35">
      <c r="A75" t="str">
        <f>IF(A74="","",IF(B74&gt;(SUMIFS(KEY!$Z$6:$Z$110,KEY!$X$6:$X$110,C75&amp;"-"&amp;A74)+1),IF((A74+1)&gt;$AA$6,"",(A74+1)),A74))</f>
        <v/>
      </c>
      <c r="B75" t="str">
        <f>IF(A75="","",COUNTIFS($A$8:$A75,A75)-2)</f>
        <v/>
      </c>
      <c r="C75" t="str">
        <f t="shared" si="13"/>
        <v>AutoTrader</v>
      </c>
      <c r="D75" t="str">
        <f>IFERROR(VLOOKUP($C75&amp;"-"&amp;$A75,KEY!$X$6:$Y$110,2,FALSE),"")</f>
        <v/>
      </c>
      <c r="E75" t="str">
        <f>IF(B75=-1,"*N",IF(B75=0,"*H",IF(B75&lt;(COUNTIFS(DATA_FINAL!$B$5:$B$350,C75,DATA_FINAL!$D$5:$D$350,D75)+1),VLOOKUP(C75&amp;"-"&amp;D75&amp;"-"&amp;B75,DATA_FINAL!$F$5:$G$350,2,FALSE),IF(B75=(COUNTIFS(DATA_FINAL!$B$5:$B$350,C75,DATA_FINAL!$D$5:$D$350,D75)+1),"*T",""))))</f>
        <v/>
      </c>
      <c r="F75" t="str">
        <f t="shared" ref="F75:F138" si="15">IF(OR(E75="",E75="*N",E75="*H",E75="*T"),"",C75&amp;"-"&amp;E75)</f>
        <v/>
      </c>
      <c r="G75" s="64" t="str">
        <f>IF(E75="","***",IF(E75="*N",D75,IF(E75="*H",AA$9,IF(E75="*T","TOTAL (Store Count: "&amp;B74&amp;")",IFERROR(VLOOKUP(F75,DATA_FINAL!$A$5:$G$324,7,FALSE),"")))))</f>
        <v>***</v>
      </c>
      <c r="H75" s="71" t="str">
        <f>IF($G75=$D75,AF$8,IF($G75=$AA$9,AF$9,IF(LEFT($G75,5)=LEFT($AA$10,5),SUMIFS(DATA_FINAL!$AC$5:$AC$350,DATA_FINAL!$B$5:$B$350,$C75,DATA_FINAL!$D$5:$D$350,$D75),IF($G75="***","***",IFERROR(SUMIFS(DATA_FINAL!$AC$5:$AC$350,DATA_FINAL!$A$5:$A$350,$F75),"")))))</f>
        <v>***</v>
      </c>
      <c r="I75" s="72" t="str">
        <f>IF($G75=$D75,AB$8,IF($G75=$AA$9,AB$9,IF(LEFT($G75,5)=LEFT($AA$10,5),SUMIFS(DATA_FINAL!$P$5:$P$350,DATA_FINAL!$B$5:$B$350,$C75,DATA_FINAL!$D$5:$D$350,$D75),IF($G75="***","***",IFERROR(SUMIFS(DATA_FINAL!$P$5:$P$350,DATA_FINAL!$A$5:$A$350,$F75),"")))))</f>
        <v>***</v>
      </c>
      <c r="J75" s="72" t="str">
        <f>IF($G75=$D75,AC$8,IF($G75=$AA$9,AC$9,IF(LEFT($G75,5)=LEFT($AA$10,5),SUMIFS(DATA_FINAL!$S$5:$S$350,DATA_FINAL!$B$5:$B$350,$C75,DATA_FINAL!$D$5:$D$350,$D75),IF($G75="***","***",IFERROR(SUMIFS(DATA_FINAL!$S$5:$S$350,DATA_FINAL!$A$5:$A$350,$F75),"")))))</f>
        <v>***</v>
      </c>
      <c r="K75" s="84" t="str">
        <f t="shared" si="10"/>
        <v>***</v>
      </c>
      <c r="L75" s="72" t="str">
        <f t="shared" si="11"/>
        <v>***</v>
      </c>
      <c r="M75" s="72" t="str">
        <f t="shared" si="12"/>
        <v>***</v>
      </c>
      <c r="N75" s="71" t="str">
        <f>IF($G75=$D75,AJ$8,IF($G75=$AA$9,AJ$9,IF(LEFT($G75,5)=LEFT($AA$10,5),SUMIFS(DATA_FINAL!$AG$5:$AG$350,DATA_FINAL!$B$5:$B$350,$C75,DATA_FINAL!$D$5:$D$350,$D75),IF($G75="***","***",IFERROR(SUMIFS(DATA_FINAL!$AG$5:$AG$350,DATA_FINAL!$A$5:$A$350,$F75),"")))))</f>
        <v>***</v>
      </c>
      <c r="O75" s="307" t="str">
        <f t="shared" si="14"/>
        <v>***</v>
      </c>
    </row>
    <row r="76" spans="1:15" ht="15" customHeight="1" x14ac:dyDescent="0.35">
      <c r="A76" t="str">
        <f>IF(A75="","",IF(B75&gt;(SUMIFS(KEY!$Z$6:$Z$110,KEY!$X$6:$X$110,C76&amp;"-"&amp;A75)+1),IF((A75+1)&gt;$AA$6,"",(A75+1)),A75))</f>
        <v/>
      </c>
      <c r="B76" t="str">
        <f>IF(A76="","",COUNTIFS($A$8:$A76,A76)-2)</f>
        <v/>
      </c>
      <c r="C76" t="str">
        <f t="shared" si="13"/>
        <v>AutoTrader</v>
      </c>
      <c r="D76" t="str">
        <f>IFERROR(VLOOKUP($C76&amp;"-"&amp;$A76,KEY!$X$6:$Y$110,2,FALSE),"")</f>
        <v/>
      </c>
      <c r="E76" t="str">
        <f>IF(B76=-1,"*N",IF(B76=0,"*H",IF(B76&lt;(COUNTIFS(DATA_FINAL!$B$5:$B$350,C76,DATA_FINAL!$D$5:$D$350,D76)+1),VLOOKUP(C76&amp;"-"&amp;D76&amp;"-"&amp;B76,DATA_FINAL!$F$5:$G$350,2,FALSE),IF(B76=(COUNTIFS(DATA_FINAL!$B$5:$B$350,C76,DATA_FINAL!$D$5:$D$350,D76)+1),"*T",""))))</f>
        <v/>
      </c>
      <c r="F76" t="str">
        <f t="shared" si="15"/>
        <v/>
      </c>
      <c r="G76" s="64" t="str">
        <f>IF(E76="","***",IF(E76="*N",D76,IF(E76="*H",AA$9,IF(E76="*T","TOTAL (Store Count: "&amp;B75&amp;")",IFERROR(VLOOKUP(F76,DATA_FINAL!$A$5:$G$324,7,FALSE),"")))))</f>
        <v>***</v>
      </c>
      <c r="H76" s="71" t="str">
        <f>IF($G76=$D76,AF$8,IF($G76=$AA$9,AF$9,IF(LEFT($G76,5)=LEFT($AA$10,5),SUMIFS(DATA_FINAL!$AC$5:$AC$350,DATA_FINAL!$B$5:$B$350,$C76,DATA_FINAL!$D$5:$D$350,$D76),IF($G76="***","***",IFERROR(SUMIFS(DATA_FINAL!$AC$5:$AC$350,DATA_FINAL!$A$5:$A$350,$F76),"")))))</f>
        <v>***</v>
      </c>
      <c r="I76" s="72" t="str">
        <f>IF($G76=$D76,AB$8,IF($G76=$AA$9,AB$9,IF(LEFT($G76,5)=LEFT($AA$10,5),SUMIFS(DATA_FINAL!$P$5:$P$350,DATA_FINAL!$B$5:$B$350,$C76,DATA_FINAL!$D$5:$D$350,$D76),IF($G76="***","***",IFERROR(SUMIFS(DATA_FINAL!$P$5:$P$350,DATA_FINAL!$A$5:$A$350,$F76),"")))))</f>
        <v>***</v>
      </c>
      <c r="J76" s="72" t="str">
        <f>IF($G76=$D76,AC$8,IF($G76=$AA$9,AC$9,IF(LEFT($G76,5)=LEFT($AA$10,5),SUMIFS(DATA_FINAL!$S$5:$S$350,DATA_FINAL!$B$5:$B$350,$C76,DATA_FINAL!$D$5:$D$350,$D76),IF($G76="***","***",IFERROR(SUMIFS(DATA_FINAL!$S$5:$S$350,DATA_FINAL!$A$5:$A$350,$F76),"")))))</f>
        <v>***</v>
      </c>
      <c r="K76" s="84" t="str">
        <f t="shared" si="10"/>
        <v>***</v>
      </c>
      <c r="L76" s="72" t="str">
        <f t="shared" si="11"/>
        <v>***</v>
      </c>
      <c r="M76" s="72" t="str">
        <f t="shared" si="12"/>
        <v>***</v>
      </c>
      <c r="N76" s="71" t="str">
        <f>IF($G76=$D76,AJ$8,IF($G76=$AA$9,AJ$9,IF(LEFT($G76,5)=LEFT($AA$10,5),SUMIFS(DATA_FINAL!$AG$5:$AG$350,DATA_FINAL!$B$5:$B$350,$C76,DATA_FINAL!$D$5:$D$350,$D76),IF($G76="***","***",IFERROR(SUMIFS(DATA_FINAL!$AG$5:$AG$350,DATA_FINAL!$A$5:$A$350,$F76),"")))))</f>
        <v>***</v>
      </c>
      <c r="O76" s="307" t="str">
        <f t="shared" si="14"/>
        <v>***</v>
      </c>
    </row>
    <row r="77" spans="1:15" ht="15" customHeight="1" x14ac:dyDescent="0.35">
      <c r="A77" t="str">
        <f>IF(A76="","",IF(B76&gt;(SUMIFS(KEY!$Z$6:$Z$110,KEY!$X$6:$X$110,C77&amp;"-"&amp;A76)+1),IF((A76+1)&gt;$AA$6,"",(A76+1)),A76))</f>
        <v/>
      </c>
      <c r="B77" t="str">
        <f>IF(A77="","",COUNTIFS($A$8:$A77,A77)-2)</f>
        <v/>
      </c>
      <c r="C77" t="str">
        <f t="shared" si="13"/>
        <v>AutoTrader</v>
      </c>
      <c r="D77" t="str">
        <f>IFERROR(VLOOKUP($C77&amp;"-"&amp;$A77,KEY!$X$6:$Y$110,2,FALSE),"")</f>
        <v/>
      </c>
      <c r="E77" t="str">
        <f>IF(B77=-1,"*N",IF(B77=0,"*H",IF(B77&lt;(COUNTIFS(DATA_FINAL!$B$5:$B$350,C77,DATA_FINAL!$D$5:$D$350,D77)+1),VLOOKUP(C77&amp;"-"&amp;D77&amp;"-"&amp;B77,DATA_FINAL!$F$5:$G$350,2,FALSE),IF(B77=(COUNTIFS(DATA_FINAL!$B$5:$B$350,C77,DATA_FINAL!$D$5:$D$350,D77)+1),"*T",""))))</f>
        <v/>
      </c>
      <c r="F77" t="str">
        <f t="shared" si="15"/>
        <v/>
      </c>
      <c r="G77" s="64" t="str">
        <f>IF(E77="","***",IF(E77="*N",D77,IF(E77="*H",AA$9,IF(E77="*T","TOTAL (Store Count: "&amp;B76&amp;")",IFERROR(VLOOKUP(F77,DATA_FINAL!$A$5:$G$324,7,FALSE),"")))))</f>
        <v>***</v>
      </c>
      <c r="H77" s="71" t="str">
        <f>IF($G77=$D77,AF$8,IF($G77=$AA$9,AF$9,IF(LEFT($G77,5)=LEFT($AA$10,5),SUMIFS(DATA_FINAL!$AC$5:$AC$350,DATA_FINAL!$B$5:$B$350,$C77,DATA_FINAL!$D$5:$D$350,$D77),IF($G77="***","***",IFERROR(SUMIFS(DATA_FINAL!$AC$5:$AC$350,DATA_FINAL!$A$5:$A$350,$F77),"")))))</f>
        <v>***</v>
      </c>
      <c r="I77" s="72" t="str">
        <f>IF($G77=$D77,AB$8,IF($G77=$AA$9,AB$9,IF(LEFT($G77,5)=LEFT($AA$10,5),SUMIFS(DATA_FINAL!$P$5:$P$350,DATA_FINAL!$B$5:$B$350,$C77,DATA_FINAL!$D$5:$D$350,$D77),IF($G77="***","***",IFERROR(SUMIFS(DATA_FINAL!$P$5:$P$350,DATA_FINAL!$A$5:$A$350,$F77),"")))))</f>
        <v>***</v>
      </c>
      <c r="J77" s="72" t="str">
        <f>IF($G77=$D77,AC$8,IF($G77=$AA$9,AC$9,IF(LEFT($G77,5)=LEFT($AA$10,5),SUMIFS(DATA_FINAL!$S$5:$S$350,DATA_FINAL!$B$5:$B$350,$C77,DATA_FINAL!$D$5:$D$350,$D77),IF($G77="***","***",IFERROR(SUMIFS(DATA_FINAL!$S$5:$S$350,DATA_FINAL!$A$5:$A$350,$F77),"")))))</f>
        <v>***</v>
      </c>
      <c r="K77" s="84" t="str">
        <f t="shared" si="10"/>
        <v>***</v>
      </c>
      <c r="L77" s="72" t="str">
        <f t="shared" si="11"/>
        <v>***</v>
      </c>
      <c r="M77" s="72" t="str">
        <f t="shared" si="12"/>
        <v>***</v>
      </c>
      <c r="N77" s="71" t="str">
        <f>IF($G77=$D77,AJ$8,IF($G77=$AA$9,AJ$9,IF(LEFT($G77,5)=LEFT($AA$10,5),SUMIFS(DATA_FINAL!$AG$5:$AG$350,DATA_FINAL!$B$5:$B$350,$C77,DATA_FINAL!$D$5:$D$350,$D77),IF($G77="***","***",IFERROR(SUMIFS(DATA_FINAL!$AG$5:$AG$350,DATA_FINAL!$A$5:$A$350,$F77),"")))))</f>
        <v>***</v>
      </c>
      <c r="O77" s="307" t="str">
        <f t="shared" si="14"/>
        <v>***</v>
      </c>
    </row>
    <row r="78" spans="1:15" ht="15" customHeight="1" x14ac:dyDescent="0.35">
      <c r="A78" t="str">
        <f>IF(A77="","",IF(B77&gt;(SUMIFS(KEY!$Z$6:$Z$110,KEY!$X$6:$X$110,C78&amp;"-"&amp;A77)+1),IF((A77+1)&gt;$AA$6,"",(A77+1)),A77))</f>
        <v/>
      </c>
      <c r="B78" t="str">
        <f>IF(A78="","",COUNTIFS($A$8:$A78,A78)-2)</f>
        <v/>
      </c>
      <c r="C78" t="str">
        <f t="shared" si="13"/>
        <v>AutoTrader</v>
      </c>
      <c r="D78" t="str">
        <f>IFERROR(VLOOKUP($C78&amp;"-"&amp;$A78,KEY!$X$6:$Y$110,2,FALSE),"")</f>
        <v/>
      </c>
      <c r="E78" t="str">
        <f>IF(B78=-1,"*N",IF(B78=0,"*H",IF(B78&lt;(COUNTIFS(DATA_FINAL!$B$5:$B$350,C78,DATA_FINAL!$D$5:$D$350,D78)+1),VLOOKUP(C78&amp;"-"&amp;D78&amp;"-"&amp;B78,DATA_FINAL!$F$5:$G$350,2,FALSE),IF(B78=(COUNTIFS(DATA_FINAL!$B$5:$B$350,C78,DATA_FINAL!$D$5:$D$350,D78)+1),"*T",""))))</f>
        <v/>
      </c>
      <c r="F78" t="str">
        <f t="shared" si="15"/>
        <v/>
      </c>
      <c r="G78" s="64" t="str">
        <f>IF(E78="","***",IF(E78="*N",D78,IF(E78="*H",AA$9,IF(E78="*T","TOTAL (Store Count: "&amp;B77&amp;")",IFERROR(VLOOKUP(F78,DATA_FINAL!$A$5:$G$324,7,FALSE),"")))))</f>
        <v>***</v>
      </c>
      <c r="H78" s="71" t="str">
        <f>IF($G78=$D78,AF$8,IF($G78=$AA$9,AF$9,IF(LEFT($G78,5)=LEFT($AA$10,5),SUMIFS(DATA_FINAL!$AC$5:$AC$350,DATA_FINAL!$B$5:$B$350,$C78,DATA_FINAL!$D$5:$D$350,$D78),IF($G78="***","***",IFERROR(SUMIFS(DATA_FINAL!$AC$5:$AC$350,DATA_FINAL!$A$5:$A$350,$F78),"")))))</f>
        <v>***</v>
      </c>
      <c r="I78" s="72" t="str">
        <f>IF($G78=$D78,AB$8,IF($G78=$AA$9,AB$9,IF(LEFT($G78,5)=LEFT($AA$10,5),SUMIFS(DATA_FINAL!$P$5:$P$350,DATA_FINAL!$B$5:$B$350,$C78,DATA_FINAL!$D$5:$D$350,$D78),IF($G78="***","***",IFERROR(SUMIFS(DATA_FINAL!$P$5:$P$350,DATA_FINAL!$A$5:$A$350,$F78),"")))))</f>
        <v>***</v>
      </c>
      <c r="J78" s="72" t="str">
        <f>IF($G78=$D78,AC$8,IF($G78=$AA$9,AC$9,IF(LEFT($G78,5)=LEFT($AA$10,5),SUMIFS(DATA_FINAL!$S$5:$S$350,DATA_FINAL!$B$5:$B$350,$C78,DATA_FINAL!$D$5:$D$350,$D78),IF($G78="***","***",IFERROR(SUMIFS(DATA_FINAL!$S$5:$S$350,DATA_FINAL!$A$5:$A$350,$F78),"")))))</f>
        <v>***</v>
      </c>
      <c r="K78" s="84" t="str">
        <f t="shared" si="10"/>
        <v>***</v>
      </c>
      <c r="L78" s="72" t="str">
        <f t="shared" si="11"/>
        <v>***</v>
      </c>
      <c r="M78" s="72" t="str">
        <f t="shared" si="12"/>
        <v>***</v>
      </c>
      <c r="N78" s="71" t="str">
        <f>IF($G78=$D78,AJ$8,IF($G78=$AA$9,AJ$9,IF(LEFT($G78,5)=LEFT($AA$10,5),SUMIFS(DATA_FINAL!$AG$5:$AG$350,DATA_FINAL!$B$5:$B$350,$C78,DATA_FINAL!$D$5:$D$350,$D78),IF($G78="***","***",IFERROR(SUMIFS(DATA_FINAL!$AG$5:$AG$350,DATA_FINAL!$A$5:$A$350,$F78),"")))))</f>
        <v>***</v>
      </c>
      <c r="O78" s="307" t="str">
        <f t="shared" si="14"/>
        <v>***</v>
      </c>
    </row>
    <row r="79" spans="1:15" ht="15" customHeight="1" x14ac:dyDescent="0.35">
      <c r="A79" t="str">
        <f>IF(A78="","",IF(B78&gt;(SUMIFS(KEY!$Z$6:$Z$110,KEY!$X$6:$X$110,C79&amp;"-"&amp;A78)+1),IF((A78+1)&gt;$AA$6,"",(A78+1)),A78))</f>
        <v/>
      </c>
      <c r="B79" t="str">
        <f>IF(A79="","",COUNTIFS($A$8:$A79,A79)-2)</f>
        <v/>
      </c>
      <c r="C79" t="str">
        <f t="shared" si="13"/>
        <v>AutoTrader</v>
      </c>
      <c r="D79" t="str">
        <f>IFERROR(VLOOKUP($C79&amp;"-"&amp;$A79,KEY!$X$6:$Y$110,2,FALSE),"")</f>
        <v/>
      </c>
      <c r="E79" t="str">
        <f>IF(B79=-1,"*N",IF(B79=0,"*H",IF(B79&lt;(COUNTIFS(DATA_FINAL!$B$5:$B$350,C79,DATA_FINAL!$D$5:$D$350,D79)+1),VLOOKUP(C79&amp;"-"&amp;D79&amp;"-"&amp;B79,DATA_FINAL!$F$5:$G$350,2,FALSE),IF(B79=(COUNTIFS(DATA_FINAL!$B$5:$B$350,C79,DATA_FINAL!$D$5:$D$350,D79)+1),"*T",""))))</f>
        <v/>
      </c>
      <c r="F79" t="str">
        <f t="shared" si="15"/>
        <v/>
      </c>
      <c r="G79" s="64" t="str">
        <f>IF(E79="","***",IF(E79="*N",D79,IF(E79="*H",AA$9,IF(E79="*T","TOTAL (Store Count: "&amp;B78&amp;")",IFERROR(VLOOKUP(F79,DATA_FINAL!$A$5:$G$324,7,FALSE),"")))))</f>
        <v>***</v>
      </c>
      <c r="H79" s="71" t="str">
        <f>IF($G79=$D79,AF$8,IF($G79=$AA$9,AF$9,IF(LEFT($G79,5)=LEFT($AA$10,5),SUMIFS(DATA_FINAL!$AC$5:$AC$350,DATA_FINAL!$B$5:$B$350,$C79,DATA_FINAL!$D$5:$D$350,$D79),IF($G79="***","***",IFERROR(SUMIFS(DATA_FINAL!$AC$5:$AC$350,DATA_FINAL!$A$5:$A$350,$F79),"")))))</f>
        <v>***</v>
      </c>
      <c r="I79" s="72" t="str">
        <f>IF($G79=$D79,AB$8,IF($G79=$AA$9,AB$9,IF(LEFT($G79,5)=LEFT($AA$10,5),SUMIFS(DATA_FINAL!$P$5:$P$350,DATA_FINAL!$B$5:$B$350,$C79,DATA_FINAL!$D$5:$D$350,$D79),IF($G79="***","***",IFERROR(SUMIFS(DATA_FINAL!$P$5:$P$350,DATA_FINAL!$A$5:$A$350,$F79),"")))))</f>
        <v>***</v>
      </c>
      <c r="J79" s="72" t="str">
        <f>IF($G79=$D79,AC$8,IF($G79=$AA$9,AC$9,IF(LEFT($G79,5)=LEFT($AA$10,5),SUMIFS(DATA_FINAL!$S$5:$S$350,DATA_FINAL!$B$5:$B$350,$C79,DATA_FINAL!$D$5:$D$350,$D79),IF($G79="***","***",IFERROR(SUMIFS(DATA_FINAL!$S$5:$S$350,DATA_FINAL!$A$5:$A$350,$F79),"")))))</f>
        <v>***</v>
      </c>
      <c r="K79" s="84" t="str">
        <f t="shared" si="10"/>
        <v>***</v>
      </c>
      <c r="L79" s="72" t="str">
        <f t="shared" si="11"/>
        <v>***</v>
      </c>
      <c r="M79" s="72" t="str">
        <f t="shared" si="12"/>
        <v>***</v>
      </c>
      <c r="N79" s="71" t="str">
        <f>IF($G79=$D79,AJ$8,IF($G79=$AA$9,AJ$9,IF(LEFT($G79,5)=LEFT($AA$10,5),SUMIFS(DATA_FINAL!$AG$5:$AG$350,DATA_FINAL!$B$5:$B$350,$C79,DATA_FINAL!$D$5:$D$350,$D79),IF($G79="***","***",IFERROR(SUMIFS(DATA_FINAL!$AG$5:$AG$350,DATA_FINAL!$A$5:$A$350,$F79),"")))))</f>
        <v>***</v>
      </c>
      <c r="O79" s="307" t="str">
        <f t="shared" si="14"/>
        <v>***</v>
      </c>
    </row>
    <row r="80" spans="1:15" ht="15" customHeight="1" x14ac:dyDescent="0.35">
      <c r="A80" t="str">
        <f>IF(A79="","",IF(B79&gt;(SUMIFS(KEY!$Z$6:$Z$110,KEY!$X$6:$X$110,C80&amp;"-"&amp;A79)+1),IF((A79+1)&gt;$AA$6,"",(A79+1)),A79))</f>
        <v/>
      </c>
      <c r="B80" t="str">
        <f>IF(A80="","",COUNTIFS($A$8:$A80,A80)-2)</f>
        <v/>
      </c>
      <c r="C80" t="str">
        <f t="shared" si="13"/>
        <v>AutoTrader</v>
      </c>
      <c r="D80" t="str">
        <f>IFERROR(VLOOKUP($C80&amp;"-"&amp;$A80,KEY!$X$6:$Y$110,2,FALSE),"")</f>
        <v/>
      </c>
      <c r="E80" t="str">
        <f>IF(B80=-1,"*N",IF(B80=0,"*H",IF(B80&lt;(COUNTIFS(DATA_FINAL!$B$5:$B$350,C80,DATA_FINAL!$D$5:$D$350,D80)+1),VLOOKUP(C80&amp;"-"&amp;D80&amp;"-"&amp;B80,DATA_FINAL!$F$5:$G$350,2,FALSE),IF(B80=(COUNTIFS(DATA_FINAL!$B$5:$B$350,C80,DATA_FINAL!$D$5:$D$350,D80)+1),"*T",""))))</f>
        <v/>
      </c>
      <c r="F80" t="str">
        <f t="shared" si="15"/>
        <v/>
      </c>
      <c r="G80" s="64" t="str">
        <f>IF(E80="","***",IF(E80="*N",D80,IF(E80="*H",AA$9,IF(E80="*T","TOTAL (Store Count: "&amp;B79&amp;")",IFERROR(VLOOKUP(F80,DATA_FINAL!$A$5:$G$324,7,FALSE),"")))))</f>
        <v>***</v>
      </c>
      <c r="H80" s="71" t="str">
        <f>IF($G80=$D80,AF$8,IF($G80=$AA$9,AF$9,IF(LEFT($G80,5)=LEFT($AA$10,5),SUMIFS(DATA_FINAL!$AC$5:$AC$350,DATA_FINAL!$B$5:$B$350,$C80,DATA_FINAL!$D$5:$D$350,$D80),IF($G80="***","***",IFERROR(SUMIFS(DATA_FINAL!$AC$5:$AC$350,DATA_FINAL!$A$5:$A$350,$F80),"")))))</f>
        <v>***</v>
      </c>
      <c r="I80" s="72" t="str">
        <f>IF($G80=$D80,AB$8,IF($G80=$AA$9,AB$9,IF(LEFT($G80,5)=LEFT($AA$10,5),SUMIFS(DATA_FINAL!$P$5:$P$350,DATA_FINAL!$B$5:$B$350,$C80,DATA_FINAL!$D$5:$D$350,$D80),IF($G80="***","***",IFERROR(SUMIFS(DATA_FINAL!$P$5:$P$350,DATA_FINAL!$A$5:$A$350,$F80),"")))))</f>
        <v>***</v>
      </c>
      <c r="J80" s="72" t="str">
        <f>IF($G80=$D80,AC$8,IF($G80=$AA$9,AC$9,IF(LEFT($G80,5)=LEFT($AA$10,5),SUMIFS(DATA_FINAL!$S$5:$S$350,DATA_FINAL!$B$5:$B$350,$C80,DATA_FINAL!$D$5:$D$350,$D80),IF($G80="***","***",IFERROR(SUMIFS(DATA_FINAL!$S$5:$S$350,DATA_FINAL!$A$5:$A$350,$F80),"")))))</f>
        <v>***</v>
      </c>
      <c r="K80" s="84" t="str">
        <f t="shared" si="10"/>
        <v>***</v>
      </c>
      <c r="L80" s="72" t="str">
        <f t="shared" si="11"/>
        <v>***</v>
      </c>
      <c r="M80" s="72" t="str">
        <f t="shared" si="12"/>
        <v>***</v>
      </c>
      <c r="N80" s="71" t="str">
        <f>IF($G80=$D80,AJ$8,IF($G80=$AA$9,AJ$9,IF(LEFT($G80,5)=LEFT($AA$10,5),SUMIFS(DATA_FINAL!$AG$5:$AG$350,DATA_FINAL!$B$5:$B$350,$C80,DATA_FINAL!$D$5:$D$350,$D80),IF($G80="***","***",IFERROR(SUMIFS(DATA_FINAL!$AG$5:$AG$350,DATA_FINAL!$A$5:$A$350,$F80),"")))))</f>
        <v>***</v>
      </c>
      <c r="O80" s="307" t="str">
        <f t="shared" si="14"/>
        <v>***</v>
      </c>
    </row>
    <row r="81" spans="1:15" ht="15" customHeight="1" x14ac:dyDescent="0.35">
      <c r="A81" t="str">
        <f>IF(A80="","",IF(B80&gt;(SUMIFS(KEY!$Z$6:$Z$110,KEY!$X$6:$X$110,C81&amp;"-"&amp;A80)+1),IF((A80+1)&gt;$AA$6,"",(A80+1)),A80))</f>
        <v/>
      </c>
      <c r="B81" t="str">
        <f>IF(A81="","",COUNTIFS($A$8:$A81,A81)-2)</f>
        <v/>
      </c>
      <c r="C81" t="str">
        <f t="shared" si="13"/>
        <v>AutoTrader</v>
      </c>
      <c r="D81" t="str">
        <f>IFERROR(VLOOKUP($C81&amp;"-"&amp;$A81,KEY!$X$6:$Y$110,2,FALSE),"")</f>
        <v/>
      </c>
      <c r="E81" t="str">
        <f>IF(B81=-1,"*N",IF(B81=0,"*H",IF(B81&lt;(COUNTIFS(DATA_FINAL!$B$5:$B$350,C81,DATA_FINAL!$D$5:$D$350,D81)+1),VLOOKUP(C81&amp;"-"&amp;D81&amp;"-"&amp;B81,DATA_FINAL!$F$5:$G$350,2,FALSE),IF(B81=(COUNTIFS(DATA_FINAL!$B$5:$B$350,C81,DATA_FINAL!$D$5:$D$350,D81)+1),"*T",""))))</f>
        <v/>
      </c>
      <c r="F81" t="str">
        <f t="shared" si="15"/>
        <v/>
      </c>
      <c r="G81" s="64" t="str">
        <f>IF(E81="","***",IF(E81="*N",D81,IF(E81="*H",AA$9,IF(E81="*T","TOTAL (Store Count: "&amp;B80&amp;")",IFERROR(VLOOKUP(F81,DATA_FINAL!$A$5:$G$324,7,FALSE),"")))))</f>
        <v>***</v>
      </c>
      <c r="H81" s="71" t="str">
        <f>IF($G81=$D81,AF$8,IF($G81=$AA$9,AF$9,IF(LEFT($G81,5)=LEFT($AA$10,5),SUMIFS(DATA_FINAL!$AC$5:$AC$350,DATA_FINAL!$B$5:$B$350,$C81,DATA_FINAL!$D$5:$D$350,$D81),IF($G81="***","***",IFERROR(SUMIFS(DATA_FINAL!$AC$5:$AC$350,DATA_FINAL!$A$5:$A$350,$F81),"")))))</f>
        <v>***</v>
      </c>
      <c r="I81" s="72" t="str">
        <f>IF($G81=$D81,AB$8,IF($G81=$AA$9,AB$9,IF(LEFT($G81,5)=LEFT($AA$10,5),SUMIFS(DATA_FINAL!$P$5:$P$350,DATA_FINAL!$B$5:$B$350,$C81,DATA_FINAL!$D$5:$D$350,$D81),IF($G81="***","***",IFERROR(SUMIFS(DATA_FINAL!$P$5:$P$350,DATA_FINAL!$A$5:$A$350,$F81),"")))))</f>
        <v>***</v>
      </c>
      <c r="J81" s="72" t="str">
        <f>IF($G81=$D81,AC$8,IF($G81=$AA$9,AC$9,IF(LEFT($G81,5)=LEFT($AA$10,5),SUMIFS(DATA_FINAL!$S$5:$S$350,DATA_FINAL!$B$5:$B$350,$C81,DATA_FINAL!$D$5:$D$350,$D81),IF($G81="***","***",IFERROR(SUMIFS(DATA_FINAL!$S$5:$S$350,DATA_FINAL!$A$5:$A$350,$F81),"")))))</f>
        <v>***</v>
      </c>
      <c r="K81" s="84" t="str">
        <f t="shared" si="10"/>
        <v>***</v>
      </c>
      <c r="L81" s="72" t="str">
        <f t="shared" si="11"/>
        <v>***</v>
      </c>
      <c r="M81" s="72" t="str">
        <f t="shared" si="12"/>
        <v>***</v>
      </c>
      <c r="N81" s="71" t="str">
        <f>IF($G81=$D81,AJ$8,IF($G81=$AA$9,AJ$9,IF(LEFT($G81,5)=LEFT($AA$10,5),SUMIFS(DATA_FINAL!$AG$5:$AG$350,DATA_FINAL!$B$5:$B$350,$C81,DATA_FINAL!$D$5:$D$350,$D81),IF($G81="***","***",IFERROR(SUMIFS(DATA_FINAL!$AG$5:$AG$350,DATA_FINAL!$A$5:$A$350,$F81),"")))))</f>
        <v>***</v>
      </c>
      <c r="O81" s="307" t="str">
        <f t="shared" si="14"/>
        <v>***</v>
      </c>
    </row>
    <row r="82" spans="1:15" ht="15" customHeight="1" x14ac:dyDescent="0.35">
      <c r="A82" t="str">
        <f>IF(A81="","",IF(B81&gt;(SUMIFS(KEY!$Z$6:$Z$110,KEY!$X$6:$X$110,C82&amp;"-"&amp;A81)+1),IF((A81+1)&gt;$AA$6,"",(A81+1)),A81))</f>
        <v/>
      </c>
      <c r="B82" t="str">
        <f>IF(A82="","",COUNTIFS($A$8:$A82,A82)-2)</f>
        <v/>
      </c>
      <c r="C82" t="str">
        <f t="shared" si="13"/>
        <v>AutoTrader</v>
      </c>
      <c r="D82" t="str">
        <f>IFERROR(VLOOKUP($C82&amp;"-"&amp;$A82,KEY!$X$6:$Y$110,2,FALSE),"")</f>
        <v/>
      </c>
      <c r="E82" t="str">
        <f>IF(B82=-1,"*N",IF(B82=0,"*H",IF(B82&lt;(COUNTIFS(DATA_FINAL!$B$5:$B$350,C82,DATA_FINAL!$D$5:$D$350,D82)+1),VLOOKUP(C82&amp;"-"&amp;D82&amp;"-"&amp;B82,DATA_FINAL!$F$5:$G$350,2,FALSE),IF(B82=(COUNTIFS(DATA_FINAL!$B$5:$B$350,C82,DATA_FINAL!$D$5:$D$350,D82)+1),"*T",""))))</f>
        <v/>
      </c>
      <c r="F82" t="str">
        <f t="shared" si="15"/>
        <v/>
      </c>
      <c r="G82" s="64" t="str">
        <f>IF(E82="","***",IF(E82="*N",D82,IF(E82="*H",AA$9,IF(E82="*T","TOTAL (Store Count: "&amp;B81&amp;")",IFERROR(VLOOKUP(F82,DATA_FINAL!$A$5:$G$324,7,FALSE),"")))))</f>
        <v>***</v>
      </c>
      <c r="H82" s="71" t="str">
        <f>IF($G82=$D82,AF$8,IF($G82=$AA$9,AF$9,IF(LEFT($G82,5)=LEFT($AA$10,5),SUMIFS(DATA_FINAL!$AC$5:$AC$350,DATA_FINAL!$B$5:$B$350,$C82,DATA_FINAL!$D$5:$D$350,$D82),IF($G82="***","***",IFERROR(SUMIFS(DATA_FINAL!$AC$5:$AC$350,DATA_FINAL!$A$5:$A$350,$F82),"")))))</f>
        <v>***</v>
      </c>
      <c r="I82" s="72" t="str">
        <f>IF($G82=$D82,AB$8,IF($G82=$AA$9,AB$9,IF(LEFT($G82,5)=LEFT($AA$10,5),SUMIFS(DATA_FINAL!$P$5:$P$350,DATA_FINAL!$B$5:$B$350,$C82,DATA_FINAL!$D$5:$D$350,$D82),IF($G82="***","***",IFERROR(SUMIFS(DATA_FINAL!$P$5:$P$350,DATA_FINAL!$A$5:$A$350,$F82),"")))))</f>
        <v>***</v>
      </c>
      <c r="J82" s="72" t="str">
        <f>IF($G82=$D82,AC$8,IF($G82=$AA$9,AC$9,IF(LEFT($G82,5)=LEFT($AA$10,5),SUMIFS(DATA_FINAL!$S$5:$S$350,DATA_FINAL!$B$5:$B$350,$C82,DATA_FINAL!$D$5:$D$350,$D82),IF($G82="***","***",IFERROR(SUMIFS(DATA_FINAL!$S$5:$S$350,DATA_FINAL!$A$5:$A$350,$F82),"")))))</f>
        <v>***</v>
      </c>
      <c r="K82" s="84" t="str">
        <f t="shared" si="10"/>
        <v>***</v>
      </c>
      <c r="L82" s="72" t="str">
        <f t="shared" si="11"/>
        <v>***</v>
      </c>
      <c r="M82" s="72" t="str">
        <f t="shared" si="12"/>
        <v>***</v>
      </c>
      <c r="N82" s="71" t="str">
        <f>IF($G82=$D82,AJ$8,IF($G82=$AA$9,AJ$9,IF(LEFT($G82,5)=LEFT($AA$10,5),SUMIFS(DATA_FINAL!$AG$5:$AG$350,DATA_FINAL!$B$5:$B$350,$C82,DATA_FINAL!$D$5:$D$350,$D82),IF($G82="***","***",IFERROR(SUMIFS(DATA_FINAL!$AG$5:$AG$350,DATA_FINAL!$A$5:$A$350,$F82),"")))))</f>
        <v>***</v>
      </c>
      <c r="O82" s="307" t="str">
        <f t="shared" si="14"/>
        <v>***</v>
      </c>
    </row>
    <row r="83" spans="1:15" ht="15" customHeight="1" x14ac:dyDescent="0.35">
      <c r="A83" t="str">
        <f>IF(A82="","",IF(B82&gt;(SUMIFS(KEY!$Z$6:$Z$110,KEY!$X$6:$X$110,C83&amp;"-"&amp;A82)+1),IF((A82+1)&gt;$AA$6,"",(A82+1)),A82))</f>
        <v/>
      </c>
      <c r="B83" t="str">
        <f>IF(A83="","",COUNTIFS($A$8:$A83,A83)-2)</f>
        <v/>
      </c>
      <c r="C83" t="str">
        <f t="shared" si="13"/>
        <v>AutoTrader</v>
      </c>
      <c r="D83" t="str">
        <f>IFERROR(VLOOKUP($C83&amp;"-"&amp;$A83,KEY!$X$6:$Y$110,2,FALSE),"")</f>
        <v/>
      </c>
      <c r="E83" t="str">
        <f>IF(B83=-1,"*N",IF(B83=0,"*H",IF(B83&lt;(COUNTIFS(DATA_FINAL!$B$5:$B$350,C83,DATA_FINAL!$D$5:$D$350,D83)+1),VLOOKUP(C83&amp;"-"&amp;D83&amp;"-"&amp;B83,DATA_FINAL!$F$5:$G$350,2,FALSE),IF(B83=(COUNTIFS(DATA_FINAL!$B$5:$B$350,C83,DATA_FINAL!$D$5:$D$350,D83)+1),"*T",""))))</f>
        <v/>
      </c>
      <c r="F83" t="str">
        <f t="shared" si="15"/>
        <v/>
      </c>
      <c r="G83" s="64" t="str">
        <f>IF(E83="","***",IF(E83="*N",D83,IF(E83="*H",AA$9,IF(E83="*T","TOTAL (Store Count: "&amp;B82&amp;")",IFERROR(VLOOKUP(F83,DATA_FINAL!$A$5:$G$324,7,FALSE),"")))))</f>
        <v>***</v>
      </c>
      <c r="H83" s="71" t="str">
        <f>IF($G83=$D83,AF$8,IF($G83=$AA$9,AF$9,IF(LEFT($G83,5)=LEFT($AA$10,5),SUMIFS(DATA_FINAL!$AC$5:$AC$350,DATA_FINAL!$B$5:$B$350,$C83,DATA_FINAL!$D$5:$D$350,$D83),IF($G83="***","***",IFERROR(SUMIFS(DATA_FINAL!$AC$5:$AC$350,DATA_FINAL!$A$5:$A$350,$F83),"")))))</f>
        <v>***</v>
      </c>
      <c r="I83" s="72" t="str">
        <f>IF($G83=$D83,AB$8,IF($G83=$AA$9,AB$9,IF(LEFT($G83,5)=LEFT($AA$10,5),SUMIFS(DATA_FINAL!$P$5:$P$350,DATA_FINAL!$B$5:$B$350,$C83,DATA_FINAL!$D$5:$D$350,$D83),IF($G83="***","***",IFERROR(SUMIFS(DATA_FINAL!$P$5:$P$350,DATA_FINAL!$A$5:$A$350,$F83),"")))))</f>
        <v>***</v>
      </c>
      <c r="J83" s="72" t="str">
        <f>IF($G83=$D83,AC$8,IF($G83=$AA$9,AC$9,IF(LEFT($G83,5)=LEFT($AA$10,5),SUMIFS(DATA_FINAL!$S$5:$S$350,DATA_FINAL!$B$5:$B$350,$C83,DATA_FINAL!$D$5:$D$350,$D83),IF($G83="***","***",IFERROR(SUMIFS(DATA_FINAL!$S$5:$S$350,DATA_FINAL!$A$5:$A$350,$F83),"")))))</f>
        <v>***</v>
      </c>
      <c r="K83" s="84" t="str">
        <f t="shared" si="10"/>
        <v>***</v>
      </c>
      <c r="L83" s="72" t="str">
        <f t="shared" si="11"/>
        <v>***</v>
      </c>
      <c r="M83" s="72" t="str">
        <f t="shared" si="12"/>
        <v>***</v>
      </c>
      <c r="N83" s="71" t="str">
        <f>IF($G83=$D83,AJ$8,IF($G83=$AA$9,AJ$9,IF(LEFT($G83,5)=LEFT($AA$10,5),SUMIFS(DATA_FINAL!$AG$5:$AG$350,DATA_FINAL!$B$5:$B$350,$C83,DATA_FINAL!$D$5:$D$350,$D83),IF($G83="***","***",IFERROR(SUMIFS(DATA_FINAL!$AG$5:$AG$350,DATA_FINAL!$A$5:$A$350,$F83),"")))))</f>
        <v>***</v>
      </c>
      <c r="O83" s="307" t="str">
        <f t="shared" si="14"/>
        <v>***</v>
      </c>
    </row>
    <row r="84" spans="1:15" ht="15" customHeight="1" x14ac:dyDescent="0.35">
      <c r="A84" t="str">
        <f>IF(A83="","",IF(B83&gt;(SUMIFS(KEY!$Z$6:$Z$110,KEY!$X$6:$X$110,C84&amp;"-"&amp;A83)+1),IF((A83+1)&gt;$AA$6,"",(A83+1)),A83))</f>
        <v/>
      </c>
      <c r="B84" t="str">
        <f>IF(A84="","",COUNTIFS($A$8:$A84,A84)-2)</f>
        <v/>
      </c>
      <c r="C84" t="str">
        <f t="shared" si="13"/>
        <v>AutoTrader</v>
      </c>
      <c r="D84" t="str">
        <f>IFERROR(VLOOKUP($C84&amp;"-"&amp;$A84,KEY!$X$6:$Y$110,2,FALSE),"")</f>
        <v/>
      </c>
      <c r="E84" t="str">
        <f>IF(B84=-1,"*N",IF(B84=0,"*H",IF(B84&lt;(COUNTIFS(DATA_FINAL!$B$5:$B$350,C84,DATA_FINAL!$D$5:$D$350,D84)+1),VLOOKUP(C84&amp;"-"&amp;D84&amp;"-"&amp;B84,DATA_FINAL!$F$5:$G$350,2,FALSE),IF(B84=(COUNTIFS(DATA_FINAL!$B$5:$B$350,C84,DATA_FINAL!$D$5:$D$350,D84)+1),"*T",""))))</f>
        <v/>
      </c>
      <c r="F84" t="str">
        <f t="shared" si="15"/>
        <v/>
      </c>
      <c r="G84" s="64" t="str">
        <f>IF(E84="","***",IF(E84="*N",D84,IF(E84="*H",AA$9,IF(E84="*T","TOTAL (Store Count: "&amp;B83&amp;")",IFERROR(VLOOKUP(F84,DATA_FINAL!$A$5:$G$324,7,FALSE),"")))))</f>
        <v>***</v>
      </c>
      <c r="H84" s="71" t="str">
        <f>IF($G84=$D84,AF$8,IF($G84=$AA$9,AF$9,IF(LEFT($G84,5)=LEFT($AA$10,5),SUMIFS(DATA_FINAL!$AC$5:$AC$350,DATA_FINAL!$B$5:$B$350,$C84,DATA_FINAL!$D$5:$D$350,$D84),IF($G84="***","***",IFERROR(SUMIFS(DATA_FINAL!$AC$5:$AC$350,DATA_FINAL!$A$5:$A$350,$F84),"")))))</f>
        <v>***</v>
      </c>
      <c r="I84" s="72" t="str">
        <f>IF($G84=$D84,AB$8,IF($G84=$AA$9,AB$9,IF(LEFT($G84,5)=LEFT($AA$10,5),SUMIFS(DATA_FINAL!$P$5:$P$350,DATA_FINAL!$B$5:$B$350,$C84,DATA_FINAL!$D$5:$D$350,$D84),IF($G84="***","***",IFERROR(SUMIFS(DATA_FINAL!$P$5:$P$350,DATA_FINAL!$A$5:$A$350,$F84),"")))))</f>
        <v>***</v>
      </c>
      <c r="J84" s="72" t="str">
        <f>IF($G84=$D84,AC$8,IF($G84=$AA$9,AC$9,IF(LEFT($G84,5)=LEFT($AA$10,5),SUMIFS(DATA_FINAL!$S$5:$S$350,DATA_FINAL!$B$5:$B$350,$C84,DATA_FINAL!$D$5:$D$350,$D84),IF($G84="***","***",IFERROR(SUMIFS(DATA_FINAL!$S$5:$S$350,DATA_FINAL!$A$5:$A$350,$F84),"")))))</f>
        <v>***</v>
      </c>
      <c r="K84" s="84" t="str">
        <f t="shared" si="10"/>
        <v>***</v>
      </c>
      <c r="L84" s="72" t="str">
        <f t="shared" si="11"/>
        <v>***</v>
      </c>
      <c r="M84" s="72" t="str">
        <f t="shared" si="12"/>
        <v>***</v>
      </c>
      <c r="N84" s="71" t="str">
        <f>IF($G84=$D84,AJ$8,IF($G84=$AA$9,AJ$9,IF(LEFT($G84,5)=LEFT($AA$10,5),SUMIFS(DATA_FINAL!$AG$5:$AG$350,DATA_FINAL!$B$5:$B$350,$C84,DATA_FINAL!$D$5:$D$350,$D84),IF($G84="***","***",IFERROR(SUMIFS(DATA_FINAL!$AG$5:$AG$350,DATA_FINAL!$A$5:$A$350,$F84),"")))))</f>
        <v>***</v>
      </c>
      <c r="O84" s="307" t="str">
        <f t="shared" si="14"/>
        <v>***</v>
      </c>
    </row>
    <row r="85" spans="1:15" ht="15" customHeight="1" x14ac:dyDescent="0.35">
      <c r="A85" t="str">
        <f>IF(A84="","",IF(B84&gt;(SUMIFS(KEY!$Z$6:$Z$110,KEY!$X$6:$X$110,C85&amp;"-"&amp;A84)+1),IF((A84+1)&gt;$AA$6,"",(A84+1)),A84))</f>
        <v/>
      </c>
      <c r="B85" t="str">
        <f>IF(A85="","",COUNTIFS($A$8:$A85,A85)-2)</f>
        <v/>
      </c>
      <c r="C85" t="str">
        <f t="shared" si="13"/>
        <v>AutoTrader</v>
      </c>
      <c r="D85" t="str">
        <f>IFERROR(VLOOKUP($C85&amp;"-"&amp;$A85,KEY!$X$6:$Y$110,2,FALSE),"")</f>
        <v/>
      </c>
      <c r="E85" t="str">
        <f>IF(B85=-1,"*N",IF(B85=0,"*H",IF(B85&lt;(COUNTIFS(DATA_FINAL!$B$5:$B$350,C85,DATA_FINAL!$D$5:$D$350,D85)+1),VLOOKUP(C85&amp;"-"&amp;D85&amp;"-"&amp;B85,DATA_FINAL!$F$5:$G$350,2,FALSE),IF(B85=(COUNTIFS(DATA_FINAL!$B$5:$B$350,C85,DATA_FINAL!$D$5:$D$350,D85)+1),"*T",""))))</f>
        <v/>
      </c>
      <c r="F85" t="str">
        <f t="shared" si="15"/>
        <v/>
      </c>
      <c r="G85" s="64" t="str">
        <f>IF(E85="","***",IF(E85="*N",D85,IF(E85="*H",AA$9,IF(E85="*T","TOTAL (Store Count: "&amp;B84&amp;")",IFERROR(VLOOKUP(F85,DATA_FINAL!$A$5:$G$324,7,FALSE),"")))))</f>
        <v>***</v>
      </c>
      <c r="H85" s="71" t="str">
        <f>IF($G85=$D85,AF$8,IF($G85=$AA$9,AF$9,IF(LEFT($G85,5)=LEFT($AA$10,5),SUMIFS(DATA_FINAL!$AC$5:$AC$350,DATA_FINAL!$B$5:$B$350,$C85,DATA_FINAL!$D$5:$D$350,$D85),IF($G85="***","***",IFERROR(SUMIFS(DATA_FINAL!$AC$5:$AC$350,DATA_FINAL!$A$5:$A$350,$F85),"")))))</f>
        <v>***</v>
      </c>
      <c r="I85" s="72" t="str">
        <f>IF($G85=$D85,AB$8,IF($G85=$AA$9,AB$9,IF(LEFT($G85,5)=LEFT($AA$10,5),SUMIFS(DATA_FINAL!$P$5:$P$350,DATA_FINAL!$B$5:$B$350,$C85,DATA_FINAL!$D$5:$D$350,$D85),IF($G85="***","***",IFERROR(SUMIFS(DATA_FINAL!$P$5:$P$350,DATA_FINAL!$A$5:$A$350,$F85),"")))))</f>
        <v>***</v>
      </c>
      <c r="J85" s="72" t="str">
        <f>IF($G85=$D85,AC$8,IF($G85=$AA$9,AC$9,IF(LEFT($G85,5)=LEFT($AA$10,5),SUMIFS(DATA_FINAL!$S$5:$S$350,DATA_FINAL!$B$5:$B$350,$C85,DATA_FINAL!$D$5:$D$350,$D85),IF($G85="***","***",IFERROR(SUMIFS(DATA_FINAL!$S$5:$S$350,DATA_FINAL!$A$5:$A$350,$F85),"")))))</f>
        <v>***</v>
      </c>
      <c r="K85" s="84" t="str">
        <f t="shared" si="10"/>
        <v>***</v>
      </c>
      <c r="L85" s="72" t="str">
        <f t="shared" si="11"/>
        <v>***</v>
      </c>
      <c r="M85" s="72" t="str">
        <f t="shared" si="12"/>
        <v>***</v>
      </c>
      <c r="N85" s="71" t="str">
        <f>IF($G85=$D85,AJ$8,IF($G85=$AA$9,AJ$9,IF(LEFT($G85,5)=LEFT($AA$10,5),SUMIFS(DATA_FINAL!$AG$5:$AG$350,DATA_FINAL!$B$5:$B$350,$C85,DATA_FINAL!$D$5:$D$350,$D85),IF($G85="***","***",IFERROR(SUMIFS(DATA_FINAL!$AG$5:$AG$350,DATA_FINAL!$A$5:$A$350,$F85),"")))))</f>
        <v>***</v>
      </c>
      <c r="O85" s="307" t="str">
        <f t="shared" si="14"/>
        <v>***</v>
      </c>
    </row>
    <row r="86" spans="1:15" ht="15" customHeight="1" x14ac:dyDescent="0.35">
      <c r="A86" t="str">
        <f>IF(A85="","",IF(B85&gt;(SUMIFS(KEY!$Z$6:$Z$110,KEY!$X$6:$X$110,C86&amp;"-"&amp;A85)+1),IF((A85+1)&gt;$AA$6,"",(A85+1)),A85))</f>
        <v/>
      </c>
      <c r="B86" t="str">
        <f>IF(A86="","",COUNTIFS($A$8:$A86,A86)-2)</f>
        <v/>
      </c>
      <c r="C86" t="str">
        <f t="shared" si="13"/>
        <v>AutoTrader</v>
      </c>
      <c r="D86" t="str">
        <f>IFERROR(VLOOKUP($C86&amp;"-"&amp;$A86,KEY!$X$6:$Y$110,2,FALSE),"")</f>
        <v/>
      </c>
      <c r="E86" t="str">
        <f>IF(B86=-1,"*N",IF(B86=0,"*H",IF(B86&lt;(COUNTIFS(DATA_FINAL!$B$5:$B$350,C86,DATA_FINAL!$D$5:$D$350,D86)+1),VLOOKUP(C86&amp;"-"&amp;D86&amp;"-"&amp;B86,DATA_FINAL!$F$5:$G$350,2,FALSE),IF(B86=(COUNTIFS(DATA_FINAL!$B$5:$B$350,C86,DATA_FINAL!$D$5:$D$350,D86)+1),"*T",""))))</f>
        <v/>
      </c>
      <c r="F86" t="str">
        <f t="shared" si="15"/>
        <v/>
      </c>
      <c r="G86" s="64" t="str">
        <f>IF(E86="","***",IF(E86="*N",D86,IF(E86="*H",AA$9,IF(E86="*T","TOTAL (Store Count: "&amp;B85&amp;")",IFERROR(VLOOKUP(F86,DATA_FINAL!$A$5:$G$324,7,FALSE),"")))))</f>
        <v>***</v>
      </c>
      <c r="H86" s="71" t="str">
        <f>IF($G86=$D86,AF$8,IF($G86=$AA$9,AF$9,IF(LEFT($G86,5)=LEFT($AA$10,5),SUMIFS(DATA_FINAL!$AC$5:$AC$350,DATA_FINAL!$B$5:$B$350,$C86,DATA_FINAL!$D$5:$D$350,$D86),IF($G86="***","***",IFERROR(SUMIFS(DATA_FINAL!$AC$5:$AC$350,DATA_FINAL!$A$5:$A$350,$F86),"")))))</f>
        <v>***</v>
      </c>
      <c r="I86" s="72" t="str">
        <f>IF($G86=$D86,AB$8,IF($G86=$AA$9,AB$9,IF(LEFT($G86,5)=LEFT($AA$10,5),SUMIFS(DATA_FINAL!$P$5:$P$350,DATA_FINAL!$B$5:$B$350,$C86,DATA_FINAL!$D$5:$D$350,$D86),IF($G86="***","***",IFERROR(SUMIFS(DATA_FINAL!$P$5:$P$350,DATA_FINAL!$A$5:$A$350,$F86),"")))))</f>
        <v>***</v>
      </c>
      <c r="J86" s="72" t="str">
        <f>IF($G86=$D86,AC$8,IF($G86=$AA$9,AC$9,IF(LEFT($G86,5)=LEFT($AA$10,5),SUMIFS(DATA_FINAL!$S$5:$S$350,DATA_FINAL!$B$5:$B$350,$C86,DATA_FINAL!$D$5:$D$350,$D86),IF($G86="***","***",IFERROR(SUMIFS(DATA_FINAL!$S$5:$S$350,DATA_FINAL!$A$5:$A$350,$F86),"")))))</f>
        <v>***</v>
      </c>
      <c r="K86" s="84" t="str">
        <f t="shared" si="10"/>
        <v>***</v>
      </c>
      <c r="L86" s="72" t="str">
        <f t="shared" si="11"/>
        <v>***</v>
      </c>
      <c r="M86" s="72" t="str">
        <f t="shared" si="12"/>
        <v>***</v>
      </c>
      <c r="N86" s="71" t="str">
        <f>IF($G86=$D86,AJ$8,IF($G86=$AA$9,AJ$9,IF(LEFT($G86,5)=LEFT($AA$10,5),SUMIFS(DATA_FINAL!$AG$5:$AG$350,DATA_FINAL!$B$5:$B$350,$C86,DATA_FINAL!$D$5:$D$350,$D86),IF($G86="***","***",IFERROR(SUMIFS(DATA_FINAL!$AG$5:$AG$350,DATA_FINAL!$A$5:$A$350,$F86),"")))))</f>
        <v>***</v>
      </c>
      <c r="O86" s="307" t="str">
        <f t="shared" si="14"/>
        <v>***</v>
      </c>
    </row>
    <row r="87" spans="1:15" ht="15" customHeight="1" x14ac:dyDescent="0.35">
      <c r="A87" t="str">
        <f>IF(A86="","",IF(B86&gt;(SUMIFS(KEY!$Z$6:$Z$110,KEY!$X$6:$X$110,C87&amp;"-"&amp;A86)+1),IF((A86+1)&gt;$AA$6,"",(A86+1)),A86))</f>
        <v/>
      </c>
      <c r="B87" t="str">
        <f>IF(A87="","",COUNTIFS($A$8:$A87,A87)-2)</f>
        <v/>
      </c>
      <c r="C87" t="str">
        <f t="shared" si="13"/>
        <v>AutoTrader</v>
      </c>
      <c r="D87" t="str">
        <f>IFERROR(VLOOKUP($C87&amp;"-"&amp;$A87,KEY!$X$6:$Y$110,2,FALSE),"")</f>
        <v/>
      </c>
      <c r="E87" t="str">
        <f>IF(B87=-1,"*N",IF(B87=0,"*H",IF(B87&lt;(COUNTIFS(DATA_FINAL!$B$5:$B$350,C87,DATA_FINAL!$D$5:$D$350,D87)+1),VLOOKUP(C87&amp;"-"&amp;D87&amp;"-"&amp;B87,DATA_FINAL!$F$5:$G$350,2,FALSE),IF(B87=(COUNTIFS(DATA_FINAL!$B$5:$B$350,C87,DATA_FINAL!$D$5:$D$350,D87)+1),"*T",""))))</f>
        <v/>
      </c>
      <c r="F87" t="str">
        <f t="shared" si="15"/>
        <v/>
      </c>
      <c r="G87" s="64" t="str">
        <f>IF(E87="","***",IF(E87="*N",D87,IF(E87="*H",AA$9,IF(E87="*T","TOTAL (Store Count: "&amp;B86&amp;")",IFERROR(VLOOKUP(F87,DATA_FINAL!$A$5:$G$324,7,FALSE),"")))))</f>
        <v>***</v>
      </c>
      <c r="H87" s="71" t="str">
        <f>IF($G87=$D87,AF$8,IF($G87=$AA$9,AF$9,IF(LEFT($G87,5)=LEFT($AA$10,5),SUMIFS(DATA_FINAL!$AC$5:$AC$350,DATA_FINAL!$B$5:$B$350,$C87,DATA_FINAL!$D$5:$D$350,$D87),IF($G87="***","***",IFERROR(SUMIFS(DATA_FINAL!$AC$5:$AC$350,DATA_FINAL!$A$5:$A$350,$F87),"")))))</f>
        <v>***</v>
      </c>
      <c r="I87" s="72" t="str">
        <f>IF($G87=$D87,AB$8,IF($G87=$AA$9,AB$9,IF(LEFT($G87,5)=LEFT($AA$10,5),SUMIFS(DATA_FINAL!$P$5:$P$350,DATA_FINAL!$B$5:$B$350,$C87,DATA_FINAL!$D$5:$D$350,$D87),IF($G87="***","***",IFERROR(SUMIFS(DATA_FINAL!$P$5:$P$350,DATA_FINAL!$A$5:$A$350,$F87),"")))))</f>
        <v>***</v>
      </c>
      <c r="J87" s="72" t="str">
        <f>IF($G87=$D87,AC$8,IF($G87=$AA$9,AC$9,IF(LEFT($G87,5)=LEFT($AA$10,5),SUMIFS(DATA_FINAL!$S$5:$S$350,DATA_FINAL!$B$5:$B$350,$C87,DATA_FINAL!$D$5:$D$350,$D87),IF($G87="***","***",IFERROR(SUMIFS(DATA_FINAL!$S$5:$S$350,DATA_FINAL!$A$5:$A$350,$F87),"")))))</f>
        <v>***</v>
      </c>
      <c r="K87" s="84" t="str">
        <f t="shared" si="10"/>
        <v>***</v>
      </c>
      <c r="L87" s="72" t="str">
        <f t="shared" si="11"/>
        <v>***</v>
      </c>
      <c r="M87" s="72" t="str">
        <f t="shared" si="12"/>
        <v>***</v>
      </c>
      <c r="N87" s="71" t="str">
        <f>IF($G87=$D87,AJ$8,IF($G87=$AA$9,AJ$9,IF(LEFT($G87,5)=LEFT($AA$10,5),SUMIFS(DATA_FINAL!$AG$5:$AG$350,DATA_FINAL!$B$5:$B$350,$C87,DATA_FINAL!$D$5:$D$350,$D87),IF($G87="***","***",IFERROR(SUMIFS(DATA_FINAL!$AG$5:$AG$350,DATA_FINAL!$A$5:$A$350,$F87),"")))))</f>
        <v>***</v>
      </c>
      <c r="O87" s="307" t="str">
        <f t="shared" si="14"/>
        <v>***</v>
      </c>
    </row>
    <row r="88" spans="1:15" ht="15" customHeight="1" x14ac:dyDescent="0.35">
      <c r="A88" t="str">
        <f>IF(A87="","",IF(B87&gt;(SUMIFS(KEY!$Z$6:$Z$110,KEY!$X$6:$X$110,C88&amp;"-"&amp;A87)+1),IF((A87+1)&gt;$AA$6,"",(A87+1)),A87))</f>
        <v/>
      </c>
      <c r="B88" t="str">
        <f>IF(A88="","",COUNTIFS($A$8:$A88,A88)-2)</f>
        <v/>
      </c>
      <c r="C88" t="str">
        <f t="shared" si="13"/>
        <v>AutoTrader</v>
      </c>
      <c r="D88" t="str">
        <f>IFERROR(VLOOKUP($C88&amp;"-"&amp;$A88,KEY!$X$6:$Y$110,2,FALSE),"")</f>
        <v/>
      </c>
      <c r="E88" t="str">
        <f>IF(B88=-1,"*N",IF(B88=0,"*H",IF(B88&lt;(COUNTIFS(DATA_FINAL!$B$5:$B$350,C88,DATA_FINAL!$D$5:$D$350,D88)+1),VLOOKUP(C88&amp;"-"&amp;D88&amp;"-"&amp;B88,DATA_FINAL!$F$5:$G$350,2,FALSE),IF(B88=(COUNTIFS(DATA_FINAL!$B$5:$B$350,C88,DATA_FINAL!$D$5:$D$350,D88)+1),"*T",""))))</f>
        <v/>
      </c>
      <c r="F88" t="str">
        <f t="shared" si="15"/>
        <v/>
      </c>
      <c r="G88" s="64" t="str">
        <f>IF(E88="","***",IF(E88="*N",D88,IF(E88="*H",AA$9,IF(E88="*T","TOTAL (Store Count: "&amp;B87&amp;")",IFERROR(VLOOKUP(F88,DATA_FINAL!$A$5:$G$324,7,FALSE),"")))))</f>
        <v>***</v>
      </c>
      <c r="H88" s="71" t="str">
        <f>IF($G88=$D88,AF$8,IF($G88=$AA$9,AF$9,IF(LEFT($G88,5)=LEFT($AA$10,5),SUMIFS(DATA_FINAL!$AC$5:$AC$350,DATA_FINAL!$B$5:$B$350,$C88,DATA_FINAL!$D$5:$D$350,$D88),IF($G88="***","***",IFERROR(SUMIFS(DATA_FINAL!$AC$5:$AC$350,DATA_FINAL!$A$5:$A$350,$F88),"")))))</f>
        <v>***</v>
      </c>
      <c r="I88" s="72" t="str">
        <f>IF($G88=$D88,AB$8,IF($G88=$AA$9,AB$9,IF(LEFT($G88,5)=LEFT($AA$10,5),SUMIFS(DATA_FINAL!$P$5:$P$350,DATA_FINAL!$B$5:$B$350,$C88,DATA_FINAL!$D$5:$D$350,$D88),IF($G88="***","***",IFERROR(SUMIFS(DATA_FINAL!$P$5:$P$350,DATA_FINAL!$A$5:$A$350,$F88),"")))))</f>
        <v>***</v>
      </c>
      <c r="J88" s="72" t="str">
        <f>IF($G88=$D88,AC$8,IF($G88=$AA$9,AC$9,IF(LEFT($G88,5)=LEFT($AA$10,5),SUMIFS(DATA_FINAL!$S$5:$S$350,DATA_FINAL!$B$5:$B$350,$C88,DATA_FINAL!$D$5:$D$350,$D88),IF($G88="***","***",IFERROR(SUMIFS(DATA_FINAL!$S$5:$S$350,DATA_FINAL!$A$5:$A$350,$F88),"")))))</f>
        <v>***</v>
      </c>
      <c r="K88" s="84" t="str">
        <f t="shared" si="10"/>
        <v>***</v>
      </c>
      <c r="L88" s="72" t="str">
        <f t="shared" si="11"/>
        <v>***</v>
      </c>
      <c r="M88" s="72" t="str">
        <f t="shared" si="12"/>
        <v>***</v>
      </c>
      <c r="N88" s="71" t="str">
        <f>IF($G88=$D88,AJ$8,IF($G88=$AA$9,AJ$9,IF(LEFT($G88,5)=LEFT($AA$10,5),SUMIFS(DATA_FINAL!$AG$5:$AG$350,DATA_FINAL!$B$5:$B$350,$C88,DATA_FINAL!$D$5:$D$350,$D88),IF($G88="***","***",IFERROR(SUMIFS(DATA_FINAL!$AG$5:$AG$350,DATA_FINAL!$A$5:$A$350,$F88),"")))))</f>
        <v>***</v>
      </c>
      <c r="O88" s="307" t="str">
        <f t="shared" si="14"/>
        <v>***</v>
      </c>
    </row>
    <row r="89" spans="1:15" ht="15" customHeight="1" x14ac:dyDescent="0.35">
      <c r="A89" t="str">
        <f>IF(A88="","",IF(B88&gt;(SUMIFS(KEY!$Z$6:$Z$110,KEY!$X$6:$X$110,C89&amp;"-"&amp;A88)+1),IF((A88+1)&gt;$AA$6,"",(A88+1)),A88))</f>
        <v/>
      </c>
      <c r="B89" t="str">
        <f>IF(A89="","",COUNTIFS($A$8:$A89,A89)-2)</f>
        <v/>
      </c>
      <c r="C89" t="str">
        <f t="shared" si="13"/>
        <v>AutoTrader</v>
      </c>
      <c r="D89" t="str">
        <f>IFERROR(VLOOKUP($C89&amp;"-"&amp;$A89,KEY!$X$6:$Y$110,2,FALSE),"")</f>
        <v/>
      </c>
      <c r="E89" t="str">
        <f>IF(B89=-1,"*N",IF(B89=0,"*H",IF(B89&lt;(COUNTIFS(DATA_FINAL!$B$5:$B$350,C89,DATA_FINAL!$D$5:$D$350,D89)+1),VLOOKUP(C89&amp;"-"&amp;D89&amp;"-"&amp;B89,DATA_FINAL!$F$5:$G$350,2,FALSE),IF(B89=(COUNTIFS(DATA_FINAL!$B$5:$B$350,C89,DATA_FINAL!$D$5:$D$350,D89)+1),"*T",""))))</f>
        <v/>
      </c>
      <c r="F89" t="str">
        <f t="shared" si="15"/>
        <v/>
      </c>
      <c r="G89" s="64" t="str">
        <f>IF(E89="","***",IF(E89="*N",D89,IF(E89="*H",AA$9,IF(E89="*T","TOTAL (Store Count: "&amp;B88&amp;")",IFERROR(VLOOKUP(F89,DATA_FINAL!$A$5:$G$324,7,FALSE),"")))))</f>
        <v>***</v>
      </c>
      <c r="H89" s="71" t="str">
        <f>IF($G89=$D89,AF$8,IF($G89=$AA$9,AF$9,IF(LEFT($G89,5)=LEFT($AA$10,5),SUMIFS(DATA_FINAL!$AC$5:$AC$350,DATA_FINAL!$B$5:$B$350,$C89,DATA_FINAL!$D$5:$D$350,$D89),IF($G89="***","***",IFERROR(SUMIFS(DATA_FINAL!$AC$5:$AC$350,DATA_FINAL!$A$5:$A$350,$F89),"")))))</f>
        <v>***</v>
      </c>
      <c r="I89" s="72" t="str">
        <f>IF($G89=$D89,AB$8,IF($G89=$AA$9,AB$9,IF(LEFT($G89,5)=LEFT($AA$10,5),SUMIFS(DATA_FINAL!$P$5:$P$350,DATA_FINAL!$B$5:$B$350,$C89,DATA_FINAL!$D$5:$D$350,$D89),IF($G89="***","***",IFERROR(SUMIFS(DATA_FINAL!$P$5:$P$350,DATA_FINAL!$A$5:$A$350,$F89),"")))))</f>
        <v>***</v>
      </c>
      <c r="J89" s="72" t="str">
        <f>IF($G89=$D89,AC$8,IF($G89=$AA$9,AC$9,IF(LEFT($G89,5)=LEFT($AA$10,5),SUMIFS(DATA_FINAL!$S$5:$S$350,DATA_FINAL!$B$5:$B$350,$C89,DATA_FINAL!$D$5:$D$350,$D89),IF($G89="***","***",IFERROR(SUMIFS(DATA_FINAL!$S$5:$S$350,DATA_FINAL!$A$5:$A$350,$F89),"")))))</f>
        <v>***</v>
      </c>
      <c r="K89" s="84" t="str">
        <f t="shared" si="10"/>
        <v>***</v>
      </c>
      <c r="L89" s="72" t="str">
        <f t="shared" si="11"/>
        <v>***</v>
      </c>
      <c r="M89" s="72" t="str">
        <f t="shared" si="12"/>
        <v>***</v>
      </c>
      <c r="N89" s="71" t="str">
        <f>IF($G89=$D89,AJ$8,IF($G89=$AA$9,AJ$9,IF(LEFT($G89,5)=LEFT($AA$10,5),SUMIFS(DATA_FINAL!$AG$5:$AG$350,DATA_FINAL!$B$5:$B$350,$C89,DATA_FINAL!$D$5:$D$350,$D89),IF($G89="***","***",IFERROR(SUMIFS(DATA_FINAL!$AG$5:$AG$350,DATA_FINAL!$A$5:$A$350,$F89),"")))))</f>
        <v>***</v>
      </c>
      <c r="O89" s="307" t="str">
        <f t="shared" si="14"/>
        <v>***</v>
      </c>
    </row>
    <row r="90" spans="1:15" ht="15" customHeight="1" x14ac:dyDescent="0.35">
      <c r="A90" t="str">
        <f>IF(A89="","",IF(B89&gt;(SUMIFS(KEY!$Z$6:$Z$110,KEY!$X$6:$X$110,C90&amp;"-"&amp;A89)+1),IF((A89+1)&gt;$AA$6,"",(A89+1)),A89))</f>
        <v/>
      </c>
      <c r="B90" t="str">
        <f>IF(A90="","",COUNTIFS($A$8:$A90,A90)-2)</f>
        <v/>
      </c>
      <c r="C90" t="str">
        <f t="shared" si="13"/>
        <v>AutoTrader</v>
      </c>
      <c r="D90" t="str">
        <f>IFERROR(VLOOKUP($C90&amp;"-"&amp;$A90,KEY!$X$6:$Y$110,2,FALSE),"")</f>
        <v/>
      </c>
      <c r="E90" t="str">
        <f>IF(B90=-1,"*N",IF(B90=0,"*H",IF(B90&lt;(COUNTIFS(DATA_FINAL!$B$5:$B$350,C90,DATA_FINAL!$D$5:$D$350,D90)+1),VLOOKUP(C90&amp;"-"&amp;D90&amp;"-"&amp;B90,DATA_FINAL!$F$5:$G$350,2,FALSE),IF(B90=(COUNTIFS(DATA_FINAL!$B$5:$B$350,C90,DATA_FINAL!$D$5:$D$350,D90)+1),"*T",""))))</f>
        <v/>
      </c>
      <c r="F90" t="str">
        <f t="shared" si="15"/>
        <v/>
      </c>
      <c r="G90" s="64" t="str">
        <f>IF(E90="","***",IF(E90="*N",D90,IF(E90="*H",AA$9,IF(E90="*T","TOTAL (Store Count: "&amp;B89&amp;")",IFERROR(VLOOKUP(F90,DATA_FINAL!$A$5:$G$324,7,FALSE),"")))))</f>
        <v>***</v>
      </c>
      <c r="H90" s="71" t="str">
        <f>IF($G90=$D90,AF$8,IF($G90=$AA$9,AF$9,IF(LEFT($G90,5)=LEFT($AA$10,5),SUMIFS(DATA_FINAL!$AC$5:$AC$350,DATA_FINAL!$B$5:$B$350,$C90,DATA_FINAL!$D$5:$D$350,$D90),IF($G90="***","***",IFERROR(SUMIFS(DATA_FINAL!$AC$5:$AC$350,DATA_FINAL!$A$5:$A$350,$F90),"")))))</f>
        <v>***</v>
      </c>
      <c r="I90" s="72" t="str">
        <f>IF($G90=$D90,AB$8,IF($G90=$AA$9,AB$9,IF(LEFT($G90,5)=LEFT($AA$10,5),SUMIFS(DATA_FINAL!$P$5:$P$350,DATA_FINAL!$B$5:$B$350,$C90,DATA_FINAL!$D$5:$D$350,$D90),IF($G90="***","***",IFERROR(SUMIFS(DATA_FINAL!$P$5:$P$350,DATA_FINAL!$A$5:$A$350,$F90),"")))))</f>
        <v>***</v>
      </c>
      <c r="J90" s="72" t="str">
        <f>IF($G90=$D90,AC$8,IF($G90=$AA$9,AC$9,IF(LEFT($G90,5)=LEFT($AA$10,5),SUMIFS(DATA_FINAL!$S$5:$S$350,DATA_FINAL!$B$5:$B$350,$C90,DATA_FINAL!$D$5:$D$350,$D90),IF($G90="***","***",IFERROR(SUMIFS(DATA_FINAL!$S$5:$S$350,DATA_FINAL!$A$5:$A$350,$F90),"")))))</f>
        <v>***</v>
      </c>
      <c r="K90" s="84" t="str">
        <f t="shared" si="10"/>
        <v>***</v>
      </c>
      <c r="L90" s="72" t="str">
        <f t="shared" si="11"/>
        <v>***</v>
      </c>
      <c r="M90" s="72" t="str">
        <f t="shared" si="12"/>
        <v>***</v>
      </c>
      <c r="N90" s="71" t="str">
        <f>IF($G90=$D90,AJ$8,IF($G90=$AA$9,AJ$9,IF(LEFT($G90,5)=LEFT($AA$10,5),SUMIFS(DATA_FINAL!$AG$5:$AG$350,DATA_FINAL!$B$5:$B$350,$C90,DATA_FINAL!$D$5:$D$350,$D90),IF($G90="***","***",IFERROR(SUMIFS(DATA_FINAL!$AG$5:$AG$350,DATA_FINAL!$A$5:$A$350,$F90),"")))))</f>
        <v>***</v>
      </c>
      <c r="O90" s="307" t="str">
        <f t="shared" si="14"/>
        <v>***</v>
      </c>
    </row>
    <row r="91" spans="1:15" ht="15" customHeight="1" x14ac:dyDescent="0.35">
      <c r="A91" t="str">
        <f>IF(A90="","",IF(B90&gt;(SUMIFS(KEY!$Z$6:$Z$110,KEY!$X$6:$X$110,C91&amp;"-"&amp;A90)+1),IF((A90+1)&gt;$AA$6,"",(A90+1)),A90))</f>
        <v/>
      </c>
      <c r="B91" t="str">
        <f>IF(A91="","",COUNTIFS($A$8:$A91,A91)-2)</f>
        <v/>
      </c>
      <c r="C91" t="str">
        <f t="shared" si="13"/>
        <v>AutoTrader</v>
      </c>
      <c r="D91" t="str">
        <f>IFERROR(VLOOKUP($C91&amp;"-"&amp;$A91,KEY!$X$6:$Y$110,2,FALSE),"")</f>
        <v/>
      </c>
      <c r="E91" t="str">
        <f>IF(B91=-1,"*N",IF(B91=0,"*H",IF(B91&lt;(COUNTIFS(DATA_FINAL!$B$5:$B$350,C91,DATA_FINAL!$D$5:$D$350,D91)+1),VLOOKUP(C91&amp;"-"&amp;D91&amp;"-"&amp;B91,DATA_FINAL!$F$5:$G$350,2,FALSE),IF(B91=(COUNTIFS(DATA_FINAL!$B$5:$B$350,C91,DATA_FINAL!$D$5:$D$350,D91)+1),"*T",""))))</f>
        <v/>
      </c>
      <c r="F91" t="str">
        <f t="shared" si="15"/>
        <v/>
      </c>
      <c r="G91" s="64" t="str">
        <f>IF(E91="","***",IF(E91="*N",D91,IF(E91="*H",AA$9,IF(E91="*T","TOTAL (Store Count: "&amp;B90&amp;")",IFERROR(VLOOKUP(F91,DATA_FINAL!$A$5:$G$324,7,FALSE),"")))))</f>
        <v>***</v>
      </c>
      <c r="H91" s="71" t="str">
        <f>IF($G91=$D91,AF$8,IF($G91=$AA$9,AF$9,IF(LEFT($G91,5)=LEFT($AA$10,5),SUMIFS(DATA_FINAL!$AC$5:$AC$350,DATA_FINAL!$B$5:$B$350,$C91,DATA_FINAL!$D$5:$D$350,$D91),IF($G91="***","***",IFERROR(SUMIFS(DATA_FINAL!$AC$5:$AC$350,DATA_FINAL!$A$5:$A$350,$F91),"")))))</f>
        <v>***</v>
      </c>
      <c r="I91" s="72" t="str">
        <f>IF($G91=$D91,AB$8,IF($G91=$AA$9,AB$9,IF(LEFT($G91,5)=LEFT($AA$10,5),SUMIFS(DATA_FINAL!$P$5:$P$350,DATA_FINAL!$B$5:$B$350,$C91,DATA_FINAL!$D$5:$D$350,$D91),IF($G91="***","***",IFERROR(SUMIFS(DATA_FINAL!$P$5:$P$350,DATA_FINAL!$A$5:$A$350,$F91),"")))))</f>
        <v>***</v>
      </c>
      <c r="J91" s="72" t="str">
        <f>IF($G91=$D91,AC$8,IF($G91=$AA$9,AC$9,IF(LEFT($G91,5)=LEFT($AA$10,5),SUMIFS(DATA_FINAL!$S$5:$S$350,DATA_FINAL!$B$5:$B$350,$C91,DATA_FINAL!$D$5:$D$350,$D91),IF($G91="***","***",IFERROR(SUMIFS(DATA_FINAL!$S$5:$S$350,DATA_FINAL!$A$5:$A$350,$F91),"")))))</f>
        <v>***</v>
      </c>
      <c r="K91" s="84" t="str">
        <f t="shared" si="10"/>
        <v>***</v>
      </c>
      <c r="L91" s="72" t="str">
        <f t="shared" si="11"/>
        <v>***</v>
      </c>
      <c r="M91" s="72" t="str">
        <f t="shared" si="12"/>
        <v>***</v>
      </c>
      <c r="N91" s="71" t="str">
        <f>IF($G91=$D91,AJ$8,IF($G91=$AA$9,AJ$9,IF(LEFT($G91,5)=LEFT($AA$10,5),SUMIFS(DATA_FINAL!$AG$5:$AG$350,DATA_FINAL!$B$5:$B$350,$C91,DATA_FINAL!$D$5:$D$350,$D91),IF($G91="***","***",IFERROR(SUMIFS(DATA_FINAL!$AG$5:$AG$350,DATA_FINAL!$A$5:$A$350,$F91),"")))))</f>
        <v>***</v>
      </c>
      <c r="O91" s="307" t="str">
        <f t="shared" si="14"/>
        <v>***</v>
      </c>
    </row>
    <row r="92" spans="1:15" ht="15" customHeight="1" x14ac:dyDescent="0.35">
      <c r="A92" t="str">
        <f>IF(A91="","",IF(B91&gt;(SUMIFS(KEY!$Z$6:$Z$110,KEY!$X$6:$X$110,C92&amp;"-"&amp;A91)+1),IF((A91+1)&gt;$AA$6,"",(A91+1)),A91))</f>
        <v/>
      </c>
      <c r="B92" t="str">
        <f>IF(A92="","",COUNTIFS($A$8:$A92,A92)-2)</f>
        <v/>
      </c>
      <c r="C92" t="str">
        <f t="shared" si="13"/>
        <v>AutoTrader</v>
      </c>
      <c r="D92" t="str">
        <f>IFERROR(VLOOKUP($C92&amp;"-"&amp;$A92,KEY!$X$6:$Y$110,2,FALSE),"")</f>
        <v/>
      </c>
      <c r="E92" t="str">
        <f>IF(B92=-1,"*N",IF(B92=0,"*H",IF(B92&lt;(COUNTIFS(DATA_FINAL!$B$5:$B$350,C92,DATA_FINAL!$D$5:$D$350,D92)+1),VLOOKUP(C92&amp;"-"&amp;D92&amp;"-"&amp;B92,DATA_FINAL!$F$5:$G$350,2,FALSE),IF(B92=(COUNTIFS(DATA_FINAL!$B$5:$B$350,C92,DATA_FINAL!$D$5:$D$350,D92)+1),"*T",""))))</f>
        <v/>
      </c>
      <c r="F92" t="str">
        <f t="shared" si="15"/>
        <v/>
      </c>
      <c r="G92" s="64" t="str">
        <f>IF(E92="","***",IF(E92="*N",D92,IF(E92="*H",AA$9,IF(E92="*T","TOTAL (Store Count: "&amp;B91&amp;")",IFERROR(VLOOKUP(F92,DATA_FINAL!$A$5:$G$324,7,FALSE),"")))))</f>
        <v>***</v>
      </c>
      <c r="H92" s="71" t="str">
        <f>IF($G92=$D92,AF$8,IF($G92=$AA$9,AF$9,IF(LEFT($G92,5)=LEFT($AA$10,5),SUMIFS(DATA_FINAL!$AC$5:$AC$350,DATA_FINAL!$B$5:$B$350,$C92,DATA_FINAL!$D$5:$D$350,$D92),IF($G92="***","***",IFERROR(SUMIFS(DATA_FINAL!$AC$5:$AC$350,DATA_FINAL!$A$5:$A$350,$F92),"")))))</f>
        <v>***</v>
      </c>
      <c r="I92" s="72" t="str">
        <f>IF($G92=$D92,AB$8,IF($G92=$AA$9,AB$9,IF(LEFT($G92,5)=LEFT($AA$10,5),SUMIFS(DATA_FINAL!$P$5:$P$350,DATA_FINAL!$B$5:$B$350,$C92,DATA_FINAL!$D$5:$D$350,$D92),IF($G92="***","***",IFERROR(SUMIFS(DATA_FINAL!$P$5:$P$350,DATA_FINAL!$A$5:$A$350,$F92),"")))))</f>
        <v>***</v>
      </c>
      <c r="J92" s="72" t="str">
        <f>IF($G92=$D92,AC$8,IF($G92=$AA$9,AC$9,IF(LEFT($G92,5)=LEFT($AA$10,5),SUMIFS(DATA_FINAL!$S$5:$S$350,DATA_FINAL!$B$5:$B$350,$C92,DATA_FINAL!$D$5:$D$350,$D92),IF($G92="***","***",IFERROR(SUMIFS(DATA_FINAL!$S$5:$S$350,DATA_FINAL!$A$5:$A$350,$F92),"")))))</f>
        <v>***</v>
      </c>
      <c r="K92" s="84" t="str">
        <f t="shared" si="10"/>
        <v>***</v>
      </c>
      <c r="L92" s="72" t="str">
        <f t="shared" si="11"/>
        <v>***</v>
      </c>
      <c r="M92" s="72" t="str">
        <f t="shared" si="12"/>
        <v>***</v>
      </c>
      <c r="N92" s="71" t="str">
        <f>IF($G92=$D92,AJ$8,IF($G92=$AA$9,AJ$9,IF(LEFT($G92,5)=LEFT($AA$10,5),SUMIFS(DATA_FINAL!$AG$5:$AG$350,DATA_FINAL!$B$5:$B$350,$C92,DATA_FINAL!$D$5:$D$350,$D92),IF($G92="***","***",IFERROR(SUMIFS(DATA_FINAL!$AG$5:$AG$350,DATA_FINAL!$A$5:$A$350,$F92),"")))))</f>
        <v>***</v>
      </c>
      <c r="O92" s="307" t="str">
        <f t="shared" si="14"/>
        <v>***</v>
      </c>
    </row>
    <row r="93" spans="1:15" ht="15" customHeight="1" x14ac:dyDescent="0.35">
      <c r="A93" t="str">
        <f>IF(A92="","",IF(B92&gt;(SUMIFS(KEY!$Z$6:$Z$110,KEY!$X$6:$X$110,C93&amp;"-"&amp;A92)+1),IF((A92+1)&gt;$AA$6,"",(A92+1)),A92))</f>
        <v/>
      </c>
      <c r="B93" t="str">
        <f>IF(A93="","",COUNTIFS($A$8:$A93,A93)-2)</f>
        <v/>
      </c>
      <c r="C93" t="str">
        <f t="shared" si="13"/>
        <v>AutoTrader</v>
      </c>
      <c r="D93" t="str">
        <f>IFERROR(VLOOKUP($C93&amp;"-"&amp;$A93,KEY!$X$6:$Y$110,2,FALSE),"")</f>
        <v/>
      </c>
      <c r="E93" t="str">
        <f>IF(B93=-1,"*N",IF(B93=0,"*H",IF(B93&lt;(COUNTIFS(DATA_FINAL!$B$5:$B$350,C93,DATA_FINAL!$D$5:$D$350,D93)+1),VLOOKUP(C93&amp;"-"&amp;D93&amp;"-"&amp;B93,DATA_FINAL!$F$5:$G$350,2,FALSE),IF(B93=(COUNTIFS(DATA_FINAL!$B$5:$B$350,C93,DATA_FINAL!$D$5:$D$350,D93)+1),"*T",""))))</f>
        <v/>
      </c>
      <c r="F93" t="str">
        <f t="shared" si="15"/>
        <v/>
      </c>
      <c r="G93" s="64" t="str">
        <f>IF(E93="","***",IF(E93="*N",D93,IF(E93="*H",AA$9,IF(E93="*T","TOTAL (Store Count: "&amp;B92&amp;")",IFERROR(VLOOKUP(F93,DATA_FINAL!$A$5:$G$324,7,FALSE),"")))))</f>
        <v>***</v>
      </c>
      <c r="H93" s="71" t="str">
        <f>IF($G93=$D93,AF$8,IF($G93=$AA$9,AF$9,IF(LEFT($G93,5)=LEFT($AA$10,5),SUMIFS(DATA_FINAL!$AC$5:$AC$350,DATA_FINAL!$B$5:$B$350,$C93,DATA_FINAL!$D$5:$D$350,$D93),IF($G93="***","***",IFERROR(SUMIFS(DATA_FINAL!$AC$5:$AC$350,DATA_FINAL!$A$5:$A$350,$F93),"")))))</f>
        <v>***</v>
      </c>
      <c r="I93" s="72" t="str">
        <f>IF($G93=$D93,AB$8,IF($G93=$AA$9,AB$9,IF(LEFT($G93,5)=LEFT($AA$10,5),SUMIFS(DATA_FINAL!$P$5:$P$350,DATA_FINAL!$B$5:$B$350,$C93,DATA_FINAL!$D$5:$D$350,$D93),IF($G93="***","***",IFERROR(SUMIFS(DATA_FINAL!$P$5:$P$350,DATA_FINAL!$A$5:$A$350,$F93),"")))))</f>
        <v>***</v>
      </c>
      <c r="J93" s="72" t="str">
        <f>IF($G93=$D93,AC$8,IF($G93=$AA$9,AC$9,IF(LEFT($G93,5)=LEFT($AA$10,5),SUMIFS(DATA_FINAL!$S$5:$S$350,DATA_FINAL!$B$5:$B$350,$C93,DATA_FINAL!$D$5:$D$350,$D93),IF($G93="***","***",IFERROR(SUMIFS(DATA_FINAL!$S$5:$S$350,DATA_FINAL!$A$5:$A$350,$F93),"")))))</f>
        <v>***</v>
      </c>
      <c r="K93" s="84" t="str">
        <f t="shared" si="10"/>
        <v>***</v>
      </c>
      <c r="L93" s="72" t="str">
        <f t="shared" si="11"/>
        <v>***</v>
      </c>
      <c r="M93" s="72" t="str">
        <f t="shared" si="12"/>
        <v>***</v>
      </c>
      <c r="N93" s="71" t="str">
        <f>IF($G93=$D93,AJ$8,IF($G93=$AA$9,AJ$9,IF(LEFT($G93,5)=LEFT($AA$10,5),SUMIFS(DATA_FINAL!$AG$5:$AG$350,DATA_FINAL!$B$5:$B$350,$C93,DATA_FINAL!$D$5:$D$350,$D93),IF($G93="***","***",IFERROR(SUMIFS(DATA_FINAL!$AG$5:$AG$350,DATA_FINAL!$A$5:$A$350,$F93),"")))))</f>
        <v>***</v>
      </c>
      <c r="O93" s="307" t="str">
        <f t="shared" si="14"/>
        <v>***</v>
      </c>
    </row>
    <row r="94" spans="1:15" ht="15" customHeight="1" x14ac:dyDescent="0.35">
      <c r="A94" t="str">
        <f>IF(A93="","",IF(B93&gt;(SUMIFS(KEY!$Z$6:$Z$110,KEY!$X$6:$X$110,C94&amp;"-"&amp;A93)+1),IF((A93+1)&gt;$AA$6,"",(A93+1)),A93))</f>
        <v/>
      </c>
      <c r="B94" t="str">
        <f>IF(A94="","",COUNTIFS($A$8:$A94,A94)-2)</f>
        <v/>
      </c>
      <c r="C94" t="str">
        <f t="shared" si="13"/>
        <v>AutoTrader</v>
      </c>
      <c r="D94" t="str">
        <f>IFERROR(VLOOKUP($C94&amp;"-"&amp;$A94,KEY!$X$6:$Y$110,2,FALSE),"")</f>
        <v/>
      </c>
      <c r="E94" t="str">
        <f>IF(B94=-1,"*N",IF(B94=0,"*H",IF(B94&lt;(COUNTIFS(DATA_FINAL!$B$5:$B$350,C94,DATA_FINAL!$D$5:$D$350,D94)+1),VLOOKUP(C94&amp;"-"&amp;D94&amp;"-"&amp;B94,DATA_FINAL!$F$5:$G$350,2,FALSE),IF(B94=(COUNTIFS(DATA_FINAL!$B$5:$B$350,C94,DATA_FINAL!$D$5:$D$350,D94)+1),"*T",""))))</f>
        <v/>
      </c>
      <c r="F94" t="str">
        <f t="shared" si="15"/>
        <v/>
      </c>
      <c r="G94" s="64" t="str">
        <f>IF(E94="","***",IF(E94="*N",D94,IF(E94="*H",AA$9,IF(E94="*T","TOTAL (Store Count: "&amp;B93&amp;")",IFERROR(VLOOKUP(F94,DATA_FINAL!$A$5:$G$324,7,FALSE),"")))))</f>
        <v>***</v>
      </c>
      <c r="H94" s="71" t="str">
        <f>IF($G94=$D94,AF$8,IF($G94=$AA$9,AF$9,IF(LEFT($G94,5)=LEFT($AA$10,5),SUMIFS(DATA_FINAL!$AC$5:$AC$350,DATA_FINAL!$B$5:$B$350,$C94,DATA_FINAL!$D$5:$D$350,$D94),IF($G94="***","***",IFERROR(SUMIFS(DATA_FINAL!$AC$5:$AC$350,DATA_FINAL!$A$5:$A$350,$F94),"")))))</f>
        <v>***</v>
      </c>
      <c r="I94" s="72" t="str">
        <f>IF($G94=$D94,AB$8,IF($G94=$AA$9,AB$9,IF(LEFT($G94,5)=LEFT($AA$10,5),SUMIFS(DATA_FINAL!$P$5:$P$350,DATA_FINAL!$B$5:$B$350,$C94,DATA_FINAL!$D$5:$D$350,$D94),IF($G94="***","***",IFERROR(SUMIFS(DATA_FINAL!$P$5:$P$350,DATA_FINAL!$A$5:$A$350,$F94),"")))))</f>
        <v>***</v>
      </c>
      <c r="J94" s="72" t="str">
        <f>IF($G94=$D94,AC$8,IF($G94=$AA$9,AC$9,IF(LEFT($G94,5)=LEFT($AA$10,5),SUMIFS(DATA_FINAL!$S$5:$S$350,DATA_FINAL!$B$5:$B$350,$C94,DATA_FINAL!$D$5:$D$350,$D94),IF($G94="***","***",IFERROR(SUMIFS(DATA_FINAL!$S$5:$S$350,DATA_FINAL!$A$5:$A$350,$F94),"")))))</f>
        <v>***</v>
      </c>
      <c r="K94" s="84" t="str">
        <f t="shared" si="10"/>
        <v>***</v>
      </c>
      <c r="L94" s="72" t="str">
        <f t="shared" si="11"/>
        <v>***</v>
      </c>
      <c r="M94" s="72" t="str">
        <f t="shared" si="12"/>
        <v>***</v>
      </c>
      <c r="N94" s="71" t="str">
        <f>IF($G94=$D94,AJ$8,IF($G94=$AA$9,AJ$9,IF(LEFT($G94,5)=LEFT($AA$10,5),SUMIFS(DATA_FINAL!$AG$5:$AG$350,DATA_FINAL!$B$5:$B$350,$C94,DATA_FINAL!$D$5:$D$350,$D94),IF($G94="***","***",IFERROR(SUMIFS(DATA_FINAL!$AG$5:$AG$350,DATA_FINAL!$A$5:$A$350,$F94),"")))))</f>
        <v>***</v>
      </c>
      <c r="O94" s="307" t="str">
        <f t="shared" si="14"/>
        <v>***</v>
      </c>
    </row>
    <row r="95" spans="1:15" ht="15" customHeight="1" x14ac:dyDescent="0.35">
      <c r="A95" t="str">
        <f>IF(A94="","",IF(B94&gt;(SUMIFS(KEY!$Z$6:$Z$110,KEY!$X$6:$X$110,C95&amp;"-"&amp;A94)+1),IF((A94+1)&gt;$AA$6,"",(A94+1)),A94))</f>
        <v/>
      </c>
      <c r="B95" t="str">
        <f>IF(A95="","",COUNTIFS($A$8:$A95,A95)-2)</f>
        <v/>
      </c>
      <c r="C95" t="str">
        <f t="shared" si="13"/>
        <v>AutoTrader</v>
      </c>
      <c r="D95" t="str">
        <f>IFERROR(VLOOKUP($C95&amp;"-"&amp;$A95,KEY!$X$6:$Y$110,2,FALSE),"")</f>
        <v/>
      </c>
      <c r="E95" t="str">
        <f>IF(B95=-1,"*N",IF(B95=0,"*H",IF(B95&lt;(COUNTIFS(DATA_FINAL!$B$5:$B$350,C95,DATA_FINAL!$D$5:$D$350,D95)+1),VLOOKUP(C95&amp;"-"&amp;D95&amp;"-"&amp;B95,DATA_FINAL!$F$5:$G$350,2,FALSE),IF(B95=(COUNTIFS(DATA_FINAL!$B$5:$B$350,C95,DATA_FINAL!$D$5:$D$350,D95)+1),"*T",""))))</f>
        <v/>
      </c>
      <c r="F95" t="str">
        <f t="shared" si="15"/>
        <v/>
      </c>
      <c r="G95" s="64" t="str">
        <f>IF(E95="","***",IF(E95="*N",D95,IF(E95="*H",AA$9,IF(E95="*T","TOTAL (Store Count: "&amp;B94&amp;")",IFERROR(VLOOKUP(F95,DATA_FINAL!$A$5:$G$324,7,FALSE),"")))))</f>
        <v>***</v>
      </c>
      <c r="H95" s="71" t="str">
        <f>IF($G95=$D95,AF$8,IF($G95=$AA$9,AF$9,IF(LEFT($G95,5)=LEFT($AA$10,5),SUMIFS(DATA_FINAL!$AC$5:$AC$350,DATA_FINAL!$B$5:$B$350,$C95,DATA_FINAL!$D$5:$D$350,$D95),IF($G95="***","***",IFERROR(SUMIFS(DATA_FINAL!$AC$5:$AC$350,DATA_FINAL!$A$5:$A$350,$F95),"")))))</f>
        <v>***</v>
      </c>
      <c r="I95" s="72" t="str">
        <f>IF($G95=$D95,AB$8,IF($G95=$AA$9,AB$9,IF(LEFT($G95,5)=LEFT($AA$10,5),SUMIFS(DATA_FINAL!$P$5:$P$350,DATA_FINAL!$B$5:$B$350,$C95,DATA_FINAL!$D$5:$D$350,$D95),IF($G95="***","***",IFERROR(SUMIFS(DATA_FINAL!$P$5:$P$350,DATA_FINAL!$A$5:$A$350,$F95),"")))))</f>
        <v>***</v>
      </c>
      <c r="J95" s="72" t="str">
        <f>IF($G95=$D95,AC$8,IF($G95=$AA$9,AC$9,IF(LEFT($G95,5)=LEFT($AA$10,5),SUMIFS(DATA_FINAL!$S$5:$S$350,DATA_FINAL!$B$5:$B$350,$C95,DATA_FINAL!$D$5:$D$350,$D95),IF($G95="***","***",IFERROR(SUMIFS(DATA_FINAL!$S$5:$S$350,DATA_FINAL!$A$5:$A$350,$F95),"")))))</f>
        <v>***</v>
      </c>
      <c r="K95" s="84" t="str">
        <f t="shared" si="10"/>
        <v>***</v>
      </c>
      <c r="L95" s="72" t="str">
        <f t="shared" si="11"/>
        <v>***</v>
      </c>
      <c r="M95" s="72" t="str">
        <f t="shared" si="12"/>
        <v>***</v>
      </c>
      <c r="N95" s="71" t="str">
        <f>IF($G95=$D95,AJ$8,IF($G95=$AA$9,AJ$9,IF(LEFT($G95,5)=LEFT($AA$10,5),SUMIFS(DATA_FINAL!$AG$5:$AG$350,DATA_FINAL!$B$5:$B$350,$C95,DATA_FINAL!$D$5:$D$350,$D95),IF($G95="***","***",IFERROR(SUMIFS(DATA_FINAL!$AG$5:$AG$350,DATA_FINAL!$A$5:$A$350,$F95),"")))))</f>
        <v>***</v>
      </c>
      <c r="O95" s="307" t="str">
        <f t="shared" si="14"/>
        <v>***</v>
      </c>
    </row>
    <row r="96" spans="1:15" ht="15" customHeight="1" x14ac:dyDescent="0.35">
      <c r="A96" t="str">
        <f>IF(A95="","",IF(B95&gt;(SUMIFS(KEY!$Z$6:$Z$110,KEY!$X$6:$X$110,C96&amp;"-"&amp;A95)+1),IF((A95+1)&gt;$AA$6,"",(A95+1)),A95))</f>
        <v/>
      </c>
      <c r="B96" t="str">
        <f>IF(A96="","",COUNTIFS($A$8:$A96,A96)-2)</f>
        <v/>
      </c>
      <c r="C96" t="str">
        <f t="shared" si="13"/>
        <v>AutoTrader</v>
      </c>
      <c r="D96" t="str">
        <f>IFERROR(VLOOKUP($C96&amp;"-"&amp;$A96,KEY!$X$6:$Y$110,2,FALSE),"")</f>
        <v/>
      </c>
      <c r="E96" t="str">
        <f>IF(B96=-1,"*N",IF(B96=0,"*H",IF(B96&lt;(COUNTIFS(DATA_FINAL!$B$5:$B$350,C96,DATA_FINAL!$D$5:$D$350,D96)+1),VLOOKUP(C96&amp;"-"&amp;D96&amp;"-"&amp;B96,DATA_FINAL!$F$5:$G$350,2,FALSE),IF(B96=(COUNTIFS(DATA_FINAL!$B$5:$B$350,C96,DATA_FINAL!$D$5:$D$350,D96)+1),"*T",""))))</f>
        <v/>
      </c>
      <c r="F96" t="str">
        <f t="shared" si="15"/>
        <v/>
      </c>
      <c r="G96" s="64" t="str">
        <f>IF(E96="","***",IF(E96="*N",D96,IF(E96="*H",AA$9,IF(E96="*T","TOTAL (Store Count: "&amp;B95&amp;")",IFERROR(VLOOKUP(F96,DATA_FINAL!$A$5:$G$324,7,FALSE),"")))))</f>
        <v>***</v>
      </c>
      <c r="H96" s="71" t="str">
        <f>IF($G96=$D96,AF$8,IF($G96=$AA$9,AF$9,IF(LEFT($G96,5)=LEFT($AA$10,5),SUMIFS(DATA_FINAL!$AC$5:$AC$350,DATA_FINAL!$B$5:$B$350,$C96,DATA_FINAL!$D$5:$D$350,$D96),IF($G96="***","***",IFERROR(SUMIFS(DATA_FINAL!$AC$5:$AC$350,DATA_FINAL!$A$5:$A$350,$F96),"")))))</f>
        <v>***</v>
      </c>
      <c r="I96" s="72" t="str">
        <f>IF($G96=$D96,AB$8,IF($G96=$AA$9,AB$9,IF(LEFT($G96,5)=LEFT($AA$10,5),SUMIFS(DATA_FINAL!$P$5:$P$350,DATA_FINAL!$B$5:$B$350,$C96,DATA_FINAL!$D$5:$D$350,$D96),IF($G96="***","***",IFERROR(SUMIFS(DATA_FINAL!$P$5:$P$350,DATA_FINAL!$A$5:$A$350,$F96),"")))))</f>
        <v>***</v>
      </c>
      <c r="J96" s="72" t="str">
        <f>IF($G96=$D96,AC$8,IF($G96=$AA$9,AC$9,IF(LEFT($G96,5)=LEFT($AA$10,5),SUMIFS(DATA_FINAL!$S$5:$S$350,DATA_FINAL!$B$5:$B$350,$C96,DATA_FINAL!$D$5:$D$350,$D96),IF($G96="***","***",IFERROR(SUMIFS(DATA_FINAL!$S$5:$S$350,DATA_FINAL!$A$5:$A$350,$F96),"")))))</f>
        <v>***</v>
      </c>
      <c r="K96" s="84" t="str">
        <f t="shared" si="10"/>
        <v>***</v>
      </c>
      <c r="L96" s="72" t="str">
        <f t="shared" si="11"/>
        <v>***</v>
      </c>
      <c r="M96" s="72" t="str">
        <f t="shared" si="12"/>
        <v>***</v>
      </c>
      <c r="N96" s="71" t="str">
        <f>IF($G96=$D96,AJ$8,IF($G96=$AA$9,AJ$9,IF(LEFT($G96,5)=LEFT($AA$10,5),SUMIFS(DATA_FINAL!$AG$5:$AG$350,DATA_FINAL!$B$5:$B$350,$C96,DATA_FINAL!$D$5:$D$350,$D96),IF($G96="***","***",IFERROR(SUMIFS(DATA_FINAL!$AG$5:$AG$350,DATA_FINAL!$A$5:$A$350,$F96),"")))))</f>
        <v>***</v>
      </c>
      <c r="O96" s="307" t="str">
        <f t="shared" si="14"/>
        <v>***</v>
      </c>
    </row>
    <row r="97" spans="1:15" ht="15" customHeight="1" x14ac:dyDescent="0.35">
      <c r="A97" t="str">
        <f>IF(A96="","",IF(B96&gt;(SUMIFS(KEY!$Z$6:$Z$110,KEY!$X$6:$X$110,C97&amp;"-"&amp;A96)+1),IF((A96+1)&gt;$AA$6,"",(A96+1)),A96))</f>
        <v/>
      </c>
      <c r="B97" t="str">
        <f>IF(A97="","",COUNTIFS($A$8:$A97,A97)-2)</f>
        <v/>
      </c>
      <c r="C97" t="str">
        <f t="shared" si="13"/>
        <v>AutoTrader</v>
      </c>
      <c r="D97" t="str">
        <f>IFERROR(VLOOKUP($C97&amp;"-"&amp;$A97,KEY!$X$6:$Y$110,2,FALSE),"")</f>
        <v/>
      </c>
      <c r="E97" t="str">
        <f>IF(B97=-1,"*N",IF(B97=0,"*H",IF(B97&lt;(COUNTIFS(DATA_FINAL!$B$5:$B$350,C97,DATA_FINAL!$D$5:$D$350,D97)+1),VLOOKUP(C97&amp;"-"&amp;D97&amp;"-"&amp;B97,DATA_FINAL!$F$5:$G$350,2,FALSE),IF(B97=(COUNTIFS(DATA_FINAL!$B$5:$B$350,C97,DATA_FINAL!$D$5:$D$350,D97)+1),"*T",""))))</f>
        <v/>
      </c>
      <c r="F97" t="str">
        <f t="shared" si="15"/>
        <v/>
      </c>
      <c r="G97" s="64" t="str">
        <f>IF(E97="","***",IF(E97="*N",D97,IF(E97="*H",AA$9,IF(E97="*T","TOTAL (Store Count: "&amp;B96&amp;")",IFERROR(VLOOKUP(F97,DATA_FINAL!$A$5:$G$324,7,FALSE),"")))))</f>
        <v>***</v>
      </c>
      <c r="H97" s="71" t="str">
        <f>IF($G97=$D97,AF$8,IF($G97=$AA$9,AF$9,IF(LEFT($G97,5)=LEFT($AA$10,5),SUMIFS(DATA_FINAL!$AC$5:$AC$350,DATA_FINAL!$B$5:$B$350,$C97,DATA_FINAL!$D$5:$D$350,$D97),IF($G97="***","***",IFERROR(SUMIFS(DATA_FINAL!$AC$5:$AC$350,DATA_FINAL!$A$5:$A$350,$F97),"")))))</f>
        <v>***</v>
      </c>
      <c r="I97" s="72" t="str">
        <f>IF($G97=$D97,AB$8,IF($G97=$AA$9,AB$9,IF(LEFT($G97,5)=LEFT($AA$10,5),SUMIFS(DATA_FINAL!$P$5:$P$350,DATA_FINAL!$B$5:$B$350,$C97,DATA_FINAL!$D$5:$D$350,$D97),IF($G97="***","***",IFERROR(SUMIFS(DATA_FINAL!$P$5:$P$350,DATA_FINAL!$A$5:$A$350,$F97),"")))))</f>
        <v>***</v>
      </c>
      <c r="J97" s="72" t="str">
        <f>IF($G97=$D97,AC$8,IF($G97=$AA$9,AC$9,IF(LEFT($G97,5)=LEFT($AA$10,5),SUMIFS(DATA_FINAL!$S$5:$S$350,DATA_FINAL!$B$5:$B$350,$C97,DATA_FINAL!$D$5:$D$350,$D97),IF($G97="***","***",IFERROR(SUMIFS(DATA_FINAL!$S$5:$S$350,DATA_FINAL!$A$5:$A$350,$F97),"")))))</f>
        <v>***</v>
      </c>
      <c r="K97" s="84" t="str">
        <f t="shared" si="10"/>
        <v>***</v>
      </c>
      <c r="L97" s="72" t="str">
        <f t="shared" si="11"/>
        <v>***</v>
      </c>
      <c r="M97" s="72" t="str">
        <f t="shared" si="12"/>
        <v>***</v>
      </c>
      <c r="N97" s="71" t="str">
        <f>IF($G97=$D97,AJ$8,IF($G97=$AA$9,AJ$9,IF(LEFT($G97,5)=LEFT($AA$10,5),SUMIFS(DATA_FINAL!$AG$5:$AG$350,DATA_FINAL!$B$5:$B$350,$C97,DATA_FINAL!$D$5:$D$350,$D97),IF($G97="***","***",IFERROR(SUMIFS(DATA_FINAL!$AG$5:$AG$350,DATA_FINAL!$A$5:$A$350,$F97),"")))))</f>
        <v>***</v>
      </c>
      <c r="O97" s="307" t="str">
        <f t="shared" si="14"/>
        <v>***</v>
      </c>
    </row>
    <row r="98" spans="1:15" ht="15" customHeight="1" x14ac:dyDescent="0.35">
      <c r="A98" t="str">
        <f>IF(A97="","",IF(B97&gt;(SUMIFS(KEY!$Z$6:$Z$110,KEY!$X$6:$X$110,C98&amp;"-"&amp;A97)+1),IF((A97+1)&gt;$AA$6,"",(A97+1)),A97))</f>
        <v/>
      </c>
      <c r="B98" t="str">
        <f>IF(A98="","",COUNTIFS($A$8:$A98,A98)-2)</f>
        <v/>
      </c>
      <c r="C98" t="str">
        <f t="shared" si="13"/>
        <v>AutoTrader</v>
      </c>
      <c r="D98" t="str">
        <f>IFERROR(VLOOKUP($C98&amp;"-"&amp;$A98,KEY!$X$6:$Y$110,2,FALSE),"")</f>
        <v/>
      </c>
      <c r="E98" t="str">
        <f>IF(B98=-1,"*N",IF(B98=0,"*H",IF(B98&lt;(COUNTIFS(DATA_FINAL!$B$5:$B$350,C98,DATA_FINAL!$D$5:$D$350,D98)+1),VLOOKUP(C98&amp;"-"&amp;D98&amp;"-"&amp;B98,DATA_FINAL!$F$5:$G$350,2,FALSE),IF(B98=(COUNTIFS(DATA_FINAL!$B$5:$B$350,C98,DATA_FINAL!$D$5:$D$350,D98)+1),"*T",""))))</f>
        <v/>
      </c>
      <c r="F98" t="str">
        <f t="shared" si="15"/>
        <v/>
      </c>
      <c r="G98" s="64" t="str">
        <f>IF(E98="","***",IF(E98="*N",D98,IF(E98="*H",AA$9,IF(E98="*T","TOTAL (Store Count: "&amp;B97&amp;")",IFERROR(VLOOKUP(F98,DATA_FINAL!$A$5:$G$324,7,FALSE),"")))))</f>
        <v>***</v>
      </c>
      <c r="H98" s="71" t="str">
        <f>IF($G98=$D98,AF$8,IF($G98=$AA$9,AF$9,IF(LEFT($G98,5)=LEFT($AA$10,5),SUMIFS(DATA_FINAL!$AC$5:$AC$350,DATA_FINAL!$B$5:$B$350,$C98,DATA_FINAL!$D$5:$D$350,$D98),IF($G98="***","***",IFERROR(SUMIFS(DATA_FINAL!$AC$5:$AC$350,DATA_FINAL!$A$5:$A$350,$F98),"")))))</f>
        <v>***</v>
      </c>
      <c r="I98" s="72" t="str">
        <f>IF($G98=$D98,AB$8,IF($G98=$AA$9,AB$9,IF(LEFT($G98,5)=LEFT($AA$10,5),SUMIFS(DATA_FINAL!$P$5:$P$350,DATA_FINAL!$B$5:$B$350,$C98,DATA_FINAL!$D$5:$D$350,$D98),IF($G98="***","***",IFERROR(SUMIFS(DATA_FINAL!$P$5:$P$350,DATA_FINAL!$A$5:$A$350,$F98),"")))))</f>
        <v>***</v>
      </c>
      <c r="J98" s="72" t="str">
        <f>IF($G98=$D98,AC$8,IF($G98=$AA$9,AC$9,IF(LEFT($G98,5)=LEFT($AA$10,5),SUMIFS(DATA_FINAL!$S$5:$S$350,DATA_FINAL!$B$5:$B$350,$C98,DATA_FINAL!$D$5:$D$350,$D98),IF($G98="***","***",IFERROR(SUMIFS(DATA_FINAL!$S$5:$S$350,DATA_FINAL!$A$5:$A$350,$F98),"")))))</f>
        <v>***</v>
      </c>
      <c r="K98" s="84" t="str">
        <f t="shared" si="10"/>
        <v>***</v>
      </c>
      <c r="L98" s="72" t="str">
        <f t="shared" si="11"/>
        <v>***</v>
      </c>
      <c r="M98" s="72" t="str">
        <f t="shared" si="12"/>
        <v>***</v>
      </c>
      <c r="N98" s="71" t="str">
        <f>IF($G98=$D98,AJ$8,IF($G98=$AA$9,AJ$9,IF(LEFT($G98,5)=LEFT($AA$10,5),SUMIFS(DATA_FINAL!$AG$5:$AG$350,DATA_FINAL!$B$5:$B$350,$C98,DATA_FINAL!$D$5:$D$350,$D98),IF($G98="***","***",IFERROR(SUMIFS(DATA_FINAL!$AG$5:$AG$350,DATA_FINAL!$A$5:$A$350,$F98),"")))))</f>
        <v>***</v>
      </c>
      <c r="O98" s="307" t="str">
        <f t="shared" si="14"/>
        <v>***</v>
      </c>
    </row>
    <row r="99" spans="1:15" ht="15" customHeight="1" x14ac:dyDescent="0.35">
      <c r="A99" t="str">
        <f>IF(A98="","",IF(B98&gt;(SUMIFS(KEY!$Z$6:$Z$110,KEY!$X$6:$X$110,C99&amp;"-"&amp;A98)+1),IF((A98+1)&gt;$AA$6,"",(A98+1)),A98))</f>
        <v/>
      </c>
      <c r="B99" t="str">
        <f>IF(A99="","",COUNTIFS($A$8:$A99,A99)-2)</f>
        <v/>
      </c>
      <c r="C99" t="str">
        <f t="shared" si="13"/>
        <v>AutoTrader</v>
      </c>
      <c r="D99" t="str">
        <f>IFERROR(VLOOKUP($C99&amp;"-"&amp;$A99,KEY!$X$6:$Y$110,2,FALSE),"")</f>
        <v/>
      </c>
      <c r="E99" t="str">
        <f>IF(B99=-1,"*N",IF(B99=0,"*H",IF(B99&lt;(COUNTIFS(DATA_FINAL!$B$5:$B$350,C99,DATA_FINAL!$D$5:$D$350,D99)+1),VLOOKUP(C99&amp;"-"&amp;D99&amp;"-"&amp;B99,DATA_FINAL!$F$5:$G$350,2,FALSE),IF(B99=(COUNTIFS(DATA_FINAL!$B$5:$B$350,C99,DATA_FINAL!$D$5:$D$350,D99)+1),"*T",""))))</f>
        <v/>
      </c>
      <c r="F99" t="str">
        <f t="shared" si="15"/>
        <v/>
      </c>
      <c r="G99" s="64" t="str">
        <f>IF(E99="","***",IF(E99="*N",D99,IF(E99="*H",AA$9,IF(E99="*T","TOTAL (Store Count: "&amp;B98&amp;")",IFERROR(VLOOKUP(F99,DATA_FINAL!$A$5:$G$324,7,FALSE),"")))))</f>
        <v>***</v>
      </c>
      <c r="H99" s="71" t="str">
        <f>IF($G99=$D99,AF$8,IF($G99=$AA$9,AF$9,IF(LEFT($G99,5)=LEFT($AA$10,5),SUMIFS(DATA_FINAL!$AC$5:$AC$350,DATA_FINAL!$B$5:$B$350,$C99,DATA_FINAL!$D$5:$D$350,$D99),IF($G99="***","***",IFERROR(SUMIFS(DATA_FINAL!$AC$5:$AC$350,DATA_FINAL!$A$5:$A$350,$F99),"")))))</f>
        <v>***</v>
      </c>
      <c r="I99" s="72" t="str">
        <f>IF($G99=$D99,AB$8,IF($G99=$AA$9,AB$9,IF(LEFT($G99,5)=LEFT($AA$10,5),SUMIFS(DATA_FINAL!$P$5:$P$350,DATA_FINAL!$B$5:$B$350,$C99,DATA_FINAL!$D$5:$D$350,$D99),IF($G99="***","***",IFERROR(SUMIFS(DATA_FINAL!$P$5:$P$350,DATA_FINAL!$A$5:$A$350,$F99),"")))))</f>
        <v>***</v>
      </c>
      <c r="J99" s="72" t="str">
        <f>IF($G99=$D99,AC$8,IF($G99=$AA$9,AC$9,IF(LEFT($G99,5)=LEFT($AA$10,5),SUMIFS(DATA_FINAL!$S$5:$S$350,DATA_FINAL!$B$5:$B$350,$C99,DATA_FINAL!$D$5:$D$350,$D99),IF($G99="***","***",IFERROR(SUMIFS(DATA_FINAL!$S$5:$S$350,DATA_FINAL!$A$5:$A$350,$F99),"")))))</f>
        <v>***</v>
      </c>
      <c r="K99" s="84" t="str">
        <f t="shared" si="10"/>
        <v>***</v>
      </c>
      <c r="L99" s="72" t="str">
        <f t="shared" si="11"/>
        <v>***</v>
      </c>
      <c r="M99" s="72" t="str">
        <f t="shared" si="12"/>
        <v>***</v>
      </c>
      <c r="N99" s="71" t="str">
        <f>IF($G99=$D99,AJ$8,IF($G99=$AA$9,AJ$9,IF(LEFT($G99,5)=LEFT($AA$10,5),SUMIFS(DATA_FINAL!$AG$5:$AG$350,DATA_FINAL!$B$5:$B$350,$C99,DATA_FINAL!$D$5:$D$350,$D99),IF($G99="***","***",IFERROR(SUMIFS(DATA_FINAL!$AG$5:$AG$350,DATA_FINAL!$A$5:$A$350,$F99),"")))))</f>
        <v>***</v>
      </c>
      <c r="O99" s="307" t="str">
        <f t="shared" si="14"/>
        <v>***</v>
      </c>
    </row>
    <row r="100" spans="1:15" ht="15" customHeight="1" x14ac:dyDescent="0.35">
      <c r="A100" t="str">
        <f>IF(A99="","",IF(B99&gt;(SUMIFS(KEY!$Z$6:$Z$110,KEY!$X$6:$X$110,C100&amp;"-"&amp;A99)+1),IF((A99+1)&gt;$AA$6,"",(A99+1)),A99))</f>
        <v/>
      </c>
      <c r="B100" t="str">
        <f>IF(A100="","",COUNTIFS($A$8:$A100,A100)-2)</f>
        <v/>
      </c>
      <c r="C100" t="str">
        <f t="shared" si="13"/>
        <v>AutoTrader</v>
      </c>
      <c r="D100" t="str">
        <f>IFERROR(VLOOKUP($C100&amp;"-"&amp;$A100,KEY!$X$6:$Y$110,2,FALSE),"")</f>
        <v/>
      </c>
      <c r="E100" t="str">
        <f>IF(B100=-1,"*N",IF(B100=0,"*H",IF(B100&lt;(COUNTIFS(DATA_FINAL!$B$5:$B$350,C100,DATA_FINAL!$D$5:$D$350,D100)+1),VLOOKUP(C100&amp;"-"&amp;D100&amp;"-"&amp;B100,DATA_FINAL!$F$5:$G$350,2,FALSE),IF(B100=(COUNTIFS(DATA_FINAL!$B$5:$B$350,C100,DATA_FINAL!$D$5:$D$350,D100)+1),"*T",""))))</f>
        <v/>
      </c>
      <c r="F100" t="str">
        <f t="shared" si="15"/>
        <v/>
      </c>
      <c r="G100" s="64" t="str">
        <f>IF(E100="","***",IF(E100="*N",D100,IF(E100="*H",AA$9,IF(E100="*T","TOTAL (Store Count: "&amp;B99&amp;")",IFERROR(VLOOKUP(F100,DATA_FINAL!$A$5:$G$324,7,FALSE),"")))))</f>
        <v>***</v>
      </c>
      <c r="H100" s="71" t="str">
        <f>IF($G100=$D100,AF$8,IF($G100=$AA$9,AF$9,IF(LEFT($G100,5)=LEFT($AA$10,5),SUMIFS(DATA_FINAL!$AC$5:$AC$350,DATA_FINAL!$B$5:$B$350,$C100,DATA_FINAL!$D$5:$D$350,$D100),IF($G100="***","***",IFERROR(SUMIFS(DATA_FINAL!$AC$5:$AC$350,DATA_FINAL!$A$5:$A$350,$F100),"")))))</f>
        <v>***</v>
      </c>
      <c r="I100" s="72" t="str">
        <f>IF($G100=$D100,AB$8,IF($G100=$AA$9,AB$9,IF(LEFT($G100,5)=LEFT($AA$10,5),SUMIFS(DATA_FINAL!$P$5:$P$350,DATA_FINAL!$B$5:$B$350,$C100,DATA_FINAL!$D$5:$D$350,$D100),IF($G100="***","***",IFERROR(SUMIFS(DATA_FINAL!$P$5:$P$350,DATA_FINAL!$A$5:$A$350,$F100),"")))))</f>
        <v>***</v>
      </c>
      <c r="J100" s="72" t="str">
        <f>IF($G100=$D100,AC$8,IF($G100=$AA$9,AC$9,IF(LEFT($G100,5)=LEFT($AA$10,5),SUMIFS(DATA_FINAL!$S$5:$S$350,DATA_FINAL!$B$5:$B$350,$C100,DATA_FINAL!$D$5:$D$350,$D100),IF($G100="***","***",IFERROR(SUMIFS(DATA_FINAL!$S$5:$S$350,DATA_FINAL!$A$5:$A$350,$F100),"")))))</f>
        <v>***</v>
      </c>
      <c r="K100" s="84" t="str">
        <f t="shared" si="10"/>
        <v>***</v>
      </c>
      <c r="L100" s="72" t="str">
        <f t="shared" si="11"/>
        <v>***</v>
      </c>
      <c r="M100" s="72" t="str">
        <f t="shared" si="12"/>
        <v>***</v>
      </c>
      <c r="N100" s="71" t="str">
        <f>IF($G100=$D100,AJ$8,IF($G100=$AA$9,AJ$9,IF(LEFT($G100,5)=LEFT($AA$10,5),SUMIFS(DATA_FINAL!$AG$5:$AG$350,DATA_FINAL!$B$5:$B$350,$C100,DATA_FINAL!$D$5:$D$350,$D100),IF($G100="***","***",IFERROR(SUMIFS(DATA_FINAL!$AG$5:$AG$350,DATA_FINAL!$A$5:$A$350,$F100),"")))))</f>
        <v>***</v>
      </c>
      <c r="O100" s="307" t="str">
        <f t="shared" si="14"/>
        <v>***</v>
      </c>
    </row>
    <row r="101" spans="1:15" ht="15" customHeight="1" x14ac:dyDescent="0.35">
      <c r="A101" t="str">
        <f>IF(A100="","",IF(B100&gt;(SUMIFS(KEY!$Z$6:$Z$110,KEY!$X$6:$X$110,C101&amp;"-"&amp;A100)+1),IF((A100+1)&gt;$AA$6,"",(A100+1)),A100))</f>
        <v/>
      </c>
      <c r="B101" t="str">
        <f>IF(A101="","",COUNTIFS($A$8:$A101,A101)-2)</f>
        <v/>
      </c>
      <c r="C101" t="str">
        <f t="shared" si="13"/>
        <v>AutoTrader</v>
      </c>
      <c r="D101" t="str">
        <f>IFERROR(VLOOKUP($C101&amp;"-"&amp;$A101,KEY!$X$6:$Y$110,2,FALSE),"")</f>
        <v/>
      </c>
      <c r="E101" t="str">
        <f>IF(B101=-1,"*N",IF(B101=0,"*H",IF(B101&lt;(COUNTIFS(DATA_FINAL!$B$5:$B$350,C101,DATA_FINAL!$D$5:$D$350,D101)+1),VLOOKUP(C101&amp;"-"&amp;D101&amp;"-"&amp;B101,DATA_FINAL!$F$5:$G$350,2,FALSE),IF(B101=(COUNTIFS(DATA_FINAL!$B$5:$B$350,C101,DATA_FINAL!$D$5:$D$350,D101)+1),"*T",""))))</f>
        <v/>
      </c>
      <c r="F101" t="str">
        <f t="shared" si="15"/>
        <v/>
      </c>
      <c r="G101" s="64" t="str">
        <f>IF(E101="","***",IF(E101="*N",D101,IF(E101="*H",AA$9,IF(E101="*T","TOTAL (Store Count: "&amp;B100&amp;")",IFERROR(VLOOKUP(F101,DATA_FINAL!$A$5:$G$324,7,FALSE),"")))))</f>
        <v>***</v>
      </c>
      <c r="H101" s="71" t="str">
        <f>IF($G101=$D101,AF$8,IF($G101=$AA$9,AF$9,IF(LEFT($G101,5)=LEFT($AA$10,5),SUMIFS(DATA_FINAL!$AC$5:$AC$350,DATA_FINAL!$B$5:$B$350,$C101,DATA_FINAL!$D$5:$D$350,$D101),IF($G101="***","***",IFERROR(SUMIFS(DATA_FINAL!$AC$5:$AC$350,DATA_FINAL!$A$5:$A$350,$F101),"")))))</f>
        <v>***</v>
      </c>
      <c r="I101" s="72" t="str">
        <f>IF($G101=$D101,AB$8,IF($G101=$AA$9,AB$9,IF(LEFT($G101,5)=LEFT($AA$10,5),SUMIFS(DATA_FINAL!$P$5:$P$350,DATA_FINAL!$B$5:$B$350,$C101,DATA_FINAL!$D$5:$D$350,$D101),IF($G101="***","***",IFERROR(SUMIFS(DATA_FINAL!$P$5:$P$350,DATA_FINAL!$A$5:$A$350,$F101),"")))))</f>
        <v>***</v>
      </c>
      <c r="J101" s="72" t="str">
        <f>IF($G101=$D101,AC$8,IF($G101=$AA$9,AC$9,IF(LEFT($G101,5)=LEFT($AA$10,5),SUMIFS(DATA_FINAL!$S$5:$S$350,DATA_FINAL!$B$5:$B$350,$C101,DATA_FINAL!$D$5:$D$350,$D101),IF($G101="***","***",IFERROR(SUMIFS(DATA_FINAL!$S$5:$S$350,DATA_FINAL!$A$5:$A$350,$F101),"")))))</f>
        <v>***</v>
      </c>
      <c r="K101" s="84" t="str">
        <f t="shared" si="10"/>
        <v>***</v>
      </c>
      <c r="L101" s="72" t="str">
        <f t="shared" si="11"/>
        <v>***</v>
      </c>
      <c r="M101" s="72" t="str">
        <f t="shared" si="12"/>
        <v>***</v>
      </c>
      <c r="N101" s="71" t="str">
        <f>IF($G101=$D101,AJ$8,IF($G101=$AA$9,AJ$9,IF(LEFT($G101,5)=LEFT($AA$10,5),SUMIFS(DATA_FINAL!$AG$5:$AG$350,DATA_FINAL!$B$5:$B$350,$C101,DATA_FINAL!$D$5:$D$350,$D101),IF($G101="***","***",IFERROR(SUMIFS(DATA_FINAL!$AG$5:$AG$350,DATA_FINAL!$A$5:$A$350,$F101),"")))))</f>
        <v>***</v>
      </c>
      <c r="O101" s="307" t="str">
        <f t="shared" si="14"/>
        <v>***</v>
      </c>
    </row>
    <row r="102" spans="1:15" ht="15" customHeight="1" x14ac:dyDescent="0.35">
      <c r="A102" t="str">
        <f>IF(A101="","",IF(B101&gt;(SUMIFS(KEY!$Z$6:$Z$110,KEY!$X$6:$X$110,C102&amp;"-"&amp;A101)+1),IF((A101+1)&gt;$AA$6,"",(A101+1)),A101))</f>
        <v/>
      </c>
      <c r="B102" t="str">
        <f>IF(A102="","",COUNTIFS($A$8:$A102,A102)-2)</f>
        <v/>
      </c>
      <c r="C102" t="str">
        <f t="shared" si="13"/>
        <v>AutoTrader</v>
      </c>
      <c r="D102" t="str">
        <f>IFERROR(VLOOKUP($C102&amp;"-"&amp;$A102,KEY!$X$6:$Y$110,2,FALSE),"")</f>
        <v/>
      </c>
      <c r="E102" t="str">
        <f>IF(B102=-1,"*N",IF(B102=0,"*H",IF(B102&lt;(COUNTIFS(DATA_FINAL!$B$5:$B$350,C102,DATA_FINAL!$D$5:$D$350,D102)+1),VLOOKUP(C102&amp;"-"&amp;D102&amp;"-"&amp;B102,DATA_FINAL!$F$5:$G$350,2,FALSE),IF(B102=(COUNTIFS(DATA_FINAL!$B$5:$B$350,C102,DATA_FINAL!$D$5:$D$350,D102)+1),"*T",""))))</f>
        <v/>
      </c>
      <c r="F102" t="str">
        <f t="shared" si="15"/>
        <v/>
      </c>
      <c r="G102" s="64" t="str">
        <f>IF(E102="","***",IF(E102="*N",D102,IF(E102="*H",AA$9,IF(E102="*T","TOTAL (Store Count: "&amp;B101&amp;")",IFERROR(VLOOKUP(F102,DATA_FINAL!$A$5:$G$324,7,FALSE),"")))))</f>
        <v>***</v>
      </c>
      <c r="H102" s="71" t="str">
        <f>IF($G102=$D102,AF$8,IF($G102=$AA$9,AF$9,IF(LEFT($G102,5)=LEFT($AA$10,5),SUMIFS(DATA_FINAL!$AC$5:$AC$350,DATA_FINAL!$B$5:$B$350,$C102,DATA_FINAL!$D$5:$D$350,$D102),IF($G102="***","***",IFERROR(SUMIFS(DATA_FINAL!$AC$5:$AC$350,DATA_FINAL!$A$5:$A$350,$F102),"")))))</f>
        <v>***</v>
      </c>
      <c r="I102" s="72" t="str">
        <f>IF($G102=$D102,AB$8,IF($G102=$AA$9,AB$9,IF(LEFT($G102,5)=LEFT($AA$10,5),SUMIFS(DATA_FINAL!$P$5:$P$350,DATA_FINAL!$B$5:$B$350,$C102,DATA_FINAL!$D$5:$D$350,$D102),IF($G102="***","***",IFERROR(SUMIFS(DATA_FINAL!$P$5:$P$350,DATA_FINAL!$A$5:$A$350,$F102),"")))))</f>
        <v>***</v>
      </c>
      <c r="J102" s="72" t="str">
        <f>IF($G102=$D102,AC$8,IF($G102=$AA$9,AC$9,IF(LEFT($G102,5)=LEFT($AA$10,5),SUMIFS(DATA_FINAL!$S$5:$S$350,DATA_FINAL!$B$5:$B$350,$C102,DATA_FINAL!$D$5:$D$350,$D102),IF($G102="***","***",IFERROR(SUMIFS(DATA_FINAL!$S$5:$S$350,DATA_FINAL!$A$5:$A$350,$F102),"")))))</f>
        <v>***</v>
      </c>
      <c r="K102" s="84" t="str">
        <f t="shared" si="10"/>
        <v>***</v>
      </c>
      <c r="L102" s="72" t="str">
        <f t="shared" si="11"/>
        <v>***</v>
      </c>
      <c r="M102" s="72" t="str">
        <f t="shared" si="12"/>
        <v>***</v>
      </c>
      <c r="N102" s="71" t="str">
        <f>IF($G102=$D102,AJ$8,IF($G102=$AA$9,AJ$9,IF(LEFT($G102,5)=LEFT($AA$10,5),SUMIFS(DATA_FINAL!$AG$5:$AG$350,DATA_FINAL!$B$5:$B$350,$C102,DATA_FINAL!$D$5:$D$350,$D102),IF($G102="***","***",IFERROR(SUMIFS(DATA_FINAL!$AG$5:$AG$350,DATA_FINAL!$A$5:$A$350,$F102),"")))))</f>
        <v>***</v>
      </c>
      <c r="O102" s="307" t="str">
        <f t="shared" si="14"/>
        <v>***</v>
      </c>
    </row>
    <row r="103" spans="1:15" ht="15" customHeight="1" x14ac:dyDescent="0.35">
      <c r="A103" t="str">
        <f>IF(A102="","",IF(B102&gt;(SUMIFS(KEY!$Z$6:$Z$110,KEY!$X$6:$X$110,C103&amp;"-"&amp;A102)+1),IF((A102+1)&gt;$AA$6,"",(A102+1)),A102))</f>
        <v/>
      </c>
      <c r="B103" t="str">
        <f>IF(A103="","",COUNTIFS($A$8:$A103,A103)-2)</f>
        <v/>
      </c>
      <c r="C103" t="str">
        <f t="shared" si="13"/>
        <v>AutoTrader</v>
      </c>
      <c r="D103" t="str">
        <f>IFERROR(VLOOKUP($C103&amp;"-"&amp;$A103,KEY!$X$6:$Y$110,2,FALSE),"")</f>
        <v/>
      </c>
      <c r="E103" t="str">
        <f>IF(B103=-1,"*N",IF(B103=0,"*H",IF(B103&lt;(COUNTIFS(DATA_FINAL!$B$5:$B$350,C103,DATA_FINAL!$D$5:$D$350,D103)+1),VLOOKUP(C103&amp;"-"&amp;D103&amp;"-"&amp;B103,DATA_FINAL!$F$5:$G$350,2,FALSE),IF(B103=(COUNTIFS(DATA_FINAL!$B$5:$B$350,C103,DATA_FINAL!$D$5:$D$350,D103)+1),"*T",""))))</f>
        <v/>
      </c>
      <c r="F103" t="str">
        <f t="shared" si="15"/>
        <v/>
      </c>
      <c r="G103" s="64" t="str">
        <f>IF(E103="","***",IF(E103="*N",D103,IF(E103="*H",AA$9,IF(E103="*T","TOTAL (Store Count: "&amp;B102&amp;")",IFERROR(VLOOKUP(F103,DATA_FINAL!$A$5:$G$324,7,FALSE),"")))))</f>
        <v>***</v>
      </c>
      <c r="H103" s="71" t="str">
        <f>IF($G103=$D103,AF$8,IF($G103=$AA$9,AF$9,IF(LEFT($G103,5)=LEFT($AA$10,5),SUMIFS(DATA_FINAL!$AC$5:$AC$350,DATA_FINAL!$B$5:$B$350,$C103,DATA_FINAL!$D$5:$D$350,$D103),IF($G103="***","***",IFERROR(SUMIFS(DATA_FINAL!$AC$5:$AC$350,DATA_FINAL!$A$5:$A$350,$F103),"")))))</f>
        <v>***</v>
      </c>
      <c r="I103" s="72" t="str">
        <f>IF($G103=$D103,AB$8,IF($G103=$AA$9,AB$9,IF(LEFT($G103,5)=LEFT($AA$10,5),SUMIFS(DATA_FINAL!$P$5:$P$350,DATA_FINAL!$B$5:$B$350,$C103,DATA_FINAL!$D$5:$D$350,$D103),IF($G103="***","***",IFERROR(SUMIFS(DATA_FINAL!$P$5:$P$350,DATA_FINAL!$A$5:$A$350,$F103),"")))))</f>
        <v>***</v>
      </c>
      <c r="J103" s="72" t="str">
        <f>IF($G103=$D103,AC$8,IF($G103=$AA$9,AC$9,IF(LEFT($G103,5)=LEFT($AA$10,5),SUMIFS(DATA_FINAL!$S$5:$S$350,DATA_FINAL!$B$5:$B$350,$C103,DATA_FINAL!$D$5:$D$350,$D103),IF($G103="***","***",IFERROR(SUMIFS(DATA_FINAL!$S$5:$S$350,DATA_FINAL!$A$5:$A$350,$F103),"")))))</f>
        <v>***</v>
      </c>
      <c r="K103" s="84" t="str">
        <f t="shared" si="10"/>
        <v>***</v>
      </c>
      <c r="L103" s="72" t="str">
        <f t="shared" si="11"/>
        <v>***</v>
      </c>
      <c r="M103" s="72" t="str">
        <f t="shared" si="12"/>
        <v>***</v>
      </c>
      <c r="N103" s="71" t="str">
        <f>IF($G103=$D103,AJ$8,IF($G103=$AA$9,AJ$9,IF(LEFT($G103,5)=LEFT($AA$10,5),SUMIFS(DATA_FINAL!$AG$5:$AG$350,DATA_FINAL!$B$5:$B$350,$C103,DATA_FINAL!$D$5:$D$350,$D103),IF($G103="***","***",IFERROR(SUMIFS(DATA_FINAL!$AG$5:$AG$350,DATA_FINAL!$A$5:$A$350,$F103),"")))))</f>
        <v>***</v>
      </c>
      <c r="O103" s="307" t="str">
        <f t="shared" si="14"/>
        <v>***</v>
      </c>
    </row>
    <row r="104" spans="1:15" ht="15" customHeight="1" x14ac:dyDescent="0.35">
      <c r="A104" t="str">
        <f>IF(A103="","",IF(B103&gt;(SUMIFS(KEY!$Z$6:$Z$110,KEY!$X$6:$X$110,C104&amp;"-"&amp;A103)+1),IF((A103+1)&gt;$AA$6,"",(A103+1)),A103))</f>
        <v/>
      </c>
      <c r="B104" t="str">
        <f>IF(A104="","",COUNTIFS($A$8:$A104,A104)-2)</f>
        <v/>
      </c>
      <c r="C104" t="str">
        <f t="shared" si="13"/>
        <v>AutoTrader</v>
      </c>
      <c r="D104" t="str">
        <f>IFERROR(VLOOKUP($C104&amp;"-"&amp;$A104,KEY!$X$6:$Y$110,2,FALSE),"")</f>
        <v/>
      </c>
      <c r="E104" t="str">
        <f>IF(B104=-1,"*N",IF(B104=0,"*H",IF(B104&lt;(COUNTIFS(DATA_FINAL!$B$5:$B$350,C104,DATA_FINAL!$D$5:$D$350,D104)+1),VLOOKUP(C104&amp;"-"&amp;D104&amp;"-"&amp;B104,DATA_FINAL!$F$5:$G$350,2,FALSE),IF(B104=(COUNTIFS(DATA_FINAL!$B$5:$B$350,C104,DATA_FINAL!$D$5:$D$350,D104)+1),"*T",""))))</f>
        <v/>
      </c>
      <c r="F104" t="str">
        <f t="shared" si="15"/>
        <v/>
      </c>
      <c r="G104" s="64" t="str">
        <f>IF(E104="","***",IF(E104="*N",D104,IF(E104="*H",AA$9,IF(E104="*T","TOTAL (Store Count: "&amp;B103&amp;")",IFERROR(VLOOKUP(F104,DATA_FINAL!$A$5:$G$324,7,FALSE),"")))))</f>
        <v>***</v>
      </c>
      <c r="H104" s="71" t="str">
        <f>IF($G104=$D104,AF$8,IF($G104=$AA$9,AF$9,IF(LEFT($G104,5)=LEFT($AA$10,5),SUMIFS(DATA_FINAL!$AC$5:$AC$350,DATA_FINAL!$B$5:$B$350,$C104,DATA_FINAL!$D$5:$D$350,$D104),IF($G104="***","***",IFERROR(SUMIFS(DATA_FINAL!$AC$5:$AC$350,DATA_FINAL!$A$5:$A$350,$F104),"")))))</f>
        <v>***</v>
      </c>
      <c r="I104" s="72" t="str">
        <f>IF($G104=$D104,AB$8,IF($G104=$AA$9,AB$9,IF(LEFT($G104,5)=LEFT($AA$10,5),SUMIFS(DATA_FINAL!$P$5:$P$350,DATA_FINAL!$B$5:$B$350,$C104,DATA_FINAL!$D$5:$D$350,$D104),IF($G104="***","***",IFERROR(SUMIFS(DATA_FINAL!$P$5:$P$350,DATA_FINAL!$A$5:$A$350,$F104),"")))))</f>
        <v>***</v>
      </c>
      <c r="J104" s="72" t="str">
        <f>IF($G104=$D104,AC$8,IF($G104=$AA$9,AC$9,IF(LEFT($G104,5)=LEFT($AA$10,5),SUMIFS(DATA_FINAL!$S$5:$S$350,DATA_FINAL!$B$5:$B$350,$C104,DATA_FINAL!$D$5:$D$350,$D104),IF($G104="***","***",IFERROR(SUMIFS(DATA_FINAL!$S$5:$S$350,DATA_FINAL!$A$5:$A$350,$F104),"")))))</f>
        <v>***</v>
      </c>
      <c r="K104" s="84" t="str">
        <f t="shared" si="10"/>
        <v>***</v>
      </c>
      <c r="L104" s="72" t="str">
        <f t="shared" si="11"/>
        <v>***</v>
      </c>
      <c r="M104" s="72" t="str">
        <f t="shared" si="12"/>
        <v>***</v>
      </c>
      <c r="N104" s="71" t="str">
        <f>IF($G104=$D104,AJ$8,IF($G104=$AA$9,AJ$9,IF(LEFT($G104,5)=LEFT($AA$10,5),SUMIFS(DATA_FINAL!$AG$5:$AG$350,DATA_FINAL!$B$5:$B$350,$C104,DATA_FINAL!$D$5:$D$350,$D104),IF($G104="***","***",IFERROR(SUMIFS(DATA_FINAL!$AG$5:$AG$350,DATA_FINAL!$A$5:$A$350,$F104),"")))))</f>
        <v>***</v>
      </c>
      <c r="O104" s="307" t="str">
        <f t="shared" si="14"/>
        <v>***</v>
      </c>
    </row>
    <row r="105" spans="1:15" ht="15" customHeight="1" x14ac:dyDescent="0.35">
      <c r="A105" t="str">
        <f>IF(A104="","",IF(B104&gt;(SUMIFS(KEY!$Z$6:$Z$110,KEY!$X$6:$X$110,C105&amp;"-"&amp;A104)+1),IF((A104+1)&gt;$AA$6,"",(A104+1)),A104))</f>
        <v/>
      </c>
      <c r="B105" t="str">
        <f>IF(A105="","",COUNTIFS($A$8:$A105,A105)-2)</f>
        <v/>
      </c>
      <c r="C105" t="str">
        <f t="shared" si="13"/>
        <v>AutoTrader</v>
      </c>
      <c r="D105" t="str">
        <f>IFERROR(VLOOKUP($C105&amp;"-"&amp;$A105,KEY!$X$6:$Y$110,2,FALSE),"")</f>
        <v/>
      </c>
      <c r="E105" t="str">
        <f>IF(B105=-1,"*N",IF(B105=0,"*H",IF(B105&lt;(COUNTIFS(DATA_FINAL!$B$5:$B$350,C105,DATA_FINAL!$D$5:$D$350,D105)+1),VLOOKUP(C105&amp;"-"&amp;D105&amp;"-"&amp;B105,DATA_FINAL!$F$5:$G$350,2,FALSE),IF(B105=(COUNTIFS(DATA_FINAL!$B$5:$B$350,C105,DATA_FINAL!$D$5:$D$350,D105)+1),"*T",""))))</f>
        <v/>
      </c>
      <c r="F105" t="str">
        <f t="shared" si="15"/>
        <v/>
      </c>
      <c r="G105" s="64" t="str">
        <f>IF(E105="","***",IF(E105="*N",D105,IF(E105="*H",AA$9,IF(E105="*T","TOTAL (Store Count: "&amp;B104&amp;")",IFERROR(VLOOKUP(F105,DATA_FINAL!$A$5:$G$324,7,FALSE),"")))))</f>
        <v>***</v>
      </c>
      <c r="H105" s="71" t="str">
        <f>IF($G105=$D105,AF$8,IF($G105=$AA$9,AF$9,IF(LEFT($G105,5)=LEFT($AA$10,5),SUMIFS(DATA_FINAL!$AC$5:$AC$350,DATA_FINAL!$B$5:$B$350,$C105,DATA_FINAL!$D$5:$D$350,$D105),IF($G105="***","***",IFERROR(SUMIFS(DATA_FINAL!$AC$5:$AC$350,DATA_FINAL!$A$5:$A$350,$F105),"")))))</f>
        <v>***</v>
      </c>
      <c r="I105" s="72" t="str">
        <f>IF($G105=$D105,AB$8,IF($G105=$AA$9,AB$9,IF(LEFT($G105,5)=LEFT($AA$10,5),SUMIFS(DATA_FINAL!$P$5:$P$350,DATA_FINAL!$B$5:$B$350,$C105,DATA_FINAL!$D$5:$D$350,$D105),IF($G105="***","***",IFERROR(SUMIFS(DATA_FINAL!$P$5:$P$350,DATA_FINAL!$A$5:$A$350,$F105),"")))))</f>
        <v>***</v>
      </c>
      <c r="J105" s="72" t="str">
        <f>IF($G105=$D105,AC$8,IF($G105=$AA$9,AC$9,IF(LEFT($G105,5)=LEFT($AA$10,5),SUMIFS(DATA_FINAL!$S$5:$S$350,DATA_FINAL!$B$5:$B$350,$C105,DATA_FINAL!$D$5:$D$350,$D105),IF($G105="***","***",IFERROR(SUMIFS(DATA_FINAL!$S$5:$S$350,DATA_FINAL!$A$5:$A$350,$F105),"")))))</f>
        <v>***</v>
      </c>
      <c r="K105" s="84" t="str">
        <f t="shared" si="10"/>
        <v>***</v>
      </c>
      <c r="L105" s="72" t="str">
        <f t="shared" si="11"/>
        <v>***</v>
      </c>
      <c r="M105" s="72" t="str">
        <f t="shared" ref="M105:M136" si="16">IF($G105=$D105,AH$8,IF($G105=$AA$9,AH$9,IF($G105="***","***",IFERROR(H105/J105,"∞"))))</f>
        <v>***</v>
      </c>
      <c r="N105" s="71" t="str">
        <f>IF($G105=$D105,AJ$8,IF($G105=$AA$9,AJ$9,IF(LEFT($G105,5)=LEFT($AA$10,5),SUMIFS(DATA_FINAL!$AG$5:$AG$350,DATA_FINAL!$B$5:$B$350,$C105,DATA_FINAL!$D$5:$D$350,$D105),IF($G105="***","***",IFERROR(SUMIFS(DATA_FINAL!$AG$5:$AG$350,DATA_FINAL!$A$5:$A$350,$F105),"")))))</f>
        <v>***</v>
      </c>
      <c r="O105" s="307" t="str">
        <f t="shared" si="14"/>
        <v>***</v>
      </c>
    </row>
    <row r="106" spans="1:15" ht="15" customHeight="1" x14ac:dyDescent="0.35">
      <c r="A106" t="str">
        <f>IF(A105="","",IF(B105&gt;(SUMIFS(KEY!$Z$6:$Z$110,KEY!$X$6:$X$110,C106&amp;"-"&amp;A105)+1),IF((A105+1)&gt;$AA$6,"",(A105+1)),A105))</f>
        <v/>
      </c>
      <c r="B106" t="str">
        <f>IF(A106="","",COUNTIFS($A$8:$A106,A106)-2)</f>
        <v/>
      </c>
      <c r="C106" t="str">
        <f t="shared" si="13"/>
        <v>AutoTrader</v>
      </c>
      <c r="D106" t="str">
        <f>IFERROR(VLOOKUP($C106&amp;"-"&amp;$A106,KEY!$X$6:$Y$110,2,FALSE),"")</f>
        <v/>
      </c>
      <c r="E106" t="str">
        <f>IF(B106=-1,"*N",IF(B106=0,"*H",IF(B106&lt;(COUNTIFS(DATA_FINAL!$B$5:$B$350,C106,DATA_FINAL!$D$5:$D$350,D106)+1),VLOOKUP(C106&amp;"-"&amp;D106&amp;"-"&amp;B106,DATA_FINAL!$F$5:$G$350,2,FALSE),IF(B106=(COUNTIFS(DATA_FINAL!$B$5:$B$350,C106,DATA_FINAL!$D$5:$D$350,D106)+1),"*T",""))))</f>
        <v/>
      </c>
      <c r="F106" t="str">
        <f t="shared" si="15"/>
        <v/>
      </c>
      <c r="G106" s="64" t="str">
        <f>IF(E106="","***",IF(E106="*N",D106,IF(E106="*H",AA$9,IF(E106="*T","TOTAL (Store Count: "&amp;B105&amp;")",IFERROR(VLOOKUP(F106,DATA_FINAL!$A$5:$G$324,7,FALSE),"")))))</f>
        <v>***</v>
      </c>
      <c r="H106" s="71" t="str">
        <f>IF($G106=$D106,AF$8,IF($G106=$AA$9,AF$9,IF(LEFT($G106,5)=LEFT($AA$10,5),SUMIFS(DATA_FINAL!$AC$5:$AC$350,DATA_FINAL!$B$5:$B$350,$C106,DATA_FINAL!$D$5:$D$350,$D106),IF($G106="***","***",IFERROR(SUMIFS(DATA_FINAL!$AC$5:$AC$350,DATA_FINAL!$A$5:$A$350,$F106),"")))))</f>
        <v>***</v>
      </c>
      <c r="I106" s="72" t="str">
        <f>IF($G106=$D106,AB$8,IF($G106=$AA$9,AB$9,IF(LEFT($G106,5)=LEFT($AA$10,5),SUMIFS(DATA_FINAL!$P$5:$P$350,DATA_FINAL!$B$5:$B$350,$C106,DATA_FINAL!$D$5:$D$350,$D106),IF($G106="***","***",IFERROR(SUMIFS(DATA_FINAL!$P$5:$P$350,DATA_FINAL!$A$5:$A$350,$F106),"")))))</f>
        <v>***</v>
      </c>
      <c r="J106" s="72" t="str">
        <f>IF($G106=$D106,AC$8,IF($G106=$AA$9,AC$9,IF(LEFT($G106,5)=LEFT($AA$10,5),SUMIFS(DATA_FINAL!$S$5:$S$350,DATA_FINAL!$B$5:$B$350,$C106,DATA_FINAL!$D$5:$D$350,$D106),IF($G106="***","***",IFERROR(SUMIFS(DATA_FINAL!$S$5:$S$350,DATA_FINAL!$A$5:$A$350,$F106),"")))))</f>
        <v>***</v>
      </c>
      <c r="K106" s="84" t="str">
        <f t="shared" si="10"/>
        <v>***</v>
      </c>
      <c r="L106" s="72" t="str">
        <f t="shared" si="11"/>
        <v>***</v>
      </c>
      <c r="M106" s="72" t="str">
        <f t="shared" si="16"/>
        <v>***</v>
      </c>
      <c r="N106" s="71" t="str">
        <f>IF($G106=$D106,AJ$8,IF($G106=$AA$9,AJ$9,IF(LEFT($G106,5)=LEFT($AA$10,5),SUMIFS(DATA_FINAL!$AG$5:$AG$350,DATA_FINAL!$B$5:$B$350,$C106,DATA_FINAL!$D$5:$D$350,$D106),IF($G106="***","***",IFERROR(SUMIFS(DATA_FINAL!$AG$5:$AG$350,DATA_FINAL!$A$5:$A$350,$F106),"")))))</f>
        <v>***</v>
      </c>
      <c r="O106" s="307" t="str">
        <f t="shared" si="14"/>
        <v>***</v>
      </c>
    </row>
    <row r="107" spans="1:15" ht="15" customHeight="1" x14ac:dyDescent="0.35">
      <c r="A107" t="str">
        <f>IF(A106="","",IF(B106&gt;(SUMIFS(KEY!$Z$6:$Z$110,KEY!$X$6:$X$110,C107&amp;"-"&amp;A106)+1),IF((A106+1)&gt;$AA$6,"",(A106+1)),A106))</f>
        <v/>
      </c>
      <c r="B107" t="str">
        <f>IF(A107="","",COUNTIFS($A$8:$A107,A107)-2)</f>
        <v/>
      </c>
      <c r="C107" t="str">
        <f t="shared" si="13"/>
        <v>AutoTrader</v>
      </c>
      <c r="D107" t="str">
        <f>IFERROR(VLOOKUP($C107&amp;"-"&amp;$A107,KEY!$X$6:$Y$110,2,FALSE),"")</f>
        <v/>
      </c>
      <c r="E107" t="str">
        <f>IF(B107=-1,"*N",IF(B107=0,"*H",IF(B107&lt;(COUNTIFS(DATA_FINAL!$B$5:$B$350,C107,DATA_FINAL!$D$5:$D$350,D107)+1),VLOOKUP(C107&amp;"-"&amp;D107&amp;"-"&amp;B107,DATA_FINAL!$F$5:$G$350,2,FALSE),IF(B107=(COUNTIFS(DATA_FINAL!$B$5:$B$350,C107,DATA_FINAL!$D$5:$D$350,D107)+1),"*T",""))))</f>
        <v/>
      </c>
      <c r="F107" t="str">
        <f t="shared" si="15"/>
        <v/>
      </c>
      <c r="G107" s="64" t="str">
        <f>IF(E107="","***",IF(E107="*N",D107,IF(E107="*H",AA$9,IF(E107="*T","TOTAL (Store Count: "&amp;B106&amp;")",IFERROR(VLOOKUP(F107,DATA_FINAL!$A$5:$G$324,7,FALSE),"")))))</f>
        <v>***</v>
      </c>
      <c r="H107" s="71" t="str">
        <f>IF($G107=$D107,AF$8,IF($G107=$AA$9,AF$9,IF(LEFT($G107,5)=LEFT($AA$10,5),SUMIFS(DATA_FINAL!$AC$5:$AC$350,DATA_FINAL!$B$5:$B$350,$C107,DATA_FINAL!$D$5:$D$350,$D107),IF($G107="***","***",IFERROR(SUMIFS(DATA_FINAL!$AC$5:$AC$350,DATA_FINAL!$A$5:$A$350,$F107),"")))))</f>
        <v>***</v>
      </c>
      <c r="I107" s="72" t="str">
        <f>IF($G107=$D107,AB$8,IF($G107=$AA$9,AB$9,IF(LEFT($G107,5)=LEFT($AA$10,5),SUMIFS(DATA_FINAL!$P$5:$P$350,DATA_FINAL!$B$5:$B$350,$C107,DATA_FINAL!$D$5:$D$350,$D107),IF($G107="***","***",IFERROR(SUMIFS(DATA_FINAL!$P$5:$P$350,DATA_FINAL!$A$5:$A$350,$F107),"")))))</f>
        <v>***</v>
      </c>
      <c r="J107" s="72" t="str">
        <f>IF($G107=$D107,AC$8,IF($G107=$AA$9,AC$9,IF(LEFT($G107,5)=LEFT($AA$10,5),SUMIFS(DATA_FINAL!$S$5:$S$350,DATA_FINAL!$B$5:$B$350,$C107,DATA_FINAL!$D$5:$D$350,$D107),IF($G107="***","***",IFERROR(SUMIFS(DATA_FINAL!$S$5:$S$350,DATA_FINAL!$A$5:$A$350,$F107),"")))))</f>
        <v>***</v>
      </c>
      <c r="K107" s="84" t="str">
        <f t="shared" si="10"/>
        <v>***</v>
      </c>
      <c r="L107" s="72" t="str">
        <f t="shared" si="11"/>
        <v>***</v>
      </c>
      <c r="M107" s="72" t="str">
        <f t="shared" si="16"/>
        <v>***</v>
      </c>
      <c r="N107" s="71" t="str">
        <f>IF($G107=$D107,AJ$8,IF($G107=$AA$9,AJ$9,IF(LEFT($G107,5)=LEFT($AA$10,5),SUMIFS(DATA_FINAL!$AG$5:$AG$350,DATA_FINAL!$B$5:$B$350,$C107,DATA_FINAL!$D$5:$D$350,$D107),IF($G107="***","***",IFERROR(SUMIFS(DATA_FINAL!$AG$5:$AG$350,DATA_FINAL!$A$5:$A$350,$F107),"")))))</f>
        <v>***</v>
      </c>
      <c r="O107" s="307" t="str">
        <f t="shared" si="14"/>
        <v>***</v>
      </c>
    </row>
    <row r="108" spans="1:15" ht="15" customHeight="1" x14ac:dyDescent="0.35">
      <c r="A108" t="str">
        <f>IF(A107="","",IF(B107&gt;(SUMIFS(KEY!$Z$6:$Z$110,KEY!$X$6:$X$110,C108&amp;"-"&amp;A107)+1),IF((A107+1)&gt;$AA$6,"",(A107+1)),A107))</f>
        <v/>
      </c>
      <c r="B108" t="str">
        <f>IF(A108="","",COUNTIFS($A$8:$A108,A108)-2)</f>
        <v/>
      </c>
      <c r="C108" t="str">
        <f t="shared" si="13"/>
        <v>AutoTrader</v>
      </c>
      <c r="D108" t="str">
        <f>IFERROR(VLOOKUP($C108&amp;"-"&amp;$A108,KEY!$X$6:$Y$110,2,FALSE),"")</f>
        <v/>
      </c>
      <c r="E108" t="str">
        <f>IF(B108=-1,"*N",IF(B108=0,"*H",IF(B108&lt;(COUNTIFS(DATA_FINAL!$B$5:$B$350,C108,DATA_FINAL!$D$5:$D$350,D108)+1),VLOOKUP(C108&amp;"-"&amp;D108&amp;"-"&amp;B108,DATA_FINAL!$F$5:$G$350,2,FALSE),IF(B108=(COUNTIFS(DATA_FINAL!$B$5:$B$350,C108,DATA_FINAL!$D$5:$D$350,D108)+1),"*T",""))))</f>
        <v/>
      </c>
      <c r="F108" t="str">
        <f t="shared" si="15"/>
        <v/>
      </c>
      <c r="G108" s="64" t="str">
        <f>IF(E108="","***",IF(E108="*N",D108,IF(E108="*H",AA$9,IF(E108="*T","TOTAL (Store Count: "&amp;B107&amp;")",IFERROR(VLOOKUP(F108,DATA_FINAL!$A$5:$G$324,7,FALSE),"")))))</f>
        <v>***</v>
      </c>
      <c r="H108" s="71" t="str">
        <f>IF($G108=$D108,AF$8,IF($G108=$AA$9,AF$9,IF(LEFT($G108,5)=LEFT($AA$10,5),SUMIFS(DATA_FINAL!$AC$5:$AC$350,DATA_FINAL!$B$5:$B$350,$C108,DATA_FINAL!$D$5:$D$350,$D108),IF($G108="***","***",IFERROR(SUMIFS(DATA_FINAL!$AC$5:$AC$350,DATA_FINAL!$A$5:$A$350,$F108),"")))))</f>
        <v>***</v>
      </c>
      <c r="I108" s="72" t="str">
        <f>IF($G108=$D108,AB$8,IF($G108=$AA$9,AB$9,IF(LEFT($G108,5)=LEFT($AA$10,5),SUMIFS(DATA_FINAL!$P$5:$P$350,DATA_FINAL!$B$5:$B$350,$C108,DATA_FINAL!$D$5:$D$350,$D108),IF($G108="***","***",IFERROR(SUMIFS(DATA_FINAL!$P$5:$P$350,DATA_FINAL!$A$5:$A$350,$F108),"")))))</f>
        <v>***</v>
      </c>
      <c r="J108" s="72" t="str">
        <f>IF($G108=$D108,AC$8,IF($G108=$AA$9,AC$9,IF(LEFT($G108,5)=LEFT($AA$10,5),SUMIFS(DATA_FINAL!$S$5:$S$350,DATA_FINAL!$B$5:$B$350,$C108,DATA_FINAL!$D$5:$D$350,$D108),IF($G108="***","***",IFERROR(SUMIFS(DATA_FINAL!$S$5:$S$350,DATA_FINAL!$A$5:$A$350,$F108),"")))))</f>
        <v>***</v>
      </c>
      <c r="K108" s="84" t="str">
        <f t="shared" si="10"/>
        <v>***</v>
      </c>
      <c r="L108" s="72" t="str">
        <f t="shared" si="11"/>
        <v>***</v>
      </c>
      <c r="M108" s="72" t="str">
        <f t="shared" si="16"/>
        <v>***</v>
      </c>
      <c r="N108" s="71" t="str">
        <f>IF($G108=$D108,AJ$8,IF($G108=$AA$9,AJ$9,IF(LEFT($G108,5)=LEFT($AA$10,5),SUMIFS(DATA_FINAL!$AG$5:$AG$350,DATA_FINAL!$B$5:$B$350,$C108,DATA_FINAL!$D$5:$D$350,$D108),IF($G108="***","***",IFERROR(SUMIFS(DATA_FINAL!$AG$5:$AG$350,DATA_FINAL!$A$5:$A$350,$F108),"")))))</f>
        <v>***</v>
      </c>
      <c r="O108" s="307" t="str">
        <f t="shared" si="14"/>
        <v>***</v>
      </c>
    </row>
    <row r="109" spans="1:15" ht="15" customHeight="1" x14ac:dyDescent="0.35">
      <c r="A109" t="str">
        <f>IF(A108="","",IF(B108&gt;(SUMIFS(KEY!$Z$6:$Z$110,KEY!$X$6:$X$110,C109&amp;"-"&amp;A108)+1),IF((A108+1)&gt;$AA$6,"",(A108+1)),A108))</f>
        <v/>
      </c>
      <c r="B109" t="str">
        <f>IF(A109="","",COUNTIFS($A$8:$A109,A109)-2)</f>
        <v/>
      </c>
      <c r="C109" t="str">
        <f t="shared" si="13"/>
        <v>AutoTrader</v>
      </c>
      <c r="D109" t="str">
        <f>IFERROR(VLOOKUP($C109&amp;"-"&amp;$A109,KEY!$X$6:$Y$110,2,FALSE),"")</f>
        <v/>
      </c>
      <c r="E109" t="str">
        <f>IF(B109=-1,"*N",IF(B109=0,"*H",IF(B109&lt;(COUNTIFS(DATA_FINAL!$B$5:$B$350,C109,DATA_FINAL!$D$5:$D$350,D109)+1),VLOOKUP(C109&amp;"-"&amp;D109&amp;"-"&amp;B109,DATA_FINAL!$F$5:$G$350,2,FALSE),IF(B109=(COUNTIFS(DATA_FINAL!$B$5:$B$350,C109,DATA_FINAL!$D$5:$D$350,D109)+1),"*T",""))))</f>
        <v/>
      </c>
      <c r="F109" t="str">
        <f t="shared" si="15"/>
        <v/>
      </c>
      <c r="G109" s="64" t="str">
        <f>IF(E109="","***",IF(E109="*N",D109,IF(E109="*H",AA$9,IF(E109="*T","TOTAL (Store Count: "&amp;B108&amp;")",IFERROR(VLOOKUP(F109,DATA_FINAL!$A$5:$G$324,7,FALSE),"")))))</f>
        <v>***</v>
      </c>
      <c r="H109" s="71" t="str">
        <f>IF($G109=$D109,AF$8,IF($G109=$AA$9,AF$9,IF(LEFT($G109,5)=LEFT($AA$10,5),SUMIFS(DATA_FINAL!$AC$5:$AC$350,DATA_FINAL!$B$5:$B$350,$C109,DATA_FINAL!$D$5:$D$350,$D109),IF($G109="***","***",IFERROR(SUMIFS(DATA_FINAL!$AC$5:$AC$350,DATA_FINAL!$A$5:$A$350,$F109),"")))))</f>
        <v>***</v>
      </c>
      <c r="I109" s="72" t="str">
        <f>IF($G109=$D109,AB$8,IF($G109=$AA$9,AB$9,IF(LEFT($G109,5)=LEFT($AA$10,5),SUMIFS(DATA_FINAL!$P$5:$P$350,DATA_FINAL!$B$5:$B$350,$C109,DATA_FINAL!$D$5:$D$350,$D109),IF($G109="***","***",IFERROR(SUMIFS(DATA_FINAL!$P$5:$P$350,DATA_FINAL!$A$5:$A$350,$F109),"")))))</f>
        <v>***</v>
      </c>
      <c r="J109" s="72" t="str">
        <f>IF($G109=$D109,AC$8,IF($G109=$AA$9,AC$9,IF(LEFT($G109,5)=LEFT($AA$10,5),SUMIFS(DATA_FINAL!$S$5:$S$350,DATA_FINAL!$B$5:$B$350,$C109,DATA_FINAL!$D$5:$D$350,$D109),IF($G109="***","***",IFERROR(SUMIFS(DATA_FINAL!$S$5:$S$350,DATA_FINAL!$A$5:$A$350,$F109),"")))))</f>
        <v>***</v>
      </c>
      <c r="K109" s="84" t="str">
        <f t="shared" si="10"/>
        <v>***</v>
      </c>
      <c r="L109" s="72" t="str">
        <f t="shared" si="11"/>
        <v>***</v>
      </c>
      <c r="M109" s="72" t="str">
        <f t="shared" si="16"/>
        <v>***</v>
      </c>
      <c r="N109" s="71" t="str">
        <f>IF($G109=$D109,AJ$8,IF($G109=$AA$9,AJ$9,IF(LEFT($G109,5)=LEFT($AA$10,5),SUMIFS(DATA_FINAL!$AG$5:$AG$350,DATA_FINAL!$B$5:$B$350,$C109,DATA_FINAL!$D$5:$D$350,$D109),IF($G109="***","***",IFERROR(SUMIFS(DATA_FINAL!$AG$5:$AG$350,DATA_FINAL!$A$5:$A$350,$F109),"")))))</f>
        <v>***</v>
      </c>
      <c r="O109" s="307" t="str">
        <f t="shared" si="14"/>
        <v>***</v>
      </c>
    </row>
    <row r="110" spans="1:15" ht="15" customHeight="1" x14ac:dyDescent="0.35">
      <c r="A110" t="str">
        <f>IF(A109="","",IF(B109&gt;(SUMIFS(KEY!$Z$6:$Z$110,KEY!$X$6:$X$110,C110&amp;"-"&amp;A109)+1),IF((A109+1)&gt;$AA$6,"",(A109+1)),A109))</f>
        <v/>
      </c>
      <c r="B110" t="str">
        <f>IF(A110="","",COUNTIFS($A$8:$A110,A110)-2)</f>
        <v/>
      </c>
      <c r="C110" t="str">
        <f t="shared" si="13"/>
        <v>AutoTrader</v>
      </c>
      <c r="D110" t="str">
        <f>IFERROR(VLOOKUP($C110&amp;"-"&amp;$A110,KEY!$X$6:$Y$110,2,FALSE),"")</f>
        <v/>
      </c>
      <c r="E110" t="str">
        <f>IF(B110=-1,"*N",IF(B110=0,"*H",IF(B110&lt;(COUNTIFS(DATA_FINAL!$B$5:$B$350,C110,DATA_FINAL!$D$5:$D$350,D110)+1),VLOOKUP(C110&amp;"-"&amp;D110&amp;"-"&amp;B110,DATA_FINAL!$F$5:$G$350,2,FALSE),IF(B110=(COUNTIFS(DATA_FINAL!$B$5:$B$350,C110,DATA_FINAL!$D$5:$D$350,D110)+1),"*T",""))))</f>
        <v/>
      </c>
      <c r="F110" t="str">
        <f t="shared" si="15"/>
        <v/>
      </c>
      <c r="G110" s="64" t="str">
        <f>IF(E110="","***",IF(E110="*N",D110,IF(E110="*H",AA$9,IF(E110="*T","TOTAL (Store Count: "&amp;B109&amp;")",IFERROR(VLOOKUP(F110,DATA_FINAL!$A$5:$G$324,7,FALSE),"")))))</f>
        <v>***</v>
      </c>
      <c r="H110" s="71" t="str">
        <f>IF($G110=$D110,AF$8,IF($G110=$AA$9,AF$9,IF(LEFT($G110,5)=LEFT($AA$10,5),SUMIFS(DATA_FINAL!$AC$5:$AC$350,DATA_FINAL!$B$5:$B$350,$C110,DATA_FINAL!$D$5:$D$350,$D110),IF($G110="***","***",IFERROR(SUMIFS(DATA_FINAL!$AC$5:$AC$350,DATA_FINAL!$A$5:$A$350,$F110),"")))))</f>
        <v>***</v>
      </c>
      <c r="I110" s="72" t="str">
        <f>IF($G110=$D110,AB$8,IF($G110=$AA$9,AB$9,IF(LEFT($G110,5)=LEFT($AA$10,5),SUMIFS(DATA_FINAL!$P$5:$P$350,DATA_FINAL!$B$5:$B$350,$C110,DATA_FINAL!$D$5:$D$350,$D110),IF($G110="***","***",IFERROR(SUMIFS(DATA_FINAL!$P$5:$P$350,DATA_FINAL!$A$5:$A$350,$F110),"")))))</f>
        <v>***</v>
      </c>
      <c r="J110" s="72" t="str">
        <f>IF($G110=$D110,AC$8,IF($G110=$AA$9,AC$9,IF(LEFT($G110,5)=LEFT($AA$10,5),SUMIFS(DATA_FINAL!$S$5:$S$350,DATA_FINAL!$B$5:$B$350,$C110,DATA_FINAL!$D$5:$D$350,$D110),IF($G110="***","***",IFERROR(SUMIFS(DATA_FINAL!$S$5:$S$350,DATA_FINAL!$A$5:$A$350,$F110),"")))))</f>
        <v>***</v>
      </c>
      <c r="K110" s="84" t="str">
        <f t="shared" si="10"/>
        <v>***</v>
      </c>
      <c r="L110" s="72" t="str">
        <f t="shared" si="11"/>
        <v>***</v>
      </c>
      <c r="M110" s="72" t="str">
        <f t="shared" si="16"/>
        <v>***</v>
      </c>
      <c r="N110" s="71" t="str">
        <f>IF($G110=$D110,AJ$8,IF($G110=$AA$9,AJ$9,IF(LEFT($G110,5)=LEFT($AA$10,5),SUMIFS(DATA_FINAL!$AG$5:$AG$350,DATA_FINAL!$B$5:$B$350,$C110,DATA_FINAL!$D$5:$D$350,$D110),IF($G110="***","***",IFERROR(SUMIFS(DATA_FINAL!$AG$5:$AG$350,DATA_FINAL!$A$5:$A$350,$F110),"")))))</f>
        <v>***</v>
      </c>
      <c r="O110" s="307" t="str">
        <f t="shared" si="14"/>
        <v>***</v>
      </c>
    </row>
    <row r="111" spans="1:15" ht="15" customHeight="1" x14ac:dyDescent="0.35">
      <c r="A111" t="str">
        <f>IF(A110="","",IF(B110&gt;(SUMIFS(KEY!$Z$6:$Z$110,KEY!$X$6:$X$110,C111&amp;"-"&amp;A110)+1),IF((A110+1)&gt;$AA$6,"",(A110+1)),A110))</f>
        <v/>
      </c>
      <c r="B111" t="str">
        <f>IF(A111="","",COUNTIFS($A$8:$A111,A111)-2)</f>
        <v/>
      </c>
      <c r="C111" t="str">
        <f t="shared" si="13"/>
        <v>AutoTrader</v>
      </c>
      <c r="D111" t="str">
        <f>IFERROR(VLOOKUP($C111&amp;"-"&amp;$A111,KEY!$X$6:$Y$110,2,FALSE),"")</f>
        <v/>
      </c>
      <c r="E111" t="str">
        <f>IF(B111=-1,"*N",IF(B111=0,"*H",IF(B111&lt;(COUNTIFS(DATA_FINAL!$B$5:$B$350,C111,DATA_FINAL!$D$5:$D$350,D111)+1),VLOOKUP(C111&amp;"-"&amp;D111&amp;"-"&amp;B111,DATA_FINAL!$F$5:$G$350,2,FALSE),IF(B111=(COUNTIFS(DATA_FINAL!$B$5:$B$350,C111,DATA_FINAL!$D$5:$D$350,D111)+1),"*T",""))))</f>
        <v/>
      </c>
      <c r="F111" t="str">
        <f t="shared" si="15"/>
        <v/>
      </c>
      <c r="G111" s="64" t="str">
        <f>IF(E111="","***",IF(E111="*N",D111,IF(E111="*H",AA$9,IF(E111="*T","TOTAL (Store Count: "&amp;B110&amp;")",IFERROR(VLOOKUP(F111,DATA_FINAL!$A$5:$G$324,7,FALSE),"")))))</f>
        <v>***</v>
      </c>
      <c r="H111" s="71" t="str">
        <f>IF($G111=$D111,AF$8,IF($G111=$AA$9,AF$9,IF(LEFT($G111,5)=LEFT($AA$10,5),SUMIFS(DATA_FINAL!$AC$5:$AC$350,DATA_FINAL!$B$5:$B$350,$C111,DATA_FINAL!$D$5:$D$350,$D111),IF($G111="***","***",IFERROR(SUMIFS(DATA_FINAL!$AC$5:$AC$350,DATA_FINAL!$A$5:$A$350,$F111),"")))))</f>
        <v>***</v>
      </c>
      <c r="I111" s="72" t="str">
        <f>IF($G111=$D111,AB$8,IF($G111=$AA$9,AB$9,IF(LEFT($G111,5)=LEFT($AA$10,5),SUMIFS(DATA_FINAL!$P$5:$P$350,DATA_FINAL!$B$5:$B$350,$C111,DATA_FINAL!$D$5:$D$350,$D111),IF($G111="***","***",IFERROR(SUMIFS(DATA_FINAL!$P$5:$P$350,DATA_FINAL!$A$5:$A$350,$F111),"")))))</f>
        <v>***</v>
      </c>
      <c r="J111" s="72" t="str">
        <f>IF($G111=$D111,AC$8,IF($G111=$AA$9,AC$9,IF(LEFT($G111,5)=LEFT($AA$10,5),SUMIFS(DATA_FINAL!$S$5:$S$350,DATA_FINAL!$B$5:$B$350,$C111,DATA_FINAL!$D$5:$D$350,$D111),IF($G111="***","***",IFERROR(SUMIFS(DATA_FINAL!$S$5:$S$350,DATA_FINAL!$A$5:$A$350,$F111),"")))))</f>
        <v>***</v>
      </c>
      <c r="K111" s="84" t="str">
        <f t="shared" si="10"/>
        <v>***</v>
      </c>
      <c r="L111" s="72" t="str">
        <f t="shared" si="11"/>
        <v>***</v>
      </c>
      <c r="M111" s="72" t="str">
        <f t="shared" si="16"/>
        <v>***</v>
      </c>
      <c r="N111" s="71" t="str">
        <f>IF($G111=$D111,AJ$8,IF($G111=$AA$9,AJ$9,IF(LEFT($G111,5)=LEFT($AA$10,5),SUMIFS(DATA_FINAL!$AG$5:$AG$350,DATA_FINAL!$B$5:$B$350,$C111,DATA_FINAL!$D$5:$D$350,$D111),IF($G111="***","***",IFERROR(SUMIFS(DATA_FINAL!$AG$5:$AG$350,DATA_FINAL!$A$5:$A$350,$F111),"")))))</f>
        <v>***</v>
      </c>
      <c r="O111" s="307" t="str">
        <f t="shared" si="14"/>
        <v>***</v>
      </c>
    </row>
    <row r="112" spans="1:15" ht="15" customHeight="1" x14ac:dyDescent="0.35">
      <c r="A112" t="str">
        <f>IF(A111="","",IF(B111&gt;(SUMIFS(KEY!$Z$6:$Z$110,KEY!$X$6:$X$110,C112&amp;"-"&amp;A111)+1),IF((A111+1)&gt;$AA$6,"",(A111+1)),A111))</f>
        <v/>
      </c>
      <c r="B112" t="str">
        <f>IF(A112="","",COUNTIFS($A$8:$A112,A112)-2)</f>
        <v/>
      </c>
      <c r="C112" t="str">
        <f t="shared" si="13"/>
        <v>AutoTrader</v>
      </c>
      <c r="D112" t="str">
        <f>IFERROR(VLOOKUP($C112&amp;"-"&amp;$A112,KEY!$X$6:$Y$110,2,FALSE),"")</f>
        <v/>
      </c>
      <c r="E112" t="str">
        <f>IF(B112=-1,"*N",IF(B112=0,"*H",IF(B112&lt;(COUNTIFS(DATA_FINAL!$B$5:$B$350,C112,DATA_FINAL!$D$5:$D$350,D112)+1),VLOOKUP(C112&amp;"-"&amp;D112&amp;"-"&amp;B112,DATA_FINAL!$F$5:$G$350,2,FALSE),IF(B112=(COUNTIFS(DATA_FINAL!$B$5:$B$350,C112,DATA_FINAL!$D$5:$D$350,D112)+1),"*T",""))))</f>
        <v/>
      </c>
      <c r="F112" t="str">
        <f t="shared" si="15"/>
        <v/>
      </c>
      <c r="G112" s="64" t="str">
        <f>IF(E112="","***",IF(E112="*N",D112,IF(E112="*H",AA$9,IF(E112="*T","TOTAL (Store Count: "&amp;B111&amp;")",IFERROR(VLOOKUP(F112,DATA_FINAL!$A$5:$G$324,7,FALSE),"")))))</f>
        <v>***</v>
      </c>
      <c r="H112" s="71" t="str">
        <f>IF($G112=$D112,AF$8,IF($G112=$AA$9,AF$9,IF(LEFT($G112,5)=LEFT($AA$10,5),SUMIFS(DATA_FINAL!$AC$5:$AC$350,DATA_FINAL!$B$5:$B$350,$C112,DATA_FINAL!$D$5:$D$350,$D112),IF($G112="***","***",IFERROR(SUMIFS(DATA_FINAL!$AC$5:$AC$350,DATA_FINAL!$A$5:$A$350,$F112),"")))))</f>
        <v>***</v>
      </c>
      <c r="I112" s="72" t="str">
        <f>IF($G112=$D112,AB$8,IF($G112=$AA$9,AB$9,IF(LEFT($G112,5)=LEFT($AA$10,5),SUMIFS(DATA_FINAL!$P$5:$P$350,DATA_FINAL!$B$5:$B$350,$C112,DATA_FINAL!$D$5:$D$350,$D112),IF($G112="***","***",IFERROR(SUMIFS(DATA_FINAL!$P$5:$P$350,DATA_FINAL!$A$5:$A$350,$F112),"")))))</f>
        <v>***</v>
      </c>
      <c r="J112" s="72" t="str">
        <f>IF($G112=$D112,AC$8,IF($G112=$AA$9,AC$9,IF(LEFT($G112,5)=LEFT($AA$10,5),SUMIFS(DATA_FINAL!$S$5:$S$350,DATA_FINAL!$B$5:$B$350,$C112,DATA_FINAL!$D$5:$D$350,$D112),IF($G112="***","***",IFERROR(SUMIFS(DATA_FINAL!$S$5:$S$350,DATA_FINAL!$A$5:$A$350,$F112),"")))))</f>
        <v>***</v>
      </c>
      <c r="K112" s="84" t="str">
        <f t="shared" si="10"/>
        <v>***</v>
      </c>
      <c r="L112" s="72" t="str">
        <f t="shared" si="11"/>
        <v>***</v>
      </c>
      <c r="M112" s="72" t="str">
        <f t="shared" si="16"/>
        <v>***</v>
      </c>
      <c r="N112" s="71" t="str">
        <f>IF($G112=$D112,AJ$8,IF($G112=$AA$9,AJ$9,IF(LEFT($G112,5)=LEFT($AA$10,5),SUMIFS(DATA_FINAL!$AG$5:$AG$350,DATA_FINAL!$B$5:$B$350,$C112,DATA_FINAL!$D$5:$D$350,$D112),IF($G112="***","***",IFERROR(SUMIFS(DATA_FINAL!$AG$5:$AG$350,DATA_FINAL!$A$5:$A$350,$F112),"")))))</f>
        <v>***</v>
      </c>
      <c r="O112" s="307" t="str">
        <f t="shared" si="14"/>
        <v>***</v>
      </c>
    </row>
    <row r="113" spans="1:15" ht="15" customHeight="1" x14ac:dyDescent="0.35">
      <c r="A113" t="str">
        <f>IF(A112="","",IF(B112&gt;(SUMIFS(KEY!$Z$6:$Z$110,KEY!$X$6:$X$110,C113&amp;"-"&amp;A112)+1),IF((A112+1)&gt;$AA$6,"",(A112+1)),A112))</f>
        <v/>
      </c>
      <c r="B113" t="str">
        <f>IF(A113="","",COUNTIFS($A$8:$A113,A113)-2)</f>
        <v/>
      </c>
      <c r="C113" t="str">
        <f t="shared" si="13"/>
        <v>AutoTrader</v>
      </c>
      <c r="D113" t="str">
        <f>IFERROR(VLOOKUP($C113&amp;"-"&amp;$A113,KEY!$X$6:$Y$110,2,FALSE),"")</f>
        <v/>
      </c>
      <c r="E113" t="str">
        <f>IF(B113=-1,"*N",IF(B113=0,"*H",IF(B113&lt;(COUNTIFS(DATA_FINAL!$B$5:$B$350,C113,DATA_FINAL!$D$5:$D$350,D113)+1),VLOOKUP(C113&amp;"-"&amp;D113&amp;"-"&amp;B113,DATA_FINAL!$F$5:$G$350,2,FALSE),IF(B113=(COUNTIFS(DATA_FINAL!$B$5:$B$350,C113,DATA_FINAL!$D$5:$D$350,D113)+1),"*T",""))))</f>
        <v/>
      </c>
      <c r="F113" t="str">
        <f t="shared" si="15"/>
        <v/>
      </c>
      <c r="G113" s="64" t="str">
        <f>IF(E113="","***",IF(E113="*N",D113,IF(E113="*H",AA$9,IF(E113="*T","TOTAL (Store Count: "&amp;B112&amp;")",IFERROR(VLOOKUP(F113,DATA_FINAL!$A$5:$G$324,7,FALSE),"")))))</f>
        <v>***</v>
      </c>
      <c r="H113" s="71" t="str">
        <f>IF($G113=$D113,AF$8,IF($G113=$AA$9,AF$9,IF(LEFT($G113,5)=LEFT($AA$10,5),SUMIFS(DATA_FINAL!$AC$5:$AC$350,DATA_FINAL!$B$5:$B$350,$C113,DATA_FINAL!$D$5:$D$350,$D113),IF($G113="***","***",IFERROR(SUMIFS(DATA_FINAL!$AC$5:$AC$350,DATA_FINAL!$A$5:$A$350,$F113),"")))))</f>
        <v>***</v>
      </c>
      <c r="I113" s="72" t="str">
        <f>IF($G113=$D113,AB$8,IF($G113=$AA$9,AB$9,IF(LEFT($G113,5)=LEFT($AA$10,5),SUMIFS(DATA_FINAL!$P$5:$P$350,DATA_FINAL!$B$5:$B$350,$C113,DATA_FINAL!$D$5:$D$350,$D113),IF($G113="***","***",IFERROR(SUMIFS(DATA_FINAL!$P$5:$P$350,DATA_FINAL!$A$5:$A$350,$F113),"")))))</f>
        <v>***</v>
      </c>
      <c r="J113" s="72" t="str">
        <f>IF($G113=$D113,AC$8,IF($G113=$AA$9,AC$9,IF(LEFT($G113,5)=LEFT($AA$10,5),SUMIFS(DATA_FINAL!$S$5:$S$350,DATA_FINAL!$B$5:$B$350,$C113,DATA_FINAL!$D$5:$D$350,$D113),IF($G113="***","***",IFERROR(SUMIFS(DATA_FINAL!$S$5:$S$350,DATA_FINAL!$A$5:$A$350,$F113),"")))))</f>
        <v>***</v>
      </c>
      <c r="K113" s="84" t="str">
        <f t="shared" si="10"/>
        <v>***</v>
      </c>
      <c r="L113" s="72" t="str">
        <f t="shared" si="11"/>
        <v>***</v>
      </c>
      <c r="M113" s="72" t="str">
        <f t="shared" si="16"/>
        <v>***</v>
      </c>
      <c r="N113" s="71" t="str">
        <f>IF($G113=$D113,AJ$8,IF($G113=$AA$9,AJ$9,IF(LEFT($G113,5)=LEFT($AA$10,5),SUMIFS(DATA_FINAL!$AG$5:$AG$350,DATA_FINAL!$B$5:$B$350,$C113,DATA_FINAL!$D$5:$D$350,$D113),IF($G113="***","***",IFERROR(SUMIFS(DATA_FINAL!$AG$5:$AG$350,DATA_FINAL!$A$5:$A$350,$F113),"")))))</f>
        <v>***</v>
      </c>
      <c r="O113" s="307" t="str">
        <f t="shared" si="14"/>
        <v>***</v>
      </c>
    </row>
    <row r="114" spans="1:15" ht="15" customHeight="1" x14ac:dyDescent="0.35">
      <c r="A114" t="str">
        <f>IF(A113="","",IF(B113&gt;(SUMIFS(KEY!$Z$6:$Z$110,KEY!$X$6:$X$110,C114&amp;"-"&amp;A113)+1),IF((A113+1)&gt;$AA$6,"",(A113+1)),A113))</f>
        <v/>
      </c>
      <c r="B114" t="str">
        <f>IF(A114="","",COUNTIFS($A$8:$A114,A114)-2)</f>
        <v/>
      </c>
      <c r="C114" t="str">
        <f t="shared" si="13"/>
        <v>AutoTrader</v>
      </c>
      <c r="D114" t="str">
        <f>IFERROR(VLOOKUP($C114&amp;"-"&amp;$A114,KEY!$X$6:$Y$110,2,FALSE),"")</f>
        <v/>
      </c>
      <c r="E114" t="str">
        <f>IF(B114=-1,"*N",IF(B114=0,"*H",IF(B114&lt;(COUNTIFS(DATA_FINAL!$B$5:$B$350,C114,DATA_FINAL!$D$5:$D$350,D114)+1),VLOOKUP(C114&amp;"-"&amp;D114&amp;"-"&amp;B114,DATA_FINAL!$F$5:$G$350,2,FALSE),IF(B114=(COUNTIFS(DATA_FINAL!$B$5:$B$350,C114,DATA_FINAL!$D$5:$D$350,D114)+1),"*T",""))))</f>
        <v/>
      </c>
      <c r="F114" t="str">
        <f t="shared" si="15"/>
        <v/>
      </c>
      <c r="G114" s="64" t="str">
        <f>IF(E114="","***",IF(E114="*N",D114,IF(E114="*H",AA$9,IF(E114="*T","TOTAL (Store Count: "&amp;B113&amp;")",IFERROR(VLOOKUP(F114,DATA_FINAL!$A$5:$G$324,7,FALSE),"")))))</f>
        <v>***</v>
      </c>
      <c r="H114" s="71" t="str">
        <f>IF($G114=$D114,AF$8,IF($G114=$AA$9,AF$9,IF(LEFT($G114,5)=LEFT($AA$10,5),SUMIFS(DATA_FINAL!$AC$5:$AC$350,DATA_FINAL!$B$5:$B$350,$C114,DATA_FINAL!$D$5:$D$350,$D114),IF($G114="***","***",IFERROR(SUMIFS(DATA_FINAL!$AC$5:$AC$350,DATA_FINAL!$A$5:$A$350,$F114),"")))))</f>
        <v>***</v>
      </c>
      <c r="I114" s="72" t="str">
        <f>IF($G114=$D114,AB$8,IF($G114=$AA$9,AB$9,IF(LEFT($G114,5)=LEFT($AA$10,5),SUMIFS(DATA_FINAL!$P$5:$P$350,DATA_FINAL!$B$5:$B$350,$C114,DATA_FINAL!$D$5:$D$350,$D114),IF($G114="***","***",IFERROR(SUMIFS(DATA_FINAL!$P$5:$P$350,DATA_FINAL!$A$5:$A$350,$F114),"")))))</f>
        <v>***</v>
      </c>
      <c r="J114" s="72" t="str">
        <f>IF($G114=$D114,AC$8,IF($G114=$AA$9,AC$9,IF(LEFT($G114,5)=LEFT($AA$10,5),SUMIFS(DATA_FINAL!$S$5:$S$350,DATA_FINAL!$B$5:$B$350,$C114,DATA_FINAL!$D$5:$D$350,$D114),IF($G114="***","***",IFERROR(SUMIFS(DATA_FINAL!$S$5:$S$350,DATA_FINAL!$A$5:$A$350,$F114),"")))))</f>
        <v>***</v>
      </c>
      <c r="K114" s="84" t="str">
        <f t="shared" si="10"/>
        <v>***</v>
      </c>
      <c r="L114" s="72" t="str">
        <f t="shared" si="11"/>
        <v>***</v>
      </c>
      <c r="M114" s="72" t="str">
        <f t="shared" si="16"/>
        <v>***</v>
      </c>
      <c r="N114" s="71" t="str">
        <f>IF($G114=$D114,AJ$8,IF($G114=$AA$9,AJ$9,IF(LEFT($G114,5)=LEFT($AA$10,5),SUMIFS(DATA_FINAL!$AG$5:$AG$350,DATA_FINAL!$B$5:$B$350,$C114,DATA_FINAL!$D$5:$D$350,$D114),IF($G114="***","***",IFERROR(SUMIFS(DATA_FINAL!$AG$5:$AG$350,DATA_FINAL!$A$5:$A$350,$F114),"")))))</f>
        <v>***</v>
      </c>
      <c r="O114" s="307" t="str">
        <f t="shared" si="14"/>
        <v>***</v>
      </c>
    </row>
    <row r="115" spans="1:15" ht="15" customHeight="1" x14ac:dyDescent="0.35">
      <c r="A115" t="str">
        <f>IF(A114="","",IF(B114&gt;(SUMIFS(KEY!$Z$6:$Z$110,KEY!$X$6:$X$110,C115&amp;"-"&amp;A114)+1),IF((A114+1)&gt;$AA$6,"",(A114+1)),A114))</f>
        <v/>
      </c>
      <c r="B115" t="str">
        <f>IF(A115="","",COUNTIFS($A$8:$A115,A115)-2)</f>
        <v/>
      </c>
      <c r="C115" t="str">
        <f t="shared" si="13"/>
        <v>AutoTrader</v>
      </c>
      <c r="D115" t="str">
        <f>IFERROR(VLOOKUP($C115&amp;"-"&amp;$A115,KEY!$X$6:$Y$110,2,FALSE),"")</f>
        <v/>
      </c>
      <c r="E115" t="str">
        <f>IF(B115=-1,"*N",IF(B115=0,"*H",IF(B115&lt;(COUNTIFS(DATA_FINAL!$B$5:$B$350,C115,DATA_FINAL!$D$5:$D$350,D115)+1),VLOOKUP(C115&amp;"-"&amp;D115&amp;"-"&amp;B115,DATA_FINAL!$F$5:$G$350,2,FALSE),IF(B115=(COUNTIFS(DATA_FINAL!$B$5:$B$350,C115,DATA_FINAL!$D$5:$D$350,D115)+1),"*T",""))))</f>
        <v/>
      </c>
      <c r="F115" t="str">
        <f t="shared" si="15"/>
        <v/>
      </c>
      <c r="G115" s="64" t="str">
        <f>IF(E115="","***",IF(E115="*N",D115,IF(E115="*H",AA$9,IF(E115="*T","TOTAL (Store Count: "&amp;B114&amp;")",IFERROR(VLOOKUP(F115,DATA_FINAL!$A$5:$G$324,7,FALSE),"")))))</f>
        <v>***</v>
      </c>
      <c r="H115" s="71" t="str">
        <f>IF($G115=$D115,AF$8,IF($G115=$AA$9,AF$9,IF(LEFT($G115,5)=LEFT($AA$10,5),SUMIFS(DATA_FINAL!$AC$5:$AC$350,DATA_FINAL!$B$5:$B$350,$C115,DATA_FINAL!$D$5:$D$350,$D115),IF($G115="***","***",IFERROR(SUMIFS(DATA_FINAL!$AC$5:$AC$350,DATA_FINAL!$A$5:$A$350,$F115),"")))))</f>
        <v>***</v>
      </c>
      <c r="I115" s="72" t="str">
        <f>IF($G115=$D115,AB$8,IF($G115=$AA$9,AB$9,IF(LEFT($G115,5)=LEFT($AA$10,5),SUMIFS(DATA_FINAL!$P$5:$P$350,DATA_FINAL!$B$5:$B$350,$C115,DATA_FINAL!$D$5:$D$350,$D115),IF($G115="***","***",IFERROR(SUMIFS(DATA_FINAL!$P$5:$P$350,DATA_FINAL!$A$5:$A$350,$F115),"")))))</f>
        <v>***</v>
      </c>
      <c r="J115" s="72" t="str">
        <f>IF($G115=$D115,AC$8,IF($G115=$AA$9,AC$9,IF(LEFT($G115,5)=LEFT($AA$10,5),SUMIFS(DATA_FINAL!$S$5:$S$350,DATA_FINAL!$B$5:$B$350,$C115,DATA_FINAL!$D$5:$D$350,$D115),IF($G115="***","***",IFERROR(SUMIFS(DATA_FINAL!$S$5:$S$350,DATA_FINAL!$A$5:$A$350,$F115),"")))))</f>
        <v>***</v>
      </c>
      <c r="K115" s="84" t="str">
        <f t="shared" si="10"/>
        <v>***</v>
      </c>
      <c r="L115" s="72" t="str">
        <f t="shared" si="11"/>
        <v>***</v>
      </c>
      <c r="M115" s="72" t="str">
        <f t="shared" si="16"/>
        <v>***</v>
      </c>
      <c r="N115" s="71" t="str">
        <f>IF($G115=$D115,AJ$8,IF($G115=$AA$9,AJ$9,IF(LEFT($G115,5)=LEFT($AA$10,5),SUMIFS(DATA_FINAL!$AG$5:$AG$350,DATA_FINAL!$B$5:$B$350,$C115,DATA_FINAL!$D$5:$D$350,$D115),IF($G115="***","***",IFERROR(SUMIFS(DATA_FINAL!$AG$5:$AG$350,DATA_FINAL!$A$5:$A$350,$F115),"")))))</f>
        <v>***</v>
      </c>
      <c r="O115" s="307" t="str">
        <f t="shared" si="14"/>
        <v>***</v>
      </c>
    </row>
    <row r="116" spans="1:15" ht="15" customHeight="1" x14ac:dyDescent="0.35">
      <c r="A116" t="str">
        <f>IF(A115="","",IF(B115&gt;(SUMIFS(KEY!$Z$6:$Z$110,KEY!$X$6:$X$110,C116&amp;"-"&amp;A115)+1),IF((A115+1)&gt;$AA$6,"",(A115+1)),A115))</f>
        <v/>
      </c>
      <c r="B116" t="str">
        <f>IF(A116="","",COUNTIFS($A$8:$A116,A116)-2)</f>
        <v/>
      </c>
      <c r="C116" t="str">
        <f t="shared" si="13"/>
        <v>AutoTrader</v>
      </c>
      <c r="D116" t="str">
        <f>IFERROR(VLOOKUP($C116&amp;"-"&amp;$A116,KEY!$X$6:$Y$110,2,FALSE),"")</f>
        <v/>
      </c>
      <c r="E116" t="str">
        <f>IF(B116=-1,"*N",IF(B116=0,"*H",IF(B116&lt;(COUNTIFS(DATA_FINAL!$B$5:$B$350,C116,DATA_FINAL!$D$5:$D$350,D116)+1),VLOOKUP(C116&amp;"-"&amp;D116&amp;"-"&amp;B116,DATA_FINAL!$F$5:$G$350,2,FALSE),IF(B116=(COUNTIFS(DATA_FINAL!$B$5:$B$350,C116,DATA_FINAL!$D$5:$D$350,D116)+1),"*T",""))))</f>
        <v/>
      </c>
      <c r="F116" t="str">
        <f t="shared" si="15"/>
        <v/>
      </c>
      <c r="G116" s="64" t="str">
        <f>IF(E116="","***",IF(E116="*N",D116,IF(E116="*H",AA$9,IF(E116="*T","TOTAL (Store Count: "&amp;B115&amp;")",IFERROR(VLOOKUP(F116,DATA_FINAL!$A$5:$G$324,7,FALSE),"")))))</f>
        <v>***</v>
      </c>
      <c r="H116" s="71" t="str">
        <f>IF($G116=$D116,AF$8,IF($G116=$AA$9,AF$9,IF(LEFT($G116,5)=LEFT($AA$10,5),SUMIFS(DATA_FINAL!$AC$5:$AC$350,DATA_FINAL!$B$5:$B$350,$C116,DATA_FINAL!$D$5:$D$350,$D116),IF($G116="***","***",IFERROR(SUMIFS(DATA_FINAL!$AC$5:$AC$350,DATA_FINAL!$A$5:$A$350,$F116),"")))))</f>
        <v>***</v>
      </c>
      <c r="I116" s="72" t="str">
        <f>IF($G116=$D116,AB$8,IF($G116=$AA$9,AB$9,IF(LEFT($G116,5)=LEFT($AA$10,5),SUMIFS(DATA_FINAL!$P$5:$P$350,DATA_FINAL!$B$5:$B$350,$C116,DATA_FINAL!$D$5:$D$350,$D116),IF($G116="***","***",IFERROR(SUMIFS(DATA_FINAL!$P$5:$P$350,DATA_FINAL!$A$5:$A$350,$F116),"")))))</f>
        <v>***</v>
      </c>
      <c r="J116" s="72" t="str">
        <f>IF($G116=$D116,AC$8,IF($G116=$AA$9,AC$9,IF(LEFT($G116,5)=LEFT($AA$10,5),SUMIFS(DATA_FINAL!$S$5:$S$350,DATA_FINAL!$B$5:$B$350,$C116,DATA_FINAL!$D$5:$D$350,$D116),IF($G116="***","***",IFERROR(SUMIFS(DATA_FINAL!$S$5:$S$350,DATA_FINAL!$A$5:$A$350,$F116),"")))))</f>
        <v>***</v>
      </c>
      <c r="K116" s="84" t="str">
        <f t="shared" si="10"/>
        <v>***</v>
      </c>
      <c r="L116" s="72" t="str">
        <f t="shared" si="11"/>
        <v>***</v>
      </c>
      <c r="M116" s="72" t="str">
        <f t="shared" si="16"/>
        <v>***</v>
      </c>
      <c r="N116" s="71" t="str">
        <f>IF($G116=$D116,AJ$8,IF($G116=$AA$9,AJ$9,IF(LEFT($G116,5)=LEFT($AA$10,5),SUMIFS(DATA_FINAL!$AG$5:$AG$350,DATA_FINAL!$B$5:$B$350,$C116,DATA_FINAL!$D$5:$D$350,$D116),IF($G116="***","***",IFERROR(SUMIFS(DATA_FINAL!$AG$5:$AG$350,DATA_FINAL!$A$5:$A$350,$F116),"")))))</f>
        <v>***</v>
      </c>
      <c r="O116" s="307" t="str">
        <f t="shared" si="14"/>
        <v>***</v>
      </c>
    </row>
    <row r="117" spans="1:15" ht="15" customHeight="1" x14ac:dyDescent="0.35">
      <c r="A117" t="str">
        <f>IF(A116="","",IF(B116&gt;(SUMIFS(KEY!$Z$6:$Z$110,KEY!$X$6:$X$110,C117&amp;"-"&amp;A116)+1),IF((A116+1)&gt;$AA$6,"",(A116+1)),A116))</f>
        <v/>
      </c>
      <c r="B117" t="str">
        <f>IF(A117="","",COUNTIFS($A$8:$A117,A117)-2)</f>
        <v/>
      </c>
      <c r="C117" t="str">
        <f t="shared" si="13"/>
        <v>AutoTrader</v>
      </c>
      <c r="D117" t="str">
        <f>IFERROR(VLOOKUP($C117&amp;"-"&amp;$A117,KEY!$X$6:$Y$110,2,FALSE),"")</f>
        <v/>
      </c>
      <c r="E117" t="str">
        <f>IF(B117=-1,"*N",IF(B117=0,"*H",IF(B117&lt;(COUNTIFS(DATA_FINAL!$B$5:$B$350,C117,DATA_FINAL!$D$5:$D$350,D117)+1),VLOOKUP(C117&amp;"-"&amp;D117&amp;"-"&amp;B117,DATA_FINAL!$F$5:$G$350,2,FALSE),IF(B117=(COUNTIFS(DATA_FINAL!$B$5:$B$350,C117,DATA_FINAL!$D$5:$D$350,D117)+1),"*T",""))))</f>
        <v/>
      </c>
      <c r="F117" t="str">
        <f t="shared" si="15"/>
        <v/>
      </c>
      <c r="G117" s="64" t="str">
        <f>IF(E117="","***",IF(E117="*N",D117,IF(E117="*H",AA$9,IF(E117="*T","TOTAL (Store Count: "&amp;B116&amp;")",IFERROR(VLOOKUP(F117,DATA_FINAL!$A$5:$G$324,7,FALSE),"")))))</f>
        <v>***</v>
      </c>
      <c r="H117" s="71" t="str">
        <f>IF($G117=$D117,AF$8,IF($G117=$AA$9,AF$9,IF(LEFT($G117,5)=LEFT($AA$10,5),SUMIFS(DATA_FINAL!$AC$5:$AC$350,DATA_FINAL!$B$5:$B$350,$C117,DATA_FINAL!$D$5:$D$350,$D117),IF($G117="***","***",IFERROR(SUMIFS(DATA_FINAL!$AC$5:$AC$350,DATA_FINAL!$A$5:$A$350,$F117),"")))))</f>
        <v>***</v>
      </c>
      <c r="I117" s="72" t="str">
        <f>IF($G117=$D117,AB$8,IF($G117=$AA$9,AB$9,IF(LEFT($G117,5)=LEFT($AA$10,5),SUMIFS(DATA_FINAL!$P$5:$P$350,DATA_FINAL!$B$5:$B$350,$C117,DATA_FINAL!$D$5:$D$350,$D117),IF($G117="***","***",IFERROR(SUMIFS(DATA_FINAL!$P$5:$P$350,DATA_FINAL!$A$5:$A$350,$F117),"")))))</f>
        <v>***</v>
      </c>
      <c r="J117" s="72" t="str">
        <f>IF($G117=$D117,AC$8,IF($G117=$AA$9,AC$9,IF(LEFT($G117,5)=LEFT($AA$10,5),SUMIFS(DATA_FINAL!$S$5:$S$350,DATA_FINAL!$B$5:$B$350,$C117,DATA_FINAL!$D$5:$D$350,$D117),IF($G117="***","***",IFERROR(SUMIFS(DATA_FINAL!$S$5:$S$350,DATA_FINAL!$A$5:$A$350,$F117),"")))))</f>
        <v>***</v>
      </c>
      <c r="K117" s="84" t="str">
        <f t="shared" si="10"/>
        <v>***</v>
      </c>
      <c r="L117" s="72" t="str">
        <f t="shared" si="11"/>
        <v>***</v>
      </c>
      <c r="M117" s="72" t="str">
        <f t="shared" si="16"/>
        <v>***</v>
      </c>
      <c r="N117" s="71" t="str">
        <f>IF($G117=$D117,AJ$8,IF($G117=$AA$9,AJ$9,IF(LEFT($G117,5)=LEFT($AA$10,5),SUMIFS(DATA_FINAL!$AG$5:$AG$350,DATA_FINAL!$B$5:$B$350,$C117,DATA_FINAL!$D$5:$D$350,$D117),IF($G117="***","***",IFERROR(SUMIFS(DATA_FINAL!$AG$5:$AG$350,DATA_FINAL!$A$5:$A$350,$F117),"")))))</f>
        <v>***</v>
      </c>
      <c r="O117" s="307" t="str">
        <f t="shared" si="14"/>
        <v>***</v>
      </c>
    </row>
    <row r="118" spans="1:15" ht="15" customHeight="1" x14ac:dyDescent="0.35">
      <c r="A118" t="str">
        <f>IF(A117="","",IF(B117&gt;(SUMIFS(KEY!$Z$6:$Z$110,KEY!$X$6:$X$110,C118&amp;"-"&amp;A117)+1),IF((A117+1)&gt;$AA$6,"",(A117+1)),A117))</f>
        <v/>
      </c>
      <c r="B118" t="str">
        <f>IF(A118="","",COUNTIFS($A$8:$A118,A118)-2)</f>
        <v/>
      </c>
      <c r="C118" t="str">
        <f t="shared" si="13"/>
        <v>AutoTrader</v>
      </c>
      <c r="D118" t="str">
        <f>IFERROR(VLOOKUP($C118&amp;"-"&amp;$A118,KEY!$X$6:$Y$110,2,FALSE),"")</f>
        <v/>
      </c>
      <c r="E118" t="str">
        <f>IF(B118=-1,"*N",IF(B118=0,"*H",IF(B118&lt;(COUNTIFS(DATA_FINAL!$B$5:$B$350,C118,DATA_FINAL!$D$5:$D$350,D118)+1),VLOOKUP(C118&amp;"-"&amp;D118&amp;"-"&amp;B118,DATA_FINAL!$F$5:$G$350,2,FALSE),IF(B118=(COUNTIFS(DATA_FINAL!$B$5:$B$350,C118,DATA_FINAL!$D$5:$D$350,D118)+1),"*T",""))))</f>
        <v/>
      </c>
      <c r="F118" t="str">
        <f t="shared" si="15"/>
        <v/>
      </c>
      <c r="G118" s="64" t="str">
        <f>IF(E118="","***",IF(E118="*N",D118,IF(E118="*H",AA$9,IF(E118="*T","TOTAL (Store Count: "&amp;B117&amp;")",IFERROR(VLOOKUP(F118,DATA_FINAL!$A$5:$G$324,7,FALSE),"")))))</f>
        <v>***</v>
      </c>
      <c r="H118" s="71" t="str">
        <f>IF($G118=$D118,AF$8,IF($G118=$AA$9,AF$9,IF(LEFT($G118,5)=LEFT($AA$10,5),SUMIFS(DATA_FINAL!$AC$5:$AC$350,DATA_FINAL!$B$5:$B$350,$C118,DATA_FINAL!$D$5:$D$350,$D118),IF($G118="***","***",IFERROR(SUMIFS(DATA_FINAL!$AC$5:$AC$350,DATA_FINAL!$A$5:$A$350,$F118),"")))))</f>
        <v>***</v>
      </c>
      <c r="I118" s="72" t="str">
        <f>IF($G118=$D118,AB$8,IF($G118=$AA$9,AB$9,IF(LEFT($G118,5)=LEFT($AA$10,5),SUMIFS(DATA_FINAL!$P$5:$P$350,DATA_FINAL!$B$5:$B$350,$C118,DATA_FINAL!$D$5:$D$350,$D118),IF($G118="***","***",IFERROR(SUMIFS(DATA_FINAL!$P$5:$P$350,DATA_FINAL!$A$5:$A$350,$F118),"")))))</f>
        <v>***</v>
      </c>
      <c r="J118" s="72" t="str">
        <f>IF($G118=$D118,AC$8,IF($G118=$AA$9,AC$9,IF(LEFT($G118,5)=LEFT($AA$10,5),SUMIFS(DATA_FINAL!$S$5:$S$350,DATA_FINAL!$B$5:$B$350,$C118,DATA_FINAL!$D$5:$D$350,$D118),IF($G118="***","***",IFERROR(SUMIFS(DATA_FINAL!$S$5:$S$350,DATA_FINAL!$A$5:$A$350,$F118),"")))))</f>
        <v>***</v>
      </c>
      <c r="K118" s="84" t="str">
        <f t="shared" si="10"/>
        <v>***</v>
      </c>
      <c r="L118" s="72" t="str">
        <f t="shared" si="11"/>
        <v>***</v>
      </c>
      <c r="M118" s="72" t="str">
        <f t="shared" si="16"/>
        <v>***</v>
      </c>
      <c r="N118" s="71" t="str">
        <f>IF($G118=$D118,AJ$8,IF($G118=$AA$9,AJ$9,IF(LEFT($G118,5)=LEFT($AA$10,5),SUMIFS(DATA_FINAL!$AG$5:$AG$350,DATA_FINAL!$B$5:$B$350,$C118,DATA_FINAL!$D$5:$D$350,$D118),IF($G118="***","***",IFERROR(SUMIFS(DATA_FINAL!$AG$5:$AG$350,DATA_FINAL!$A$5:$A$350,$F118),"")))))</f>
        <v>***</v>
      </c>
      <c r="O118" s="307" t="str">
        <f t="shared" si="14"/>
        <v>***</v>
      </c>
    </row>
    <row r="119" spans="1:15" ht="15" customHeight="1" x14ac:dyDescent="0.35">
      <c r="A119" t="str">
        <f>IF(A118="","",IF(B118&gt;(SUMIFS(KEY!$Z$6:$Z$110,KEY!$X$6:$X$110,C119&amp;"-"&amp;A118)+1),IF((A118+1)&gt;$AA$6,"",(A118+1)),A118))</f>
        <v/>
      </c>
      <c r="B119" t="str">
        <f>IF(A119="","",COUNTIFS($A$8:$A119,A119)-2)</f>
        <v/>
      </c>
      <c r="C119" t="str">
        <f t="shared" si="13"/>
        <v>AutoTrader</v>
      </c>
      <c r="D119" t="str">
        <f>IFERROR(VLOOKUP($C119&amp;"-"&amp;$A119,KEY!$X$6:$Y$110,2,FALSE),"")</f>
        <v/>
      </c>
      <c r="E119" t="str">
        <f>IF(B119=-1,"*N",IF(B119=0,"*H",IF(B119&lt;(COUNTIFS(DATA_FINAL!$B$5:$B$350,C119,DATA_FINAL!$D$5:$D$350,D119)+1),VLOOKUP(C119&amp;"-"&amp;D119&amp;"-"&amp;B119,DATA_FINAL!$F$5:$G$350,2,FALSE),IF(B119=(COUNTIFS(DATA_FINAL!$B$5:$B$350,C119,DATA_FINAL!$D$5:$D$350,D119)+1),"*T",""))))</f>
        <v/>
      </c>
      <c r="F119" t="str">
        <f t="shared" si="15"/>
        <v/>
      </c>
      <c r="G119" s="64" t="str">
        <f>IF(E119="","***",IF(E119="*N",D119,IF(E119="*H",AA$9,IF(E119="*T","TOTAL (Store Count: "&amp;B118&amp;")",IFERROR(VLOOKUP(F119,DATA_FINAL!$A$5:$G$324,7,FALSE),"")))))</f>
        <v>***</v>
      </c>
      <c r="H119" s="71" t="str">
        <f>IF($G119=$D119,AF$8,IF($G119=$AA$9,AF$9,IF(LEFT($G119,5)=LEFT($AA$10,5),SUMIFS(DATA_FINAL!$AC$5:$AC$350,DATA_FINAL!$B$5:$B$350,$C119,DATA_FINAL!$D$5:$D$350,$D119),IF($G119="***","***",IFERROR(SUMIFS(DATA_FINAL!$AC$5:$AC$350,DATA_FINAL!$A$5:$A$350,$F119),"")))))</f>
        <v>***</v>
      </c>
      <c r="I119" s="72" t="str">
        <f>IF($G119=$D119,AB$8,IF($G119=$AA$9,AB$9,IF(LEFT($G119,5)=LEFT($AA$10,5),SUMIFS(DATA_FINAL!$P$5:$P$350,DATA_FINAL!$B$5:$B$350,$C119,DATA_FINAL!$D$5:$D$350,$D119),IF($G119="***","***",IFERROR(SUMIFS(DATA_FINAL!$P$5:$P$350,DATA_FINAL!$A$5:$A$350,$F119),"")))))</f>
        <v>***</v>
      </c>
      <c r="J119" s="72" t="str">
        <f>IF($G119=$D119,AC$8,IF($G119=$AA$9,AC$9,IF(LEFT($G119,5)=LEFT($AA$10,5),SUMIFS(DATA_FINAL!$S$5:$S$350,DATA_FINAL!$B$5:$B$350,$C119,DATA_FINAL!$D$5:$D$350,$D119),IF($G119="***","***",IFERROR(SUMIFS(DATA_FINAL!$S$5:$S$350,DATA_FINAL!$A$5:$A$350,$F119),"")))))</f>
        <v>***</v>
      </c>
      <c r="K119" s="84" t="str">
        <f t="shared" si="10"/>
        <v>***</v>
      </c>
      <c r="L119" s="72" t="str">
        <f t="shared" si="11"/>
        <v>***</v>
      </c>
      <c r="M119" s="72" t="str">
        <f t="shared" si="16"/>
        <v>***</v>
      </c>
      <c r="N119" s="71" t="str">
        <f>IF($G119=$D119,AJ$8,IF($G119=$AA$9,AJ$9,IF(LEFT($G119,5)=LEFT($AA$10,5),SUMIFS(DATA_FINAL!$AG$5:$AG$350,DATA_FINAL!$B$5:$B$350,$C119,DATA_FINAL!$D$5:$D$350,$D119),IF($G119="***","***",IFERROR(SUMIFS(DATA_FINAL!$AG$5:$AG$350,DATA_FINAL!$A$5:$A$350,$F119),"")))))</f>
        <v>***</v>
      </c>
      <c r="O119" s="307" t="str">
        <f t="shared" si="14"/>
        <v>***</v>
      </c>
    </row>
    <row r="120" spans="1:15" ht="15" customHeight="1" x14ac:dyDescent="0.35">
      <c r="A120" t="str">
        <f>IF(A119="","",IF(B119&gt;(SUMIFS(KEY!$Z$6:$Z$110,KEY!$X$6:$X$110,C120&amp;"-"&amp;A119)+1),IF((A119+1)&gt;$AA$6,"",(A119+1)),A119))</f>
        <v/>
      </c>
      <c r="B120" t="str">
        <f>IF(A120="","",COUNTIFS($A$8:$A120,A120)-2)</f>
        <v/>
      </c>
      <c r="C120" t="str">
        <f t="shared" si="13"/>
        <v>AutoTrader</v>
      </c>
      <c r="D120" t="str">
        <f>IFERROR(VLOOKUP($C120&amp;"-"&amp;$A120,KEY!$X$6:$Y$110,2,FALSE),"")</f>
        <v/>
      </c>
      <c r="E120" t="str">
        <f>IF(B120=-1,"*N",IF(B120=0,"*H",IF(B120&lt;(COUNTIFS(DATA_FINAL!$B$5:$B$350,C120,DATA_FINAL!$D$5:$D$350,D120)+1),VLOOKUP(C120&amp;"-"&amp;D120&amp;"-"&amp;B120,DATA_FINAL!$F$5:$G$350,2,FALSE),IF(B120=(COUNTIFS(DATA_FINAL!$B$5:$B$350,C120,DATA_FINAL!$D$5:$D$350,D120)+1),"*T",""))))</f>
        <v/>
      </c>
      <c r="F120" t="str">
        <f t="shared" si="15"/>
        <v/>
      </c>
      <c r="G120" s="64" t="str">
        <f>IF(E120="","***",IF(E120="*N",D120,IF(E120="*H",AA$9,IF(E120="*T","TOTAL (Store Count: "&amp;B119&amp;")",IFERROR(VLOOKUP(F120,DATA_FINAL!$A$5:$G$324,7,FALSE),"")))))</f>
        <v>***</v>
      </c>
      <c r="H120" s="71" t="str">
        <f>IF($G120=$D120,AF$8,IF($G120=$AA$9,AF$9,IF(LEFT($G120,5)=LEFT($AA$10,5),SUMIFS(DATA_FINAL!$AC$5:$AC$350,DATA_FINAL!$B$5:$B$350,$C120,DATA_FINAL!$D$5:$D$350,$D120),IF($G120="***","***",IFERROR(SUMIFS(DATA_FINAL!$AC$5:$AC$350,DATA_FINAL!$A$5:$A$350,$F120),"")))))</f>
        <v>***</v>
      </c>
      <c r="I120" s="72" t="str">
        <f>IF($G120=$D120,AB$8,IF($G120=$AA$9,AB$9,IF(LEFT($G120,5)=LEFT($AA$10,5),SUMIFS(DATA_FINAL!$P$5:$P$350,DATA_FINAL!$B$5:$B$350,$C120,DATA_FINAL!$D$5:$D$350,$D120),IF($G120="***","***",IFERROR(SUMIFS(DATA_FINAL!$P$5:$P$350,DATA_FINAL!$A$5:$A$350,$F120),"")))))</f>
        <v>***</v>
      </c>
      <c r="J120" s="72" t="str">
        <f>IF($G120=$D120,AC$8,IF($G120=$AA$9,AC$9,IF(LEFT($G120,5)=LEFT($AA$10,5),SUMIFS(DATA_FINAL!$S$5:$S$350,DATA_FINAL!$B$5:$B$350,$C120,DATA_FINAL!$D$5:$D$350,$D120),IF($G120="***","***",IFERROR(SUMIFS(DATA_FINAL!$S$5:$S$350,DATA_FINAL!$A$5:$A$350,$F120),"")))))</f>
        <v>***</v>
      </c>
      <c r="K120" s="84" t="str">
        <f t="shared" si="10"/>
        <v>***</v>
      </c>
      <c r="L120" s="72" t="str">
        <f t="shared" si="11"/>
        <v>***</v>
      </c>
      <c r="M120" s="72" t="str">
        <f t="shared" si="16"/>
        <v>***</v>
      </c>
      <c r="N120" s="71" t="str">
        <f>IF($G120=$D120,AJ$8,IF($G120=$AA$9,AJ$9,IF(LEFT($G120,5)=LEFT($AA$10,5),SUMIFS(DATA_FINAL!$AG$5:$AG$350,DATA_FINAL!$B$5:$B$350,$C120,DATA_FINAL!$D$5:$D$350,$D120),IF($G120="***","***",IFERROR(SUMIFS(DATA_FINAL!$AG$5:$AG$350,DATA_FINAL!$A$5:$A$350,$F120),"")))))</f>
        <v>***</v>
      </c>
      <c r="O120" s="307" t="str">
        <f t="shared" si="14"/>
        <v>***</v>
      </c>
    </row>
    <row r="121" spans="1:15" ht="15" customHeight="1" x14ac:dyDescent="0.35">
      <c r="A121" t="str">
        <f>IF(A120="","",IF(B120&gt;(SUMIFS(KEY!$Z$6:$Z$110,KEY!$X$6:$X$110,C121&amp;"-"&amp;A120)+1),IF((A120+1)&gt;$AA$6,"",(A120+1)),A120))</f>
        <v/>
      </c>
      <c r="B121" t="str">
        <f>IF(A121="","",COUNTIFS($A$8:$A121,A121)-2)</f>
        <v/>
      </c>
      <c r="C121" t="str">
        <f t="shared" si="13"/>
        <v>AutoTrader</v>
      </c>
      <c r="D121" t="str">
        <f>IFERROR(VLOOKUP($C121&amp;"-"&amp;$A121,KEY!$X$6:$Y$110,2,FALSE),"")</f>
        <v/>
      </c>
      <c r="E121" t="str">
        <f>IF(B121=-1,"*N",IF(B121=0,"*H",IF(B121&lt;(COUNTIFS(DATA_FINAL!$B$5:$B$350,C121,DATA_FINAL!$D$5:$D$350,D121)+1),VLOOKUP(C121&amp;"-"&amp;D121&amp;"-"&amp;B121,DATA_FINAL!$F$5:$G$350,2,FALSE),IF(B121=(COUNTIFS(DATA_FINAL!$B$5:$B$350,C121,DATA_FINAL!$D$5:$D$350,D121)+1),"*T",""))))</f>
        <v/>
      </c>
      <c r="F121" t="str">
        <f t="shared" si="15"/>
        <v/>
      </c>
      <c r="G121" s="64" t="str">
        <f>IF(E121="","***",IF(E121="*N",D121,IF(E121="*H",AA$9,IF(E121="*T","TOTAL (Store Count: "&amp;B120&amp;")",IFERROR(VLOOKUP(F121,DATA_FINAL!$A$5:$G$324,7,FALSE),"")))))</f>
        <v>***</v>
      </c>
      <c r="H121" s="71" t="str">
        <f>IF($G121=$D121,AF$8,IF($G121=$AA$9,AF$9,IF(LEFT($G121,5)=LEFT($AA$10,5),SUMIFS(DATA_FINAL!$AC$5:$AC$350,DATA_FINAL!$B$5:$B$350,$C121,DATA_FINAL!$D$5:$D$350,$D121),IF($G121="***","***",IFERROR(SUMIFS(DATA_FINAL!$AC$5:$AC$350,DATA_FINAL!$A$5:$A$350,$F121),"")))))</f>
        <v>***</v>
      </c>
      <c r="I121" s="72" t="str">
        <f>IF($G121=$D121,AB$8,IF($G121=$AA$9,AB$9,IF(LEFT($G121,5)=LEFT($AA$10,5),SUMIFS(DATA_FINAL!$P$5:$P$350,DATA_FINAL!$B$5:$B$350,$C121,DATA_FINAL!$D$5:$D$350,$D121),IF($G121="***","***",IFERROR(SUMIFS(DATA_FINAL!$P$5:$P$350,DATA_FINAL!$A$5:$A$350,$F121),"")))))</f>
        <v>***</v>
      </c>
      <c r="J121" s="72" t="str">
        <f>IF($G121=$D121,AC$8,IF($G121=$AA$9,AC$9,IF(LEFT($G121,5)=LEFT($AA$10,5),SUMIFS(DATA_FINAL!$S$5:$S$350,DATA_FINAL!$B$5:$B$350,$C121,DATA_FINAL!$D$5:$D$350,$D121),IF($G121="***","***",IFERROR(SUMIFS(DATA_FINAL!$S$5:$S$350,DATA_FINAL!$A$5:$A$350,$F121),"")))))</f>
        <v>***</v>
      </c>
      <c r="K121" s="84" t="str">
        <f t="shared" si="10"/>
        <v>***</v>
      </c>
      <c r="L121" s="72" t="str">
        <f t="shared" si="11"/>
        <v>***</v>
      </c>
      <c r="M121" s="72" t="str">
        <f t="shared" si="16"/>
        <v>***</v>
      </c>
      <c r="N121" s="71" t="str">
        <f>IF($G121=$D121,AJ$8,IF($G121=$AA$9,AJ$9,IF(LEFT($G121,5)=LEFT($AA$10,5),SUMIFS(DATA_FINAL!$AG$5:$AG$350,DATA_FINAL!$B$5:$B$350,$C121,DATA_FINAL!$D$5:$D$350,$D121),IF($G121="***","***",IFERROR(SUMIFS(DATA_FINAL!$AG$5:$AG$350,DATA_FINAL!$A$5:$A$350,$F121),"")))))</f>
        <v>***</v>
      </c>
      <c r="O121" s="307" t="str">
        <f t="shared" si="14"/>
        <v>***</v>
      </c>
    </row>
    <row r="122" spans="1:15" ht="15" customHeight="1" x14ac:dyDescent="0.35">
      <c r="A122" t="str">
        <f>IF(A121="","",IF(B121&gt;(SUMIFS(KEY!$Z$6:$Z$110,KEY!$X$6:$X$110,C122&amp;"-"&amp;A121)+1),IF((A121+1)&gt;$AA$6,"",(A121+1)),A121))</f>
        <v/>
      </c>
      <c r="B122" t="str">
        <f>IF(A122="","",COUNTIFS($A$8:$A122,A122)-2)</f>
        <v/>
      </c>
      <c r="C122" t="str">
        <f t="shared" si="13"/>
        <v>AutoTrader</v>
      </c>
      <c r="D122" t="str">
        <f>IFERROR(VLOOKUP($C122&amp;"-"&amp;$A122,KEY!$X$6:$Y$110,2,FALSE),"")</f>
        <v/>
      </c>
      <c r="E122" t="str">
        <f>IF(B122=-1,"*N",IF(B122=0,"*H",IF(B122&lt;(COUNTIFS(DATA_FINAL!$B$5:$B$350,C122,DATA_FINAL!$D$5:$D$350,D122)+1),VLOOKUP(C122&amp;"-"&amp;D122&amp;"-"&amp;B122,DATA_FINAL!$F$5:$G$350,2,FALSE),IF(B122=(COUNTIFS(DATA_FINAL!$B$5:$B$350,C122,DATA_FINAL!$D$5:$D$350,D122)+1),"*T",""))))</f>
        <v/>
      </c>
      <c r="F122" t="str">
        <f t="shared" si="15"/>
        <v/>
      </c>
      <c r="G122" s="64" t="str">
        <f>IF(E122="","***",IF(E122="*N",D122,IF(E122="*H",AA$9,IF(E122="*T","TOTAL (Store Count: "&amp;B121&amp;")",IFERROR(VLOOKUP(F122,DATA_FINAL!$A$5:$G$324,7,FALSE),"")))))</f>
        <v>***</v>
      </c>
      <c r="H122" s="71" t="str">
        <f>IF($G122=$D122,AF$8,IF($G122=$AA$9,AF$9,IF(LEFT($G122,5)=LEFT($AA$10,5),SUMIFS(DATA_FINAL!$AC$5:$AC$350,DATA_FINAL!$B$5:$B$350,$C122,DATA_FINAL!$D$5:$D$350,$D122),IF($G122="***","***",IFERROR(SUMIFS(DATA_FINAL!$AC$5:$AC$350,DATA_FINAL!$A$5:$A$350,$F122),"")))))</f>
        <v>***</v>
      </c>
      <c r="I122" s="72" t="str">
        <f>IF($G122=$D122,AB$8,IF($G122=$AA$9,AB$9,IF(LEFT($G122,5)=LEFT($AA$10,5),SUMIFS(DATA_FINAL!$P$5:$P$350,DATA_FINAL!$B$5:$B$350,$C122,DATA_FINAL!$D$5:$D$350,$D122),IF($G122="***","***",IFERROR(SUMIFS(DATA_FINAL!$P$5:$P$350,DATA_FINAL!$A$5:$A$350,$F122),"")))))</f>
        <v>***</v>
      </c>
      <c r="J122" s="72" t="str">
        <f>IF($G122=$D122,AC$8,IF($G122=$AA$9,AC$9,IF(LEFT($G122,5)=LEFT($AA$10,5),SUMIFS(DATA_FINAL!$S$5:$S$350,DATA_FINAL!$B$5:$B$350,$C122,DATA_FINAL!$D$5:$D$350,$D122),IF($G122="***","***",IFERROR(SUMIFS(DATA_FINAL!$S$5:$S$350,DATA_FINAL!$A$5:$A$350,$F122),"")))))</f>
        <v>***</v>
      </c>
      <c r="K122" s="84" t="str">
        <f t="shared" si="10"/>
        <v>***</v>
      </c>
      <c r="L122" s="72" t="str">
        <f t="shared" si="11"/>
        <v>***</v>
      </c>
      <c r="M122" s="72" t="str">
        <f t="shared" si="16"/>
        <v>***</v>
      </c>
      <c r="N122" s="71" t="str">
        <f>IF($G122=$D122,AJ$8,IF($G122=$AA$9,AJ$9,IF(LEFT($G122,5)=LEFT($AA$10,5),SUMIFS(DATA_FINAL!$AG$5:$AG$350,DATA_FINAL!$B$5:$B$350,$C122,DATA_FINAL!$D$5:$D$350,$D122),IF($G122="***","***",IFERROR(SUMIFS(DATA_FINAL!$AG$5:$AG$350,DATA_FINAL!$A$5:$A$350,$F122),"")))))</f>
        <v>***</v>
      </c>
      <c r="O122" s="307" t="str">
        <f t="shared" si="14"/>
        <v>***</v>
      </c>
    </row>
    <row r="123" spans="1:15" ht="15" customHeight="1" x14ac:dyDescent="0.35">
      <c r="A123" t="str">
        <f>IF(A122="","",IF(B122&gt;(SUMIFS(KEY!$Z$6:$Z$110,KEY!$X$6:$X$110,C123&amp;"-"&amp;A122)+1),IF((A122+1)&gt;$AA$6,"",(A122+1)),A122))</f>
        <v/>
      </c>
      <c r="B123" t="str">
        <f>IF(A123="","",COUNTIFS($A$8:$A123,A123)-2)</f>
        <v/>
      </c>
      <c r="C123" t="str">
        <f t="shared" si="13"/>
        <v>AutoTrader</v>
      </c>
      <c r="D123" t="str">
        <f>IFERROR(VLOOKUP($C123&amp;"-"&amp;$A123,KEY!$X$6:$Y$110,2,FALSE),"")</f>
        <v/>
      </c>
      <c r="E123" t="str">
        <f>IF(B123=-1,"*N",IF(B123=0,"*H",IF(B123&lt;(COUNTIFS(DATA_FINAL!$B$5:$B$350,C123,DATA_FINAL!$D$5:$D$350,D123)+1),VLOOKUP(C123&amp;"-"&amp;D123&amp;"-"&amp;B123,DATA_FINAL!$F$5:$G$350,2,FALSE),IF(B123=(COUNTIFS(DATA_FINAL!$B$5:$B$350,C123,DATA_FINAL!$D$5:$D$350,D123)+1),"*T",""))))</f>
        <v/>
      </c>
      <c r="F123" t="str">
        <f t="shared" si="15"/>
        <v/>
      </c>
      <c r="G123" s="64" t="str">
        <f>IF(E123="","***",IF(E123="*N",D123,IF(E123="*H",AA$9,IF(E123="*T","TOTAL (Store Count: "&amp;B122&amp;")",IFERROR(VLOOKUP(F123,DATA_FINAL!$A$5:$G$324,7,FALSE),"")))))</f>
        <v>***</v>
      </c>
      <c r="H123" s="71" t="str">
        <f>IF($G123=$D123,AF$8,IF($G123=$AA$9,AF$9,IF(LEFT($G123,5)=LEFT($AA$10,5),SUMIFS(DATA_FINAL!$AC$5:$AC$350,DATA_FINAL!$B$5:$B$350,$C123,DATA_FINAL!$D$5:$D$350,$D123),IF($G123="***","***",IFERROR(SUMIFS(DATA_FINAL!$AC$5:$AC$350,DATA_FINAL!$A$5:$A$350,$F123),"")))))</f>
        <v>***</v>
      </c>
      <c r="I123" s="72" t="str">
        <f>IF($G123=$D123,AB$8,IF($G123=$AA$9,AB$9,IF(LEFT($G123,5)=LEFT($AA$10,5),SUMIFS(DATA_FINAL!$P$5:$P$350,DATA_FINAL!$B$5:$B$350,$C123,DATA_FINAL!$D$5:$D$350,$D123),IF($G123="***","***",IFERROR(SUMIFS(DATA_FINAL!$P$5:$P$350,DATA_FINAL!$A$5:$A$350,$F123),"")))))</f>
        <v>***</v>
      </c>
      <c r="J123" s="72" t="str">
        <f>IF($G123=$D123,AC$8,IF($G123=$AA$9,AC$9,IF(LEFT($G123,5)=LEFT($AA$10,5),SUMIFS(DATA_FINAL!$S$5:$S$350,DATA_FINAL!$B$5:$B$350,$C123,DATA_FINAL!$D$5:$D$350,$D123),IF($G123="***","***",IFERROR(SUMIFS(DATA_FINAL!$S$5:$S$350,DATA_FINAL!$A$5:$A$350,$F123),"")))))</f>
        <v>***</v>
      </c>
      <c r="K123" s="84" t="str">
        <f t="shared" si="10"/>
        <v>***</v>
      </c>
      <c r="L123" s="72" t="str">
        <f t="shared" si="11"/>
        <v>***</v>
      </c>
      <c r="M123" s="72" t="str">
        <f t="shared" si="16"/>
        <v>***</v>
      </c>
      <c r="N123" s="71" t="str">
        <f>IF($G123=$D123,AJ$8,IF($G123=$AA$9,AJ$9,IF(LEFT($G123,5)=LEFT($AA$10,5),SUMIFS(DATA_FINAL!$AG$5:$AG$350,DATA_FINAL!$B$5:$B$350,$C123,DATA_FINAL!$D$5:$D$350,$D123),IF($G123="***","***",IFERROR(SUMIFS(DATA_FINAL!$AG$5:$AG$350,DATA_FINAL!$A$5:$A$350,$F123),"")))))</f>
        <v>***</v>
      </c>
      <c r="O123" s="307" t="str">
        <f t="shared" si="14"/>
        <v>***</v>
      </c>
    </row>
    <row r="124" spans="1:15" ht="15" customHeight="1" x14ac:dyDescent="0.35">
      <c r="A124" t="str">
        <f>IF(A123="","",IF(B123&gt;(SUMIFS(KEY!$Z$6:$Z$110,KEY!$X$6:$X$110,C124&amp;"-"&amp;A123)+1),IF((A123+1)&gt;$AA$6,"",(A123+1)),A123))</f>
        <v/>
      </c>
      <c r="B124" t="str">
        <f>IF(A124="","",COUNTIFS($A$8:$A124,A124)-2)</f>
        <v/>
      </c>
      <c r="C124" t="str">
        <f t="shared" si="13"/>
        <v>AutoTrader</v>
      </c>
      <c r="D124" t="str">
        <f>IFERROR(VLOOKUP($C124&amp;"-"&amp;$A124,KEY!$X$6:$Y$110,2,FALSE),"")</f>
        <v/>
      </c>
      <c r="E124" t="str">
        <f>IF(B124=-1,"*N",IF(B124=0,"*H",IF(B124&lt;(COUNTIFS(DATA_FINAL!$B$5:$B$350,C124,DATA_FINAL!$D$5:$D$350,D124)+1),VLOOKUP(C124&amp;"-"&amp;D124&amp;"-"&amp;B124,DATA_FINAL!$F$5:$G$350,2,FALSE),IF(B124=(COUNTIFS(DATA_FINAL!$B$5:$B$350,C124,DATA_FINAL!$D$5:$D$350,D124)+1),"*T",""))))</f>
        <v/>
      </c>
      <c r="F124" t="str">
        <f t="shared" si="15"/>
        <v/>
      </c>
      <c r="G124" s="64" t="str">
        <f>IF(E124="","***",IF(E124="*N",D124,IF(E124="*H",AA$9,IF(E124="*T","TOTAL (Store Count: "&amp;B123&amp;")",IFERROR(VLOOKUP(F124,DATA_FINAL!$A$5:$G$324,7,FALSE),"")))))</f>
        <v>***</v>
      </c>
      <c r="H124" s="71" t="str">
        <f>IF($G124=$D124,AF$8,IF($G124=$AA$9,AF$9,IF(LEFT($G124,5)=LEFT($AA$10,5),SUMIFS(DATA_FINAL!$AC$5:$AC$350,DATA_FINAL!$B$5:$B$350,$C124,DATA_FINAL!$D$5:$D$350,$D124),IF($G124="***","***",IFERROR(SUMIFS(DATA_FINAL!$AC$5:$AC$350,DATA_FINAL!$A$5:$A$350,$F124),"")))))</f>
        <v>***</v>
      </c>
      <c r="I124" s="72" t="str">
        <f>IF($G124=$D124,AB$8,IF($G124=$AA$9,AB$9,IF(LEFT($G124,5)=LEFT($AA$10,5),SUMIFS(DATA_FINAL!$P$5:$P$350,DATA_FINAL!$B$5:$B$350,$C124,DATA_FINAL!$D$5:$D$350,$D124),IF($G124="***","***",IFERROR(SUMIFS(DATA_FINAL!$P$5:$P$350,DATA_FINAL!$A$5:$A$350,$F124),"")))))</f>
        <v>***</v>
      </c>
      <c r="J124" s="72" t="str">
        <f>IF($G124=$D124,AC$8,IF($G124=$AA$9,AC$9,IF(LEFT($G124,5)=LEFT($AA$10,5),SUMIFS(DATA_FINAL!$S$5:$S$350,DATA_FINAL!$B$5:$B$350,$C124,DATA_FINAL!$D$5:$D$350,$D124),IF($G124="***","***",IFERROR(SUMIFS(DATA_FINAL!$S$5:$S$350,DATA_FINAL!$A$5:$A$350,$F124),"")))))</f>
        <v>***</v>
      </c>
      <c r="K124" s="84" t="str">
        <f t="shared" si="10"/>
        <v>***</v>
      </c>
      <c r="L124" s="72" t="str">
        <f t="shared" si="11"/>
        <v>***</v>
      </c>
      <c r="M124" s="72" t="str">
        <f t="shared" si="16"/>
        <v>***</v>
      </c>
      <c r="N124" s="71" t="str">
        <f>IF($G124=$D124,AJ$8,IF($G124=$AA$9,AJ$9,IF(LEFT($G124,5)=LEFT($AA$10,5),SUMIFS(DATA_FINAL!$AG$5:$AG$350,DATA_FINAL!$B$5:$B$350,$C124,DATA_FINAL!$D$5:$D$350,$D124),IF($G124="***","***",IFERROR(SUMIFS(DATA_FINAL!$AG$5:$AG$350,DATA_FINAL!$A$5:$A$350,$F124),"")))))</f>
        <v>***</v>
      </c>
      <c r="O124" s="307" t="str">
        <f t="shared" si="14"/>
        <v>***</v>
      </c>
    </row>
    <row r="125" spans="1:15" ht="15" customHeight="1" x14ac:dyDescent="0.35">
      <c r="A125" t="str">
        <f>IF(A124="","",IF(B124&gt;(SUMIFS(KEY!$Z$6:$Z$110,KEY!$X$6:$X$110,C125&amp;"-"&amp;A124)+1),IF((A124+1)&gt;$AA$6,"",(A124+1)),A124))</f>
        <v/>
      </c>
      <c r="B125" t="str">
        <f>IF(A125="","",COUNTIFS($A$8:$A125,A125)-2)</f>
        <v/>
      </c>
      <c r="C125" t="str">
        <f t="shared" si="13"/>
        <v>AutoTrader</v>
      </c>
      <c r="D125" t="str">
        <f>IFERROR(VLOOKUP($C125&amp;"-"&amp;$A125,KEY!$X$6:$Y$110,2,FALSE),"")</f>
        <v/>
      </c>
      <c r="E125" t="str">
        <f>IF(B125=-1,"*N",IF(B125=0,"*H",IF(B125&lt;(COUNTIFS(DATA_FINAL!$B$5:$B$350,C125,DATA_FINAL!$D$5:$D$350,D125)+1),VLOOKUP(C125&amp;"-"&amp;D125&amp;"-"&amp;B125,DATA_FINAL!$F$5:$G$350,2,FALSE),IF(B125=(COUNTIFS(DATA_FINAL!$B$5:$B$350,C125,DATA_FINAL!$D$5:$D$350,D125)+1),"*T",""))))</f>
        <v/>
      </c>
      <c r="F125" t="str">
        <f t="shared" si="15"/>
        <v/>
      </c>
      <c r="G125" s="64" t="str">
        <f>IF(E125="","***",IF(E125="*N",D125,IF(E125="*H",AA$9,IF(E125="*T","TOTAL (Store Count: "&amp;B124&amp;")",IFERROR(VLOOKUP(F125,DATA_FINAL!$A$5:$G$324,7,FALSE),"")))))</f>
        <v>***</v>
      </c>
      <c r="H125" s="71" t="str">
        <f>IF($G125=$D125,AF$8,IF($G125=$AA$9,AF$9,IF(LEFT($G125,5)=LEFT($AA$10,5),SUMIFS(DATA_FINAL!$AC$5:$AC$350,DATA_FINAL!$B$5:$B$350,$C125,DATA_FINAL!$D$5:$D$350,$D125),IF($G125="***","***",IFERROR(SUMIFS(DATA_FINAL!$AC$5:$AC$350,DATA_FINAL!$A$5:$A$350,$F125),"")))))</f>
        <v>***</v>
      </c>
      <c r="I125" s="72" t="str">
        <f>IF($G125=$D125,AB$8,IF($G125=$AA$9,AB$9,IF(LEFT($G125,5)=LEFT($AA$10,5),SUMIFS(DATA_FINAL!$P$5:$P$350,DATA_FINAL!$B$5:$B$350,$C125,DATA_FINAL!$D$5:$D$350,$D125),IF($G125="***","***",IFERROR(SUMIFS(DATA_FINAL!$P$5:$P$350,DATA_FINAL!$A$5:$A$350,$F125),"")))))</f>
        <v>***</v>
      </c>
      <c r="J125" s="72" t="str">
        <f>IF($G125=$D125,AC$8,IF($G125=$AA$9,AC$9,IF(LEFT($G125,5)=LEFT($AA$10,5),SUMIFS(DATA_FINAL!$S$5:$S$350,DATA_FINAL!$B$5:$B$350,$C125,DATA_FINAL!$D$5:$D$350,$D125),IF($G125="***","***",IFERROR(SUMIFS(DATA_FINAL!$S$5:$S$350,DATA_FINAL!$A$5:$A$350,$F125),"")))))</f>
        <v>***</v>
      </c>
      <c r="K125" s="84" t="str">
        <f t="shared" si="10"/>
        <v>***</v>
      </c>
      <c r="L125" s="72" t="str">
        <f t="shared" si="11"/>
        <v>***</v>
      </c>
      <c r="M125" s="72" t="str">
        <f t="shared" si="16"/>
        <v>***</v>
      </c>
      <c r="N125" s="71" t="str">
        <f>IF($G125=$D125,AJ$8,IF($G125=$AA$9,AJ$9,IF(LEFT($G125,5)=LEFT($AA$10,5),SUMIFS(DATA_FINAL!$AG$5:$AG$350,DATA_FINAL!$B$5:$B$350,$C125,DATA_FINAL!$D$5:$D$350,$D125),IF($G125="***","***",IFERROR(SUMIFS(DATA_FINAL!$AG$5:$AG$350,DATA_FINAL!$A$5:$A$350,$F125),"")))))</f>
        <v>***</v>
      </c>
      <c r="O125" s="307" t="str">
        <f t="shared" si="14"/>
        <v>***</v>
      </c>
    </row>
    <row r="126" spans="1:15" ht="15" customHeight="1" x14ac:dyDescent="0.35">
      <c r="A126" t="str">
        <f>IF(A125="","",IF(B125&gt;(SUMIFS(KEY!$Z$6:$Z$110,KEY!$X$6:$X$110,C126&amp;"-"&amp;A125)+1),IF((A125+1)&gt;$AA$6,"",(A125+1)),A125))</f>
        <v/>
      </c>
      <c r="B126" t="str">
        <f>IF(A126="","",COUNTIFS($A$8:$A126,A126)-2)</f>
        <v/>
      </c>
      <c r="C126" t="str">
        <f t="shared" si="13"/>
        <v>AutoTrader</v>
      </c>
      <c r="D126" t="str">
        <f>IFERROR(VLOOKUP($C126&amp;"-"&amp;$A126,KEY!$X$6:$Y$110,2,FALSE),"")</f>
        <v/>
      </c>
      <c r="E126" t="str">
        <f>IF(B126=-1,"*N",IF(B126=0,"*H",IF(B126&lt;(COUNTIFS(DATA_FINAL!$B$5:$B$350,C126,DATA_FINAL!$D$5:$D$350,D126)+1),VLOOKUP(C126&amp;"-"&amp;D126&amp;"-"&amp;B126,DATA_FINAL!$F$5:$G$350,2,FALSE),IF(B126=(COUNTIFS(DATA_FINAL!$B$5:$B$350,C126,DATA_FINAL!$D$5:$D$350,D126)+1),"*T",""))))</f>
        <v/>
      </c>
      <c r="F126" t="str">
        <f t="shared" si="15"/>
        <v/>
      </c>
      <c r="G126" s="64" t="str">
        <f>IF(E126="","***",IF(E126="*N",D126,IF(E126="*H",AA$9,IF(E126="*T","TOTAL (Store Count: "&amp;B125&amp;")",IFERROR(VLOOKUP(F126,DATA_FINAL!$A$5:$G$324,7,FALSE),"")))))</f>
        <v>***</v>
      </c>
      <c r="H126" s="71" t="str">
        <f>IF($G126=$D126,AF$8,IF($G126=$AA$9,AF$9,IF(LEFT($G126,5)=LEFT($AA$10,5),SUMIFS(DATA_FINAL!$AC$5:$AC$350,DATA_FINAL!$B$5:$B$350,$C126,DATA_FINAL!$D$5:$D$350,$D126),IF($G126="***","***",IFERROR(SUMIFS(DATA_FINAL!$AC$5:$AC$350,DATA_FINAL!$A$5:$A$350,$F126),"")))))</f>
        <v>***</v>
      </c>
      <c r="I126" s="72" t="str">
        <f>IF($G126=$D126,AB$8,IF($G126=$AA$9,AB$9,IF(LEFT($G126,5)=LEFT($AA$10,5),SUMIFS(DATA_FINAL!$P$5:$P$350,DATA_FINAL!$B$5:$B$350,$C126,DATA_FINAL!$D$5:$D$350,$D126),IF($G126="***","***",IFERROR(SUMIFS(DATA_FINAL!$P$5:$P$350,DATA_FINAL!$A$5:$A$350,$F126),"")))))</f>
        <v>***</v>
      </c>
      <c r="J126" s="72" t="str">
        <f>IF($G126=$D126,AC$8,IF($G126=$AA$9,AC$9,IF(LEFT($G126,5)=LEFT($AA$10,5),SUMIFS(DATA_FINAL!$S$5:$S$350,DATA_FINAL!$B$5:$B$350,$C126,DATA_FINAL!$D$5:$D$350,$D126),IF($G126="***","***",IFERROR(SUMIFS(DATA_FINAL!$S$5:$S$350,DATA_FINAL!$A$5:$A$350,$F126),"")))))</f>
        <v>***</v>
      </c>
      <c r="K126" s="84" t="str">
        <f t="shared" si="10"/>
        <v>***</v>
      </c>
      <c r="L126" s="72" t="str">
        <f t="shared" si="11"/>
        <v>***</v>
      </c>
      <c r="M126" s="72" t="str">
        <f t="shared" si="16"/>
        <v>***</v>
      </c>
      <c r="N126" s="71" t="str">
        <f>IF($G126=$D126,AJ$8,IF($G126=$AA$9,AJ$9,IF(LEFT($G126,5)=LEFT($AA$10,5),SUMIFS(DATA_FINAL!$AG$5:$AG$350,DATA_FINAL!$B$5:$B$350,$C126,DATA_FINAL!$D$5:$D$350,$D126),IF($G126="***","***",IFERROR(SUMIFS(DATA_FINAL!$AG$5:$AG$350,DATA_FINAL!$A$5:$A$350,$F126),"")))))</f>
        <v>***</v>
      </c>
      <c r="O126" s="307" t="str">
        <f t="shared" si="14"/>
        <v>***</v>
      </c>
    </row>
    <row r="127" spans="1:15" ht="15" customHeight="1" x14ac:dyDescent="0.35">
      <c r="A127" t="str">
        <f>IF(A126="","",IF(B126&gt;(SUMIFS(KEY!$Z$6:$Z$110,KEY!$X$6:$X$110,C127&amp;"-"&amp;A126)+1),IF((A126+1)&gt;$AA$6,"",(A126+1)),A126))</f>
        <v/>
      </c>
      <c r="B127" t="str">
        <f>IF(A127="","",COUNTIFS($A$8:$A127,A127)-2)</f>
        <v/>
      </c>
      <c r="C127" t="str">
        <f t="shared" si="13"/>
        <v>AutoTrader</v>
      </c>
      <c r="D127" t="str">
        <f>IFERROR(VLOOKUP($C127&amp;"-"&amp;$A127,KEY!$X$6:$Y$110,2,FALSE),"")</f>
        <v/>
      </c>
      <c r="E127" t="str">
        <f>IF(B127=-1,"*N",IF(B127=0,"*H",IF(B127&lt;(COUNTIFS(DATA_FINAL!$B$5:$B$350,C127,DATA_FINAL!$D$5:$D$350,D127)+1),VLOOKUP(C127&amp;"-"&amp;D127&amp;"-"&amp;B127,DATA_FINAL!$F$5:$G$350,2,FALSE),IF(B127=(COUNTIFS(DATA_FINAL!$B$5:$B$350,C127,DATA_FINAL!$D$5:$D$350,D127)+1),"*T",""))))</f>
        <v/>
      </c>
      <c r="F127" t="str">
        <f t="shared" si="15"/>
        <v/>
      </c>
      <c r="G127" s="64" t="str">
        <f>IF(E127="","***",IF(E127="*N",D127,IF(E127="*H",AA$9,IF(E127="*T","TOTAL (Store Count: "&amp;B126&amp;")",IFERROR(VLOOKUP(F127,DATA_FINAL!$A$5:$G$324,7,FALSE),"")))))</f>
        <v>***</v>
      </c>
      <c r="H127" s="71" t="str">
        <f>IF($G127=$D127,AF$8,IF($G127=$AA$9,AF$9,IF(LEFT($G127,5)=LEFT($AA$10,5),SUMIFS(DATA_FINAL!$AC$5:$AC$350,DATA_FINAL!$B$5:$B$350,$C127,DATA_FINAL!$D$5:$D$350,$D127),IF($G127="***","***",IFERROR(SUMIFS(DATA_FINAL!$AC$5:$AC$350,DATA_FINAL!$A$5:$A$350,$F127),"")))))</f>
        <v>***</v>
      </c>
      <c r="I127" s="72" t="str">
        <f>IF($G127=$D127,AB$8,IF($G127=$AA$9,AB$9,IF(LEFT($G127,5)=LEFT($AA$10,5),SUMIFS(DATA_FINAL!$P$5:$P$350,DATA_FINAL!$B$5:$B$350,$C127,DATA_FINAL!$D$5:$D$350,$D127),IF($G127="***","***",IFERROR(SUMIFS(DATA_FINAL!$P$5:$P$350,DATA_FINAL!$A$5:$A$350,$F127),"")))))</f>
        <v>***</v>
      </c>
      <c r="J127" s="72" t="str">
        <f>IF($G127=$D127,AC$8,IF($G127=$AA$9,AC$9,IF(LEFT($G127,5)=LEFT($AA$10,5),SUMIFS(DATA_FINAL!$S$5:$S$350,DATA_FINAL!$B$5:$B$350,$C127,DATA_FINAL!$D$5:$D$350,$D127),IF($G127="***","***",IFERROR(SUMIFS(DATA_FINAL!$S$5:$S$350,DATA_FINAL!$A$5:$A$350,$F127),"")))))</f>
        <v>***</v>
      </c>
      <c r="K127" s="84" t="str">
        <f t="shared" si="10"/>
        <v>***</v>
      </c>
      <c r="L127" s="72" t="str">
        <f t="shared" si="11"/>
        <v>***</v>
      </c>
      <c r="M127" s="72" t="str">
        <f t="shared" si="16"/>
        <v>***</v>
      </c>
      <c r="N127" s="71" t="str">
        <f>IF($G127=$D127,AJ$8,IF($G127=$AA$9,AJ$9,IF(LEFT($G127,5)=LEFT($AA$10,5),SUMIFS(DATA_FINAL!$AG$5:$AG$350,DATA_FINAL!$B$5:$B$350,$C127,DATA_FINAL!$D$5:$D$350,$D127),IF($G127="***","***",IFERROR(SUMIFS(DATA_FINAL!$AG$5:$AG$350,DATA_FINAL!$A$5:$A$350,$F127),"")))))</f>
        <v>***</v>
      </c>
      <c r="O127" s="307" t="str">
        <f t="shared" si="14"/>
        <v>***</v>
      </c>
    </row>
    <row r="128" spans="1:15" ht="15" customHeight="1" x14ac:dyDescent="0.35">
      <c r="A128" t="str">
        <f>IF(A127="","",IF(B127&gt;(SUMIFS(KEY!$Z$6:$Z$110,KEY!$X$6:$X$110,C128&amp;"-"&amp;A127)+1),IF((A127+1)&gt;$AA$6,"",(A127+1)),A127))</f>
        <v/>
      </c>
      <c r="B128" t="str">
        <f>IF(A128="","",COUNTIFS($A$8:$A128,A128)-2)</f>
        <v/>
      </c>
      <c r="C128" t="str">
        <f t="shared" si="13"/>
        <v>AutoTrader</v>
      </c>
      <c r="D128" t="str">
        <f>IFERROR(VLOOKUP($C128&amp;"-"&amp;$A128,KEY!$X$6:$Y$110,2,FALSE),"")</f>
        <v/>
      </c>
      <c r="E128" t="str">
        <f>IF(B128=-1,"*N",IF(B128=0,"*H",IF(B128&lt;(COUNTIFS(DATA_FINAL!$B$5:$B$350,C128,DATA_FINAL!$D$5:$D$350,D128)+1),VLOOKUP(C128&amp;"-"&amp;D128&amp;"-"&amp;B128,DATA_FINAL!$F$5:$G$350,2,FALSE),IF(B128=(COUNTIFS(DATA_FINAL!$B$5:$B$350,C128,DATA_FINAL!$D$5:$D$350,D128)+1),"*T",""))))</f>
        <v/>
      </c>
      <c r="F128" t="str">
        <f t="shared" si="15"/>
        <v/>
      </c>
      <c r="G128" s="64" t="str">
        <f>IF(E128="","***",IF(E128="*N",D128,IF(E128="*H",AA$9,IF(E128="*T","TOTAL (Store Count: "&amp;B127&amp;")",IFERROR(VLOOKUP(F128,DATA_FINAL!$A$5:$G$324,7,FALSE),"")))))</f>
        <v>***</v>
      </c>
      <c r="H128" s="71" t="str">
        <f>IF($G128=$D128,AF$8,IF($G128=$AA$9,AF$9,IF(LEFT($G128,5)=LEFT($AA$10,5),SUMIFS(DATA_FINAL!$AC$5:$AC$350,DATA_FINAL!$B$5:$B$350,$C128,DATA_FINAL!$D$5:$D$350,$D128),IF($G128="***","***",IFERROR(SUMIFS(DATA_FINAL!$AC$5:$AC$350,DATA_FINAL!$A$5:$A$350,$F128),"")))))</f>
        <v>***</v>
      </c>
      <c r="I128" s="72" t="str">
        <f>IF($G128=$D128,AB$8,IF($G128=$AA$9,AB$9,IF(LEFT($G128,5)=LEFT($AA$10,5),SUMIFS(DATA_FINAL!$P$5:$P$350,DATA_FINAL!$B$5:$B$350,$C128,DATA_FINAL!$D$5:$D$350,$D128),IF($G128="***","***",IFERROR(SUMIFS(DATA_FINAL!$P$5:$P$350,DATA_FINAL!$A$5:$A$350,$F128),"")))))</f>
        <v>***</v>
      </c>
      <c r="J128" s="72" t="str">
        <f>IF($G128=$D128,AC$8,IF($G128=$AA$9,AC$9,IF(LEFT($G128,5)=LEFT($AA$10,5),SUMIFS(DATA_FINAL!$S$5:$S$350,DATA_FINAL!$B$5:$B$350,$C128,DATA_FINAL!$D$5:$D$350,$D128),IF($G128="***","***",IFERROR(SUMIFS(DATA_FINAL!$S$5:$S$350,DATA_FINAL!$A$5:$A$350,$F128),"")))))</f>
        <v>***</v>
      </c>
      <c r="K128" s="84" t="str">
        <f t="shared" si="10"/>
        <v>***</v>
      </c>
      <c r="L128" s="72" t="str">
        <f t="shared" si="11"/>
        <v>***</v>
      </c>
      <c r="M128" s="72" t="str">
        <f t="shared" si="16"/>
        <v>***</v>
      </c>
      <c r="N128" s="71" t="str">
        <f>IF($G128=$D128,AJ$8,IF($G128=$AA$9,AJ$9,IF(LEFT($G128,5)=LEFT($AA$10,5),SUMIFS(DATA_FINAL!$AG$5:$AG$350,DATA_FINAL!$B$5:$B$350,$C128,DATA_FINAL!$D$5:$D$350,$D128),IF($G128="***","***",IFERROR(SUMIFS(DATA_FINAL!$AG$5:$AG$350,DATA_FINAL!$A$5:$A$350,$F128),"")))))</f>
        <v>***</v>
      </c>
      <c r="O128" s="307" t="str">
        <f t="shared" si="14"/>
        <v>***</v>
      </c>
    </row>
    <row r="129" spans="1:15" ht="15" customHeight="1" x14ac:dyDescent="0.35">
      <c r="A129" t="str">
        <f>IF(A128="","",IF(B128&gt;(SUMIFS(KEY!$Z$6:$Z$110,KEY!$X$6:$X$110,C129&amp;"-"&amp;A128)+1),IF((A128+1)&gt;$AA$6,"",(A128+1)),A128))</f>
        <v/>
      </c>
      <c r="B129" t="str">
        <f>IF(A129="","",COUNTIFS($A$8:$A129,A129)-2)</f>
        <v/>
      </c>
      <c r="C129" t="str">
        <f t="shared" si="13"/>
        <v>AutoTrader</v>
      </c>
      <c r="D129" t="str">
        <f>IFERROR(VLOOKUP($C129&amp;"-"&amp;$A129,KEY!$X$6:$Y$110,2,FALSE),"")</f>
        <v/>
      </c>
      <c r="E129" t="str">
        <f>IF(B129=-1,"*N",IF(B129=0,"*H",IF(B129&lt;(COUNTIFS(DATA_FINAL!$B$5:$B$350,C129,DATA_FINAL!$D$5:$D$350,D129)+1),VLOOKUP(C129&amp;"-"&amp;D129&amp;"-"&amp;B129,DATA_FINAL!$F$5:$G$350,2,FALSE),IF(B129=(COUNTIFS(DATA_FINAL!$B$5:$B$350,C129,DATA_FINAL!$D$5:$D$350,D129)+1),"*T",""))))</f>
        <v/>
      </c>
      <c r="F129" t="str">
        <f t="shared" si="15"/>
        <v/>
      </c>
      <c r="G129" s="64" t="str">
        <f>IF(E129="","***",IF(E129="*N",D129,IF(E129="*H",AA$9,IF(E129="*T","TOTAL (Store Count: "&amp;B128&amp;")",IFERROR(VLOOKUP(F129,DATA_FINAL!$A$5:$G$324,7,FALSE),"")))))</f>
        <v>***</v>
      </c>
      <c r="H129" s="71" t="str">
        <f>IF($G129=$D129,AF$8,IF($G129=$AA$9,AF$9,IF(LEFT($G129,5)=LEFT($AA$10,5),SUMIFS(DATA_FINAL!$AC$5:$AC$350,DATA_FINAL!$B$5:$B$350,$C129,DATA_FINAL!$D$5:$D$350,$D129),IF($G129="***","***",IFERROR(SUMIFS(DATA_FINAL!$AC$5:$AC$350,DATA_FINAL!$A$5:$A$350,$F129),"")))))</f>
        <v>***</v>
      </c>
      <c r="I129" s="72" t="str">
        <f>IF($G129=$D129,AB$8,IF($G129=$AA$9,AB$9,IF(LEFT($G129,5)=LEFT($AA$10,5),SUMIFS(DATA_FINAL!$P$5:$P$350,DATA_FINAL!$B$5:$B$350,$C129,DATA_FINAL!$D$5:$D$350,$D129),IF($G129="***","***",IFERROR(SUMIFS(DATA_FINAL!$P$5:$P$350,DATA_FINAL!$A$5:$A$350,$F129),"")))))</f>
        <v>***</v>
      </c>
      <c r="J129" s="72" t="str">
        <f>IF($G129=$D129,AC$8,IF($G129=$AA$9,AC$9,IF(LEFT($G129,5)=LEFT($AA$10,5),SUMIFS(DATA_FINAL!$S$5:$S$350,DATA_FINAL!$B$5:$B$350,$C129,DATA_FINAL!$D$5:$D$350,$D129),IF($G129="***","***",IFERROR(SUMIFS(DATA_FINAL!$S$5:$S$350,DATA_FINAL!$A$5:$A$350,$F129),"")))))</f>
        <v>***</v>
      </c>
      <c r="K129" s="84" t="str">
        <f t="shared" si="10"/>
        <v>***</v>
      </c>
      <c r="L129" s="72" t="str">
        <f t="shared" si="11"/>
        <v>***</v>
      </c>
      <c r="M129" s="72" t="str">
        <f t="shared" si="16"/>
        <v>***</v>
      </c>
      <c r="N129" s="71" t="str">
        <f>IF($G129=$D129,AJ$8,IF($G129=$AA$9,AJ$9,IF(LEFT($G129,5)=LEFT($AA$10,5),SUMIFS(DATA_FINAL!$AG$5:$AG$350,DATA_FINAL!$B$5:$B$350,$C129,DATA_FINAL!$D$5:$D$350,$D129),IF($G129="***","***",IFERROR(SUMIFS(DATA_FINAL!$AG$5:$AG$350,DATA_FINAL!$A$5:$A$350,$F129),"")))))</f>
        <v>***</v>
      </c>
      <c r="O129" s="307" t="str">
        <f t="shared" si="14"/>
        <v>***</v>
      </c>
    </row>
    <row r="130" spans="1:15" ht="15" customHeight="1" x14ac:dyDescent="0.35">
      <c r="A130" t="str">
        <f>IF(A129="","",IF(B129&gt;(SUMIFS(KEY!$Z$6:$Z$110,KEY!$X$6:$X$110,C130&amp;"-"&amp;A129)+1),IF((A129+1)&gt;$AA$6,"",(A129+1)),A129))</f>
        <v/>
      </c>
      <c r="B130" t="str">
        <f>IF(A130="","",COUNTIFS($A$8:$A130,A130)-2)</f>
        <v/>
      </c>
      <c r="C130" t="str">
        <f t="shared" si="13"/>
        <v>AutoTrader</v>
      </c>
      <c r="D130" t="str">
        <f>IFERROR(VLOOKUP($C130&amp;"-"&amp;$A130,KEY!$X$6:$Y$110,2,FALSE),"")</f>
        <v/>
      </c>
      <c r="E130" t="str">
        <f>IF(B130=-1,"*N",IF(B130=0,"*H",IF(B130&lt;(COUNTIFS(DATA_FINAL!$B$5:$B$350,C130,DATA_FINAL!$D$5:$D$350,D130)+1),VLOOKUP(C130&amp;"-"&amp;D130&amp;"-"&amp;B130,DATA_FINAL!$F$5:$G$350,2,FALSE),IF(B130=(COUNTIFS(DATA_FINAL!$B$5:$B$350,C130,DATA_FINAL!$D$5:$D$350,D130)+1),"*T",""))))</f>
        <v/>
      </c>
      <c r="F130" t="str">
        <f t="shared" si="15"/>
        <v/>
      </c>
      <c r="G130" s="64" t="str">
        <f>IF(E130="","***",IF(E130="*N",D130,IF(E130="*H",AA$9,IF(E130="*T","TOTAL (Store Count: "&amp;B129&amp;")",IFERROR(VLOOKUP(F130,DATA_FINAL!$A$5:$G$324,7,FALSE),"")))))</f>
        <v>***</v>
      </c>
      <c r="H130" s="71" t="str">
        <f>IF($G130=$D130,AF$8,IF($G130=$AA$9,AF$9,IF(LEFT($G130,5)=LEFT($AA$10,5),SUMIFS(DATA_FINAL!$AC$5:$AC$350,DATA_FINAL!$B$5:$B$350,$C130,DATA_FINAL!$D$5:$D$350,$D130),IF($G130="***","***",IFERROR(SUMIFS(DATA_FINAL!$AC$5:$AC$350,DATA_FINAL!$A$5:$A$350,$F130),"")))))</f>
        <v>***</v>
      </c>
      <c r="I130" s="72" t="str">
        <f>IF($G130=$D130,AB$8,IF($G130=$AA$9,AB$9,IF(LEFT($G130,5)=LEFT($AA$10,5),SUMIFS(DATA_FINAL!$P$5:$P$350,DATA_FINAL!$B$5:$B$350,$C130,DATA_FINAL!$D$5:$D$350,$D130),IF($G130="***","***",IFERROR(SUMIFS(DATA_FINAL!$P$5:$P$350,DATA_FINAL!$A$5:$A$350,$F130),"")))))</f>
        <v>***</v>
      </c>
      <c r="J130" s="72" t="str">
        <f>IF($G130=$D130,AC$8,IF($G130=$AA$9,AC$9,IF(LEFT($G130,5)=LEFT($AA$10,5),SUMIFS(DATA_FINAL!$S$5:$S$350,DATA_FINAL!$B$5:$B$350,$C130,DATA_FINAL!$D$5:$D$350,$D130),IF($G130="***","***",IFERROR(SUMIFS(DATA_FINAL!$S$5:$S$350,DATA_FINAL!$A$5:$A$350,$F130),"")))))</f>
        <v>***</v>
      </c>
      <c r="K130" s="84" t="str">
        <f t="shared" si="10"/>
        <v>***</v>
      </c>
      <c r="L130" s="72" t="str">
        <f t="shared" si="11"/>
        <v>***</v>
      </c>
      <c r="M130" s="72" t="str">
        <f t="shared" si="16"/>
        <v>***</v>
      </c>
      <c r="N130" s="71" t="str">
        <f>IF($G130=$D130,AJ$8,IF($G130=$AA$9,AJ$9,IF(LEFT($G130,5)=LEFT($AA$10,5),SUMIFS(DATA_FINAL!$AG$5:$AG$350,DATA_FINAL!$B$5:$B$350,$C130,DATA_FINAL!$D$5:$D$350,$D130),IF($G130="***","***",IFERROR(SUMIFS(DATA_FINAL!$AG$5:$AG$350,DATA_FINAL!$A$5:$A$350,$F130),"")))))</f>
        <v>***</v>
      </c>
      <c r="O130" s="307" t="str">
        <f t="shared" si="14"/>
        <v>***</v>
      </c>
    </row>
    <row r="131" spans="1:15" ht="15" customHeight="1" x14ac:dyDescent="0.35">
      <c r="A131" t="str">
        <f>IF(A130="","",IF(B130&gt;(SUMIFS(KEY!$Z$6:$Z$110,KEY!$X$6:$X$110,C131&amp;"-"&amp;A130)+1),IF((A130+1)&gt;$AA$6,"",(A130+1)),A130))</f>
        <v/>
      </c>
      <c r="B131" t="str">
        <f>IF(A131="","",COUNTIFS($A$8:$A131,A131)-2)</f>
        <v/>
      </c>
      <c r="C131" t="str">
        <f t="shared" si="13"/>
        <v>AutoTrader</v>
      </c>
      <c r="D131" t="str">
        <f>IFERROR(VLOOKUP($C131&amp;"-"&amp;$A131,KEY!$X$6:$Y$110,2,FALSE),"")</f>
        <v/>
      </c>
      <c r="E131" t="str">
        <f>IF(B131=-1,"*N",IF(B131=0,"*H",IF(B131&lt;(COUNTIFS(DATA_FINAL!$B$5:$B$350,C131,DATA_FINAL!$D$5:$D$350,D131)+1),VLOOKUP(C131&amp;"-"&amp;D131&amp;"-"&amp;B131,DATA_FINAL!$F$5:$G$350,2,FALSE),IF(B131=(COUNTIFS(DATA_FINAL!$B$5:$B$350,C131,DATA_FINAL!$D$5:$D$350,D131)+1),"*T",""))))</f>
        <v/>
      </c>
      <c r="F131" t="str">
        <f t="shared" si="15"/>
        <v/>
      </c>
      <c r="G131" s="64" t="str">
        <f>IF(E131="","***",IF(E131="*N",D131,IF(E131="*H",AA$9,IF(E131="*T","TOTAL (Store Count: "&amp;B130&amp;")",IFERROR(VLOOKUP(F131,DATA_FINAL!$A$5:$G$324,7,FALSE),"")))))</f>
        <v>***</v>
      </c>
      <c r="H131" s="71" t="str">
        <f>IF($G131=$D131,AF$8,IF($G131=$AA$9,AF$9,IF(LEFT($G131,5)=LEFT($AA$10,5),SUMIFS(DATA_FINAL!$AC$5:$AC$350,DATA_FINAL!$B$5:$B$350,$C131,DATA_FINAL!$D$5:$D$350,$D131),IF($G131="***","***",IFERROR(SUMIFS(DATA_FINAL!$AC$5:$AC$350,DATA_FINAL!$A$5:$A$350,$F131),"")))))</f>
        <v>***</v>
      </c>
      <c r="I131" s="72" t="str">
        <f>IF($G131=$D131,AB$8,IF($G131=$AA$9,AB$9,IF(LEFT($G131,5)=LEFT($AA$10,5),SUMIFS(DATA_FINAL!$P$5:$P$350,DATA_FINAL!$B$5:$B$350,$C131,DATA_FINAL!$D$5:$D$350,$D131),IF($G131="***","***",IFERROR(SUMIFS(DATA_FINAL!$P$5:$P$350,DATA_FINAL!$A$5:$A$350,$F131),"")))))</f>
        <v>***</v>
      </c>
      <c r="J131" s="72" t="str">
        <f>IF($G131=$D131,AC$8,IF($G131=$AA$9,AC$9,IF(LEFT($G131,5)=LEFT($AA$10,5),SUMIFS(DATA_FINAL!$S$5:$S$350,DATA_FINAL!$B$5:$B$350,$C131,DATA_FINAL!$D$5:$D$350,$D131),IF($G131="***","***",IFERROR(SUMIFS(DATA_FINAL!$S$5:$S$350,DATA_FINAL!$A$5:$A$350,$F131),"")))))</f>
        <v>***</v>
      </c>
      <c r="K131" s="84" t="str">
        <f t="shared" si="10"/>
        <v>***</v>
      </c>
      <c r="L131" s="72" t="str">
        <f t="shared" si="11"/>
        <v>***</v>
      </c>
      <c r="M131" s="72" t="str">
        <f t="shared" si="16"/>
        <v>***</v>
      </c>
      <c r="N131" s="71" t="str">
        <f>IF($G131=$D131,AJ$8,IF($G131=$AA$9,AJ$9,IF(LEFT($G131,5)=LEFT($AA$10,5),SUMIFS(DATA_FINAL!$AG$5:$AG$350,DATA_FINAL!$B$5:$B$350,$C131,DATA_FINAL!$D$5:$D$350,$D131),IF($G131="***","***",IFERROR(SUMIFS(DATA_FINAL!$AG$5:$AG$350,DATA_FINAL!$A$5:$A$350,$F131),"")))))</f>
        <v>***</v>
      </c>
      <c r="O131" s="307" t="str">
        <f t="shared" si="14"/>
        <v>***</v>
      </c>
    </row>
    <row r="132" spans="1:15" ht="15" customHeight="1" x14ac:dyDescent="0.35">
      <c r="A132" t="str">
        <f>IF(A131="","",IF(B131&gt;(SUMIFS(KEY!$Z$6:$Z$110,KEY!$X$6:$X$110,C132&amp;"-"&amp;A131)+1),IF((A131+1)&gt;$AA$6,"",(A131+1)),A131))</f>
        <v/>
      </c>
      <c r="B132" t="str">
        <f>IF(A132="","",COUNTIFS($A$8:$A132,A132)-2)</f>
        <v/>
      </c>
      <c r="C132" t="str">
        <f t="shared" si="13"/>
        <v>AutoTrader</v>
      </c>
      <c r="D132" t="str">
        <f>IFERROR(VLOOKUP($C132&amp;"-"&amp;$A132,KEY!$X$6:$Y$110,2,FALSE),"")</f>
        <v/>
      </c>
      <c r="E132" t="str">
        <f>IF(B132=-1,"*N",IF(B132=0,"*H",IF(B132&lt;(COUNTIFS(DATA_FINAL!$B$5:$B$350,C132,DATA_FINAL!$D$5:$D$350,D132)+1),VLOOKUP(C132&amp;"-"&amp;D132&amp;"-"&amp;B132,DATA_FINAL!$F$5:$G$350,2,FALSE),IF(B132=(COUNTIFS(DATA_FINAL!$B$5:$B$350,C132,DATA_FINAL!$D$5:$D$350,D132)+1),"*T",""))))</f>
        <v/>
      </c>
      <c r="F132" t="str">
        <f t="shared" si="15"/>
        <v/>
      </c>
      <c r="G132" s="64" t="str">
        <f>IF(E132="","***",IF(E132="*N",D132,IF(E132="*H",AA$9,IF(E132="*T","TOTAL (Store Count: "&amp;B131&amp;")",IFERROR(VLOOKUP(F132,DATA_FINAL!$A$5:$G$324,7,FALSE),"")))))</f>
        <v>***</v>
      </c>
      <c r="H132" s="71" t="str">
        <f>IF($G132=$D132,AF$8,IF($G132=$AA$9,AF$9,IF(LEFT($G132,5)=LEFT($AA$10,5),SUMIFS(DATA_FINAL!$AC$5:$AC$350,DATA_FINAL!$B$5:$B$350,$C132,DATA_FINAL!$D$5:$D$350,$D132),IF($G132="***","***",IFERROR(SUMIFS(DATA_FINAL!$AC$5:$AC$350,DATA_FINAL!$A$5:$A$350,$F132),"")))))</f>
        <v>***</v>
      </c>
      <c r="I132" s="72" t="str">
        <f>IF($G132=$D132,AB$8,IF($G132=$AA$9,AB$9,IF(LEFT($G132,5)=LEFT($AA$10,5),SUMIFS(DATA_FINAL!$P$5:$P$350,DATA_FINAL!$B$5:$B$350,$C132,DATA_FINAL!$D$5:$D$350,$D132),IF($G132="***","***",IFERROR(SUMIFS(DATA_FINAL!$P$5:$P$350,DATA_FINAL!$A$5:$A$350,$F132),"")))))</f>
        <v>***</v>
      </c>
      <c r="J132" s="72" t="str">
        <f>IF($G132=$D132,AC$8,IF($G132=$AA$9,AC$9,IF(LEFT($G132,5)=LEFT($AA$10,5),SUMIFS(DATA_FINAL!$S$5:$S$350,DATA_FINAL!$B$5:$B$350,$C132,DATA_FINAL!$D$5:$D$350,$D132),IF($G132="***","***",IFERROR(SUMIFS(DATA_FINAL!$S$5:$S$350,DATA_FINAL!$A$5:$A$350,$F132),"")))))</f>
        <v>***</v>
      </c>
      <c r="K132" s="84" t="str">
        <f t="shared" si="10"/>
        <v>***</v>
      </c>
      <c r="L132" s="72" t="str">
        <f t="shared" si="11"/>
        <v>***</v>
      </c>
      <c r="M132" s="72" t="str">
        <f t="shared" si="16"/>
        <v>***</v>
      </c>
      <c r="N132" s="71" t="str">
        <f>IF($G132=$D132,AJ$8,IF($G132=$AA$9,AJ$9,IF(LEFT($G132,5)=LEFT($AA$10,5),SUMIFS(DATA_FINAL!$AG$5:$AG$350,DATA_FINAL!$B$5:$B$350,$C132,DATA_FINAL!$D$5:$D$350,$D132),IF($G132="***","***",IFERROR(SUMIFS(DATA_FINAL!$AG$5:$AG$350,DATA_FINAL!$A$5:$A$350,$F132),"")))))</f>
        <v>***</v>
      </c>
      <c r="O132" s="307" t="str">
        <f t="shared" si="14"/>
        <v>***</v>
      </c>
    </row>
    <row r="133" spans="1:15" ht="15" customHeight="1" x14ac:dyDescent="0.35">
      <c r="A133" t="str">
        <f>IF(A132="","",IF(B132&gt;(SUMIFS(KEY!$Z$6:$Z$110,KEY!$X$6:$X$110,C133&amp;"-"&amp;A132)+1),IF((A132+1)&gt;$AA$6,"",(A132+1)),A132))</f>
        <v/>
      </c>
      <c r="B133" t="str">
        <f>IF(A133="","",COUNTIFS($A$8:$A133,A133)-2)</f>
        <v/>
      </c>
      <c r="C133" t="str">
        <f t="shared" si="13"/>
        <v>AutoTrader</v>
      </c>
      <c r="D133" t="str">
        <f>IFERROR(VLOOKUP($C133&amp;"-"&amp;$A133,KEY!$X$6:$Y$110,2,FALSE),"")</f>
        <v/>
      </c>
      <c r="E133" t="str">
        <f>IF(B133=-1,"*N",IF(B133=0,"*H",IF(B133&lt;(COUNTIFS(DATA_FINAL!$B$5:$B$350,C133,DATA_FINAL!$D$5:$D$350,D133)+1),VLOOKUP(C133&amp;"-"&amp;D133&amp;"-"&amp;B133,DATA_FINAL!$F$5:$G$350,2,FALSE),IF(B133=(COUNTIFS(DATA_FINAL!$B$5:$B$350,C133,DATA_FINAL!$D$5:$D$350,D133)+1),"*T",""))))</f>
        <v/>
      </c>
      <c r="F133" t="str">
        <f t="shared" si="15"/>
        <v/>
      </c>
      <c r="G133" s="64" t="str">
        <f>IF(E133="","***",IF(E133="*N",D133,IF(E133="*H",AA$9,IF(E133="*T","TOTAL (Store Count: "&amp;B132&amp;")",IFERROR(VLOOKUP(F133,DATA_FINAL!$A$5:$G$324,7,FALSE),"")))))</f>
        <v>***</v>
      </c>
      <c r="H133" s="71" t="str">
        <f>IF($G133=$D133,AF$8,IF($G133=$AA$9,AF$9,IF(LEFT($G133,5)=LEFT($AA$10,5),SUMIFS(DATA_FINAL!$AC$5:$AC$350,DATA_FINAL!$B$5:$B$350,$C133,DATA_FINAL!$D$5:$D$350,$D133),IF($G133="***","***",IFERROR(SUMIFS(DATA_FINAL!$AC$5:$AC$350,DATA_FINAL!$A$5:$A$350,$F133),"")))))</f>
        <v>***</v>
      </c>
      <c r="I133" s="72" t="str">
        <f>IF($G133=$D133,AB$8,IF($G133=$AA$9,AB$9,IF(LEFT($G133,5)=LEFT($AA$10,5),SUMIFS(DATA_FINAL!$P$5:$P$350,DATA_FINAL!$B$5:$B$350,$C133,DATA_FINAL!$D$5:$D$350,$D133),IF($G133="***","***",IFERROR(SUMIFS(DATA_FINAL!$P$5:$P$350,DATA_FINAL!$A$5:$A$350,$F133),"")))))</f>
        <v>***</v>
      </c>
      <c r="J133" s="72" t="str">
        <f>IF($G133=$D133,AC$8,IF($G133=$AA$9,AC$9,IF(LEFT($G133,5)=LEFT($AA$10,5),SUMIFS(DATA_FINAL!$S$5:$S$350,DATA_FINAL!$B$5:$B$350,$C133,DATA_FINAL!$D$5:$D$350,$D133),IF($G133="***","***",IFERROR(SUMIFS(DATA_FINAL!$S$5:$S$350,DATA_FINAL!$A$5:$A$350,$F133),"")))))</f>
        <v>***</v>
      </c>
      <c r="K133" s="84" t="str">
        <f t="shared" si="10"/>
        <v>***</v>
      </c>
      <c r="L133" s="72" t="str">
        <f t="shared" si="11"/>
        <v>***</v>
      </c>
      <c r="M133" s="72" t="str">
        <f t="shared" si="16"/>
        <v>***</v>
      </c>
      <c r="N133" s="71" t="str">
        <f>IF($G133=$D133,AJ$8,IF($G133=$AA$9,AJ$9,IF(LEFT($G133,5)=LEFT($AA$10,5),SUMIFS(DATA_FINAL!$AG$5:$AG$350,DATA_FINAL!$B$5:$B$350,$C133,DATA_FINAL!$D$5:$D$350,$D133),IF($G133="***","***",IFERROR(SUMIFS(DATA_FINAL!$AG$5:$AG$350,DATA_FINAL!$A$5:$A$350,$F133),"")))))</f>
        <v>***</v>
      </c>
      <c r="O133" s="307" t="str">
        <f t="shared" si="14"/>
        <v>***</v>
      </c>
    </row>
    <row r="134" spans="1:15" ht="15" customHeight="1" x14ac:dyDescent="0.35">
      <c r="A134" t="str">
        <f>IF(A133="","",IF(B133&gt;(SUMIFS(KEY!$Z$6:$Z$110,KEY!$X$6:$X$110,C134&amp;"-"&amp;A133)+1),IF((A133+1)&gt;$AA$6,"",(A133+1)),A133))</f>
        <v/>
      </c>
      <c r="B134" t="str">
        <f>IF(A134="","",COUNTIFS($A$8:$A134,A134)-2)</f>
        <v/>
      </c>
      <c r="C134" t="str">
        <f t="shared" si="13"/>
        <v>AutoTrader</v>
      </c>
      <c r="D134" t="str">
        <f>IFERROR(VLOOKUP($C134&amp;"-"&amp;$A134,KEY!$X$6:$Y$110,2,FALSE),"")</f>
        <v/>
      </c>
      <c r="E134" t="str">
        <f>IF(B134=-1,"*N",IF(B134=0,"*H",IF(B134&lt;(COUNTIFS(DATA_FINAL!$B$5:$B$350,C134,DATA_FINAL!$D$5:$D$350,D134)+1),VLOOKUP(C134&amp;"-"&amp;D134&amp;"-"&amp;B134,DATA_FINAL!$F$5:$G$350,2,FALSE),IF(B134=(COUNTIFS(DATA_FINAL!$B$5:$B$350,C134,DATA_FINAL!$D$5:$D$350,D134)+1),"*T",""))))</f>
        <v/>
      </c>
      <c r="F134" t="str">
        <f t="shared" si="15"/>
        <v/>
      </c>
      <c r="G134" s="64" t="str">
        <f>IF(E134="","***",IF(E134="*N",D134,IF(E134="*H",AA$9,IF(E134="*T","TOTAL (Store Count: "&amp;B133&amp;")",IFERROR(VLOOKUP(F134,DATA_FINAL!$A$5:$G$324,7,FALSE),"")))))</f>
        <v>***</v>
      </c>
      <c r="H134" s="71" t="str">
        <f>IF($G134=$D134,AF$8,IF($G134=$AA$9,AF$9,IF(LEFT($G134,5)=LEFT($AA$10,5),SUMIFS(DATA_FINAL!$AC$5:$AC$350,DATA_FINAL!$B$5:$B$350,$C134,DATA_FINAL!$D$5:$D$350,$D134),IF($G134="***","***",IFERROR(SUMIFS(DATA_FINAL!$AC$5:$AC$350,DATA_FINAL!$A$5:$A$350,$F134),"")))))</f>
        <v>***</v>
      </c>
      <c r="I134" s="72" t="str">
        <f>IF($G134=$D134,AB$8,IF($G134=$AA$9,AB$9,IF(LEFT($G134,5)=LEFT($AA$10,5),SUMIFS(DATA_FINAL!$P$5:$P$350,DATA_FINAL!$B$5:$B$350,$C134,DATA_FINAL!$D$5:$D$350,$D134),IF($G134="***","***",IFERROR(SUMIFS(DATA_FINAL!$P$5:$P$350,DATA_FINAL!$A$5:$A$350,$F134),"")))))</f>
        <v>***</v>
      </c>
      <c r="J134" s="72" t="str">
        <f>IF($G134=$D134,AC$8,IF($G134=$AA$9,AC$9,IF(LEFT($G134,5)=LEFT($AA$10,5),SUMIFS(DATA_FINAL!$S$5:$S$350,DATA_FINAL!$B$5:$B$350,$C134,DATA_FINAL!$D$5:$D$350,$D134),IF($G134="***","***",IFERROR(SUMIFS(DATA_FINAL!$S$5:$S$350,DATA_FINAL!$A$5:$A$350,$F134),"")))))</f>
        <v>***</v>
      </c>
      <c r="K134" s="84" t="str">
        <f t="shared" si="10"/>
        <v>***</v>
      </c>
      <c r="L134" s="72" t="str">
        <f t="shared" si="11"/>
        <v>***</v>
      </c>
      <c r="M134" s="72" t="str">
        <f t="shared" si="16"/>
        <v>***</v>
      </c>
      <c r="N134" s="71" t="str">
        <f>IF($G134=$D134,AJ$8,IF($G134=$AA$9,AJ$9,IF(LEFT($G134,5)=LEFT($AA$10,5),SUMIFS(DATA_FINAL!$AG$5:$AG$350,DATA_FINAL!$B$5:$B$350,$C134,DATA_FINAL!$D$5:$D$350,$D134),IF($G134="***","***",IFERROR(SUMIFS(DATA_FINAL!$AG$5:$AG$350,DATA_FINAL!$A$5:$A$350,$F134),"")))))</f>
        <v>***</v>
      </c>
      <c r="O134" s="307" t="str">
        <f t="shared" si="14"/>
        <v>***</v>
      </c>
    </row>
    <row r="135" spans="1:15" ht="15" customHeight="1" x14ac:dyDescent="0.35">
      <c r="A135" t="str">
        <f>IF(A134="","",IF(B134&gt;(SUMIFS(KEY!$Z$6:$Z$110,KEY!$X$6:$X$110,C135&amp;"-"&amp;A134)+1),IF((A134+1)&gt;$AA$6,"",(A134+1)),A134))</f>
        <v/>
      </c>
      <c r="B135" t="str">
        <f>IF(A135="","",COUNTIFS($A$8:$A135,A135)-2)</f>
        <v/>
      </c>
      <c r="C135" t="str">
        <f t="shared" si="13"/>
        <v>AutoTrader</v>
      </c>
      <c r="D135" t="str">
        <f>IFERROR(VLOOKUP($C135&amp;"-"&amp;$A135,KEY!$X$6:$Y$110,2,FALSE),"")</f>
        <v/>
      </c>
      <c r="E135" t="str">
        <f>IF(B135=-1,"*N",IF(B135=0,"*H",IF(B135&lt;(COUNTIFS(DATA_FINAL!$B$5:$B$350,C135,DATA_FINAL!$D$5:$D$350,D135)+1),VLOOKUP(C135&amp;"-"&amp;D135&amp;"-"&amp;B135,DATA_FINAL!$F$5:$G$350,2,FALSE),IF(B135=(COUNTIFS(DATA_FINAL!$B$5:$B$350,C135,DATA_FINAL!$D$5:$D$350,D135)+1),"*T",""))))</f>
        <v/>
      </c>
      <c r="F135" t="str">
        <f t="shared" si="15"/>
        <v/>
      </c>
      <c r="G135" s="64" t="str">
        <f>IF(E135="","***",IF(E135="*N",D135,IF(E135="*H",AA$9,IF(E135="*T","TOTAL (Store Count: "&amp;B134&amp;")",IFERROR(VLOOKUP(F135,DATA_FINAL!$A$5:$G$324,7,FALSE),"")))))</f>
        <v>***</v>
      </c>
      <c r="H135" s="71" t="str">
        <f>IF($G135=$D135,AF$8,IF($G135=$AA$9,AF$9,IF(LEFT($G135,5)=LEFT($AA$10,5),SUMIFS(DATA_FINAL!$AC$5:$AC$350,DATA_FINAL!$B$5:$B$350,$C135,DATA_FINAL!$D$5:$D$350,$D135),IF($G135="***","***",IFERROR(SUMIFS(DATA_FINAL!$AC$5:$AC$350,DATA_FINAL!$A$5:$A$350,$F135),"")))))</f>
        <v>***</v>
      </c>
      <c r="I135" s="72" t="str">
        <f>IF($G135=$D135,AB$8,IF($G135=$AA$9,AB$9,IF(LEFT($G135,5)=LEFT($AA$10,5),SUMIFS(DATA_FINAL!$P$5:$P$350,DATA_FINAL!$B$5:$B$350,$C135,DATA_FINAL!$D$5:$D$350,$D135),IF($G135="***","***",IFERROR(SUMIFS(DATA_FINAL!$P$5:$P$350,DATA_FINAL!$A$5:$A$350,$F135),"")))))</f>
        <v>***</v>
      </c>
      <c r="J135" s="72" t="str">
        <f>IF($G135=$D135,AC$8,IF($G135=$AA$9,AC$9,IF(LEFT($G135,5)=LEFT($AA$10,5),SUMIFS(DATA_FINAL!$S$5:$S$350,DATA_FINAL!$B$5:$B$350,$C135,DATA_FINAL!$D$5:$D$350,$D135),IF($G135="***","***",IFERROR(SUMIFS(DATA_FINAL!$S$5:$S$350,DATA_FINAL!$A$5:$A$350,$F135),"")))))</f>
        <v>***</v>
      </c>
      <c r="K135" s="84" t="str">
        <f t="shared" si="10"/>
        <v>***</v>
      </c>
      <c r="L135" s="72" t="str">
        <f t="shared" si="11"/>
        <v>***</v>
      </c>
      <c r="M135" s="72" t="str">
        <f t="shared" si="16"/>
        <v>***</v>
      </c>
      <c r="N135" s="71" t="str">
        <f>IF($G135=$D135,AJ$8,IF($G135=$AA$9,AJ$9,IF(LEFT($G135,5)=LEFT($AA$10,5),SUMIFS(DATA_FINAL!$AG$5:$AG$350,DATA_FINAL!$B$5:$B$350,$C135,DATA_FINAL!$D$5:$D$350,$D135),IF($G135="***","***",IFERROR(SUMIFS(DATA_FINAL!$AG$5:$AG$350,DATA_FINAL!$A$5:$A$350,$F135),"")))))</f>
        <v>***</v>
      </c>
      <c r="O135" s="307" t="str">
        <f t="shared" si="14"/>
        <v>***</v>
      </c>
    </row>
    <row r="136" spans="1:15" ht="15" customHeight="1" x14ac:dyDescent="0.35">
      <c r="A136" t="str">
        <f>IF(A135="","",IF(B135&gt;(SUMIFS(KEY!$Z$6:$Z$110,KEY!$X$6:$X$110,C136&amp;"-"&amp;A135)+1),IF((A135+1)&gt;$AA$6,"",(A135+1)),A135))</f>
        <v/>
      </c>
      <c r="B136" t="str">
        <f>IF(A136="","",COUNTIFS($A$8:$A136,A136)-2)</f>
        <v/>
      </c>
      <c r="C136" t="str">
        <f t="shared" si="13"/>
        <v>AutoTrader</v>
      </c>
      <c r="D136" t="str">
        <f>IFERROR(VLOOKUP($C136&amp;"-"&amp;$A136,KEY!$X$6:$Y$110,2,FALSE),"")</f>
        <v/>
      </c>
      <c r="E136" t="str">
        <f>IF(B136=-1,"*N",IF(B136=0,"*H",IF(B136&lt;(COUNTIFS(DATA_FINAL!$B$5:$B$350,C136,DATA_FINAL!$D$5:$D$350,D136)+1),VLOOKUP(C136&amp;"-"&amp;D136&amp;"-"&amp;B136,DATA_FINAL!$F$5:$G$350,2,FALSE),IF(B136=(COUNTIFS(DATA_FINAL!$B$5:$B$350,C136,DATA_FINAL!$D$5:$D$350,D136)+1),"*T",""))))</f>
        <v/>
      </c>
      <c r="F136" t="str">
        <f t="shared" si="15"/>
        <v/>
      </c>
      <c r="G136" s="64" t="str">
        <f>IF(E136="","***",IF(E136="*N",D136,IF(E136="*H",AA$9,IF(E136="*T","TOTAL (Store Count: "&amp;B135&amp;")",IFERROR(VLOOKUP(F136,DATA_FINAL!$A$5:$G$324,7,FALSE),"")))))</f>
        <v>***</v>
      </c>
      <c r="H136" s="71" t="str">
        <f>IF($G136=$D136,AF$8,IF($G136=$AA$9,AF$9,IF(LEFT($G136,5)=LEFT($AA$10,5),SUMIFS(DATA_FINAL!$AC$5:$AC$350,DATA_FINAL!$B$5:$B$350,$C136,DATA_FINAL!$D$5:$D$350,$D136),IF($G136="***","***",IFERROR(SUMIFS(DATA_FINAL!$AC$5:$AC$350,DATA_FINAL!$A$5:$A$350,$F136),"")))))</f>
        <v>***</v>
      </c>
      <c r="I136" s="72" t="str">
        <f>IF($G136=$D136,AB$8,IF($G136=$AA$9,AB$9,IF(LEFT($G136,5)=LEFT($AA$10,5),SUMIFS(DATA_FINAL!$P$5:$P$350,DATA_FINAL!$B$5:$B$350,$C136,DATA_FINAL!$D$5:$D$350,$D136),IF($G136="***","***",IFERROR(SUMIFS(DATA_FINAL!$P$5:$P$350,DATA_FINAL!$A$5:$A$350,$F136),"")))))</f>
        <v>***</v>
      </c>
      <c r="J136" s="72" t="str">
        <f>IF($G136=$D136,AC$8,IF($G136=$AA$9,AC$9,IF(LEFT($G136,5)=LEFT($AA$10,5),SUMIFS(DATA_FINAL!$S$5:$S$350,DATA_FINAL!$B$5:$B$350,$C136,DATA_FINAL!$D$5:$D$350,$D136),IF($G136="***","***",IFERROR(SUMIFS(DATA_FINAL!$S$5:$S$350,DATA_FINAL!$A$5:$A$350,$F136),"")))))</f>
        <v>***</v>
      </c>
      <c r="K136" s="84" t="str">
        <f t="shared" ref="K136:K169" si="17">IF($G136=$D136,AD$8,IF($G136=$AA$9,AD$9,IF($G136="***","***",IFERROR(J136/I136,"-"))))</f>
        <v>***</v>
      </c>
      <c r="L136" s="72" t="str">
        <f t="shared" ref="L136:L169" si="18">IF($G136=$D136,AG$8,IF($G136=$AA$9,AG$9,IF($G136="***","***",IFERROR(H136/I136,"-"))))</f>
        <v>***</v>
      </c>
      <c r="M136" s="72" t="str">
        <f t="shared" si="16"/>
        <v>***</v>
      </c>
      <c r="N136" s="71" t="str">
        <f>IF($G136=$D136,AJ$8,IF($G136=$AA$9,AJ$9,IF(LEFT($G136,5)=LEFT($AA$10,5),SUMIFS(DATA_FINAL!$AG$5:$AG$350,DATA_FINAL!$B$5:$B$350,$C136,DATA_FINAL!$D$5:$D$350,$D136),IF($G136="***","***",IFERROR(SUMIFS(DATA_FINAL!$AG$5:$AG$350,DATA_FINAL!$A$5:$A$350,$F136),"")))))</f>
        <v>***</v>
      </c>
      <c r="O136" s="307" t="str">
        <f t="shared" si="14"/>
        <v>***</v>
      </c>
    </row>
    <row r="137" spans="1:15" ht="15" customHeight="1" x14ac:dyDescent="0.35">
      <c r="A137" t="str">
        <f>IF(A136="","",IF(B136&gt;(SUMIFS(KEY!$Z$6:$Z$110,KEY!$X$6:$X$110,C137&amp;"-"&amp;A136)+1),IF((A136+1)&gt;$AA$6,"",(A136+1)),A136))</f>
        <v/>
      </c>
      <c r="B137" t="str">
        <f>IF(A137="","",COUNTIFS($A$8:$A137,A137)-2)</f>
        <v/>
      </c>
      <c r="C137" t="str">
        <f t="shared" si="13"/>
        <v>AutoTrader</v>
      </c>
      <c r="D137" t="str">
        <f>IFERROR(VLOOKUP($C137&amp;"-"&amp;$A137,KEY!$X$6:$Y$110,2,FALSE),"")</f>
        <v/>
      </c>
      <c r="E137" t="str">
        <f>IF(B137=-1,"*N",IF(B137=0,"*H",IF(B137&lt;(COUNTIFS(DATA_FINAL!$B$5:$B$350,C137,DATA_FINAL!$D$5:$D$350,D137)+1),VLOOKUP(C137&amp;"-"&amp;D137&amp;"-"&amp;B137,DATA_FINAL!$F$5:$G$350,2,FALSE),IF(B137=(COUNTIFS(DATA_FINAL!$B$5:$B$350,C137,DATA_FINAL!$D$5:$D$350,D137)+1),"*T",""))))</f>
        <v/>
      </c>
      <c r="F137" t="str">
        <f t="shared" si="15"/>
        <v/>
      </c>
      <c r="G137" s="64" t="str">
        <f>IF(E137="","***",IF(E137="*N",D137,IF(E137="*H",AA$9,IF(E137="*T","TOTAL (Store Count: "&amp;B136&amp;")",IFERROR(VLOOKUP(F137,DATA_FINAL!$A$5:$G$324,7,FALSE),"")))))</f>
        <v>***</v>
      </c>
      <c r="H137" s="71" t="str">
        <f>IF($G137=$D137,AF$8,IF($G137=$AA$9,AF$9,IF(LEFT($G137,5)=LEFT($AA$10,5),SUMIFS(DATA_FINAL!$AC$5:$AC$350,DATA_FINAL!$B$5:$B$350,$C137,DATA_FINAL!$D$5:$D$350,$D137),IF($G137="***","***",IFERROR(SUMIFS(DATA_FINAL!$AC$5:$AC$350,DATA_FINAL!$A$5:$A$350,$F137),"")))))</f>
        <v>***</v>
      </c>
      <c r="I137" s="72" t="str">
        <f>IF($G137=$D137,AB$8,IF($G137=$AA$9,AB$9,IF(LEFT($G137,5)=LEFT($AA$10,5),SUMIFS(DATA_FINAL!$P$5:$P$350,DATA_FINAL!$B$5:$B$350,$C137,DATA_FINAL!$D$5:$D$350,$D137),IF($G137="***","***",IFERROR(SUMIFS(DATA_FINAL!$P$5:$P$350,DATA_FINAL!$A$5:$A$350,$F137),"")))))</f>
        <v>***</v>
      </c>
      <c r="J137" s="72" t="str">
        <f>IF($G137=$D137,AC$8,IF($G137=$AA$9,AC$9,IF(LEFT($G137,5)=LEFT($AA$10,5),SUMIFS(DATA_FINAL!$S$5:$S$350,DATA_FINAL!$B$5:$B$350,$C137,DATA_FINAL!$D$5:$D$350,$D137),IF($G137="***","***",IFERROR(SUMIFS(DATA_FINAL!$S$5:$S$350,DATA_FINAL!$A$5:$A$350,$F137),"")))))</f>
        <v>***</v>
      </c>
      <c r="K137" s="84" t="str">
        <f t="shared" si="17"/>
        <v>***</v>
      </c>
      <c r="L137" s="72" t="str">
        <f t="shared" si="18"/>
        <v>***</v>
      </c>
      <c r="M137" s="72" t="str">
        <f t="shared" ref="M137:M168" si="19">IF($G137=$D137,AH$8,IF($G137=$AA$9,AH$9,IF($G137="***","***",IFERROR(H137/J137,"∞"))))</f>
        <v>***</v>
      </c>
      <c r="N137" s="71" t="str">
        <f>IF($G137=$D137,AJ$8,IF($G137=$AA$9,AJ$9,IF(LEFT($G137,5)=LEFT($AA$10,5),SUMIFS(DATA_FINAL!$AG$5:$AG$350,DATA_FINAL!$B$5:$B$350,$C137,DATA_FINAL!$D$5:$D$350,$D137),IF($G137="***","***",IFERROR(SUMIFS(DATA_FINAL!$AG$5:$AG$350,DATA_FINAL!$A$5:$A$350,$F137),"")))))</f>
        <v>***</v>
      </c>
      <c r="O137" s="307" t="str">
        <f t="shared" si="14"/>
        <v>***</v>
      </c>
    </row>
    <row r="138" spans="1:15" ht="15" customHeight="1" x14ac:dyDescent="0.35">
      <c r="A138" t="str">
        <f>IF(A137="","",IF(B137&gt;(SUMIFS(KEY!$Z$6:$Z$110,KEY!$X$6:$X$110,C138&amp;"-"&amp;A137)+1),IF((A137+1)&gt;$AA$6,"",(A137+1)),A137))</f>
        <v/>
      </c>
      <c r="B138" t="str">
        <f>IF(A138="","",COUNTIFS($A$8:$A138,A138)-2)</f>
        <v/>
      </c>
      <c r="C138" t="str">
        <f t="shared" ref="C138:C159" si="20">C137</f>
        <v>AutoTrader</v>
      </c>
      <c r="D138" t="str">
        <f>IFERROR(VLOOKUP($C138&amp;"-"&amp;$A138,KEY!$X$6:$Y$110,2,FALSE),"")</f>
        <v/>
      </c>
      <c r="E138" t="str">
        <f>IF(B138=-1,"*N",IF(B138=0,"*H",IF(B138&lt;(COUNTIFS(DATA_FINAL!$B$5:$B$350,C138,DATA_FINAL!$D$5:$D$350,D138)+1),VLOOKUP(C138&amp;"-"&amp;D138&amp;"-"&amp;B138,DATA_FINAL!$F$5:$G$350,2,FALSE),IF(B138=(COUNTIFS(DATA_FINAL!$B$5:$B$350,C138,DATA_FINAL!$D$5:$D$350,D138)+1),"*T",""))))</f>
        <v/>
      </c>
      <c r="F138" t="str">
        <f t="shared" si="15"/>
        <v/>
      </c>
      <c r="G138" s="64" t="str">
        <f>IF(E138="","***",IF(E138="*N",D138,IF(E138="*H",AA$9,IF(E138="*T","TOTAL (Store Count: "&amp;B137&amp;")",IFERROR(VLOOKUP(F138,DATA_FINAL!$A$5:$G$324,7,FALSE),"")))))</f>
        <v>***</v>
      </c>
      <c r="H138" s="71" t="str">
        <f>IF($G138=$D138,AF$8,IF($G138=$AA$9,AF$9,IF(LEFT($G138,5)=LEFT($AA$10,5),SUMIFS(DATA_FINAL!$AC$5:$AC$350,DATA_FINAL!$B$5:$B$350,$C138,DATA_FINAL!$D$5:$D$350,$D138),IF($G138="***","***",IFERROR(SUMIFS(DATA_FINAL!$AC$5:$AC$350,DATA_FINAL!$A$5:$A$350,$F138),"")))))</f>
        <v>***</v>
      </c>
      <c r="I138" s="72" t="str">
        <f>IF($G138=$D138,AB$8,IF($G138=$AA$9,AB$9,IF(LEFT($G138,5)=LEFT($AA$10,5),SUMIFS(DATA_FINAL!$P$5:$P$350,DATA_FINAL!$B$5:$B$350,$C138,DATA_FINAL!$D$5:$D$350,$D138),IF($G138="***","***",IFERROR(SUMIFS(DATA_FINAL!$P$5:$P$350,DATA_FINAL!$A$5:$A$350,$F138),"")))))</f>
        <v>***</v>
      </c>
      <c r="J138" s="72" t="str">
        <f>IF($G138=$D138,AC$8,IF($G138=$AA$9,AC$9,IF(LEFT($G138,5)=LEFT($AA$10,5),SUMIFS(DATA_FINAL!$S$5:$S$350,DATA_FINAL!$B$5:$B$350,$C138,DATA_FINAL!$D$5:$D$350,$D138),IF($G138="***","***",IFERROR(SUMIFS(DATA_FINAL!$S$5:$S$350,DATA_FINAL!$A$5:$A$350,$F138),"")))))</f>
        <v>***</v>
      </c>
      <c r="K138" s="84" t="str">
        <f t="shared" si="17"/>
        <v>***</v>
      </c>
      <c r="L138" s="72" t="str">
        <f t="shared" si="18"/>
        <v>***</v>
      </c>
      <c r="M138" s="72" t="str">
        <f t="shared" si="19"/>
        <v>***</v>
      </c>
      <c r="N138" s="71" t="str">
        <f>IF($G138=$D138,AJ$8,IF($G138=$AA$9,AJ$9,IF(LEFT($G138,5)=LEFT($AA$10,5),SUMIFS(DATA_FINAL!$AG$5:$AG$350,DATA_FINAL!$B$5:$B$350,$C138,DATA_FINAL!$D$5:$D$350,$D138),IF($G138="***","***",IFERROR(SUMIFS(DATA_FINAL!$AG$5:$AG$350,DATA_FINAL!$A$5:$A$350,$F138),"")))))</f>
        <v>***</v>
      </c>
      <c r="O138" s="307" t="str">
        <f t="shared" ref="O138:O169" si="21">IF($G138=$D138,AJ$8,IF($G138=$AA$9,AK$9,IF($G138="***","***",IFERROR(H138/N138,"-"))))</f>
        <v>***</v>
      </c>
    </row>
    <row r="139" spans="1:15" ht="15" customHeight="1" x14ac:dyDescent="0.35">
      <c r="A139" t="str">
        <f>IF(A138="","",IF(B138&gt;(SUMIFS(KEY!$Z$6:$Z$110,KEY!$X$6:$X$110,C139&amp;"-"&amp;A138)+1),IF((A138+1)&gt;$AA$6,"",(A138+1)),A138))</f>
        <v/>
      </c>
      <c r="B139" t="str">
        <f>IF(A139="","",COUNTIFS($A$8:$A139,A139)-2)</f>
        <v/>
      </c>
      <c r="C139" t="str">
        <f t="shared" si="20"/>
        <v>AutoTrader</v>
      </c>
      <c r="D139" t="str">
        <f>IFERROR(VLOOKUP($C139&amp;"-"&amp;$A139,KEY!$X$6:$Y$110,2,FALSE),"")</f>
        <v/>
      </c>
      <c r="E139" t="str">
        <f>IF(B139=-1,"*N",IF(B139=0,"*H",IF(B139&lt;(COUNTIFS(DATA_FINAL!$B$5:$B$350,C139,DATA_FINAL!$D$5:$D$350,D139)+1),VLOOKUP(C139&amp;"-"&amp;D139&amp;"-"&amp;B139,DATA_FINAL!$F$5:$G$350,2,FALSE),IF(B139=(COUNTIFS(DATA_FINAL!$B$5:$B$350,C139,DATA_FINAL!$D$5:$D$350,D139)+1),"*T",""))))</f>
        <v/>
      </c>
      <c r="F139" t="str">
        <f t="shared" ref="F139:F159" si="22">IF(OR(E139="",E139="*N",E139="*H",E139="*T"),"",C139&amp;"-"&amp;E139)</f>
        <v/>
      </c>
      <c r="G139" s="64" t="str">
        <f>IF(E139="","***",IF(E139="*N",D139,IF(E139="*H",AA$9,IF(E139="*T","TOTAL (Store Count: "&amp;B138&amp;")",IFERROR(VLOOKUP(F139,DATA_FINAL!$A$5:$G$324,7,FALSE),"")))))</f>
        <v>***</v>
      </c>
      <c r="H139" s="71" t="str">
        <f>IF($G139=$D139,AF$8,IF($G139=$AA$9,AF$9,IF(LEFT($G139,5)=LEFT($AA$10,5),SUMIFS(DATA_FINAL!$AC$5:$AC$350,DATA_FINAL!$B$5:$B$350,$C139,DATA_FINAL!$D$5:$D$350,$D139),IF($G139="***","***",IFERROR(SUMIFS(DATA_FINAL!$AC$5:$AC$350,DATA_FINAL!$A$5:$A$350,$F139),"")))))</f>
        <v>***</v>
      </c>
      <c r="I139" s="72" t="str">
        <f>IF($G139=$D139,AB$8,IF($G139=$AA$9,AB$9,IF(LEFT($G139,5)=LEFT($AA$10,5),SUMIFS(DATA_FINAL!$P$5:$P$350,DATA_FINAL!$B$5:$B$350,$C139,DATA_FINAL!$D$5:$D$350,$D139),IF($G139="***","***",IFERROR(SUMIFS(DATA_FINAL!$P$5:$P$350,DATA_FINAL!$A$5:$A$350,$F139),"")))))</f>
        <v>***</v>
      </c>
      <c r="J139" s="72" t="str">
        <f>IF($G139=$D139,AC$8,IF($G139=$AA$9,AC$9,IF(LEFT($G139,5)=LEFT($AA$10,5),SUMIFS(DATA_FINAL!$S$5:$S$350,DATA_FINAL!$B$5:$B$350,$C139,DATA_FINAL!$D$5:$D$350,$D139),IF($G139="***","***",IFERROR(SUMIFS(DATA_FINAL!$S$5:$S$350,DATA_FINAL!$A$5:$A$350,$F139),"")))))</f>
        <v>***</v>
      </c>
      <c r="K139" s="84" t="str">
        <f t="shared" si="17"/>
        <v>***</v>
      </c>
      <c r="L139" s="72" t="str">
        <f t="shared" si="18"/>
        <v>***</v>
      </c>
      <c r="M139" s="72" t="str">
        <f t="shared" si="19"/>
        <v>***</v>
      </c>
      <c r="N139" s="71" t="str">
        <f>IF($G139=$D139,AJ$8,IF($G139=$AA$9,AJ$9,IF(LEFT($G139,5)=LEFT($AA$10,5),SUMIFS(DATA_FINAL!$AG$5:$AG$350,DATA_FINAL!$B$5:$B$350,$C139,DATA_FINAL!$D$5:$D$350,$D139),IF($G139="***","***",IFERROR(SUMIFS(DATA_FINAL!$AG$5:$AG$350,DATA_FINAL!$A$5:$A$350,$F139),"")))))</f>
        <v>***</v>
      </c>
      <c r="O139" s="307" t="str">
        <f t="shared" si="21"/>
        <v>***</v>
      </c>
    </row>
    <row r="140" spans="1:15" ht="15" customHeight="1" x14ac:dyDescent="0.35">
      <c r="A140" t="str">
        <f>IF(A139="","",IF(B139&gt;(SUMIFS(KEY!$Z$6:$Z$110,KEY!$X$6:$X$110,C140&amp;"-"&amp;A139)+1),IF((A139+1)&gt;$AA$6,"",(A139+1)),A139))</f>
        <v/>
      </c>
      <c r="B140" t="str">
        <f>IF(A140="","",COUNTIFS($A$8:$A140,A140)-2)</f>
        <v/>
      </c>
      <c r="C140" t="str">
        <f t="shared" si="20"/>
        <v>AutoTrader</v>
      </c>
      <c r="D140" t="str">
        <f>IFERROR(VLOOKUP($C140&amp;"-"&amp;$A140,KEY!$X$6:$Y$110,2,FALSE),"")</f>
        <v/>
      </c>
      <c r="E140" t="str">
        <f>IF(B140=-1,"*N",IF(B140=0,"*H",IF(B140&lt;(COUNTIFS(DATA_FINAL!$B$5:$B$350,C140,DATA_FINAL!$D$5:$D$350,D140)+1),VLOOKUP(C140&amp;"-"&amp;D140&amp;"-"&amp;B140,DATA_FINAL!$F$5:$G$350,2,FALSE),IF(B140=(COUNTIFS(DATA_FINAL!$B$5:$B$350,C140,DATA_FINAL!$D$5:$D$350,D140)+1),"*T",""))))</f>
        <v/>
      </c>
      <c r="F140" t="str">
        <f t="shared" si="22"/>
        <v/>
      </c>
      <c r="G140" s="64" t="str">
        <f>IF(E140="","***",IF(E140="*N",D140,IF(E140="*H",AA$9,IF(E140="*T","TOTAL (Store Count: "&amp;B139&amp;")",IFERROR(VLOOKUP(F140,DATA_FINAL!$A$5:$G$324,7,FALSE),"")))))</f>
        <v>***</v>
      </c>
      <c r="H140" s="71" t="str">
        <f>IF($G140=$D140,AF$8,IF($G140=$AA$9,AF$9,IF(LEFT($G140,5)=LEFT($AA$10,5),SUMIFS(DATA_FINAL!$AC$5:$AC$350,DATA_FINAL!$B$5:$B$350,$C140,DATA_FINAL!$D$5:$D$350,$D140),IF($G140="***","***",IFERROR(SUMIFS(DATA_FINAL!$AC$5:$AC$350,DATA_FINAL!$A$5:$A$350,$F140),"")))))</f>
        <v>***</v>
      </c>
      <c r="I140" s="72" t="str">
        <f>IF($G140=$D140,AB$8,IF($G140=$AA$9,AB$9,IF(LEFT($G140,5)=LEFT($AA$10,5),SUMIFS(DATA_FINAL!$P$5:$P$350,DATA_FINAL!$B$5:$B$350,$C140,DATA_FINAL!$D$5:$D$350,$D140),IF($G140="***","***",IFERROR(SUMIFS(DATA_FINAL!$P$5:$P$350,DATA_FINAL!$A$5:$A$350,$F140),"")))))</f>
        <v>***</v>
      </c>
      <c r="J140" s="72" t="str">
        <f>IF($G140=$D140,AC$8,IF($G140=$AA$9,AC$9,IF(LEFT($G140,5)=LEFT($AA$10,5),SUMIFS(DATA_FINAL!$S$5:$S$350,DATA_FINAL!$B$5:$B$350,$C140,DATA_FINAL!$D$5:$D$350,$D140),IF($G140="***","***",IFERROR(SUMIFS(DATA_FINAL!$S$5:$S$350,DATA_FINAL!$A$5:$A$350,$F140),"")))))</f>
        <v>***</v>
      </c>
      <c r="K140" s="84" t="str">
        <f t="shared" si="17"/>
        <v>***</v>
      </c>
      <c r="L140" s="72" t="str">
        <f t="shared" si="18"/>
        <v>***</v>
      </c>
      <c r="M140" s="72" t="str">
        <f t="shared" si="19"/>
        <v>***</v>
      </c>
      <c r="N140" s="71" t="str">
        <f>IF($G140=$D140,AJ$8,IF($G140=$AA$9,AJ$9,IF(LEFT($G140,5)=LEFT($AA$10,5),SUMIFS(DATA_FINAL!$AG$5:$AG$350,DATA_FINAL!$B$5:$B$350,$C140,DATA_FINAL!$D$5:$D$350,$D140),IF($G140="***","***",IFERROR(SUMIFS(DATA_FINAL!$AG$5:$AG$350,DATA_FINAL!$A$5:$A$350,$F140),"")))))</f>
        <v>***</v>
      </c>
      <c r="O140" s="307" t="str">
        <f t="shared" si="21"/>
        <v>***</v>
      </c>
    </row>
    <row r="141" spans="1:15" ht="15" customHeight="1" x14ac:dyDescent="0.35">
      <c r="A141" t="str">
        <f>IF(A140="","",IF(B140&gt;(SUMIFS(KEY!$Z$6:$Z$110,KEY!$X$6:$X$110,C141&amp;"-"&amp;A140)+1),IF((A140+1)&gt;$AA$6,"",(A140+1)),A140))</f>
        <v/>
      </c>
      <c r="B141" t="str">
        <f>IF(A141="","",COUNTIFS($A$8:$A141,A141)-2)</f>
        <v/>
      </c>
      <c r="C141" t="str">
        <f t="shared" si="20"/>
        <v>AutoTrader</v>
      </c>
      <c r="D141" t="str">
        <f>IFERROR(VLOOKUP($C141&amp;"-"&amp;$A141,KEY!$X$6:$Y$110,2,FALSE),"")</f>
        <v/>
      </c>
      <c r="E141" t="str">
        <f>IF(B141=-1,"*N",IF(B141=0,"*H",IF(B141&lt;(COUNTIFS(DATA_FINAL!$B$5:$B$350,C141,DATA_FINAL!$D$5:$D$350,D141)+1),VLOOKUP(C141&amp;"-"&amp;D141&amp;"-"&amp;B141,DATA_FINAL!$F$5:$G$350,2,FALSE),IF(B141=(COUNTIFS(DATA_FINAL!$B$5:$B$350,C141,DATA_FINAL!$D$5:$D$350,D141)+1),"*T",""))))</f>
        <v/>
      </c>
      <c r="F141" t="str">
        <f t="shared" si="22"/>
        <v/>
      </c>
      <c r="G141" s="64" t="str">
        <f>IF(E141="","***",IF(E141="*N",D141,IF(E141="*H",AA$9,IF(E141="*T","TOTAL (Store Count: "&amp;B140&amp;")",IFERROR(VLOOKUP(F141,DATA_FINAL!$A$5:$G$324,7,FALSE),"")))))</f>
        <v>***</v>
      </c>
      <c r="H141" s="71" t="str">
        <f>IF($G141=$D141,AF$8,IF($G141=$AA$9,AF$9,IF(LEFT($G141,5)=LEFT($AA$10,5),SUMIFS(DATA_FINAL!$AC$5:$AC$350,DATA_FINAL!$B$5:$B$350,$C141,DATA_FINAL!$D$5:$D$350,$D141),IF($G141="***","***",IFERROR(SUMIFS(DATA_FINAL!$AC$5:$AC$350,DATA_FINAL!$A$5:$A$350,$F141),"")))))</f>
        <v>***</v>
      </c>
      <c r="I141" s="72" t="str">
        <f>IF($G141=$D141,AB$8,IF($G141=$AA$9,AB$9,IF(LEFT($G141,5)=LEFT($AA$10,5),SUMIFS(DATA_FINAL!$P$5:$P$350,DATA_FINAL!$B$5:$B$350,$C141,DATA_FINAL!$D$5:$D$350,$D141),IF($G141="***","***",IFERROR(SUMIFS(DATA_FINAL!$P$5:$P$350,DATA_FINAL!$A$5:$A$350,$F141),"")))))</f>
        <v>***</v>
      </c>
      <c r="J141" s="72" t="str">
        <f>IF($G141=$D141,AC$8,IF($G141=$AA$9,AC$9,IF(LEFT($G141,5)=LEFT($AA$10,5),SUMIFS(DATA_FINAL!$S$5:$S$350,DATA_FINAL!$B$5:$B$350,$C141,DATA_FINAL!$D$5:$D$350,$D141),IF($G141="***","***",IFERROR(SUMIFS(DATA_FINAL!$S$5:$S$350,DATA_FINAL!$A$5:$A$350,$F141),"")))))</f>
        <v>***</v>
      </c>
      <c r="K141" s="84" t="str">
        <f t="shared" si="17"/>
        <v>***</v>
      </c>
      <c r="L141" s="72" t="str">
        <f t="shared" si="18"/>
        <v>***</v>
      </c>
      <c r="M141" s="72" t="str">
        <f t="shared" si="19"/>
        <v>***</v>
      </c>
      <c r="N141" s="71" t="str">
        <f>IF($G141=$D141,AJ$8,IF($G141=$AA$9,AJ$9,IF(LEFT($G141,5)=LEFT($AA$10,5),SUMIFS(DATA_FINAL!$AG$5:$AG$350,DATA_FINAL!$B$5:$B$350,$C141,DATA_FINAL!$D$5:$D$350,$D141),IF($G141="***","***",IFERROR(SUMIFS(DATA_FINAL!$AG$5:$AG$350,DATA_FINAL!$A$5:$A$350,$F141),"")))))</f>
        <v>***</v>
      </c>
      <c r="O141" s="307" t="str">
        <f t="shared" si="21"/>
        <v>***</v>
      </c>
    </row>
    <row r="142" spans="1:15" ht="15" customHeight="1" x14ac:dyDescent="0.35">
      <c r="A142" t="str">
        <f>IF(A141="","",IF(B141&gt;(SUMIFS(KEY!$Z$6:$Z$110,KEY!$X$6:$X$110,C142&amp;"-"&amp;A141)+1),IF((A141+1)&gt;$AA$6,"",(A141+1)),A141))</f>
        <v/>
      </c>
      <c r="B142" t="str">
        <f>IF(A142="","",COUNTIFS($A$8:$A142,A142)-2)</f>
        <v/>
      </c>
      <c r="C142" t="str">
        <f t="shared" si="20"/>
        <v>AutoTrader</v>
      </c>
      <c r="D142" t="str">
        <f>IFERROR(VLOOKUP($C142&amp;"-"&amp;$A142,KEY!$X$6:$Y$110,2,FALSE),"")</f>
        <v/>
      </c>
      <c r="E142" t="str">
        <f>IF(B142=-1,"*N",IF(B142=0,"*H",IF(B142&lt;(COUNTIFS(DATA_FINAL!$B$5:$B$350,C142,DATA_FINAL!$D$5:$D$350,D142)+1),VLOOKUP(C142&amp;"-"&amp;D142&amp;"-"&amp;B142,DATA_FINAL!$F$5:$G$350,2,FALSE),IF(B142=(COUNTIFS(DATA_FINAL!$B$5:$B$350,C142,DATA_FINAL!$D$5:$D$350,D142)+1),"*T",""))))</f>
        <v/>
      </c>
      <c r="F142" t="str">
        <f t="shared" si="22"/>
        <v/>
      </c>
      <c r="G142" s="64" t="str">
        <f>IF(E142="","***",IF(E142="*N",D142,IF(E142="*H",AA$9,IF(E142="*T","TOTAL (Store Count: "&amp;B141&amp;")",IFERROR(VLOOKUP(F142,DATA_FINAL!$A$5:$G$324,7,FALSE),"")))))</f>
        <v>***</v>
      </c>
      <c r="H142" s="71" t="str">
        <f>IF($G142=$D142,AF$8,IF($G142=$AA$9,AF$9,IF(LEFT($G142,5)=LEFT($AA$10,5),SUMIFS(DATA_FINAL!$AC$5:$AC$350,DATA_FINAL!$B$5:$B$350,$C142,DATA_FINAL!$D$5:$D$350,$D142),IF($G142="***","***",IFERROR(SUMIFS(DATA_FINAL!$AC$5:$AC$350,DATA_FINAL!$A$5:$A$350,$F142),"")))))</f>
        <v>***</v>
      </c>
      <c r="I142" s="72" t="str">
        <f>IF($G142=$D142,AB$8,IF($G142=$AA$9,AB$9,IF(LEFT($G142,5)=LEFT($AA$10,5),SUMIFS(DATA_FINAL!$P$5:$P$350,DATA_FINAL!$B$5:$B$350,$C142,DATA_FINAL!$D$5:$D$350,$D142),IF($G142="***","***",IFERROR(SUMIFS(DATA_FINAL!$P$5:$P$350,DATA_FINAL!$A$5:$A$350,$F142),"")))))</f>
        <v>***</v>
      </c>
      <c r="J142" s="72" t="str">
        <f>IF($G142=$D142,AC$8,IF($G142=$AA$9,AC$9,IF(LEFT($G142,5)=LEFT($AA$10,5),SUMIFS(DATA_FINAL!$S$5:$S$350,DATA_FINAL!$B$5:$B$350,$C142,DATA_FINAL!$D$5:$D$350,$D142),IF($G142="***","***",IFERROR(SUMIFS(DATA_FINAL!$S$5:$S$350,DATA_FINAL!$A$5:$A$350,$F142),"")))))</f>
        <v>***</v>
      </c>
      <c r="K142" s="84" t="str">
        <f t="shared" si="17"/>
        <v>***</v>
      </c>
      <c r="L142" s="72" t="str">
        <f t="shared" si="18"/>
        <v>***</v>
      </c>
      <c r="M142" s="72" t="str">
        <f t="shared" si="19"/>
        <v>***</v>
      </c>
      <c r="N142" s="71" t="str">
        <f>IF($G142=$D142,AJ$8,IF($G142=$AA$9,AJ$9,IF(LEFT($G142,5)=LEFT($AA$10,5),SUMIFS(DATA_FINAL!$AG$5:$AG$350,DATA_FINAL!$B$5:$B$350,$C142,DATA_FINAL!$D$5:$D$350,$D142),IF($G142="***","***",IFERROR(SUMIFS(DATA_FINAL!$AG$5:$AG$350,DATA_FINAL!$A$5:$A$350,$F142),"")))))</f>
        <v>***</v>
      </c>
      <c r="O142" s="307" t="str">
        <f t="shared" si="21"/>
        <v>***</v>
      </c>
    </row>
    <row r="143" spans="1:15" ht="15" customHeight="1" x14ac:dyDescent="0.35">
      <c r="A143" t="str">
        <f>IF(A142="","",IF(B142&gt;(SUMIFS(KEY!$Z$6:$Z$110,KEY!$X$6:$X$110,C143&amp;"-"&amp;A142)+1),IF((A142+1)&gt;$AA$6,"",(A142+1)),A142))</f>
        <v/>
      </c>
      <c r="B143" t="str">
        <f>IF(A143="","",COUNTIFS($A$8:$A143,A143)-2)</f>
        <v/>
      </c>
      <c r="C143" t="str">
        <f t="shared" si="20"/>
        <v>AutoTrader</v>
      </c>
      <c r="D143" t="str">
        <f>IFERROR(VLOOKUP($C143&amp;"-"&amp;$A143,KEY!$X$6:$Y$110,2,FALSE),"")</f>
        <v/>
      </c>
      <c r="E143" t="str">
        <f>IF(B143=-1,"*N",IF(B143=0,"*H",IF(B143&lt;(COUNTIFS(DATA_FINAL!$B$5:$B$350,C143,DATA_FINAL!$D$5:$D$350,D143)+1),VLOOKUP(C143&amp;"-"&amp;D143&amp;"-"&amp;B143,DATA_FINAL!$F$5:$G$350,2,FALSE),IF(B143=(COUNTIFS(DATA_FINAL!$B$5:$B$350,C143,DATA_FINAL!$D$5:$D$350,D143)+1),"*T",""))))</f>
        <v/>
      </c>
      <c r="F143" t="str">
        <f t="shared" si="22"/>
        <v/>
      </c>
      <c r="G143" s="64" t="str">
        <f>IF(E143="","***",IF(E143="*N",D143,IF(E143="*H",AA$9,IF(E143="*T","TOTAL (Store Count: "&amp;B142&amp;")",IFERROR(VLOOKUP(F143,DATA_FINAL!$A$5:$G$324,7,FALSE),"")))))</f>
        <v>***</v>
      </c>
      <c r="H143" s="71" t="str">
        <f>IF($G143=$D143,AF$8,IF($G143=$AA$9,AF$9,IF(LEFT($G143,5)=LEFT($AA$10,5),SUMIFS(DATA_FINAL!$AC$5:$AC$350,DATA_FINAL!$B$5:$B$350,$C143,DATA_FINAL!$D$5:$D$350,$D143),IF($G143="***","***",IFERROR(SUMIFS(DATA_FINAL!$AC$5:$AC$350,DATA_FINAL!$A$5:$A$350,$F143),"")))))</f>
        <v>***</v>
      </c>
      <c r="I143" s="72" t="str">
        <f>IF($G143=$D143,AB$8,IF($G143=$AA$9,AB$9,IF(LEFT($G143,5)=LEFT($AA$10,5),SUMIFS(DATA_FINAL!$P$5:$P$350,DATA_FINAL!$B$5:$B$350,$C143,DATA_FINAL!$D$5:$D$350,$D143),IF($G143="***","***",IFERROR(SUMIFS(DATA_FINAL!$P$5:$P$350,DATA_FINAL!$A$5:$A$350,$F143),"")))))</f>
        <v>***</v>
      </c>
      <c r="J143" s="72" t="str">
        <f>IF($G143=$D143,AC$8,IF($G143=$AA$9,AC$9,IF(LEFT($G143,5)=LEFT($AA$10,5),SUMIFS(DATA_FINAL!$S$5:$S$350,DATA_FINAL!$B$5:$B$350,$C143,DATA_FINAL!$D$5:$D$350,$D143),IF($G143="***","***",IFERROR(SUMIFS(DATA_FINAL!$S$5:$S$350,DATA_FINAL!$A$5:$A$350,$F143),"")))))</f>
        <v>***</v>
      </c>
      <c r="K143" s="84" t="str">
        <f t="shared" si="17"/>
        <v>***</v>
      </c>
      <c r="L143" s="72" t="str">
        <f t="shared" si="18"/>
        <v>***</v>
      </c>
      <c r="M143" s="72" t="str">
        <f t="shared" si="19"/>
        <v>***</v>
      </c>
      <c r="N143" s="71" t="str">
        <f>IF($G143=$D143,AJ$8,IF($G143=$AA$9,AJ$9,IF(LEFT($G143,5)=LEFT($AA$10,5),SUMIFS(DATA_FINAL!$AG$5:$AG$350,DATA_FINAL!$B$5:$B$350,$C143,DATA_FINAL!$D$5:$D$350,$D143),IF($G143="***","***",IFERROR(SUMIFS(DATA_FINAL!$AG$5:$AG$350,DATA_FINAL!$A$5:$A$350,$F143),"")))))</f>
        <v>***</v>
      </c>
      <c r="O143" s="307" t="str">
        <f t="shared" si="21"/>
        <v>***</v>
      </c>
    </row>
    <row r="144" spans="1:15" ht="15" customHeight="1" x14ac:dyDescent="0.35">
      <c r="A144" t="str">
        <f>IF(A143="","",IF(B143&gt;(SUMIFS(KEY!$Z$6:$Z$110,KEY!$X$6:$X$110,C144&amp;"-"&amp;A143)+1),IF((A143+1)&gt;$AA$6,"",(A143+1)),A143))</f>
        <v/>
      </c>
      <c r="B144" t="str">
        <f>IF(A144="","",COUNTIFS($A$8:$A144,A144)-2)</f>
        <v/>
      </c>
      <c r="C144" t="str">
        <f t="shared" si="20"/>
        <v>AutoTrader</v>
      </c>
      <c r="D144" t="str">
        <f>IFERROR(VLOOKUP($C144&amp;"-"&amp;$A144,KEY!$X$6:$Y$110,2,FALSE),"")</f>
        <v/>
      </c>
      <c r="E144" t="str">
        <f>IF(B144=-1,"*N",IF(B144=0,"*H",IF(B144&lt;(COUNTIFS(DATA_FINAL!$B$5:$B$350,C144,DATA_FINAL!$D$5:$D$350,D144)+1),VLOOKUP(C144&amp;"-"&amp;D144&amp;"-"&amp;B144,DATA_FINAL!$F$5:$G$350,2,FALSE),IF(B144=(COUNTIFS(DATA_FINAL!$B$5:$B$350,C144,DATA_FINAL!$D$5:$D$350,D144)+1),"*T",""))))</f>
        <v/>
      </c>
      <c r="F144" t="str">
        <f t="shared" si="22"/>
        <v/>
      </c>
      <c r="G144" s="64" t="str">
        <f>IF(E144="","***",IF(E144="*N",D144,IF(E144="*H",AA$9,IF(E144="*T","TOTAL (Store Count: "&amp;B143&amp;")",IFERROR(VLOOKUP(F144,DATA_FINAL!$A$5:$G$324,7,FALSE),"")))))</f>
        <v>***</v>
      </c>
      <c r="H144" s="71" t="str">
        <f>IF($G144=$D144,AF$8,IF($G144=$AA$9,AF$9,IF(LEFT($G144,5)=LEFT($AA$10,5),SUMIFS(DATA_FINAL!$AC$5:$AC$350,DATA_FINAL!$B$5:$B$350,$C144,DATA_FINAL!$D$5:$D$350,$D144),IF($G144="***","***",IFERROR(SUMIFS(DATA_FINAL!$AC$5:$AC$350,DATA_FINAL!$A$5:$A$350,$F144),"")))))</f>
        <v>***</v>
      </c>
      <c r="I144" s="72" t="str">
        <f>IF($G144=$D144,AB$8,IF($G144=$AA$9,AB$9,IF(LEFT($G144,5)=LEFT($AA$10,5),SUMIFS(DATA_FINAL!$P$5:$P$350,DATA_FINAL!$B$5:$B$350,$C144,DATA_FINAL!$D$5:$D$350,$D144),IF($G144="***","***",IFERROR(SUMIFS(DATA_FINAL!$P$5:$P$350,DATA_FINAL!$A$5:$A$350,$F144),"")))))</f>
        <v>***</v>
      </c>
      <c r="J144" s="72" t="str">
        <f>IF($G144=$D144,AC$8,IF($G144=$AA$9,AC$9,IF(LEFT($G144,5)=LEFT($AA$10,5),SUMIFS(DATA_FINAL!$S$5:$S$350,DATA_FINAL!$B$5:$B$350,$C144,DATA_FINAL!$D$5:$D$350,$D144),IF($G144="***","***",IFERROR(SUMIFS(DATA_FINAL!$S$5:$S$350,DATA_FINAL!$A$5:$A$350,$F144),"")))))</f>
        <v>***</v>
      </c>
      <c r="K144" s="84" t="str">
        <f t="shared" si="17"/>
        <v>***</v>
      </c>
      <c r="L144" s="72" t="str">
        <f t="shared" si="18"/>
        <v>***</v>
      </c>
      <c r="M144" s="72" t="str">
        <f t="shared" si="19"/>
        <v>***</v>
      </c>
      <c r="N144" s="71" t="str">
        <f>IF($G144=$D144,AJ$8,IF($G144=$AA$9,AJ$9,IF(LEFT($G144,5)=LEFT($AA$10,5),SUMIFS(DATA_FINAL!$AG$5:$AG$350,DATA_FINAL!$B$5:$B$350,$C144,DATA_FINAL!$D$5:$D$350,$D144),IF($G144="***","***",IFERROR(SUMIFS(DATA_FINAL!$AG$5:$AG$350,DATA_FINAL!$A$5:$A$350,$F144),"")))))</f>
        <v>***</v>
      </c>
      <c r="O144" s="307" t="str">
        <f t="shared" si="21"/>
        <v>***</v>
      </c>
    </row>
    <row r="145" spans="1:15" ht="15" customHeight="1" x14ac:dyDescent="0.35">
      <c r="A145" t="str">
        <f>IF(A144="","",IF(B144&gt;(SUMIFS(KEY!$Z$6:$Z$110,KEY!$X$6:$X$110,C145&amp;"-"&amp;A144)+1),IF((A144+1)&gt;$AA$6,"",(A144+1)),A144))</f>
        <v/>
      </c>
      <c r="B145" t="str">
        <f>IF(A145="","",COUNTIFS($A$8:$A145,A145)-2)</f>
        <v/>
      </c>
      <c r="C145" t="str">
        <f t="shared" si="20"/>
        <v>AutoTrader</v>
      </c>
      <c r="D145" t="str">
        <f>IFERROR(VLOOKUP($C145&amp;"-"&amp;$A145,KEY!$X$6:$Y$110,2,FALSE),"")</f>
        <v/>
      </c>
      <c r="E145" t="str">
        <f>IF(B145=-1,"*N",IF(B145=0,"*H",IF(B145&lt;(COUNTIFS(DATA_FINAL!$B$5:$B$350,C145,DATA_FINAL!$D$5:$D$350,D145)+1),VLOOKUP(C145&amp;"-"&amp;D145&amp;"-"&amp;B145,DATA_FINAL!$F$5:$G$350,2,FALSE),IF(B145=(COUNTIFS(DATA_FINAL!$B$5:$B$350,C145,DATA_FINAL!$D$5:$D$350,D145)+1),"*T",""))))</f>
        <v/>
      </c>
      <c r="F145" t="str">
        <f t="shared" si="22"/>
        <v/>
      </c>
      <c r="G145" s="64" t="str">
        <f>IF(E145="","***",IF(E145="*N",D145,IF(E145="*H",AA$9,IF(E145="*T","TOTAL (Store Count: "&amp;B144&amp;")",IFERROR(VLOOKUP(F145,DATA_FINAL!$A$5:$G$324,7,FALSE),"")))))</f>
        <v>***</v>
      </c>
      <c r="H145" s="71" t="str">
        <f>IF($G145=$D145,AF$8,IF($G145=$AA$9,AF$9,IF(LEFT($G145,5)=LEFT($AA$10,5),SUMIFS(DATA_FINAL!$AC$5:$AC$350,DATA_FINAL!$B$5:$B$350,$C145,DATA_FINAL!$D$5:$D$350,$D145),IF($G145="***","***",IFERROR(SUMIFS(DATA_FINAL!$AC$5:$AC$350,DATA_FINAL!$A$5:$A$350,$F145),"")))))</f>
        <v>***</v>
      </c>
      <c r="I145" s="72" t="str">
        <f>IF($G145=$D145,AB$8,IF($G145=$AA$9,AB$9,IF(LEFT($G145,5)=LEFT($AA$10,5),SUMIFS(DATA_FINAL!$P$5:$P$350,DATA_FINAL!$B$5:$B$350,$C145,DATA_FINAL!$D$5:$D$350,$D145),IF($G145="***","***",IFERROR(SUMIFS(DATA_FINAL!$P$5:$P$350,DATA_FINAL!$A$5:$A$350,$F145),"")))))</f>
        <v>***</v>
      </c>
      <c r="J145" s="72" t="str">
        <f>IF($G145=$D145,AC$8,IF($G145=$AA$9,AC$9,IF(LEFT($G145,5)=LEFT($AA$10,5),SUMIFS(DATA_FINAL!$S$5:$S$350,DATA_FINAL!$B$5:$B$350,$C145,DATA_FINAL!$D$5:$D$350,$D145),IF($G145="***","***",IFERROR(SUMIFS(DATA_FINAL!$S$5:$S$350,DATA_FINAL!$A$5:$A$350,$F145),"")))))</f>
        <v>***</v>
      </c>
      <c r="K145" s="84" t="str">
        <f t="shared" si="17"/>
        <v>***</v>
      </c>
      <c r="L145" s="72" t="str">
        <f t="shared" si="18"/>
        <v>***</v>
      </c>
      <c r="M145" s="72" t="str">
        <f t="shared" si="19"/>
        <v>***</v>
      </c>
      <c r="N145" s="71" t="str">
        <f>IF($G145=$D145,AJ$8,IF($G145=$AA$9,AJ$9,IF(LEFT($G145,5)=LEFT($AA$10,5),SUMIFS(DATA_FINAL!$AG$5:$AG$350,DATA_FINAL!$B$5:$B$350,$C145,DATA_FINAL!$D$5:$D$350,$D145),IF($G145="***","***",IFERROR(SUMIFS(DATA_FINAL!$AG$5:$AG$350,DATA_FINAL!$A$5:$A$350,$F145),"")))))</f>
        <v>***</v>
      </c>
      <c r="O145" s="307" t="str">
        <f t="shared" si="21"/>
        <v>***</v>
      </c>
    </row>
    <row r="146" spans="1:15" ht="15" customHeight="1" x14ac:dyDescent="0.35">
      <c r="A146" t="str">
        <f>IF(A145="","",IF(B145&gt;(SUMIFS(KEY!$Z$6:$Z$110,KEY!$X$6:$X$110,C146&amp;"-"&amp;A145)+1),IF((A145+1)&gt;$AA$6,"",(A145+1)),A145))</f>
        <v/>
      </c>
      <c r="B146" t="str">
        <f>IF(A146="","",COUNTIFS($A$8:$A146,A146)-2)</f>
        <v/>
      </c>
      <c r="C146" t="str">
        <f t="shared" si="20"/>
        <v>AutoTrader</v>
      </c>
      <c r="D146" t="str">
        <f>IFERROR(VLOOKUP($C146&amp;"-"&amp;$A146,KEY!$X$6:$Y$110,2,FALSE),"")</f>
        <v/>
      </c>
      <c r="E146" t="str">
        <f>IF(B146=-1,"*N",IF(B146=0,"*H",IF(B146&lt;(COUNTIFS(DATA_FINAL!$B$5:$B$350,C146,DATA_FINAL!$D$5:$D$350,D146)+1),VLOOKUP(C146&amp;"-"&amp;D146&amp;"-"&amp;B146,DATA_FINAL!$F$5:$G$350,2,FALSE),IF(B146=(COUNTIFS(DATA_FINAL!$B$5:$B$350,C146,DATA_FINAL!$D$5:$D$350,D146)+1),"*T",""))))</f>
        <v/>
      </c>
      <c r="F146" t="str">
        <f t="shared" si="22"/>
        <v/>
      </c>
      <c r="G146" s="64" t="str">
        <f>IF(E146="","***",IF(E146="*N",D146,IF(E146="*H",AA$9,IF(E146="*T","TOTAL (Store Count: "&amp;B145&amp;")",IFERROR(VLOOKUP(F146,DATA_FINAL!$A$5:$G$324,7,FALSE),"")))))</f>
        <v>***</v>
      </c>
      <c r="H146" s="71" t="str">
        <f>IF($G146=$D146,AF$8,IF($G146=$AA$9,AF$9,IF(LEFT($G146,5)=LEFT($AA$10,5),SUMIFS(DATA_FINAL!$AC$5:$AC$350,DATA_FINAL!$B$5:$B$350,$C146,DATA_FINAL!$D$5:$D$350,$D146),IF($G146="***","***",IFERROR(SUMIFS(DATA_FINAL!$AC$5:$AC$350,DATA_FINAL!$A$5:$A$350,$F146),"")))))</f>
        <v>***</v>
      </c>
      <c r="I146" s="72" t="str">
        <f>IF($G146=$D146,AB$8,IF($G146=$AA$9,AB$9,IF(LEFT($G146,5)=LEFT($AA$10,5),SUMIFS(DATA_FINAL!$P$5:$P$350,DATA_FINAL!$B$5:$B$350,$C146,DATA_FINAL!$D$5:$D$350,$D146),IF($G146="***","***",IFERROR(SUMIFS(DATA_FINAL!$P$5:$P$350,DATA_FINAL!$A$5:$A$350,$F146),"")))))</f>
        <v>***</v>
      </c>
      <c r="J146" s="72" t="str">
        <f>IF($G146=$D146,AC$8,IF($G146=$AA$9,AC$9,IF(LEFT($G146,5)=LEFT($AA$10,5),SUMIFS(DATA_FINAL!$S$5:$S$350,DATA_FINAL!$B$5:$B$350,$C146,DATA_FINAL!$D$5:$D$350,$D146),IF($G146="***","***",IFERROR(SUMIFS(DATA_FINAL!$S$5:$S$350,DATA_FINAL!$A$5:$A$350,$F146),"")))))</f>
        <v>***</v>
      </c>
      <c r="K146" s="84" t="str">
        <f t="shared" si="17"/>
        <v>***</v>
      </c>
      <c r="L146" s="72" t="str">
        <f t="shared" si="18"/>
        <v>***</v>
      </c>
      <c r="M146" s="72" t="str">
        <f t="shared" si="19"/>
        <v>***</v>
      </c>
      <c r="N146" s="71" t="str">
        <f>IF($G146=$D146,AJ$8,IF($G146=$AA$9,AJ$9,IF(LEFT($G146,5)=LEFT($AA$10,5),SUMIFS(DATA_FINAL!$AG$5:$AG$350,DATA_FINAL!$B$5:$B$350,$C146,DATA_FINAL!$D$5:$D$350,$D146),IF($G146="***","***",IFERROR(SUMIFS(DATA_FINAL!$AG$5:$AG$350,DATA_FINAL!$A$5:$A$350,$F146),"")))))</f>
        <v>***</v>
      </c>
      <c r="O146" s="307" t="str">
        <f t="shared" si="21"/>
        <v>***</v>
      </c>
    </row>
    <row r="147" spans="1:15" ht="15" customHeight="1" x14ac:dyDescent="0.35">
      <c r="A147" t="str">
        <f>IF(A146="","",IF(B146&gt;(SUMIFS(KEY!$Z$6:$Z$110,KEY!$X$6:$X$110,C147&amp;"-"&amp;A146)+1),IF((A146+1)&gt;$AA$6,"",(A146+1)),A146))</f>
        <v/>
      </c>
      <c r="B147" t="str">
        <f>IF(A147="","",COUNTIFS($A$8:$A147,A147)-2)</f>
        <v/>
      </c>
      <c r="C147" t="str">
        <f t="shared" si="20"/>
        <v>AutoTrader</v>
      </c>
      <c r="D147" t="str">
        <f>IFERROR(VLOOKUP($C147&amp;"-"&amp;$A147,KEY!$X$6:$Y$110,2,FALSE),"")</f>
        <v/>
      </c>
      <c r="E147" t="str">
        <f>IF(B147=-1,"*N",IF(B147=0,"*H",IF(B147&lt;(COUNTIFS(DATA_FINAL!$B$5:$B$350,C147,DATA_FINAL!$D$5:$D$350,D147)+1),VLOOKUP(C147&amp;"-"&amp;D147&amp;"-"&amp;B147,DATA_FINAL!$F$5:$G$350,2,FALSE),IF(B147=(COUNTIFS(DATA_FINAL!$B$5:$B$350,C147,DATA_FINAL!$D$5:$D$350,D147)+1),"*T",""))))</f>
        <v/>
      </c>
      <c r="F147" t="str">
        <f t="shared" si="22"/>
        <v/>
      </c>
      <c r="G147" s="64" t="str">
        <f>IF(E147="","***",IF(E147="*N",D147,IF(E147="*H",AA$9,IF(E147="*T","TOTAL (Store Count: "&amp;B146&amp;")",IFERROR(VLOOKUP(F147,DATA_FINAL!$A$5:$G$324,7,FALSE),"")))))</f>
        <v>***</v>
      </c>
      <c r="H147" s="71" t="str">
        <f>IF($G147=$D147,AF$8,IF($G147=$AA$9,AF$9,IF(LEFT($G147,5)=LEFT($AA$10,5),SUMIFS(DATA_FINAL!$AC$5:$AC$350,DATA_FINAL!$B$5:$B$350,$C147,DATA_FINAL!$D$5:$D$350,$D147),IF($G147="***","***",IFERROR(SUMIFS(DATA_FINAL!$AC$5:$AC$350,DATA_FINAL!$A$5:$A$350,$F147),"")))))</f>
        <v>***</v>
      </c>
      <c r="I147" s="72" t="str">
        <f>IF($G147=$D147,AB$8,IF($G147=$AA$9,AB$9,IF(LEFT($G147,5)=LEFT($AA$10,5),SUMIFS(DATA_FINAL!$P$5:$P$350,DATA_FINAL!$B$5:$B$350,$C147,DATA_FINAL!$D$5:$D$350,$D147),IF($G147="***","***",IFERROR(SUMIFS(DATA_FINAL!$P$5:$P$350,DATA_FINAL!$A$5:$A$350,$F147),"")))))</f>
        <v>***</v>
      </c>
      <c r="J147" s="72" t="str">
        <f>IF($G147=$D147,AC$8,IF($G147=$AA$9,AC$9,IF(LEFT($G147,5)=LEFT($AA$10,5),SUMIFS(DATA_FINAL!$S$5:$S$350,DATA_FINAL!$B$5:$B$350,$C147,DATA_FINAL!$D$5:$D$350,$D147),IF($G147="***","***",IFERROR(SUMIFS(DATA_FINAL!$S$5:$S$350,DATA_FINAL!$A$5:$A$350,$F147),"")))))</f>
        <v>***</v>
      </c>
      <c r="K147" s="84" t="str">
        <f t="shared" si="17"/>
        <v>***</v>
      </c>
      <c r="L147" s="72" t="str">
        <f t="shared" si="18"/>
        <v>***</v>
      </c>
      <c r="M147" s="72" t="str">
        <f t="shared" si="19"/>
        <v>***</v>
      </c>
      <c r="N147" s="71" t="str">
        <f>IF($G147=$D147,AJ$8,IF($G147=$AA$9,AJ$9,IF(LEFT($G147,5)=LEFT($AA$10,5),SUMIFS(DATA_FINAL!$AG$5:$AG$350,DATA_FINAL!$B$5:$B$350,$C147,DATA_FINAL!$D$5:$D$350,$D147),IF($G147="***","***",IFERROR(SUMIFS(DATA_FINAL!$AG$5:$AG$350,DATA_FINAL!$A$5:$A$350,$F147),"")))))</f>
        <v>***</v>
      </c>
      <c r="O147" s="307" t="str">
        <f t="shared" si="21"/>
        <v>***</v>
      </c>
    </row>
    <row r="148" spans="1:15" ht="15" customHeight="1" x14ac:dyDescent="0.35">
      <c r="A148" t="str">
        <f>IF(A147="","",IF(B147&gt;(SUMIFS(KEY!$Z$6:$Z$110,KEY!$X$6:$X$110,C148&amp;"-"&amp;A147)+1),IF((A147+1)&gt;$AA$6,"",(A147+1)),A147))</f>
        <v/>
      </c>
      <c r="B148" t="str">
        <f>IF(A148="","",COUNTIFS($A$8:$A148,A148)-2)</f>
        <v/>
      </c>
      <c r="C148" t="str">
        <f t="shared" si="20"/>
        <v>AutoTrader</v>
      </c>
      <c r="D148" t="str">
        <f>IFERROR(VLOOKUP($C148&amp;"-"&amp;$A148,KEY!$X$6:$Y$110,2,FALSE),"")</f>
        <v/>
      </c>
      <c r="E148" t="str">
        <f>IF(B148=-1,"*N",IF(B148=0,"*H",IF(B148&lt;(COUNTIFS(DATA_FINAL!$B$5:$B$350,C148,DATA_FINAL!$D$5:$D$350,D148)+1),VLOOKUP(C148&amp;"-"&amp;D148&amp;"-"&amp;B148,DATA_FINAL!$F$5:$G$350,2,FALSE),IF(B148=(COUNTIFS(DATA_FINAL!$B$5:$B$350,C148,DATA_FINAL!$D$5:$D$350,D148)+1),"*T",""))))</f>
        <v/>
      </c>
      <c r="F148" t="str">
        <f t="shared" si="22"/>
        <v/>
      </c>
      <c r="G148" s="64" t="str">
        <f>IF(E148="","***",IF(E148="*N",D148,IF(E148="*H",AA$9,IF(E148="*T","TOTAL (Store Count: "&amp;B147&amp;")",IFERROR(VLOOKUP(F148,DATA_FINAL!$A$5:$G$324,7,FALSE),"")))))</f>
        <v>***</v>
      </c>
      <c r="H148" s="71" t="str">
        <f>IF($G148=$D148,AF$8,IF($G148=$AA$9,AF$9,IF(LEFT($G148,5)=LEFT($AA$10,5),SUMIFS(DATA_FINAL!$AC$5:$AC$350,DATA_FINAL!$B$5:$B$350,$C148,DATA_FINAL!$D$5:$D$350,$D148),IF($G148="***","***",IFERROR(SUMIFS(DATA_FINAL!$AC$5:$AC$350,DATA_FINAL!$A$5:$A$350,$F148),"")))))</f>
        <v>***</v>
      </c>
      <c r="I148" s="72" t="str">
        <f>IF($G148=$D148,AB$8,IF($G148=$AA$9,AB$9,IF(LEFT($G148,5)=LEFT($AA$10,5),SUMIFS(DATA_FINAL!$P$5:$P$350,DATA_FINAL!$B$5:$B$350,$C148,DATA_FINAL!$D$5:$D$350,$D148),IF($G148="***","***",IFERROR(SUMIFS(DATA_FINAL!$P$5:$P$350,DATA_FINAL!$A$5:$A$350,$F148),"")))))</f>
        <v>***</v>
      </c>
      <c r="J148" s="72" t="str">
        <f>IF($G148=$D148,AC$8,IF($G148=$AA$9,AC$9,IF(LEFT($G148,5)=LEFT($AA$10,5),SUMIFS(DATA_FINAL!$S$5:$S$350,DATA_FINAL!$B$5:$B$350,$C148,DATA_FINAL!$D$5:$D$350,$D148),IF($G148="***","***",IFERROR(SUMIFS(DATA_FINAL!$S$5:$S$350,DATA_FINAL!$A$5:$A$350,$F148),"")))))</f>
        <v>***</v>
      </c>
      <c r="K148" s="84" t="str">
        <f t="shared" si="17"/>
        <v>***</v>
      </c>
      <c r="L148" s="72" t="str">
        <f t="shared" si="18"/>
        <v>***</v>
      </c>
      <c r="M148" s="72" t="str">
        <f t="shared" si="19"/>
        <v>***</v>
      </c>
      <c r="N148" s="71" t="str">
        <f>IF($G148=$D148,AJ$8,IF($G148=$AA$9,AJ$9,IF(LEFT($G148,5)=LEFT($AA$10,5),SUMIFS(DATA_FINAL!$AG$5:$AG$350,DATA_FINAL!$B$5:$B$350,$C148,DATA_FINAL!$D$5:$D$350,$D148),IF($G148="***","***",IFERROR(SUMIFS(DATA_FINAL!$AG$5:$AG$350,DATA_FINAL!$A$5:$A$350,$F148),"")))))</f>
        <v>***</v>
      </c>
      <c r="O148" s="307" t="str">
        <f t="shared" si="21"/>
        <v>***</v>
      </c>
    </row>
    <row r="149" spans="1:15" ht="15" customHeight="1" x14ac:dyDescent="0.35">
      <c r="A149" t="str">
        <f>IF(A148="","",IF(B148&gt;(SUMIFS(KEY!$Z$6:$Z$110,KEY!$X$6:$X$110,C149&amp;"-"&amp;A148)+1),IF((A148+1)&gt;$AA$6,"",(A148+1)),A148))</f>
        <v/>
      </c>
      <c r="B149" t="str">
        <f>IF(A149="","",COUNTIFS($A$8:$A149,A149)-2)</f>
        <v/>
      </c>
      <c r="C149" t="str">
        <f t="shared" si="20"/>
        <v>AutoTrader</v>
      </c>
      <c r="D149" t="str">
        <f>IFERROR(VLOOKUP($C149&amp;"-"&amp;$A149,KEY!$X$6:$Y$110,2,FALSE),"")</f>
        <v/>
      </c>
      <c r="E149" t="str">
        <f>IF(B149=-1,"*N",IF(B149=0,"*H",IF(B149&lt;(COUNTIFS(DATA_FINAL!$B$5:$B$350,C149,DATA_FINAL!$D$5:$D$350,D149)+1),VLOOKUP(C149&amp;"-"&amp;D149&amp;"-"&amp;B149,DATA_FINAL!$F$5:$G$350,2,FALSE),IF(B149=(COUNTIFS(DATA_FINAL!$B$5:$B$350,C149,DATA_FINAL!$D$5:$D$350,D149)+1),"*T",""))))</f>
        <v/>
      </c>
      <c r="F149" t="str">
        <f t="shared" si="22"/>
        <v/>
      </c>
      <c r="G149" s="64" t="str">
        <f>IF(E149="","***",IF(E149="*N",D149,IF(E149="*H",AA$9,IF(E149="*T","TOTAL (Store Count: "&amp;B148&amp;")",IFERROR(VLOOKUP(F149,DATA_FINAL!$A$5:$G$324,7,FALSE),"")))))</f>
        <v>***</v>
      </c>
      <c r="H149" s="71" t="str">
        <f>IF($G149=$D149,AF$8,IF($G149=$AA$9,AF$9,IF(LEFT($G149,5)=LEFT($AA$10,5),SUMIFS(DATA_FINAL!$AC$5:$AC$350,DATA_FINAL!$B$5:$B$350,$C149,DATA_FINAL!$D$5:$D$350,$D149),IF($G149="***","***",IFERROR(SUMIFS(DATA_FINAL!$AC$5:$AC$350,DATA_FINAL!$A$5:$A$350,$F149),"")))))</f>
        <v>***</v>
      </c>
      <c r="I149" s="72" t="str">
        <f>IF($G149=$D149,AB$8,IF($G149=$AA$9,AB$9,IF(LEFT($G149,5)=LEFT($AA$10,5),SUMIFS(DATA_FINAL!$P$5:$P$350,DATA_FINAL!$B$5:$B$350,$C149,DATA_FINAL!$D$5:$D$350,$D149),IF($G149="***","***",IFERROR(SUMIFS(DATA_FINAL!$P$5:$P$350,DATA_FINAL!$A$5:$A$350,$F149),"")))))</f>
        <v>***</v>
      </c>
      <c r="J149" s="72" t="str">
        <f>IF($G149=$D149,AC$8,IF($G149=$AA$9,AC$9,IF(LEFT($G149,5)=LEFT($AA$10,5),SUMIFS(DATA_FINAL!$S$5:$S$350,DATA_FINAL!$B$5:$B$350,$C149,DATA_FINAL!$D$5:$D$350,$D149),IF($G149="***","***",IFERROR(SUMIFS(DATA_FINAL!$S$5:$S$350,DATA_FINAL!$A$5:$A$350,$F149),"")))))</f>
        <v>***</v>
      </c>
      <c r="K149" s="84" t="str">
        <f t="shared" si="17"/>
        <v>***</v>
      </c>
      <c r="L149" s="72" t="str">
        <f t="shared" si="18"/>
        <v>***</v>
      </c>
      <c r="M149" s="72" t="str">
        <f t="shared" si="19"/>
        <v>***</v>
      </c>
      <c r="N149" s="71" t="str">
        <f>IF($G149=$D149,AJ$8,IF($G149=$AA$9,AJ$9,IF(LEFT($G149,5)=LEFT($AA$10,5),SUMIFS(DATA_FINAL!$AG$5:$AG$350,DATA_FINAL!$B$5:$B$350,$C149,DATA_FINAL!$D$5:$D$350,$D149),IF($G149="***","***",IFERROR(SUMIFS(DATA_FINAL!$AG$5:$AG$350,DATA_FINAL!$A$5:$A$350,$F149),"")))))</f>
        <v>***</v>
      </c>
      <c r="O149" s="307" t="str">
        <f t="shared" si="21"/>
        <v>***</v>
      </c>
    </row>
    <row r="150" spans="1:15" ht="15" customHeight="1" x14ac:dyDescent="0.35">
      <c r="A150" t="str">
        <f>IF(A149="","",IF(B149&gt;(SUMIFS(KEY!$Z$6:$Z$110,KEY!$X$6:$X$110,C150&amp;"-"&amp;A149)+1),IF((A149+1)&gt;$AA$6,"",(A149+1)),A149))</f>
        <v/>
      </c>
      <c r="B150" t="str">
        <f>IF(A150="","",COUNTIFS($A$8:$A150,A150)-2)</f>
        <v/>
      </c>
      <c r="C150" t="str">
        <f t="shared" si="20"/>
        <v>AutoTrader</v>
      </c>
      <c r="D150" t="str">
        <f>IFERROR(VLOOKUP($C150&amp;"-"&amp;$A150,KEY!$X$6:$Y$110,2,FALSE),"")</f>
        <v/>
      </c>
      <c r="E150" t="str">
        <f>IF(B150=-1,"*N",IF(B150=0,"*H",IF(B150&lt;(COUNTIFS(DATA_FINAL!$B$5:$B$350,C150,DATA_FINAL!$D$5:$D$350,D150)+1),VLOOKUP(C150&amp;"-"&amp;D150&amp;"-"&amp;B150,DATA_FINAL!$F$5:$G$350,2,FALSE),IF(B150=(COUNTIFS(DATA_FINAL!$B$5:$B$350,C150,DATA_FINAL!$D$5:$D$350,D150)+1),"*T",""))))</f>
        <v/>
      </c>
      <c r="F150" t="str">
        <f t="shared" si="22"/>
        <v/>
      </c>
      <c r="G150" s="64" t="str">
        <f>IF(E150="","***",IF(E150="*N",D150,IF(E150="*H",AA$9,IF(E150="*T","TOTAL (Store Count: "&amp;B149&amp;")",IFERROR(VLOOKUP(F150,DATA_FINAL!$A$5:$G$324,7,FALSE),"")))))</f>
        <v>***</v>
      </c>
      <c r="H150" s="71" t="str">
        <f>IF($G150=$D150,AF$8,IF($G150=$AA$9,AF$9,IF(LEFT($G150,5)=LEFT($AA$10,5),SUMIFS(DATA_FINAL!$AC$5:$AC$350,DATA_FINAL!$B$5:$B$350,$C150,DATA_FINAL!$D$5:$D$350,$D150),IF($G150="***","***",IFERROR(SUMIFS(DATA_FINAL!$AC$5:$AC$350,DATA_FINAL!$A$5:$A$350,$F150),"")))))</f>
        <v>***</v>
      </c>
      <c r="I150" s="72" t="str">
        <f>IF($G150=$D150,AB$8,IF($G150=$AA$9,AB$9,IF(LEFT($G150,5)=LEFT($AA$10,5),SUMIFS(DATA_FINAL!$P$5:$P$350,DATA_FINAL!$B$5:$B$350,$C150,DATA_FINAL!$D$5:$D$350,$D150),IF($G150="***","***",IFERROR(SUMIFS(DATA_FINAL!$P$5:$P$350,DATA_FINAL!$A$5:$A$350,$F150),"")))))</f>
        <v>***</v>
      </c>
      <c r="J150" s="72" t="str">
        <f>IF($G150=$D150,AC$8,IF($G150=$AA$9,AC$9,IF(LEFT($G150,5)=LEFT($AA$10,5),SUMIFS(DATA_FINAL!$S$5:$S$350,DATA_FINAL!$B$5:$B$350,$C150,DATA_FINAL!$D$5:$D$350,$D150),IF($G150="***","***",IFERROR(SUMIFS(DATA_FINAL!$S$5:$S$350,DATA_FINAL!$A$5:$A$350,$F150),"")))))</f>
        <v>***</v>
      </c>
      <c r="K150" s="84" t="str">
        <f t="shared" si="17"/>
        <v>***</v>
      </c>
      <c r="L150" s="72" t="str">
        <f t="shared" si="18"/>
        <v>***</v>
      </c>
      <c r="M150" s="72" t="str">
        <f t="shared" si="19"/>
        <v>***</v>
      </c>
      <c r="N150" s="71" t="str">
        <f>IF($G150=$D150,AJ$8,IF($G150=$AA$9,AJ$9,IF(LEFT($G150,5)=LEFT($AA$10,5),SUMIFS(DATA_FINAL!$AG$5:$AG$350,DATA_FINAL!$B$5:$B$350,$C150,DATA_FINAL!$D$5:$D$350,$D150),IF($G150="***","***",IFERROR(SUMIFS(DATA_FINAL!$AG$5:$AG$350,DATA_FINAL!$A$5:$A$350,$F150),"")))))</f>
        <v>***</v>
      </c>
      <c r="O150" s="307" t="str">
        <f t="shared" si="21"/>
        <v>***</v>
      </c>
    </row>
    <row r="151" spans="1:15" ht="15" customHeight="1" x14ac:dyDescent="0.35">
      <c r="A151" t="str">
        <f>IF(A150="","",IF(B150&gt;(SUMIFS(KEY!$Z$6:$Z$110,KEY!$X$6:$X$110,C151&amp;"-"&amp;A150)+1),IF((A150+1)&gt;$AA$6,"",(A150+1)),A150))</f>
        <v/>
      </c>
      <c r="B151" t="str">
        <f>IF(A151="","",COUNTIFS($A$8:$A151,A151)-2)</f>
        <v/>
      </c>
      <c r="C151" t="str">
        <f t="shared" si="20"/>
        <v>AutoTrader</v>
      </c>
      <c r="D151" t="str">
        <f>IFERROR(VLOOKUP($C151&amp;"-"&amp;$A151,KEY!$X$6:$Y$110,2,FALSE),"")</f>
        <v/>
      </c>
      <c r="E151" t="str">
        <f>IF(B151=-1,"*N",IF(B151=0,"*H",IF(B151&lt;(COUNTIFS(DATA_FINAL!$B$5:$B$350,C151,DATA_FINAL!$D$5:$D$350,D151)+1),VLOOKUP(C151&amp;"-"&amp;D151&amp;"-"&amp;B151,DATA_FINAL!$F$5:$G$350,2,FALSE),IF(B151=(COUNTIFS(DATA_FINAL!$B$5:$B$350,C151,DATA_FINAL!$D$5:$D$350,D151)+1),"*T",""))))</f>
        <v/>
      </c>
      <c r="F151" t="str">
        <f t="shared" si="22"/>
        <v/>
      </c>
      <c r="G151" s="64" t="str">
        <f>IF(E151="","***",IF(E151="*N",D151,IF(E151="*H",AA$9,IF(E151="*T","TOTAL (Store Count: "&amp;B150&amp;")",IFERROR(VLOOKUP(F151,DATA_FINAL!$A$5:$G$324,7,FALSE),"")))))</f>
        <v>***</v>
      </c>
      <c r="H151" s="71" t="str">
        <f>IF($G151=$D151,AF$8,IF($G151=$AA$9,AF$9,IF(LEFT($G151,5)=LEFT($AA$10,5),SUMIFS(DATA_FINAL!$AC$5:$AC$350,DATA_FINAL!$B$5:$B$350,$C151,DATA_FINAL!$D$5:$D$350,$D151),IF($G151="***","***",IFERROR(SUMIFS(DATA_FINAL!$AC$5:$AC$350,DATA_FINAL!$A$5:$A$350,$F151),"")))))</f>
        <v>***</v>
      </c>
      <c r="I151" s="72" t="str">
        <f>IF($G151=$D151,AB$8,IF($G151=$AA$9,AB$9,IF(LEFT($G151,5)=LEFT($AA$10,5),SUMIFS(DATA_FINAL!$P$5:$P$350,DATA_FINAL!$B$5:$B$350,$C151,DATA_FINAL!$D$5:$D$350,$D151),IF($G151="***","***",IFERROR(SUMIFS(DATA_FINAL!$P$5:$P$350,DATA_FINAL!$A$5:$A$350,$F151),"")))))</f>
        <v>***</v>
      </c>
      <c r="J151" s="72" t="str">
        <f>IF($G151=$D151,AC$8,IF($G151=$AA$9,AC$9,IF(LEFT($G151,5)=LEFT($AA$10,5),SUMIFS(DATA_FINAL!$S$5:$S$350,DATA_FINAL!$B$5:$B$350,$C151,DATA_FINAL!$D$5:$D$350,$D151),IF($G151="***","***",IFERROR(SUMIFS(DATA_FINAL!$S$5:$S$350,DATA_FINAL!$A$5:$A$350,$F151),"")))))</f>
        <v>***</v>
      </c>
      <c r="K151" s="84" t="str">
        <f t="shared" si="17"/>
        <v>***</v>
      </c>
      <c r="L151" s="72" t="str">
        <f t="shared" si="18"/>
        <v>***</v>
      </c>
      <c r="M151" s="72" t="str">
        <f t="shared" si="19"/>
        <v>***</v>
      </c>
      <c r="N151" s="71" t="str">
        <f>IF($G151=$D151,AJ$8,IF($G151=$AA$9,AJ$9,IF(LEFT($G151,5)=LEFT($AA$10,5),SUMIFS(DATA_FINAL!$AG$5:$AG$350,DATA_FINAL!$B$5:$B$350,$C151,DATA_FINAL!$D$5:$D$350,$D151),IF($G151="***","***",IFERROR(SUMIFS(DATA_FINAL!$AG$5:$AG$350,DATA_FINAL!$A$5:$A$350,$F151),"")))))</f>
        <v>***</v>
      </c>
      <c r="O151" s="307" t="str">
        <f t="shared" si="21"/>
        <v>***</v>
      </c>
    </row>
    <row r="152" spans="1:15" ht="15" customHeight="1" x14ac:dyDescent="0.35">
      <c r="A152" t="str">
        <f>IF(A151="","",IF(B151&gt;(SUMIFS(KEY!$Z$6:$Z$110,KEY!$X$6:$X$110,C152&amp;"-"&amp;A151)+1),IF((A151+1)&gt;$AA$6,"",(A151+1)),A151))</f>
        <v/>
      </c>
      <c r="B152" t="str">
        <f>IF(A152="","",COUNTIFS($A$8:$A152,A152)-2)</f>
        <v/>
      </c>
      <c r="C152" t="str">
        <f t="shared" si="20"/>
        <v>AutoTrader</v>
      </c>
      <c r="D152" t="str">
        <f>IFERROR(VLOOKUP($C152&amp;"-"&amp;$A152,KEY!$X$6:$Y$110,2,FALSE),"")</f>
        <v/>
      </c>
      <c r="E152" t="str">
        <f>IF(B152=-1,"*N",IF(B152=0,"*H",IF(B152&lt;(COUNTIFS(DATA_FINAL!$B$5:$B$350,C152,DATA_FINAL!$D$5:$D$350,D152)+1),VLOOKUP(C152&amp;"-"&amp;D152&amp;"-"&amp;B152,DATA_FINAL!$F$5:$G$350,2,FALSE),IF(B152=(COUNTIFS(DATA_FINAL!$B$5:$B$350,C152,DATA_FINAL!$D$5:$D$350,D152)+1),"*T",""))))</f>
        <v/>
      </c>
      <c r="F152" t="str">
        <f t="shared" si="22"/>
        <v/>
      </c>
      <c r="G152" s="64" t="str">
        <f>IF(E152="","***",IF(E152="*N",D152,IF(E152="*H",AA$9,IF(E152="*T","TOTAL (Store Count: "&amp;B151&amp;")",IFERROR(VLOOKUP(F152,DATA_FINAL!$A$5:$G$324,7,FALSE),"")))))</f>
        <v>***</v>
      </c>
      <c r="H152" s="71" t="str">
        <f>IF($G152=$D152,AF$8,IF($G152=$AA$9,AF$9,IF(LEFT($G152,5)=LEFT($AA$10,5),SUMIFS(DATA_FINAL!$AC$5:$AC$350,DATA_FINAL!$B$5:$B$350,$C152,DATA_FINAL!$D$5:$D$350,$D152),IF($G152="***","***",IFERROR(SUMIFS(DATA_FINAL!$AC$5:$AC$350,DATA_FINAL!$A$5:$A$350,$F152),"")))))</f>
        <v>***</v>
      </c>
      <c r="I152" s="72" t="str">
        <f>IF($G152=$D152,AB$8,IF($G152=$AA$9,AB$9,IF(LEFT($G152,5)=LEFT($AA$10,5),SUMIFS(DATA_FINAL!$P$5:$P$350,DATA_FINAL!$B$5:$B$350,$C152,DATA_FINAL!$D$5:$D$350,$D152),IF($G152="***","***",IFERROR(SUMIFS(DATA_FINAL!$P$5:$P$350,DATA_FINAL!$A$5:$A$350,$F152),"")))))</f>
        <v>***</v>
      </c>
      <c r="J152" s="72" t="str">
        <f>IF($G152=$D152,AC$8,IF($G152=$AA$9,AC$9,IF(LEFT($G152,5)=LEFT($AA$10,5),SUMIFS(DATA_FINAL!$S$5:$S$350,DATA_FINAL!$B$5:$B$350,$C152,DATA_FINAL!$D$5:$D$350,$D152),IF($G152="***","***",IFERROR(SUMIFS(DATA_FINAL!$S$5:$S$350,DATA_FINAL!$A$5:$A$350,$F152),"")))))</f>
        <v>***</v>
      </c>
      <c r="K152" s="84" t="str">
        <f t="shared" si="17"/>
        <v>***</v>
      </c>
      <c r="L152" s="72" t="str">
        <f t="shared" si="18"/>
        <v>***</v>
      </c>
      <c r="M152" s="72" t="str">
        <f t="shared" si="19"/>
        <v>***</v>
      </c>
      <c r="N152" s="71" t="str">
        <f>IF($G152=$D152,AJ$8,IF($G152=$AA$9,AJ$9,IF(LEFT($G152,5)=LEFT($AA$10,5),SUMIFS(DATA_FINAL!$AG$5:$AG$350,DATA_FINAL!$B$5:$B$350,$C152,DATA_FINAL!$D$5:$D$350,$D152),IF($G152="***","***",IFERROR(SUMIFS(DATA_FINAL!$AG$5:$AG$350,DATA_FINAL!$A$5:$A$350,$F152),"")))))</f>
        <v>***</v>
      </c>
      <c r="O152" s="307" t="str">
        <f t="shared" si="21"/>
        <v>***</v>
      </c>
    </row>
    <row r="153" spans="1:15" ht="15" customHeight="1" x14ac:dyDescent="0.35">
      <c r="A153" t="str">
        <f>IF(A152="","",IF(B152&gt;(SUMIFS(KEY!$Z$6:$Z$110,KEY!$X$6:$X$110,C153&amp;"-"&amp;A152)+1),IF((A152+1)&gt;$AA$6,"",(A152+1)),A152))</f>
        <v/>
      </c>
      <c r="B153" t="str">
        <f>IF(A153="","",COUNTIFS($A$8:$A153,A153)-2)</f>
        <v/>
      </c>
      <c r="C153" t="str">
        <f t="shared" si="20"/>
        <v>AutoTrader</v>
      </c>
      <c r="D153" t="str">
        <f>IFERROR(VLOOKUP($C153&amp;"-"&amp;$A153,KEY!$X$6:$Y$110,2,FALSE),"")</f>
        <v/>
      </c>
      <c r="E153" t="str">
        <f>IF(B153=-1,"*N",IF(B153=0,"*H",IF(B153&lt;(COUNTIFS(DATA_FINAL!$B$5:$B$350,C153,DATA_FINAL!$D$5:$D$350,D153)+1),VLOOKUP(C153&amp;"-"&amp;D153&amp;"-"&amp;B153,DATA_FINAL!$F$5:$G$350,2,FALSE),IF(B153=(COUNTIFS(DATA_FINAL!$B$5:$B$350,C153,DATA_FINAL!$D$5:$D$350,D153)+1),"*T",""))))</f>
        <v/>
      </c>
      <c r="F153" t="str">
        <f t="shared" si="22"/>
        <v/>
      </c>
      <c r="G153" s="64" t="str">
        <f>IF(E153="","***",IF(E153="*N",D153,IF(E153="*H",AA$9,IF(E153="*T","TOTAL (Store Count: "&amp;B152&amp;")",IFERROR(VLOOKUP(F153,DATA_FINAL!$A$5:$G$324,7,FALSE),"")))))</f>
        <v>***</v>
      </c>
      <c r="H153" s="71" t="str">
        <f>IF($G153=$D153,AF$8,IF($G153=$AA$9,AF$9,IF(LEFT($G153,5)=LEFT($AA$10,5),SUMIFS(DATA_FINAL!$AC$5:$AC$350,DATA_FINAL!$B$5:$B$350,$C153,DATA_FINAL!$D$5:$D$350,$D153),IF($G153="***","***",IFERROR(SUMIFS(DATA_FINAL!$AC$5:$AC$350,DATA_FINAL!$A$5:$A$350,$F153),"")))))</f>
        <v>***</v>
      </c>
      <c r="I153" s="72" t="str">
        <f>IF($G153=$D153,AB$8,IF($G153=$AA$9,AB$9,IF(LEFT($G153,5)=LEFT($AA$10,5),SUMIFS(DATA_FINAL!$P$5:$P$350,DATA_FINAL!$B$5:$B$350,$C153,DATA_FINAL!$D$5:$D$350,$D153),IF($G153="***","***",IFERROR(SUMIFS(DATA_FINAL!$P$5:$P$350,DATA_FINAL!$A$5:$A$350,$F153),"")))))</f>
        <v>***</v>
      </c>
      <c r="J153" s="72" t="str">
        <f>IF($G153=$D153,AC$8,IF($G153=$AA$9,AC$9,IF(LEFT($G153,5)=LEFT($AA$10,5),SUMIFS(DATA_FINAL!$S$5:$S$350,DATA_FINAL!$B$5:$B$350,$C153,DATA_FINAL!$D$5:$D$350,$D153),IF($G153="***","***",IFERROR(SUMIFS(DATA_FINAL!$S$5:$S$350,DATA_FINAL!$A$5:$A$350,$F153),"")))))</f>
        <v>***</v>
      </c>
      <c r="K153" s="84" t="str">
        <f t="shared" si="17"/>
        <v>***</v>
      </c>
      <c r="L153" s="72" t="str">
        <f t="shared" si="18"/>
        <v>***</v>
      </c>
      <c r="M153" s="72" t="str">
        <f t="shared" si="19"/>
        <v>***</v>
      </c>
      <c r="N153" s="71" t="str">
        <f>IF($G153=$D153,AJ$8,IF($G153=$AA$9,AJ$9,IF(LEFT($G153,5)=LEFT($AA$10,5),SUMIFS(DATA_FINAL!$AG$5:$AG$350,DATA_FINAL!$B$5:$B$350,$C153,DATA_FINAL!$D$5:$D$350,$D153),IF($G153="***","***",IFERROR(SUMIFS(DATA_FINAL!$AG$5:$AG$350,DATA_FINAL!$A$5:$A$350,$F153),"")))))</f>
        <v>***</v>
      </c>
      <c r="O153" s="307" t="str">
        <f t="shared" si="21"/>
        <v>***</v>
      </c>
    </row>
    <row r="154" spans="1:15" ht="15" customHeight="1" x14ac:dyDescent="0.35">
      <c r="A154" t="str">
        <f>IF(A153="","",IF(B153&gt;(SUMIFS(KEY!$Z$6:$Z$110,KEY!$X$6:$X$110,C154&amp;"-"&amp;A153)+1),IF((A153+1)&gt;$AA$6,"",(A153+1)),A153))</f>
        <v/>
      </c>
      <c r="B154" t="str">
        <f>IF(A154="","",COUNTIFS($A$8:$A154,A154)-2)</f>
        <v/>
      </c>
      <c r="C154" t="str">
        <f t="shared" si="20"/>
        <v>AutoTrader</v>
      </c>
      <c r="D154" t="str">
        <f>IFERROR(VLOOKUP($C154&amp;"-"&amp;$A154,KEY!$X$6:$Y$110,2,FALSE),"")</f>
        <v/>
      </c>
      <c r="E154" t="str">
        <f>IF(B154=-1,"*N",IF(B154=0,"*H",IF(B154&lt;(COUNTIFS(DATA_FINAL!$B$5:$B$350,C154,DATA_FINAL!$D$5:$D$350,D154)+1),VLOOKUP(C154&amp;"-"&amp;D154&amp;"-"&amp;B154,DATA_FINAL!$F$5:$G$350,2,FALSE),IF(B154=(COUNTIFS(DATA_FINAL!$B$5:$B$350,C154,DATA_FINAL!$D$5:$D$350,D154)+1),"*T",""))))</f>
        <v/>
      </c>
      <c r="F154" t="str">
        <f t="shared" si="22"/>
        <v/>
      </c>
      <c r="G154" s="64" t="str">
        <f>IF(E154="","***",IF(E154="*N",D154,IF(E154="*H",AA$9,IF(E154="*T","TOTAL (Store Count: "&amp;B153&amp;")",IFERROR(VLOOKUP(F154,DATA_FINAL!$A$5:$G$324,7,FALSE),"")))))</f>
        <v>***</v>
      </c>
      <c r="H154" s="71" t="str">
        <f>IF($G154=$D154,AF$8,IF($G154=$AA$9,AF$9,IF(LEFT($G154,5)=LEFT($AA$10,5),SUMIFS(DATA_FINAL!$AC$5:$AC$350,DATA_FINAL!$B$5:$B$350,$C154,DATA_FINAL!$D$5:$D$350,$D154),IF($G154="***","***",IFERROR(SUMIFS(DATA_FINAL!$AC$5:$AC$350,DATA_FINAL!$A$5:$A$350,$F154),"")))))</f>
        <v>***</v>
      </c>
      <c r="I154" s="72" t="str">
        <f>IF($G154=$D154,AB$8,IF($G154=$AA$9,AB$9,IF(LEFT($G154,5)=LEFT($AA$10,5),SUMIFS(DATA_FINAL!$P$5:$P$350,DATA_FINAL!$B$5:$B$350,$C154,DATA_FINAL!$D$5:$D$350,$D154),IF($G154="***","***",IFERROR(SUMIFS(DATA_FINAL!$P$5:$P$350,DATA_FINAL!$A$5:$A$350,$F154),"")))))</f>
        <v>***</v>
      </c>
      <c r="J154" s="72" t="str">
        <f>IF($G154=$D154,AC$8,IF($G154=$AA$9,AC$9,IF(LEFT($G154,5)=LEFT($AA$10,5),SUMIFS(DATA_FINAL!$S$5:$S$350,DATA_FINAL!$B$5:$B$350,$C154,DATA_FINAL!$D$5:$D$350,$D154),IF($G154="***","***",IFERROR(SUMIFS(DATA_FINAL!$S$5:$S$350,DATA_FINAL!$A$5:$A$350,$F154),"")))))</f>
        <v>***</v>
      </c>
      <c r="K154" s="84" t="str">
        <f t="shared" si="17"/>
        <v>***</v>
      </c>
      <c r="L154" s="72" t="str">
        <f t="shared" si="18"/>
        <v>***</v>
      </c>
      <c r="M154" s="72" t="str">
        <f t="shared" si="19"/>
        <v>***</v>
      </c>
      <c r="N154" s="71" t="str">
        <f>IF($G154=$D154,AJ$8,IF($G154=$AA$9,AJ$9,IF(LEFT($G154,5)=LEFT($AA$10,5),SUMIFS(DATA_FINAL!$AG$5:$AG$350,DATA_FINAL!$B$5:$B$350,$C154,DATA_FINAL!$D$5:$D$350,$D154),IF($G154="***","***",IFERROR(SUMIFS(DATA_FINAL!$AG$5:$AG$350,DATA_FINAL!$A$5:$A$350,$F154),"")))))</f>
        <v>***</v>
      </c>
      <c r="O154" s="307" t="str">
        <f t="shared" si="21"/>
        <v>***</v>
      </c>
    </row>
    <row r="155" spans="1:15" ht="15" customHeight="1" x14ac:dyDescent="0.35">
      <c r="A155" t="str">
        <f>IF(A154="","",IF(B154&gt;(SUMIFS(KEY!$Z$6:$Z$110,KEY!$X$6:$X$110,C155&amp;"-"&amp;A154)+1),IF((A154+1)&gt;$AA$6,"",(A154+1)),A154))</f>
        <v/>
      </c>
      <c r="B155" t="str">
        <f>IF(A155="","",COUNTIFS($A$8:$A155,A155)-2)</f>
        <v/>
      </c>
      <c r="C155" t="str">
        <f t="shared" si="20"/>
        <v>AutoTrader</v>
      </c>
      <c r="D155" t="str">
        <f>IFERROR(VLOOKUP($C155&amp;"-"&amp;$A155,KEY!$X$6:$Y$110,2,FALSE),"")</f>
        <v/>
      </c>
      <c r="E155" t="str">
        <f>IF(B155=-1,"*N",IF(B155=0,"*H",IF(B155&lt;(COUNTIFS(DATA_FINAL!$B$5:$B$350,C155,DATA_FINAL!$D$5:$D$350,D155)+1),VLOOKUP(C155&amp;"-"&amp;D155&amp;"-"&amp;B155,DATA_FINAL!$F$5:$G$350,2,FALSE),IF(B155=(COUNTIFS(DATA_FINAL!$B$5:$B$350,C155,DATA_FINAL!$D$5:$D$350,D155)+1),"*T",""))))</f>
        <v/>
      </c>
      <c r="F155" t="str">
        <f t="shared" si="22"/>
        <v/>
      </c>
      <c r="G155" s="64" t="str">
        <f>IF(E155="","***",IF(E155="*N",D155,IF(E155="*H",AA$9,IF(E155="*T","TOTAL (Store Count: "&amp;B154&amp;")",IFERROR(VLOOKUP(F155,DATA_FINAL!$A$5:$G$324,7,FALSE),"")))))</f>
        <v>***</v>
      </c>
      <c r="H155" s="71" t="str">
        <f>IF($G155=$D155,AF$8,IF($G155=$AA$9,AF$9,IF(LEFT($G155,5)=LEFT($AA$10,5),SUMIFS(DATA_FINAL!$AC$5:$AC$350,DATA_FINAL!$B$5:$B$350,$C155,DATA_FINAL!$D$5:$D$350,$D155),IF($G155="***","***",IFERROR(SUMIFS(DATA_FINAL!$AC$5:$AC$350,DATA_FINAL!$A$5:$A$350,$F155),"")))))</f>
        <v>***</v>
      </c>
      <c r="I155" s="72" t="str">
        <f>IF($G155=$D155,AB$8,IF($G155=$AA$9,AB$9,IF(LEFT($G155,5)=LEFT($AA$10,5),SUMIFS(DATA_FINAL!$P$5:$P$350,DATA_FINAL!$B$5:$B$350,$C155,DATA_FINAL!$D$5:$D$350,$D155),IF($G155="***","***",IFERROR(SUMIFS(DATA_FINAL!$P$5:$P$350,DATA_FINAL!$A$5:$A$350,$F155),"")))))</f>
        <v>***</v>
      </c>
      <c r="J155" s="72" t="str">
        <f>IF($G155=$D155,AC$8,IF($G155=$AA$9,AC$9,IF(LEFT($G155,5)=LEFT($AA$10,5),SUMIFS(DATA_FINAL!$S$5:$S$350,DATA_FINAL!$B$5:$B$350,$C155,DATA_FINAL!$D$5:$D$350,$D155),IF($G155="***","***",IFERROR(SUMIFS(DATA_FINAL!$S$5:$S$350,DATA_FINAL!$A$5:$A$350,$F155),"")))))</f>
        <v>***</v>
      </c>
      <c r="K155" s="84" t="str">
        <f t="shared" si="17"/>
        <v>***</v>
      </c>
      <c r="L155" s="72" t="str">
        <f t="shared" si="18"/>
        <v>***</v>
      </c>
      <c r="M155" s="72" t="str">
        <f t="shared" si="19"/>
        <v>***</v>
      </c>
      <c r="N155" s="71" t="str">
        <f>IF($G155=$D155,AJ$8,IF($G155=$AA$9,AJ$9,IF(LEFT($G155,5)=LEFT($AA$10,5),SUMIFS(DATA_FINAL!$AG$5:$AG$350,DATA_FINAL!$B$5:$B$350,$C155,DATA_FINAL!$D$5:$D$350,$D155),IF($G155="***","***",IFERROR(SUMIFS(DATA_FINAL!$AG$5:$AG$350,DATA_FINAL!$A$5:$A$350,$F155),"")))))</f>
        <v>***</v>
      </c>
      <c r="O155" s="307" t="str">
        <f t="shared" si="21"/>
        <v>***</v>
      </c>
    </row>
    <row r="156" spans="1:15" ht="15" customHeight="1" x14ac:dyDescent="0.35">
      <c r="A156" t="str">
        <f>IF(A155="","",IF(B155&gt;(SUMIFS(KEY!$Z$6:$Z$110,KEY!$X$6:$X$110,C156&amp;"-"&amp;A155)+1),IF((A155+1)&gt;$AA$6,"",(A155+1)),A155))</f>
        <v/>
      </c>
      <c r="B156" t="str">
        <f>IF(A156="","",COUNTIFS($A$8:$A156,A156)-2)</f>
        <v/>
      </c>
      <c r="C156" t="str">
        <f t="shared" si="20"/>
        <v>AutoTrader</v>
      </c>
      <c r="D156" t="str">
        <f>IFERROR(VLOOKUP($C156&amp;"-"&amp;$A156,KEY!$X$6:$Y$110,2,FALSE),"")</f>
        <v/>
      </c>
      <c r="E156" t="str">
        <f>IF(B156=-1,"*N",IF(B156=0,"*H",IF(B156&lt;(COUNTIFS(DATA_FINAL!$B$5:$B$350,C156,DATA_FINAL!$D$5:$D$350,D156)+1),VLOOKUP(C156&amp;"-"&amp;D156&amp;"-"&amp;B156,DATA_FINAL!$F$5:$G$350,2,FALSE),IF(B156=(COUNTIFS(DATA_FINAL!$B$5:$B$350,C156,DATA_FINAL!$D$5:$D$350,D156)+1),"*T",""))))</f>
        <v/>
      </c>
      <c r="F156" t="str">
        <f t="shared" si="22"/>
        <v/>
      </c>
      <c r="G156" s="64" t="str">
        <f>IF(E156="","***",IF(E156="*N",D156,IF(E156="*H",AA$9,IF(E156="*T","TOTAL (Store Count: "&amp;B155&amp;")",IFERROR(VLOOKUP(F156,DATA_FINAL!$A$5:$G$324,7,FALSE),"")))))</f>
        <v>***</v>
      </c>
      <c r="H156" s="71" t="str">
        <f>IF($G156=$D156,AF$8,IF($G156=$AA$9,AF$9,IF(LEFT($G156,5)=LEFT($AA$10,5),SUMIFS(DATA_FINAL!$AC$5:$AC$350,DATA_FINAL!$B$5:$B$350,$C156,DATA_FINAL!$D$5:$D$350,$D156),IF($G156="***","***",IFERROR(SUMIFS(DATA_FINAL!$AC$5:$AC$350,DATA_FINAL!$A$5:$A$350,$F156),"")))))</f>
        <v>***</v>
      </c>
      <c r="I156" s="72" t="str">
        <f>IF($G156=$D156,AB$8,IF($G156=$AA$9,AB$9,IF(LEFT($G156,5)=LEFT($AA$10,5),SUMIFS(DATA_FINAL!$P$5:$P$350,DATA_FINAL!$B$5:$B$350,$C156,DATA_FINAL!$D$5:$D$350,$D156),IF($G156="***","***",IFERROR(SUMIFS(DATA_FINAL!$P$5:$P$350,DATA_FINAL!$A$5:$A$350,$F156),"")))))</f>
        <v>***</v>
      </c>
      <c r="J156" s="72" t="str">
        <f>IF($G156=$D156,AC$8,IF($G156=$AA$9,AC$9,IF(LEFT($G156,5)=LEFT($AA$10,5),SUMIFS(DATA_FINAL!$S$5:$S$350,DATA_FINAL!$B$5:$B$350,$C156,DATA_FINAL!$D$5:$D$350,$D156),IF($G156="***","***",IFERROR(SUMIFS(DATA_FINAL!$S$5:$S$350,DATA_FINAL!$A$5:$A$350,$F156),"")))))</f>
        <v>***</v>
      </c>
      <c r="K156" s="84" t="str">
        <f t="shared" si="17"/>
        <v>***</v>
      </c>
      <c r="L156" s="72" t="str">
        <f t="shared" si="18"/>
        <v>***</v>
      </c>
      <c r="M156" s="72" t="str">
        <f t="shared" si="19"/>
        <v>***</v>
      </c>
      <c r="N156" s="71" t="str">
        <f>IF($G156=$D156,AJ$8,IF($G156=$AA$9,AJ$9,IF(LEFT($G156,5)=LEFT($AA$10,5),SUMIFS(DATA_FINAL!$AG$5:$AG$350,DATA_FINAL!$B$5:$B$350,$C156,DATA_FINAL!$D$5:$D$350,$D156),IF($G156="***","***",IFERROR(SUMIFS(DATA_FINAL!$AG$5:$AG$350,DATA_FINAL!$A$5:$A$350,$F156),"")))))</f>
        <v>***</v>
      </c>
      <c r="O156" s="307" t="str">
        <f t="shared" si="21"/>
        <v>***</v>
      </c>
    </row>
    <row r="157" spans="1:15" ht="15" customHeight="1" x14ac:dyDescent="0.35">
      <c r="A157" t="str">
        <f>IF(A156="","",IF(B156&gt;(SUMIFS(KEY!$Z$6:$Z$110,KEY!$X$6:$X$110,C157&amp;"-"&amp;A156)+1),IF((A156+1)&gt;$AA$6,"",(A156+1)),A156))</f>
        <v/>
      </c>
      <c r="B157" t="str">
        <f>IF(A157="","",COUNTIFS($A$8:$A157,A157)-2)</f>
        <v/>
      </c>
      <c r="C157" t="str">
        <f t="shared" si="20"/>
        <v>AutoTrader</v>
      </c>
      <c r="D157" t="str">
        <f>IFERROR(VLOOKUP($C157&amp;"-"&amp;$A157,KEY!$X$6:$Y$110,2,FALSE),"")</f>
        <v/>
      </c>
      <c r="E157" t="str">
        <f>IF(B157=-1,"*N",IF(B157=0,"*H",IF(B157&lt;(COUNTIFS(DATA_FINAL!$B$5:$B$350,C157,DATA_FINAL!$D$5:$D$350,D157)+1),VLOOKUP(C157&amp;"-"&amp;D157&amp;"-"&amp;B157,DATA_FINAL!$F$5:$G$350,2,FALSE),IF(B157=(COUNTIFS(DATA_FINAL!$B$5:$B$350,C157,DATA_FINAL!$D$5:$D$350,D157)+1),"*T",""))))</f>
        <v/>
      </c>
      <c r="F157" t="str">
        <f t="shared" si="22"/>
        <v/>
      </c>
      <c r="G157" s="64" t="str">
        <f>IF(E157="","***",IF(E157="*N",D157,IF(E157="*H",AA$9,IF(E157="*T","TOTAL (Store Count: "&amp;B156&amp;")",IFERROR(VLOOKUP(F157,DATA_FINAL!$A$5:$G$324,7,FALSE),"")))))</f>
        <v>***</v>
      </c>
      <c r="H157" s="71" t="str">
        <f>IF($G157=$D157,AF$8,IF($G157=$AA$9,AF$9,IF(LEFT($G157,5)=LEFT($AA$10,5),SUMIFS(DATA_FINAL!$AC$5:$AC$350,DATA_FINAL!$B$5:$B$350,$C157,DATA_FINAL!$D$5:$D$350,$D157),IF($G157="***","***",IFERROR(SUMIFS(DATA_FINAL!$AC$5:$AC$350,DATA_FINAL!$A$5:$A$350,$F157),"")))))</f>
        <v>***</v>
      </c>
      <c r="I157" s="72" t="str">
        <f>IF($G157=$D157,AB$8,IF($G157=$AA$9,AB$9,IF(LEFT($G157,5)=LEFT($AA$10,5),SUMIFS(DATA_FINAL!$P$5:$P$350,DATA_FINAL!$B$5:$B$350,$C157,DATA_FINAL!$D$5:$D$350,$D157),IF($G157="***","***",IFERROR(SUMIFS(DATA_FINAL!$P$5:$P$350,DATA_FINAL!$A$5:$A$350,$F157),"")))))</f>
        <v>***</v>
      </c>
      <c r="J157" s="72" t="str">
        <f>IF($G157=$D157,AC$8,IF($G157=$AA$9,AC$9,IF(LEFT($G157,5)=LEFT($AA$10,5),SUMIFS(DATA_FINAL!$S$5:$S$350,DATA_FINAL!$B$5:$B$350,$C157,DATA_FINAL!$D$5:$D$350,$D157),IF($G157="***","***",IFERROR(SUMIFS(DATA_FINAL!$S$5:$S$350,DATA_FINAL!$A$5:$A$350,$F157),"")))))</f>
        <v>***</v>
      </c>
      <c r="K157" s="84" t="str">
        <f t="shared" si="17"/>
        <v>***</v>
      </c>
      <c r="L157" s="72" t="str">
        <f t="shared" si="18"/>
        <v>***</v>
      </c>
      <c r="M157" s="72" t="str">
        <f t="shared" si="19"/>
        <v>***</v>
      </c>
      <c r="N157" s="71" t="str">
        <f>IF($G157=$D157,AJ$8,IF($G157=$AA$9,AJ$9,IF(LEFT($G157,5)=LEFT($AA$10,5),SUMIFS(DATA_FINAL!$AG$5:$AG$350,DATA_FINAL!$B$5:$B$350,$C157,DATA_FINAL!$D$5:$D$350,$D157),IF($G157="***","***",IFERROR(SUMIFS(DATA_FINAL!$AG$5:$AG$350,DATA_FINAL!$A$5:$A$350,$F157),"")))))</f>
        <v>***</v>
      </c>
      <c r="O157" s="307" t="str">
        <f t="shared" si="21"/>
        <v>***</v>
      </c>
    </row>
    <row r="158" spans="1:15" x14ac:dyDescent="0.35">
      <c r="A158" t="str">
        <f>IF(A157="","",IF(B157&gt;(SUMIFS(KEY!$Z$6:$Z$110,KEY!$X$6:$X$110,C158&amp;"-"&amp;A157)+1),IF((A157+1)&gt;$AA$6,"",(A157+1)),A157))</f>
        <v/>
      </c>
      <c r="B158" t="str">
        <f>IF(A158="","",COUNTIFS($A$8:$A158,A158)-2)</f>
        <v/>
      </c>
      <c r="C158" t="str">
        <f t="shared" si="20"/>
        <v>AutoTrader</v>
      </c>
      <c r="D158" t="str">
        <f>IFERROR(VLOOKUP($C158&amp;"-"&amp;$A158,KEY!$X$6:$Y$110,2,FALSE),"")</f>
        <v/>
      </c>
      <c r="E158" t="str">
        <f>IF(B158=-1,"*N",IF(B158=0,"*H",IF(B158&lt;(COUNTIFS(DATA_FINAL!$B$5:$B$350,C158,DATA_FINAL!$D$5:$D$350,D158)+1),VLOOKUP(C158&amp;"-"&amp;D158&amp;"-"&amp;B158,DATA_FINAL!$F$5:$G$350,2,FALSE),IF(B158=(COUNTIFS(DATA_FINAL!$B$5:$B$350,C158,DATA_FINAL!$D$5:$D$350,D158)+1),"*T",""))))</f>
        <v/>
      </c>
      <c r="F158" t="str">
        <f t="shared" si="22"/>
        <v/>
      </c>
      <c r="G158" s="64" t="str">
        <f>IF(E158="","***",IF(E158="*N",D158,IF(E158="*H",AA$9,IF(E158="*T","TOTAL (Store Count: "&amp;B157&amp;")",IFERROR(VLOOKUP(F158,DATA_FINAL!$A$5:$G$324,7,FALSE),"")))))</f>
        <v>***</v>
      </c>
      <c r="H158" s="71" t="str">
        <f>IF($G158=$D158,AF$8,IF($G158=$AA$9,AF$9,IF(LEFT($G158,5)=LEFT($AA$10,5),SUMIFS(DATA_FINAL!$AC$5:$AC$350,DATA_FINAL!$B$5:$B$350,$C158,DATA_FINAL!$D$5:$D$350,$D158),IF($G158="***","***",IFERROR(SUMIFS(DATA_FINAL!$AC$5:$AC$350,DATA_FINAL!$A$5:$A$350,$F158),"")))))</f>
        <v>***</v>
      </c>
      <c r="I158" s="72" t="str">
        <f>IF($G158=$D158,AB$8,IF($G158=$AA$9,AB$9,IF(LEFT($G158,5)=LEFT($AA$10,5),SUMIFS(DATA_FINAL!$P$5:$P$350,DATA_FINAL!$B$5:$B$350,$C158,DATA_FINAL!$D$5:$D$350,$D158),IF($G158="***","***",IFERROR(SUMIFS(DATA_FINAL!$P$5:$P$350,DATA_FINAL!$A$5:$A$350,$F158),"")))))</f>
        <v>***</v>
      </c>
      <c r="J158" s="72" t="str">
        <f>IF($G158=$D158,AC$8,IF($G158=$AA$9,AC$9,IF(LEFT($G158,5)=LEFT($AA$10,5),SUMIFS(DATA_FINAL!$S$5:$S$350,DATA_FINAL!$B$5:$B$350,$C158,DATA_FINAL!$D$5:$D$350,$D158),IF($G158="***","***",IFERROR(SUMIFS(DATA_FINAL!$S$5:$S$350,DATA_FINAL!$A$5:$A$350,$F158),"")))))</f>
        <v>***</v>
      </c>
      <c r="K158" s="84" t="str">
        <f t="shared" si="17"/>
        <v>***</v>
      </c>
      <c r="L158" s="72" t="str">
        <f t="shared" si="18"/>
        <v>***</v>
      </c>
      <c r="M158" s="72" t="str">
        <f t="shared" si="19"/>
        <v>***</v>
      </c>
      <c r="N158" s="71" t="str">
        <f>IF($G158=$D158,AJ$8,IF($G158=$AA$9,AJ$9,IF(LEFT($G158,5)=LEFT($AA$10,5),SUMIFS(DATA_FINAL!$AG$5:$AG$350,DATA_FINAL!$B$5:$B$350,$C158,DATA_FINAL!$D$5:$D$350,$D158),IF($G158="***","***",IFERROR(SUMIFS(DATA_FINAL!$AG$5:$AG$350,DATA_FINAL!$A$5:$A$350,$F158),"")))))</f>
        <v>***</v>
      </c>
      <c r="O158" s="307" t="str">
        <f t="shared" si="21"/>
        <v>***</v>
      </c>
    </row>
    <row r="159" spans="1:15" x14ac:dyDescent="0.35">
      <c r="A159" t="str">
        <f>IF(A158="","",IF(B158&gt;(SUMIFS(KEY!$Z$6:$Z$110,KEY!$X$6:$X$110,C159&amp;"-"&amp;A158)+1),IF((A158+1)&gt;$AA$6,"",(A158+1)),A158))</f>
        <v/>
      </c>
      <c r="B159" t="str">
        <f>IF(A159="","",COUNTIFS($A$8:$A159,A159)-2)</f>
        <v/>
      </c>
      <c r="C159" t="str">
        <f t="shared" si="20"/>
        <v>AutoTrader</v>
      </c>
      <c r="D159" t="str">
        <f>IFERROR(VLOOKUP($C159&amp;"-"&amp;$A159,KEY!$X$6:$Y$110,2,FALSE),"")</f>
        <v/>
      </c>
      <c r="E159" t="str">
        <f>IF(B159=-1,"*N",IF(B159=0,"*H",IF(B159&lt;(COUNTIFS(DATA_FINAL!$B$5:$B$350,C159,DATA_FINAL!$D$5:$D$350,D159)+1),VLOOKUP(C159&amp;"-"&amp;D159&amp;"-"&amp;B159,DATA_FINAL!$F$5:$G$350,2,FALSE),IF(B159=(COUNTIFS(DATA_FINAL!$B$5:$B$350,C159,DATA_FINAL!$D$5:$D$350,D159)+1),"*T",""))))</f>
        <v/>
      </c>
      <c r="F159" t="str">
        <f t="shared" si="22"/>
        <v/>
      </c>
      <c r="G159" s="64" t="str">
        <f>IF(E159="","***",IF(E159="*N",D159,IF(E159="*H",AA$9,IF(E159="*T","TOTAL (Store Count: "&amp;B158&amp;")",IFERROR(VLOOKUP(F159,DATA_FINAL!$A$5:$G$324,7,FALSE),"")))))</f>
        <v>***</v>
      </c>
      <c r="H159" s="71" t="str">
        <f>IF($G159=$D159,AF$8,IF($G159=$AA$9,AF$9,IF(LEFT($G159,5)=LEFT($AA$10,5),SUMIFS(DATA_FINAL!$AC$5:$AC$350,DATA_FINAL!$B$5:$B$350,$C159,DATA_FINAL!$D$5:$D$350,$D159),IF($G159="***","***",IFERROR(SUMIFS(DATA_FINAL!$AC$5:$AC$350,DATA_FINAL!$A$5:$A$350,$F159),"")))))</f>
        <v>***</v>
      </c>
      <c r="I159" s="72" t="str">
        <f>IF($G159=$D159,AB$8,IF($G159=$AA$9,AB$9,IF(LEFT($G159,5)=LEFT($AA$10,5),SUMIFS(DATA_FINAL!$P$5:$P$350,DATA_FINAL!$B$5:$B$350,$C159,DATA_FINAL!$D$5:$D$350,$D159),IF($G159="***","***",IFERROR(SUMIFS(DATA_FINAL!$P$5:$P$350,DATA_FINAL!$A$5:$A$350,$F159),"")))))</f>
        <v>***</v>
      </c>
      <c r="J159" s="72" t="str">
        <f>IF($G159=$D159,AC$8,IF($G159=$AA$9,AC$9,IF(LEFT($G159,5)=LEFT($AA$10,5),SUMIFS(DATA_FINAL!$S$5:$S$350,DATA_FINAL!$B$5:$B$350,$C159,DATA_FINAL!$D$5:$D$350,$D159),IF($G159="***","***",IFERROR(SUMIFS(DATA_FINAL!$S$5:$S$350,DATA_FINAL!$A$5:$A$350,$F159),"")))))</f>
        <v>***</v>
      </c>
      <c r="K159" s="84" t="str">
        <f t="shared" si="17"/>
        <v>***</v>
      </c>
      <c r="L159" s="72" t="str">
        <f t="shared" si="18"/>
        <v>***</v>
      </c>
      <c r="M159" s="72" t="str">
        <f t="shared" si="19"/>
        <v>***</v>
      </c>
      <c r="N159" s="71" t="str">
        <f>IF($G159=$D159,AJ$8,IF($G159=$AA$9,AJ$9,IF(LEFT($G159,5)=LEFT($AA$10,5),SUMIFS(DATA_FINAL!$AG$5:$AG$350,DATA_FINAL!$B$5:$B$350,$C159,DATA_FINAL!$D$5:$D$350,$D159),IF($G159="***","***",IFERROR(SUMIFS(DATA_FINAL!$AG$5:$AG$350,DATA_FINAL!$A$5:$A$350,$F159),"")))))</f>
        <v>***</v>
      </c>
      <c r="O159" s="307" t="str">
        <f t="shared" si="21"/>
        <v>***</v>
      </c>
    </row>
    <row r="160" spans="1:15" x14ac:dyDescent="0.35">
      <c r="D160" t="str">
        <f>IFERROR(VLOOKUP($A160,KEY!$J$17:$K$48,2,FALSE),"")</f>
        <v/>
      </c>
      <c r="G160" s="64" t="str">
        <f>IF(E160="","***",IF(E160="*N",D160,IF(E160="*H",AA$9,IF(E160="*T","TOTAL (Store Count: "&amp;B159&amp;")",IFERROR(VLOOKUP(F160,DATA_FINAL!$A$5:$G$324,7,FALSE),"")))))</f>
        <v>***</v>
      </c>
      <c r="H160" s="71" t="str">
        <f>IF($G160=$D160,AF$8,IF($G160=$AA$9,AF$9,IF(LEFT($G160,5)=LEFT($AA$10,5),SUMIFS(DATA_FINAL!$AC$5:$AC$350,DATA_FINAL!$B$5:$B$350,$C160,DATA_FINAL!$D$5:$D$350,$D160),IF($G160="***","***",IFERROR(SUMIFS(DATA_FINAL!$AC$5:$AC$350,DATA_FINAL!$A$5:$A$350,$F160),"")))))</f>
        <v>***</v>
      </c>
      <c r="I160" s="72" t="str">
        <f>IF($G160=$D160,AB$8,IF($G160=$AA$9,AB$9,IF(LEFT($G160,5)=LEFT($AA$10,5),SUMIFS(DATA_FINAL!$P$5:$P$350,DATA_FINAL!$B$5:$B$350,$C160,DATA_FINAL!$D$5:$D$350,$D160),IF($G160="***","***",IFERROR(SUMIFS(DATA_FINAL!$P$5:$P$350,DATA_FINAL!$A$5:$A$350,$F160),"")))))</f>
        <v>***</v>
      </c>
      <c r="J160" s="72" t="str">
        <f>IF($G160=$D160,AC$8,IF($G160=$AA$9,AC$9,IF(LEFT($G160,5)=LEFT($AA$10,5),SUMIFS(DATA_FINAL!$S$5:$S$350,DATA_FINAL!$B$5:$B$350,$C160,DATA_FINAL!$D$5:$D$350,$D160),IF($G160="***","***",IFERROR(SUMIFS(DATA_FINAL!$S$5:$S$350,DATA_FINAL!$A$5:$A$350,$F160),"")))))</f>
        <v>***</v>
      </c>
      <c r="K160" s="84" t="str">
        <f t="shared" si="17"/>
        <v>***</v>
      </c>
      <c r="L160" s="72" t="str">
        <f t="shared" si="18"/>
        <v>***</v>
      </c>
      <c r="M160" s="72" t="str">
        <f t="shared" si="19"/>
        <v>***</v>
      </c>
      <c r="N160" s="71" t="str">
        <f>IF($G160=$D160,AJ$8,IF($G160=$AA$9,AJ$9,IF(LEFT($G160,5)=LEFT($AA$10,5),SUMIFS(DATA_FINAL!$AG$5:$AG$350,DATA_FINAL!$B$5:$B$350,$C160,DATA_FINAL!$D$5:$D$350,$D160),IF($G160="***","***",IFERROR(SUMIFS(DATA_FINAL!$AG$5:$AG$350,DATA_FINAL!$A$5:$A$350,$F160),"")))))</f>
        <v>***</v>
      </c>
      <c r="O160" s="307" t="str">
        <f t="shared" si="21"/>
        <v>***</v>
      </c>
    </row>
    <row r="161" spans="4:15" x14ac:dyDescent="0.35">
      <c r="D161" t="str">
        <f>IFERROR(VLOOKUP($A161,KEY!$J$17:$K$48,2,FALSE),"")</f>
        <v/>
      </c>
      <c r="G161" s="64" t="str">
        <f>IF(E161="","***",IF(E161="*N",D161,IF(E161="*H",AA$9,IF(E161="*T","TOTAL (Store Count: "&amp;B160&amp;")",IFERROR(VLOOKUP(F161,DATA_FINAL!$A$5:$G$324,7,FALSE),"")))))</f>
        <v>***</v>
      </c>
      <c r="H161" s="71" t="str">
        <f>IF($G161=$D161,AF$8,IF($G161=$AA$9,AF$9,IF(LEFT($G161,5)=LEFT($AA$10,5),SUMIFS(DATA_FINAL!$AC$5:$AC$350,DATA_FINAL!$B$5:$B$350,$C161,DATA_FINAL!$D$5:$D$350,$D161),IF($G161="***","***",IFERROR(SUMIFS(DATA_FINAL!$AC$5:$AC$350,DATA_FINAL!$A$5:$A$350,$F161),"")))))</f>
        <v>***</v>
      </c>
      <c r="I161" s="72" t="str">
        <f>IF($G161=$D161,AB$8,IF($G161=$AA$9,AB$9,IF(LEFT($G161,5)=LEFT($AA$10,5),SUMIFS(DATA_FINAL!$P$5:$P$350,DATA_FINAL!$B$5:$B$350,$C161,DATA_FINAL!$D$5:$D$350,$D161),IF($G161="***","***",IFERROR(SUMIFS(DATA_FINAL!$P$5:$P$350,DATA_FINAL!$A$5:$A$350,$F161),"")))))</f>
        <v>***</v>
      </c>
      <c r="J161" s="72" t="str">
        <f>IF($G161=$D161,AC$8,IF($G161=$AA$9,AC$9,IF(LEFT($G161,5)=LEFT($AA$10,5),SUMIFS(DATA_FINAL!$S$5:$S$350,DATA_FINAL!$B$5:$B$350,$C161,DATA_FINAL!$D$5:$D$350,$D161),IF($G161="***","***",IFERROR(SUMIFS(DATA_FINAL!$S$5:$S$350,DATA_FINAL!$A$5:$A$350,$F161),"")))))</f>
        <v>***</v>
      </c>
      <c r="K161" s="84" t="str">
        <f t="shared" si="17"/>
        <v>***</v>
      </c>
      <c r="L161" s="72" t="str">
        <f t="shared" si="18"/>
        <v>***</v>
      </c>
      <c r="M161" s="72" t="str">
        <f t="shared" si="19"/>
        <v>***</v>
      </c>
      <c r="N161" s="71" t="str">
        <f>IF($G161=$D161,AJ$8,IF($G161=$AA$9,AJ$9,IF(LEFT($G161,5)=LEFT($AA$10,5),SUMIFS(DATA_FINAL!$AG$5:$AG$350,DATA_FINAL!$B$5:$B$350,$C161,DATA_FINAL!$D$5:$D$350,$D161),IF($G161="***","***",IFERROR(SUMIFS(DATA_FINAL!$AG$5:$AG$350,DATA_FINAL!$A$5:$A$350,$F161),"")))))</f>
        <v>***</v>
      </c>
      <c r="O161" s="307" t="str">
        <f t="shared" si="21"/>
        <v>***</v>
      </c>
    </row>
    <row r="162" spans="4:15" x14ac:dyDescent="0.35">
      <c r="D162" t="str">
        <f>IFERROR(VLOOKUP($A162,KEY!$J$17:$K$48,2,FALSE),"")</f>
        <v/>
      </c>
      <c r="G162" s="64" t="str">
        <f>IF(E162="","***",IF(E162="*N",D162,IF(E162="*H",AA$9,IF(E162="*T","TOTAL (Store Count: "&amp;B161&amp;")",IFERROR(VLOOKUP(F162,DATA_FINAL!$A$5:$G$324,7,FALSE),"")))))</f>
        <v>***</v>
      </c>
      <c r="H162" s="71" t="str">
        <f>IF($G162=$D162,AF$8,IF($G162=$AA$9,AF$9,IF(LEFT($G162,5)=LEFT($AA$10,5),SUMIFS(DATA_FINAL!$AC$5:$AC$350,DATA_FINAL!$B$5:$B$350,$C162,DATA_FINAL!$D$5:$D$350,$D162),IF($G162="***","***",IFERROR(SUMIFS(DATA_FINAL!$AC$5:$AC$350,DATA_FINAL!$A$5:$A$350,$F162),"")))))</f>
        <v>***</v>
      </c>
      <c r="I162" s="72" t="str">
        <f>IF($G162=$D162,AB$8,IF($G162=$AA$9,AB$9,IF(LEFT($G162,5)=LEFT($AA$10,5),SUMIFS(DATA_FINAL!$P$5:$P$350,DATA_FINAL!$B$5:$B$350,$C162,DATA_FINAL!$D$5:$D$350,$D162),IF($G162="***","***",IFERROR(SUMIFS(DATA_FINAL!$P$5:$P$350,DATA_FINAL!$A$5:$A$350,$F162),"")))))</f>
        <v>***</v>
      </c>
      <c r="J162" s="72" t="str">
        <f>IF($G162=$D162,AC$8,IF($G162=$AA$9,AC$9,IF(LEFT($G162,5)=LEFT($AA$10,5),SUMIFS(DATA_FINAL!$S$5:$S$350,DATA_FINAL!$B$5:$B$350,$C162,DATA_FINAL!$D$5:$D$350,$D162),IF($G162="***","***",IFERROR(SUMIFS(DATA_FINAL!$S$5:$S$350,DATA_FINAL!$A$5:$A$350,$F162),"")))))</f>
        <v>***</v>
      </c>
      <c r="K162" s="84" t="str">
        <f t="shared" si="17"/>
        <v>***</v>
      </c>
      <c r="L162" s="72" t="str">
        <f t="shared" si="18"/>
        <v>***</v>
      </c>
      <c r="M162" s="72" t="str">
        <f t="shared" si="19"/>
        <v>***</v>
      </c>
      <c r="N162" s="71" t="str">
        <f>IF($G162=$D162,AJ$8,IF($G162=$AA$9,AJ$9,IF(LEFT($G162,5)=LEFT($AA$10,5),SUMIFS(DATA_FINAL!$AG$5:$AG$350,DATA_FINAL!$B$5:$B$350,$C162,DATA_FINAL!$D$5:$D$350,$D162),IF($G162="***","***",IFERROR(SUMIFS(DATA_FINAL!$AG$5:$AG$350,DATA_FINAL!$A$5:$A$350,$F162),"")))))</f>
        <v>***</v>
      </c>
      <c r="O162" s="307" t="str">
        <f t="shared" si="21"/>
        <v>***</v>
      </c>
    </row>
    <row r="163" spans="4:15" x14ac:dyDescent="0.35">
      <c r="D163" t="str">
        <f>IFERROR(VLOOKUP($A163,KEY!$J$17:$K$48,2,FALSE),"")</f>
        <v/>
      </c>
      <c r="G163" s="64" t="str">
        <f>IF(E163="","***",IF(E163="*N",D163,IF(E163="*H",AA$9,IF(E163="*T","TOTAL (Store Count: "&amp;B162&amp;")",IFERROR(VLOOKUP(F163,DATA_FINAL!$A$5:$G$324,7,FALSE),"")))))</f>
        <v>***</v>
      </c>
      <c r="H163" s="71" t="str">
        <f>IF($G163=$D163,AF$8,IF($G163=$AA$9,AF$9,IF(LEFT($G163,5)=LEFT($AA$10,5),SUMIFS(DATA_FINAL!$AC$5:$AC$350,DATA_FINAL!$B$5:$B$350,$C163,DATA_FINAL!$D$5:$D$350,$D163),IF($G163="***","***",IFERROR(SUMIFS(DATA_FINAL!$AC$5:$AC$350,DATA_FINAL!$A$5:$A$350,$F163),"")))))</f>
        <v>***</v>
      </c>
      <c r="I163" s="72" t="str">
        <f>IF($G163=$D163,AB$8,IF($G163=$AA$9,AB$9,IF(LEFT($G163,5)=LEFT($AA$10,5),SUMIFS(DATA_FINAL!$P$5:$P$350,DATA_FINAL!$B$5:$B$350,$C163,DATA_FINAL!$D$5:$D$350,$D163),IF($G163="***","***",IFERROR(SUMIFS(DATA_FINAL!$P$5:$P$350,DATA_FINAL!$A$5:$A$350,$F163),"")))))</f>
        <v>***</v>
      </c>
      <c r="J163" s="72" t="str">
        <f>IF($G163=$D163,AC$8,IF($G163=$AA$9,AC$9,IF(LEFT($G163,5)=LEFT($AA$10,5),SUMIFS(DATA_FINAL!$S$5:$S$350,DATA_FINAL!$B$5:$B$350,$C163,DATA_FINAL!$D$5:$D$350,$D163),IF($G163="***","***",IFERROR(SUMIFS(DATA_FINAL!$S$5:$S$350,DATA_FINAL!$A$5:$A$350,$F163),"")))))</f>
        <v>***</v>
      </c>
      <c r="K163" s="84" t="str">
        <f t="shared" si="17"/>
        <v>***</v>
      </c>
      <c r="L163" s="72" t="str">
        <f t="shared" si="18"/>
        <v>***</v>
      </c>
      <c r="M163" s="72" t="str">
        <f t="shared" si="19"/>
        <v>***</v>
      </c>
      <c r="N163" s="71" t="str">
        <f>IF($G163=$D163,AJ$8,IF($G163=$AA$9,AJ$9,IF(LEFT($G163,5)=LEFT($AA$10,5),SUMIFS(DATA_FINAL!$AG$5:$AG$350,DATA_FINAL!$B$5:$B$350,$C163,DATA_FINAL!$D$5:$D$350,$D163),IF($G163="***","***",IFERROR(SUMIFS(DATA_FINAL!$AG$5:$AG$350,DATA_FINAL!$A$5:$A$350,$F163),"")))))</f>
        <v>***</v>
      </c>
      <c r="O163" s="307" t="str">
        <f t="shared" si="21"/>
        <v>***</v>
      </c>
    </row>
    <row r="164" spans="4:15" x14ac:dyDescent="0.35">
      <c r="D164" t="str">
        <f>IFERROR(VLOOKUP($A164,KEY!$J$17:$K$48,2,FALSE),"")</f>
        <v/>
      </c>
      <c r="G164" s="64" t="str">
        <f>IF(E164="","***",IF(E164="*N",D164,IF(E164="*H",AA$9,IF(E164="*T","TOTAL (Store Count: "&amp;B163&amp;")",IFERROR(VLOOKUP(F164,DATA_FINAL!$A$5:$G$324,7,FALSE),"")))))</f>
        <v>***</v>
      </c>
      <c r="H164" s="71" t="str">
        <f>IF($G164=$D164,AF$8,IF($G164=$AA$9,AF$9,IF(LEFT($G164,5)=LEFT($AA$10,5),SUMIFS(DATA_FINAL!$AC$5:$AC$350,DATA_FINAL!$B$5:$B$350,$C164,DATA_FINAL!$D$5:$D$350,$D164),IF($G164="***","***",IFERROR(SUMIFS(DATA_FINAL!$AC$5:$AC$350,DATA_FINAL!$A$5:$A$350,$F164),"")))))</f>
        <v>***</v>
      </c>
      <c r="I164" s="72" t="str">
        <f>IF($G164=$D164,AB$8,IF($G164=$AA$9,AB$9,IF(LEFT($G164,5)=LEFT($AA$10,5),SUMIFS(DATA_FINAL!$P$5:$P$350,DATA_FINAL!$B$5:$B$350,$C164,DATA_FINAL!$D$5:$D$350,$D164),IF($G164="***","***",IFERROR(SUMIFS(DATA_FINAL!$P$5:$P$350,DATA_FINAL!$A$5:$A$350,$F164),"")))))</f>
        <v>***</v>
      </c>
      <c r="J164" s="72" t="str">
        <f>IF($G164=$D164,AC$8,IF($G164=$AA$9,AC$9,IF(LEFT($G164,5)=LEFT($AA$10,5),SUMIFS(DATA_FINAL!$S$5:$S$350,DATA_FINAL!$B$5:$B$350,$C164,DATA_FINAL!$D$5:$D$350,$D164),IF($G164="***","***",IFERROR(SUMIFS(DATA_FINAL!$S$5:$S$350,DATA_FINAL!$A$5:$A$350,$F164),"")))))</f>
        <v>***</v>
      </c>
      <c r="K164" s="84" t="str">
        <f t="shared" si="17"/>
        <v>***</v>
      </c>
      <c r="L164" s="72" t="str">
        <f t="shared" si="18"/>
        <v>***</v>
      </c>
      <c r="M164" s="72" t="str">
        <f t="shared" si="19"/>
        <v>***</v>
      </c>
      <c r="N164" s="71" t="str">
        <f>IF($G164=$D164,AJ$8,IF($G164=$AA$9,AJ$9,IF(LEFT($G164,5)=LEFT($AA$10,5),SUMIFS(DATA_FINAL!$AG$5:$AG$350,DATA_FINAL!$B$5:$B$350,$C164,DATA_FINAL!$D$5:$D$350,$D164),IF($G164="***","***",IFERROR(SUMIFS(DATA_FINAL!$AG$5:$AG$350,DATA_FINAL!$A$5:$A$350,$F164),"")))))</f>
        <v>***</v>
      </c>
      <c r="O164" s="307" t="str">
        <f t="shared" si="21"/>
        <v>***</v>
      </c>
    </row>
    <row r="165" spans="4:15" x14ac:dyDescent="0.35">
      <c r="D165" t="str">
        <f>IFERROR(VLOOKUP($A165,KEY!$J$17:$K$48,2,FALSE),"")</f>
        <v/>
      </c>
      <c r="G165" s="64" t="str">
        <f>IF(E165="","***",IF(E165="*N",D165,IF(E165="*H",AA$9,IF(E165="*T","TOTAL (Store Count: "&amp;B164&amp;")",IFERROR(VLOOKUP(F165,DATA_FINAL!$A$5:$G$324,7,FALSE),"")))))</f>
        <v>***</v>
      </c>
      <c r="H165" s="71" t="str">
        <f>IF($G165=$D165,AF$8,IF($G165=$AA$9,AF$9,IF(LEFT($G165,5)=LEFT($AA$10,5),SUMIFS(DATA_FINAL!$AC$5:$AC$350,DATA_FINAL!$B$5:$B$350,$C165,DATA_FINAL!$D$5:$D$350,$D165),IF($G165="***","***",IFERROR(SUMIFS(DATA_FINAL!$AC$5:$AC$350,DATA_FINAL!$A$5:$A$350,$F165),"")))))</f>
        <v>***</v>
      </c>
      <c r="I165" s="72" t="str">
        <f>IF($G165=$D165,AB$8,IF($G165=$AA$9,AB$9,IF(LEFT($G165,5)=LEFT($AA$10,5),SUMIFS(DATA_FINAL!$P$5:$P$350,DATA_FINAL!$B$5:$B$350,$C165,DATA_FINAL!$D$5:$D$350,$D165),IF($G165="***","***",IFERROR(SUMIFS(DATA_FINAL!$P$5:$P$350,DATA_FINAL!$A$5:$A$350,$F165),"")))))</f>
        <v>***</v>
      </c>
      <c r="J165" s="72" t="str">
        <f>IF($G165=$D165,AC$8,IF($G165=$AA$9,AC$9,IF(LEFT($G165,5)=LEFT($AA$10,5),SUMIFS(DATA_FINAL!$S$5:$S$350,DATA_FINAL!$B$5:$B$350,$C165,DATA_FINAL!$D$5:$D$350,$D165),IF($G165="***","***",IFERROR(SUMIFS(DATA_FINAL!$S$5:$S$350,DATA_FINAL!$A$5:$A$350,$F165),"")))))</f>
        <v>***</v>
      </c>
      <c r="K165" s="84" t="str">
        <f t="shared" si="17"/>
        <v>***</v>
      </c>
      <c r="L165" s="72" t="str">
        <f t="shared" si="18"/>
        <v>***</v>
      </c>
      <c r="M165" s="72" t="str">
        <f t="shared" si="19"/>
        <v>***</v>
      </c>
      <c r="N165" s="71" t="str">
        <f>IF($G165=$D165,AJ$8,IF($G165=$AA$9,AJ$9,IF(LEFT($G165,5)=LEFT($AA$10,5),SUMIFS(DATA_FINAL!$AG$5:$AG$350,DATA_FINAL!$B$5:$B$350,$C165,DATA_FINAL!$D$5:$D$350,$D165),IF($G165="***","***",IFERROR(SUMIFS(DATA_FINAL!$AG$5:$AG$350,DATA_FINAL!$A$5:$A$350,$F165),"")))))</f>
        <v>***</v>
      </c>
      <c r="O165" s="307" t="str">
        <f t="shared" si="21"/>
        <v>***</v>
      </c>
    </row>
    <row r="166" spans="4:15" x14ac:dyDescent="0.35">
      <c r="D166" t="str">
        <f>IFERROR(VLOOKUP($A166,KEY!$J$17:$K$48,2,FALSE),"")</f>
        <v/>
      </c>
      <c r="G166" s="64" t="str">
        <f>IF(E166="","***",IF(E166="*N",D166,IF(E166="*H",AA$9,IF(E166="*T","TOTAL (Store Count: "&amp;B165&amp;")",IFERROR(VLOOKUP(F166,DATA_FINAL!$A$5:$G$324,7,FALSE),"")))))</f>
        <v>***</v>
      </c>
      <c r="H166" s="71" t="str">
        <f>IF($G166=$D166,AF$8,IF($G166=$AA$9,AF$9,IF(LEFT($G166,5)=LEFT($AA$10,5),SUMIFS(DATA_FINAL!$AC$5:$AC$350,DATA_FINAL!$B$5:$B$350,$C166,DATA_FINAL!$D$5:$D$350,$D166),IF($G166="***","***",IFERROR(SUMIFS(DATA_FINAL!$AC$5:$AC$350,DATA_FINAL!$A$5:$A$350,$F166),"")))))</f>
        <v>***</v>
      </c>
      <c r="I166" s="72" t="str">
        <f>IF($G166=$D166,AB$8,IF($G166=$AA$9,AB$9,IF(LEFT($G166,5)=LEFT($AA$10,5),SUMIFS(DATA_FINAL!$P$5:$P$350,DATA_FINAL!$B$5:$B$350,$C166,DATA_FINAL!$D$5:$D$350,$D166),IF($G166="***","***",IFERROR(SUMIFS(DATA_FINAL!$P$5:$P$350,DATA_FINAL!$A$5:$A$350,$F166),"")))))</f>
        <v>***</v>
      </c>
      <c r="J166" s="72" t="str">
        <f>IF($G166=$D166,AC$8,IF($G166=$AA$9,AC$9,IF(LEFT($G166,5)=LEFT($AA$10,5),SUMIFS(DATA_FINAL!$S$5:$S$350,DATA_FINAL!$B$5:$B$350,$C166,DATA_FINAL!$D$5:$D$350,$D166),IF($G166="***","***",IFERROR(SUMIFS(DATA_FINAL!$S$5:$S$350,DATA_FINAL!$A$5:$A$350,$F166),"")))))</f>
        <v>***</v>
      </c>
      <c r="K166" s="84" t="str">
        <f t="shared" si="17"/>
        <v>***</v>
      </c>
      <c r="L166" s="72" t="str">
        <f t="shared" si="18"/>
        <v>***</v>
      </c>
      <c r="M166" s="72" t="str">
        <f t="shared" si="19"/>
        <v>***</v>
      </c>
      <c r="N166" s="71" t="str">
        <f>IF($G166=$D166,AJ$8,IF($G166=$AA$9,AJ$9,IF(LEFT($G166,5)=LEFT($AA$10,5),SUMIFS(DATA_FINAL!$AG$5:$AG$350,DATA_FINAL!$B$5:$B$350,$C166,DATA_FINAL!$D$5:$D$350,$D166),IF($G166="***","***",IFERROR(SUMIFS(DATA_FINAL!$AG$5:$AG$350,DATA_FINAL!$A$5:$A$350,$F166),"")))))</f>
        <v>***</v>
      </c>
      <c r="O166" s="307" t="str">
        <f t="shared" si="21"/>
        <v>***</v>
      </c>
    </row>
    <row r="167" spans="4:15" x14ac:dyDescent="0.35">
      <c r="D167" t="str">
        <f>IFERROR(VLOOKUP($A167,KEY!$J$17:$K$48,2,FALSE),"")</f>
        <v/>
      </c>
      <c r="G167" s="64" t="str">
        <f>IF(E167="","***",IF(E167="*N",D167,IF(E167="*H",AA$9,IF(E167="*T","TOTAL (Store Count: "&amp;B166&amp;")",IFERROR(VLOOKUP(F167,DATA_FINAL!$A$5:$G$324,7,FALSE),"")))))</f>
        <v>***</v>
      </c>
      <c r="H167" s="71" t="str">
        <f>IF($G167=$D167,AF$8,IF($G167=$AA$9,AF$9,IF(LEFT($G167,5)=LEFT($AA$10,5),SUMIFS(DATA_FINAL!$AC$5:$AC$350,DATA_FINAL!$B$5:$B$350,$C167,DATA_FINAL!$D$5:$D$350,$D167),IF($G167="***","***",IFERROR(SUMIFS(DATA_FINAL!$AC$5:$AC$350,DATA_FINAL!$A$5:$A$350,$F167),"")))))</f>
        <v>***</v>
      </c>
      <c r="I167" s="72" t="str">
        <f>IF($G167=$D167,AB$8,IF($G167=$AA$9,AB$9,IF(LEFT($G167,5)=LEFT($AA$10,5),SUMIFS(DATA_FINAL!$P$5:$P$350,DATA_FINAL!$B$5:$B$350,$C167,DATA_FINAL!$D$5:$D$350,$D167),IF($G167="***","***",IFERROR(SUMIFS(DATA_FINAL!$P$5:$P$350,DATA_FINAL!$A$5:$A$350,$F167),"")))))</f>
        <v>***</v>
      </c>
      <c r="J167" s="72" t="str">
        <f>IF($G167=$D167,AC$8,IF($G167=$AA$9,AC$9,IF(LEFT($G167,5)=LEFT($AA$10,5),SUMIFS(DATA_FINAL!$S$5:$S$350,DATA_FINAL!$B$5:$B$350,$C167,DATA_FINAL!$D$5:$D$350,$D167),IF($G167="***","***",IFERROR(SUMIFS(DATA_FINAL!$S$5:$S$350,DATA_FINAL!$A$5:$A$350,$F167),"")))))</f>
        <v>***</v>
      </c>
      <c r="K167" s="84" t="str">
        <f t="shared" si="17"/>
        <v>***</v>
      </c>
      <c r="L167" s="72" t="str">
        <f t="shared" si="18"/>
        <v>***</v>
      </c>
      <c r="M167" s="72" t="str">
        <f t="shared" si="19"/>
        <v>***</v>
      </c>
      <c r="N167" s="71" t="str">
        <f>IF($G167=$D167,AJ$8,IF($G167=$AA$9,AJ$9,IF(LEFT($G167,5)=LEFT($AA$10,5),SUMIFS(DATA_FINAL!$AG$5:$AG$350,DATA_FINAL!$B$5:$B$350,$C167,DATA_FINAL!$D$5:$D$350,$D167),IF($G167="***","***",IFERROR(SUMIFS(DATA_FINAL!$AG$5:$AG$350,DATA_FINAL!$A$5:$A$350,$F167),"")))))</f>
        <v>***</v>
      </c>
      <c r="O167" s="307" t="str">
        <f t="shared" si="21"/>
        <v>***</v>
      </c>
    </row>
    <row r="168" spans="4:15" x14ac:dyDescent="0.35">
      <c r="D168" t="str">
        <f>IFERROR(VLOOKUP($A168,KEY!$J$17:$K$48,2,FALSE),"")</f>
        <v/>
      </c>
      <c r="G168" s="64" t="str">
        <f>IF(E168="","***",IF(E168="*N",D168,IF(E168="*H",AA$9,IF(E168="*T","TOTAL (Store Count: "&amp;B167&amp;")",IFERROR(VLOOKUP(F168,DATA_FINAL!$A$5:$G$324,7,FALSE),"")))))</f>
        <v>***</v>
      </c>
      <c r="H168" s="71" t="str">
        <f>IF($G168=$D168,AF$8,IF($G168=$AA$9,AF$9,IF(LEFT($G168,5)=LEFT($AA$10,5),SUMIFS(DATA_FINAL!$AC$5:$AC$350,DATA_FINAL!$B$5:$B$350,$C168,DATA_FINAL!$D$5:$D$350,$D168),IF($G168="***","***",IFERROR(SUMIFS(DATA_FINAL!$AC$5:$AC$350,DATA_FINAL!$A$5:$A$350,$F168),"")))))</f>
        <v>***</v>
      </c>
      <c r="I168" s="72" t="str">
        <f>IF($G168=$D168,AB$8,IF($G168=$AA$9,AB$9,IF(LEFT($G168,5)=LEFT($AA$10,5),SUMIFS(DATA_FINAL!$P$5:$P$350,DATA_FINAL!$B$5:$B$350,$C168,DATA_FINAL!$D$5:$D$350,$D168),IF($G168="***","***",IFERROR(SUMIFS(DATA_FINAL!$P$5:$P$350,DATA_FINAL!$A$5:$A$350,$F168),"")))))</f>
        <v>***</v>
      </c>
      <c r="J168" s="72" t="str">
        <f>IF($G168=$D168,AC$8,IF($G168=$AA$9,AC$9,IF(LEFT($G168,5)=LEFT($AA$10,5),SUMIFS(DATA_FINAL!$S$5:$S$350,DATA_FINAL!$B$5:$B$350,$C168,DATA_FINAL!$D$5:$D$350,$D168),IF($G168="***","***",IFERROR(SUMIFS(DATA_FINAL!$S$5:$S$350,DATA_FINAL!$A$5:$A$350,$F168),"")))))</f>
        <v>***</v>
      </c>
      <c r="K168" s="84" t="str">
        <f t="shared" si="17"/>
        <v>***</v>
      </c>
      <c r="L168" s="72" t="str">
        <f t="shared" si="18"/>
        <v>***</v>
      </c>
      <c r="M168" s="72" t="str">
        <f t="shared" si="19"/>
        <v>***</v>
      </c>
      <c r="N168" s="71" t="str">
        <f>IF($G168=$D168,AJ$8,IF($G168=$AA$9,AJ$9,IF(LEFT($G168,5)=LEFT($AA$10,5),SUMIFS(DATA_FINAL!$AG$5:$AG$350,DATA_FINAL!$B$5:$B$350,$C168,DATA_FINAL!$D$5:$D$350,$D168),IF($G168="***","***",IFERROR(SUMIFS(DATA_FINAL!$AG$5:$AG$350,DATA_FINAL!$A$5:$A$350,$F168),"")))))</f>
        <v>***</v>
      </c>
      <c r="O168" s="307" t="str">
        <f t="shared" si="21"/>
        <v>***</v>
      </c>
    </row>
    <row r="169" spans="4:15" x14ac:dyDescent="0.35">
      <c r="D169" t="str">
        <f>IFERROR(VLOOKUP($A169,KEY!$J$17:$K$48,2,FALSE),"")</f>
        <v/>
      </c>
      <c r="G169" s="64" t="str">
        <f>IF(E169="","***",IF(E169="*N",D169,IF(E169="*H",AA$9,IF(E169="*T","TOTAL (Store Count: "&amp;B168&amp;")",IFERROR(VLOOKUP(F169,DATA_FINAL!$A$5:$G$324,7,FALSE),"")))))</f>
        <v>***</v>
      </c>
      <c r="H169" s="71" t="str">
        <f>IF($G169=$D169,AF$8,IF($G169=$AA$9,AF$9,IF(LEFT($G169,5)=LEFT($AA$10,5),SUMIFS(DATA_FINAL!$AC$5:$AC$350,DATA_FINAL!$B$5:$B$350,$C169,DATA_FINAL!$D$5:$D$350,$D169),IF($G169="***","***",IFERROR(SUMIFS(DATA_FINAL!$AC$5:$AC$350,DATA_FINAL!$A$5:$A$350,$F169),"")))))</f>
        <v>***</v>
      </c>
      <c r="I169" s="72" t="str">
        <f>IF($G169=$D169,AB$8,IF($G169=$AA$9,AB$9,IF(LEFT($G169,5)=LEFT($AA$10,5),SUMIFS(DATA_FINAL!$P$5:$P$350,DATA_FINAL!$B$5:$B$350,$C169,DATA_FINAL!$D$5:$D$350,$D169),IF($G169="***","***",IFERROR(SUMIFS(DATA_FINAL!$P$5:$P$350,DATA_FINAL!$A$5:$A$350,$F169),"")))))</f>
        <v>***</v>
      </c>
      <c r="J169" s="72" t="str">
        <f>IF($G169=$D169,AC$8,IF($G169=$AA$9,AC$9,IF(LEFT($G169,5)=LEFT($AA$10,5),SUMIFS(DATA_FINAL!$S$5:$S$350,DATA_FINAL!$B$5:$B$350,$C169,DATA_FINAL!$D$5:$D$350,$D169),IF($G169="***","***",IFERROR(SUMIFS(DATA_FINAL!$S$5:$S$350,DATA_FINAL!$A$5:$A$350,$F169),"")))))</f>
        <v>***</v>
      </c>
      <c r="K169" s="84" t="str">
        <f t="shared" si="17"/>
        <v>***</v>
      </c>
      <c r="L169" s="72" t="str">
        <f t="shared" si="18"/>
        <v>***</v>
      </c>
      <c r="M169" s="72" t="str">
        <f t="shared" ref="M169" si="23">IF($G169=$D169,AH$8,IF($G169=$AA$9,AH$9,IF($G169="***","***",IFERROR(H169/J169,"-"))))</f>
        <v>***</v>
      </c>
      <c r="N169" s="71" t="str">
        <f>IF($G169=$D169,AJ$8,IF($G169=$AA$9,AJ$9,IF(LEFT($G169,5)=LEFT($AA$10,5),SUMIFS(DATA_FINAL!$AG$5:$AG$350,DATA_FINAL!$B$5:$B$350,$C169,DATA_FINAL!$D$5:$D$350,$D169),IF($G169="***","***",IFERROR(SUMIFS(DATA_FINAL!$AG$5:$AG$350,DATA_FINAL!$A$5:$A$350,$F169),"")))))</f>
        <v>***</v>
      </c>
      <c r="O169" s="307" t="str">
        <f t="shared" si="21"/>
        <v>***</v>
      </c>
    </row>
  </sheetData>
  <mergeCells count="2">
    <mergeCell ref="H1:J1"/>
    <mergeCell ref="G5:G6"/>
  </mergeCells>
  <conditionalFormatting sqref="G8:G169">
    <cfRule type="cellIs" dxfId="167" priority="74" operator="equal">
      <formula>"**"</formula>
    </cfRule>
    <cfRule type="expression" dxfId="166" priority="72">
      <formula>$E8="*N"</formula>
    </cfRule>
    <cfRule type="expression" dxfId="165" priority="73">
      <formula>$E8="*H"</formula>
    </cfRule>
  </conditionalFormatting>
  <conditionalFormatting sqref="G8:O8 G9:J169 N9:O169">
    <cfRule type="expression" dxfId="164" priority="66" stopIfTrue="1">
      <formula>$E8="*T"</formula>
    </cfRule>
    <cfRule type="cellIs" dxfId="163" priority="65" stopIfTrue="1" operator="equal">
      <formula>"***"</formula>
    </cfRule>
  </conditionalFormatting>
  <conditionalFormatting sqref="H8:O8 H9:J169 N9:O169">
    <cfRule type="cellIs" dxfId="162" priority="68" operator="equal">
      <formula>"**"</formula>
    </cfRule>
    <cfRule type="expression" dxfId="161" priority="67" stopIfTrue="1">
      <formula>$E8="*H"</formula>
    </cfRule>
  </conditionalFormatting>
  <conditionalFormatting sqref="K6">
    <cfRule type="cellIs" dxfId="160" priority="26" operator="between">
      <formula>0</formula>
      <formula>0.0449</formula>
    </cfRule>
    <cfRule type="cellIs" dxfId="159" priority="27" stopIfTrue="1" operator="between">
      <formula>0.045</formula>
      <formula>0.06449</formula>
    </cfRule>
    <cfRule type="cellIs" dxfId="158" priority="28" operator="between">
      <formula>0.065</formula>
      <formula>1</formula>
    </cfRule>
  </conditionalFormatting>
  <conditionalFormatting sqref="K9:K159">
    <cfRule type="cellIs" dxfId="157" priority="54" operator="between">
      <formula>0.065</formula>
      <formula>1</formula>
    </cfRule>
    <cfRule type="cellIs" dxfId="156" priority="53" stopIfTrue="1" operator="between">
      <formula>0.045</formula>
      <formula>0.06499</formula>
    </cfRule>
    <cfRule type="cellIs" dxfId="155" priority="52" operator="between">
      <formula>0</formula>
      <formula>0.0449</formula>
    </cfRule>
  </conditionalFormatting>
  <conditionalFormatting sqref="K160:K169">
    <cfRule type="colorScale" priority="61">
      <colorScale>
        <cfvo type="percent" val="3"/>
        <cfvo type="percent" val="5"/>
        <cfvo type="percent" val="7"/>
        <color rgb="FFFF3437"/>
        <color rgb="FFFFFF00"/>
        <color rgb="FF92D050"/>
      </colorScale>
    </cfRule>
  </conditionalFormatting>
  <conditionalFormatting sqref="K9:L159">
    <cfRule type="cellIs" dxfId="154" priority="9" stopIfTrue="1" operator="equal">
      <formula>"***"</formula>
    </cfRule>
    <cfRule type="expression" dxfId="153" priority="10" stopIfTrue="1">
      <formula>$E9="*T"</formula>
    </cfRule>
    <cfRule type="expression" dxfId="152" priority="11" stopIfTrue="1">
      <formula>$E9="*H"</formula>
    </cfRule>
    <cfRule type="cellIs" dxfId="151" priority="12" operator="equal">
      <formula>"**"</formula>
    </cfRule>
  </conditionalFormatting>
  <conditionalFormatting sqref="K160:L168 K169:M169">
    <cfRule type="cellIs" dxfId="150" priority="58" operator="equal">
      <formula>"**"</formula>
    </cfRule>
    <cfRule type="expression" dxfId="149" priority="57" stopIfTrue="1">
      <formula>$E160="*H"</formula>
    </cfRule>
    <cfRule type="cellIs" dxfId="148" priority="55" stopIfTrue="1" operator="equal">
      <formula>"***"</formula>
    </cfRule>
    <cfRule type="expression" dxfId="147" priority="56" stopIfTrue="1">
      <formula>$E160="*T"</formula>
    </cfRule>
  </conditionalFormatting>
  <conditionalFormatting sqref="K6:M6">
    <cfRule type="cellIs" dxfId="146" priority="16" stopIfTrue="1" operator="equal">
      <formula>"***"</formula>
    </cfRule>
    <cfRule type="expression" dxfId="145" priority="17" stopIfTrue="1">
      <formula>$E6="*T"</formula>
    </cfRule>
    <cfRule type="expression" dxfId="144" priority="18" stopIfTrue="1">
      <formula>$E6="*H"</formula>
    </cfRule>
    <cfRule type="cellIs" dxfId="143" priority="19" operator="equal">
      <formula>"**"</formula>
    </cfRule>
  </conditionalFormatting>
  <conditionalFormatting sqref="L6">
    <cfRule type="cellIs" dxfId="142" priority="23" operator="between">
      <formula>0</formula>
      <formula>50</formula>
    </cfRule>
    <cfRule type="cellIs" dxfId="141" priority="24" operator="between">
      <formula>51</formula>
      <formula>100</formula>
    </cfRule>
    <cfRule type="cellIs" dxfId="140" priority="25" operator="between">
      <formula>101</formula>
      <formula>99999</formula>
    </cfRule>
  </conditionalFormatting>
  <conditionalFormatting sqref="L9:L169">
    <cfRule type="cellIs" dxfId="139" priority="49" stopIfTrue="1" operator="between">
      <formula>0</formula>
      <formula>50.49</formula>
    </cfRule>
    <cfRule type="cellIs" dxfId="138" priority="50" stopIfTrue="1" operator="between">
      <formula>50</formula>
      <formula>100</formula>
    </cfRule>
    <cfRule type="cellIs" dxfId="137" priority="51" operator="between">
      <formula>101</formula>
      <formula>99999</formula>
    </cfRule>
  </conditionalFormatting>
  <conditionalFormatting sqref="L160:L168 L169:M169">
    <cfRule type="expression" dxfId="136" priority="43" stopIfTrue="1">
      <formula>$E160="*T"</formula>
    </cfRule>
    <cfRule type="expression" dxfId="135" priority="44" stopIfTrue="1">
      <formula>$E160="*H"</formula>
    </cfRule>
    <cfRule type="cellIs" dxfId="134" priority="45" operator="equal">
      <formula>"**"</formula>
    </cfRule>
    <cfRule type="cellIs" dxfId="133" priority="42" stopIfTrue="1" operator="equal">
      <formula>"***"</formula>
    </cfRule>
  </conditionalFormatting>
  <conditionalFormatting sqref="L160:L169">
    <cfRule type="colorScale" priority="60">
      <colorScale>
        <cfvo type="num" val="50"/>
        <cfvo type="num" val="75"/>
        <cfvo type="num" val="100"/>
        <color rgb="FF92D050"/>
        <color rgb="FFFFFF00"/>
        <color rgb="FFFF3437"/>
      </colorScale>
    </cfRule>
  </conditionalFormatting>
  <conditionalFormatting sqref="M6">
    <cfRule type="cellIs" dxfId="132" priority="22" operator="between">
      <formula>751</formula>
      <formula>99999</formula>
    </cfRule>
    <cfRule type="cellIs" dxfId="131" priority="21" stopIfTrue="1" operator="between">
      <formula>501</formula>
      <formula>750</formula>
    </cfRule>
    <cfRule type="cellIs" dxfId="130" priority="20" operator="between">
      <formula>0</formula>
      <formula>500</formula>
    </cfRule>
  </conditionalFormatting>
  <conditionalFormatting sqref="M9:M168">
    <cfRule type="cellIs" dxfId="129" priority="7" stopIfTrue="1" operator="between">
      <formula>500</formula>
      <formula>750.499</formula>
    </cfRule>
    <cfRule type="cellIs" dxfId="128" priority="8" operator="between">
      <formula>751</formula>
      <formula>99999</formula>
    </cfRule>
    <cfRule type="cellIs" dxfId="127" priority="6" stopIfTrue="1" operator="between">
      <formula>0</formula>
      <formula>500.49</formula>
    </cfRule>
    <cfRule type="cellIs" dxfId="126" priority="5" operator="equal">
      <formula>"**"</formula>
    </cfRule>
    <cfRule type="cellIs" dxfId="125" priority="1" stopIfTrue="1" operator="equal">
      <formula>"∞"</formula>
    </cfRule>
    <cfRule type="expression" dxfId="124" priority="4" stopIfTrue="1">
      <formula>$E9="*H"</formula>
    </cfRule>
    <cfRule type="expression" dxfId="123" priority="3" stopIfTrue="1">
      <formula>$E9="*T"</formula>
    </cfRule>
    <cfRule type="cellIs" dxfId="122" priority="2" stopIfTrue="1" operator="equal">
      <formula>"***"</formula>
    </cfRule>
  </conditionalFormatting>
  <conditionalFormatting sqref="M169">
    <cfRule type="colorScale" priority="59">
      <colorScale>
        <cfvo type="num" val="500"/>
        <cfvo type="num" val="625"/>
        <cfvo type="num" val="750"/>
        <color rgb="FF92D050"/>
        <color rgb="FFFFFF00"/>
        <color rgb="FFFF3437"/>
      </colorScale>
    </cfRule>
    <cfRule type="cellIs" dxfId="121" priority="46" stopIfTrue="1" operator="between">
      <formula>0</formula>
      <formula>500.49</formula>
    </cfRule>
    <cfRule type="cellIs" dxfId="120" priority="47" operator="between">
      <formula>500</formula>
      <formula>750</formula>
    </cfRule>
    <cfRule type="cellIs" dxfId="119" priority="48" operator="between">
      <formula>751</formula>
      <formula>99999</formula>
    </cfRule>
  </conditionalFormatting>
  <pageMargins left="0.7" right="0.7" top="0.75" bottom="0.75" header="0.3" footer="0.3"/>
  <pageSetup scale="5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4ADEB1-D909-444B-94B0-8CA8C593AC90}">
  <sheetPr>
    <pageSetUpPr fitToPage="1"/>
  </sheetPr>
  <dimension ref="A1:AK169"/>
  <sheetViews>
    <sheetView showGridLines="0" topLeftCell="G1" workbookViewId="0">
      <pane ySplit="6" topLeftCell="A7" activePane="bottomLeft" state="frozen"/>
      <selection activeCell="G1" sqref="G1"/>
      <selection pane="bottomLeft" activeCell="A12" sqref="A12:XFD12"/>
    </sheetView>
  </sheetViews>
  <sheetFormatPr defaultColWidth="8.81640625" defaultRowHeight="14.5" x14ac:dyDescent="0.35"/>
  <cols>
    <col min="1" max="2" width="8.81640625" hidden="1" customWidth="1"/>
    <col min="3" max="3" width="16.1796875" hidden="1" customWidth="1"/>
    <col min="4" max="4" width="8.81640625" hidden="1" customWidth="1"/>
    <col min="5" max="6" width="42" hidden="1" customWidth="1"/>
    <col min="7" max="7" width="34.81640625" style="65" bestFit="1" customWidth="1"/>
    <col min="8" max="10" width="14.453125" style="65" customWidth="1"/>
    <col min="11" max="11" width="19.453125" style="65" bestFit="1" customWidth="1"/>
    <col min="12" max="13" width="14.453125" style="65" customWidth="1"/>
    <col min="14" max="14" width="19.453125" style="65" customWidth="1"/>
    <col min="15" max="15" width="14.453125" style="65" customWidth="1"/>
    <col min="17" max="25" width="8.81640625" customWidth="1"/>
    <col min="27" max="37" width="16.81640625" hidden="1" customWidth="1"/>
  </cols>
  <sheetData>
    <row r="1" spans="1:37" ht="32.25" customHeight="1" thickBot="1" x14ac:dyDescent="0.4">
      <c r="G1" s="323" t="s">
        <v>24</v>
      </c>
      <c r="H1" s="419" t="s">
        <v>11</v>
      </c>
      <c r="I1" s="420"/>
      <c r="J1" s="421"/>
      <c r="K1"/>
      <c r="L1"/>
      <c r="M1"/>
      <c r="N1"/>
      <c r="O1"/>
      <c r="AA1" t="s">
        <v>10</v>
      </c>
      <c r="AB1" t="s">
        <v>11</v>
      </c>
      <c r="AC1" t="s">
        <v>12</v>
      </c>
      <c r="AD1" t="s">
        <v>13</v>
      </c>
      <c r="AE1" t="s">
        <v>25</v>
      </c>
    </row>
    <row r="2" spans="1:37" x14ac:dyDescent="0.35">
      <c r="H2" s="315" t="str">
        <f>IFERROR(HLOOKUP(#REF!,DATA_FINAL!$AS$1:$AU$4,4,FALSE),"Alpha")</f>
        <v>Alpha</v>
      </c>
    </row>
    <row r="3" spans="1:37" s="70" customFormat="1" ht="24" customHeight="1" x14ac:dyDescent="0.5">
      <c r="G3" s="73" t="s">
        <v>26</v>
      </c>
      <c r="H3" s="74"/>
      <c r="I3" s="74"/>
      <c r="J3" s="74"/>
      <c r="K3" s="74"/>
      <c r="L3" s="74"/>
      <c r="M3" s="74"/>
      <c r="N3" s="75"/>
      <c r="O3" s="74"/>
    </row>
    <row r="4" spans="1:37" ht="20.25" customHeight="1" thickBot="1" x14ac:dyDescent="0.4">
      <c r="G4" s="239" t="str">
        <f>DATA_FINAL!G1</f>
        <v>December '25</v>
      </c>
      <c r="H4" s="66"/>
      <c r="I4" s="66"/>
      <c r="J4" s="66"/>
      <c r="K4" s="66"/>
      <c r="L4" s="66"/>
      <c r="M4" s="66"/>
      <c r="N4" s="76"/>
      <c r="O4" s="66"/>
    </row>
    <row r="5" spans="1:37" s="79" customFormat="1" ht="18" customHeight="1" x14ac:dyDescent="0.35">
      <c r="A5"/>
      <c r="B5"/>
      <c r="C5"/>
      <c r="D5"/>
      <c r="E5"/>
      <c r="F5"/>
      <c r="G5" s="422" t="str">
        <f>"Region Totals (Store Count: "&amp;COUNTIF(DATA_FINAL!$B$5:$B$350,$H$1)&amp;")"</f>
        <v>Region Totals (Store Count: 14)</v>
      </c>
      <c r="H5" s="80" t="s">
        <v>2</v>
      </c>
      <c r="I5" s="80" t="s">
        <v>3</v>
      </c>
      <c r="J5" s="80" t="s">
        <v>4</v>
      </c>
      <c r="K5" s="80" t="s">
        <v>27</v>
      </c>
      <c r="L5" s="80" t="s">
        <v>6</v>
      </c>
      <c r="M5" s="80" t="s">
        <v>7</v>
      </c>
      <c r="N5" s="81" t="s">
        <v>8</v>
      </c>
      <c r="O5" s="80" t="s">
        <v>9</v>
      </c>
      <c r="P5" s="377"/>
      <c r="Q5" s="377"/>
      <c r="R5" s="377"/>
      <c r="S5" s="377"/>
      <c r="T5" s="377"/>
      <c r="U5" s="377"/>
      <c r="V5" s="377"/>
      <c r="W5" s="377"/>
      <c r="X5" s="377"/>
      <c r="Y5" s="377"/>
      <c r="Z5" s="377"/>
      <c r="AA5" s="385" t="s">
        <v>28</v>
      </c>
      <c r="AB5" s="377"/>
      <c r="AC5" s="377"/>
      <c r="AD5" s="377"/>
      <c r="AE5" s="377"/>
      <c r="AF5" s="377"/>
      <c r="AG5" s="377"/>
      <c r="AH5" s="377"/>
      <c r="AI5" s="377"/>
      <c r="AJ5" s="377"/>
      <c r="AK5" s="377"/>
    </row>
    <row r="6" spans="1:37" ht="30" customHeight="1" x14ac:dyDescent="0.35">
      <c r="G6" s="423"/>
      <c r="H6" s="77">
        <f>SUMIFS(DATA_FINAL!$AC$5:$AC$350,DATA_FINAL!$B$5:$B$350,$H$1&amp;"-ALL")</f>
        <v>16476.099999999999</v>
      </c>
      <c r="I6" s="82">
        <f>SUMIFS(DATA_FINAL!$P$5:$P$350,DATA_FINAL!$B$5:$B$350,$H$1&amp;"-ALL")</f>
        <v>746</v>
      </c>
      <c r="J6" s="82">
        <f>SUMIFS(DATA_FINAL!$S$5:$S$350,DATA_FINAL!$B$5:$B$350,$H$1&amp;"-ALL")</f>
        <v>43</v>
      </c>
      <c r="K6" s="324">
        <f>J6/I6</f>
        <v>5.7640750670241284E-2</v>
      </c>
      <c r="L6" s="325">
        <f>H6/I6</f>
        <v>22.085924932975871</v>
      </c>
      <c r="M6" s="325">
        <f>H6/J6</f>
        <v>383.16511627906971</v>
      </c>
      <c r="N6" s="242">
        <f>IF(H1="TrueCar","-",SUMIFS(DATA_FINAL!$AG$5:$AG$350,DATA_FINAL!$B$5:$B$350,$H$1&amp;"-ALL"))</f>
        <v>651</v>
      </c>
      <c r="O6" s="83">
        <f>H6/N6</f>
        <v>25.308909370199689</v>
      </c>
      <c r="AA6" s="32">
        <f>IFERROR(SUMIFS(KEY!$AB$6:$AB$110,KEY!$W$6:$W$110,$H$1),0)</f>
        <v>1</v>
      </c>
    </row>
    <row r="7" spans="1:37" ht="16" customHeight="1" thickBot="1" x14ac:dyDescent="0.4"/>
    <row r="8" spans="1:37" ht="15" hidden="1" customHeight="1" thickBot="1" x14ac:dyDescent="0.4">
      <c r="A8">
        <v>1</v>
      </c>
      <c r="B8">
        <f>IF(A8="","",COUNTIFS($A$8:$A8,A8)-2)</f>
        <v>-1</v>
      </c>
      <c r="C8" t="str">
        <f>H1</f>
        <v>CARFAX</v>
      </c>
      <c r="D8" t="str">
        <f>IFERROR(VLOOKUP($C8&amp;"-"&amp;$A8,KEY!$X$6:$Y$110,2,FALSE),"")</f>
        <v>PAG WEST</v>
      </c>
      <c r="E8" t="str">
        <f>IF(B8=-1,"*N",IF(B8=0,"*H",IF(B8&lt;(COUNTIFS(DATA_FINAL!$B$5:$B$350,C8,DATA_FINAL!$D$5:$D$350,D8)+1),VLOOKUP(C8&amp;"-"&amp;D8&amp;"-"&amp;B8,DATA_FINAL!$F$5:$G$350,2,FALSE),IF(B8=(COUNTIFS(DATA_FINAL!$B$5:$B$350,C8,DATA_FINAL!$D$5:$D$350,D8)+1),"*T",""))))</f>
        <v>*N</v>
      </c>
      <c r="F8" t="str">
        <f t="shared" ref="F8:F9" si="0">IF(OR(E8="",E8="*N",E8="*H",E8="*T"),"",C8&amp;"-"&amp;E8)</f>
        <v/>
      </c>
      <c r="G8" s="64" t="str">
        <f>IF(E8="","***",IF(E8="*N",D8,IF(E8="*H",AA$9,IF(E8="*T","TOTAL (Store Count: "&amp;B7&amp;")",IFERROR(VLOOKUP(F8,DATA_FINAL!$A$5:$G$324,7,FALSE),"")))))</f>
        <v>PAG WEST</v>
      </c>
      <c r="H8" s="71" t="str">
        <f>IF($G8=$D8,AF$8,IF($G8=$AA$9,AF$9,IF(LEFT($G8,5)=LEFT($AA$10,5),SUMIFS(DATA_FINAL!$AC$5:$AC$350,DATA_FINAL!$B$5:$B$350,$C8,DATA_FINAL!$D$5:$D$350,$D8),IF($G8="***","***",IFERROR(SUMIFS(DATA_FINAL!$AC$5:$AC$350,DATA_FINAL!$A$5:$A$350,$F8),"")))))</f>
        <v>**</v>
      </c>
      <c r="I8" s="72" t="str">
        <f>IF($G8=$D8,AB$8,IF($G8=$AA$9,AB$9,IF(LEFT($G8,5)=LEFT($AA$10,5),SUMIFS(DATA_FINAL!$P$5:$P$350,DATA_FINAL!$B$5:$B$350,$C8,DATA_FINAL!$D$5:$D$350,$D8),IF($G8="***","***",IFERROR(SUMIFS(DATA_FINAL!$P$5:$P$350,DATA_FINAL!$A$5:$A$350,$F8),"")))))</f>
        <v>**</v>
      </c>
      <c r="J8" s="72" t="str">
        <f>IF($G8=$D8,AC$8,IF($G8=$AA$9,AC$9,IF(LEFT($G8,5)=LEFT($AA$10,5),SUMIFS(DATA_FINAL!$S$5:$S$350,DATA_FINAL!$B$5:$B$350,$C8,DATA_FINAL!$D$5:$D$350,$D8),IF($G8="***","***",IFERROR(SUMIFS(DATA_FINAL!$S$5:$S$350,DATA_FINAL!$A$5:$A$350,$F8),"")))))</f>
        <v>**</v>
      </c>
      <c r="K8" s="84" t="str">
        <f t="shared" ref="K8:K39" si="1">IF($G8=$D8,AD$8,IF($G8=$AA$9,AD$9,IF($G8="***","***",IFERROR(J8/I8,"-"))))</f>
        <v>**</v>
      </c>
      <c r="L8" s="72" t="str">
        <f>IF($G8=$D8,AG$8,IF($G8=$AA$9,AG$9,IF($G8="***","***",IFERROR(H8/I8,"-"))))</f>
        <v>**</v>
      </c>
      <c r="M8" s="72" t="str">
        <f>IF($G8=$D8,AH$8,IF($G8=$AA$9,AH$9,IF($G8="***","***",IFERROR(H8/J8,"-"))))</f>
        <v>**</v>
      </c>
      <c r="N8" s="71" t="str">
        <f>IF($G8=$D8,AJ$8,IF($G8=$AA$9,AJ$9,IF(LEFT($G8,5)=LEFT($AA$10,5),SUMIFS(DATA_FINAL!$AG$5:$AG$350,DATA_FINAL!$B$5:$B$350,$C8,DATA_FINAL!$D$5:$D$350,$D8),IF($G8="***","***",IFERROR(SUMIFS(DATA_FINAL!$AG$5:$AG$350,DATA_FINAL!$A$5:$A$350,$F8),"")))))</f>
        <v>**</v>
      </c>
      <c r="O8" s="307" t="str">
        <f t="shared" ref="O8" si="2">IF($G8=$D8,AJ$8,IF($G8=$AA$9,AK$9,IF($G8="***","***",IFERROR(H8/N8,"-"))))</f>
        <v>**</v>
      </c>
      <c r="AA8" s="36" t="s">
        <v>29</v>
      </c>
      <c r="AB8" s="36" t="s">
        <v>30</v>
      </c>
      <c r="AC8" s="36" t="s">
        <v>30</v>
      </c>
      <c r="AD8" s="36" t="s">
        <v>30</v>
      </c>
      <c r="AE8" s="36" t="s">
        <v>30</v>
      </c>
      <c r="AF8" s="36" t="s">
        <v>30</v>
      </c>
      <c r="AG8" s="36" t="s">
        <v>30</v>
      </c>
      <c r="AH8" s="36" t="s">
        <v>30</v>
      </c>
      <c r="AI8" s="36" t="s">
        <v>30</v>
      </c>
      <c r="AJ8" s="36" t="s">
        <v>30</v>
      </c>
      <c r="AK8" s="36" t="s">
        <v>30</v>
      </c>
    </row>
    <row r="9" spans="1:37" ht="15" customHeight="1" x14ac:dyDescent="0.35">
      <c r="A9">
        <f>IF(A8="","",IF(B8&gt;(SUMIFS(KEY!$Z$6:$Z$110,KEY!$X$6:$X$110,C9&amp;"-"&amp;A8)+1),IF((A8+1)&gt;$AA$6,"",(A8+1)),A8))</f>
        <v>1</v>
      </c>
      <c r="B9">
        <f>IF(A9="","",COUNTIFS($A$8:$A9,A9)-2)</f>
        <v>0</v>
      </c>
      <c r="C9" t="str">
        <f>C8</f>
        <v>CARFAX</v>
      </c>
      <c r="D9" t="str">
        <f>IFERROR(VLOOKUP($C9&amp;"-"&amp;$A9,KEY!$X$6:$Y$110,2,FALSE),"")</f>
        <v>PAG WEST</v>
      </c>
      <c r="E9" t="str">
        <f>IF(B9=-1,"*N",IF(B9=0,"*H",IF(B9&lt;(COUNTIFS(DATA_FINAL!$B$5:$B$350,C9,DATA_FINAL!$D$5:$D$350,D9)+1),VLOOKUP(C9&amp;"-"&amp;D9&amp;"-"&amp;B9,DATA_FINAL!$F$5:$G$350,2,FALSE),IF(B9=(COUNTIFS(DATA_FINAL!$B$5:$B$350,C9,DATA_FINAL!$D$5:$D$350,D9)+1),"*T",""))))</f>
        <v>*H</v>
      </c>
      <c r="F9" t="str">
        <f t="shared" si="0"/>
        <v/>
      </c>
      <c r="G9" s="64" t="str">
        <f>IF(E9="","***",IF(E9="*N",D9,IF(E9="*H",AA$9,IF(E9="*T","TOTAL (Store Count: "&amp;B8&amp;")",IFERROR(VLOOKUP(F9,DATA_FINAL!$A$5:$G$324,7,FALSE),"")))))</f>
        <v>Store</v>
      </c>
      <c r="H9" s="71" t="str">
        <f>IF($G9=$D9,AF$8,IF($G9=$AA$9,AF$9,IF(LEFT($G9,5)=LEFT($AA$10,5),SUMIFS(DATA_FINAL!$AC$5:$AC$350,DATA_FINAL!$B$5:$B$350,$C9,DATA_FINAL!$D$5:$D$350,$D9),IF($G9="***","***",IFERROR(SUMIFS(DATA_FINAL!$AC$5:$AC$350,DATA_FINAL!$A$5:$A$350,$F9),"")))))</f>
        <v>Vendor Cost</v>
      </c>
      <c r="I9" s="72" t="str">
        <f>IF($G9=$D9,AB$8,IF($G9=$AA$9,AB$9,IF(LEFT($G9,5)=LEFT($AA$10,5),SUMIFS(DATA_FINAL!$P$5:$P$350,DATA_FINAL!$B$5:$B$350,$C9,DATA_FINAL!$D$5:$D$350,$D9),IF($G9="***","***",IFERROR(SUMIFS(DATA_FINAL!$P$5:$P$350,DATA_FINAL!$A$5:$A$350,$F9),"")))))</f>
        <v>Total Leads</v>
      </c>
      <c r="J9" s="72" t="str">
        <f>IF($G9=$D9,AC$8,IF($G9=$AA$9,AC$9,IF(LEFT($G9,5)=LEFT($AA$10,5),SUMIFS(DATA_FINAL!$S$5:$S$350,DATA_FINAL!$B$5:$B$350,$C9,DATA_FINAL!$D$5:$D$350,$D9),IF($G9="***","***",IFERROR(SUMIFS(DATA_FINAL!$S$5:$S$350,DATA_FINAL!$A$5:$A$350,$F9),"")))))</f>
        <v>Total Sold</v>
      </c>
      <c r="K9" s="84" t="str">
        <f t="shared" si="1"/>
        <v>Prospects Sold %</v>
      </c>
      <c r="L9" s="72" t="str">
        <f t="shared" ref="L9:L72" si="3">IF($G9=$D9,AG$8,IF($G9=$AA$9,AG$9,IF($G9="***","***",IFERROR(H9/I9,"-"))))</f>
        <v>Cost/Lead</v>
      </c>
      <c r="M9" s="72" t="str">
        <f t="shared" ref="M9:M40" si="4">IF($G9=$D9,AH$8,IF($G9=$AA$9,AH$9,IF($G9="***","***",IFERROR(H9/J9,"∞"))))</f>
        <v>Cost/Sold</v>
      </c>
      <c r="N9" s="71" t="str">
        <f>IF($G9=$D9,AJ$8,IF($G9=$AA$9,AJ$9,IF(LEFT($G9,5)=LEFT($AA$10,5),SUMIFS(DATA_FINAL!$AG$5:$AG$350,DATA_FINAL!$B$5:$B$350,$C9,DATA_FINAL!$D$5:$D$350,$D9),IF($G9="***","***",IFERROR(SUMIFS(DATA_FINAL!$AG$5:$AG$350,DATA_FINAL!$A$5:$A$350,$F9),"")))))</f>
        <v>Website Referrals</v>
      </c>
      <c r="O9" s="307" t="str">
        <f>IF($G9=$D9,AJ$8,IF($G9=$AA$9,AK$9,IF($G9="***","***",IFERROR(H9/N9,"-"))))</f>
        <v>Cost/Referral</v>
      </c>
      <c r="AA9" s="35" t="s">
        <v>31</v>
      </c>
      <c r="AB9" s="1" t="s">
        <v>3</v>
      </c>
      <c r="AC9" s="1" t="s">
        <v>4</v>
      </c>
      <c r="AD9" s="1" t="s">
        <v>27</v>
      </c>
      <c r="AE9" s="1" t="s">
        <v>32</v>
      </c>
      <c r="AF9" s="1" t="s">
        <v>2</v>
      </c>
      <c r="AG9" s="1" t="s">
        <v>6</v>
      </c>
      <c r="AH9" s="1" t="s">
        <v>7</v>
      </c>
      <c r="AI9" s="1" t="s">
        <v>33</v>
      </c>
      <c r="AJ9" s="1" t="s">
        <v>8</v>
      </c>
      <c r="AK9" s="1" t="s">
        <v>9</v>
      </c>
    </row>
    <row r="10" spans="1:37" ht="15" customHeight="1" x14ac:dyDescent="0.35">
      <c r="A10">
        <f>IF(A9="","",IF(B9&gt;(SUMIFS(KEY!$Z$6:$Z$110,KEY!$X$6:$X$110,C10&amp;"-"&amp;A9)+1),IF((A9+1)&gt;$AA$6,"",(A9+1)),A9))</f>
        <v>1</v>
      </c>
      <c r="B10">
        <f>IF(A10="","",COUNTIFS($A$8:$A10,A10)-2)</f>
        <v>1</v>
      </c>
      <c r="C10" t="str">
        <f t="shared" ref="C10:C73" si="5">C9</f>
        <v>CARFAX</v>
      </c>
      <c r="D10" t="str">
        <f>IFERROR(VLOOKUP($C10&amp;"-"&amp;$A10,KEY!$X$6:$Y$110,2,FALSE),"")</f>
        <v>PAG WEST</v>
      </c>
      <c r="E10" t="str">
        <f>IF(B10=-1,"*N",IF(B10=0,"*H",IF(B10&lt;(COUNTIFS(DATA_FINAL!$B$5:$B$350,C10,DATA_FINAL!$D$5:$D$350,D10)+1),VLOOKUP(C10&amp;"-"&amp;D10&amp;"-"&amp;B10,DATA_FINAL!$F$5:$G$350,2,FALSE),IF(B10=(COUNTIFS(DATA_FINAL!$B$5:$B$350,C10,DATA_FINAL!$D$5:$D$350,D10)+1),"*T",""))))</f>
        <v>Kearny Mesa Toyota</v>
      </c>
      <c r="F10" t="str">
        <f>IF(OR(E10="",E10="*N",E10="*H",E10="*T"),"",C10&amp;"-"&amp;E10)</f>
        <v>CARFAX-Kearny Mesa Toyota</v>
      </c>
      <c r="G10" s="64" t="str">
        <f>IF(E10="","***",IF(E10="*N",D10,IF(E10="*H",AA$9,IF(E10="*T","TOTAL (Store Count: "&amp;B9&amp;")",IFERROR(VLOOKUP(F10,DATA_FINAL!$A$5:$G$324,7,FALSE),"")))))</f>
        <v>Kearny Mesa Toyota</v>
      </c>
      <c r="H10" s="71">
        <f>IF($G10=$D10,AF$8,IF($G10=$AA$9,AF$9,IF(LEFT($G10,5)=LEFT($AA$10,5),SUMIFS(DATA_FINAL!$AC$5:$AC$350,DATA_FINAL!$B$5:$B$350,$C10,DATA_FINAL!$D$5:$D$350,$D10),IF($G10="***","***",IFERROR(SUMIFS(DATA_FINAL!$AC$5:$AC$350,DATA_FINAL!$A$5:$A$350,$F10),"")))))</f>
        <v>1009</v>
      </c>
      <c r="I10" s="72">
        <f>IF($G10=$D10,AB$8,IF($G10=$AA$9,AB$9,IF(LEFT($G10,5)=LEFT($AA$10,5),SUMIFS(DATA_FINAL!$P$5:$P$350,DATA_FINAL!$B$5:$B$350,$C10,DATA_FINAL!$D$5:$D$350,$D10),IF($G10="***","***",IFERROR(SUMIFS(DATA_FINAL!$P$5:$P$350,DATA_FINAL!$A$5:$A$350,$F10),"")))))</f>
        <v>52</v>
      </c>
      <c r="J10" s="72">
        <f>IF($G10=$D10,AC$8,IF($G10=$AA$9,AC$9,IF(LEFT($G10,5)=LEFT($AA$10,5),SUMIFS(DATA_FINAL!$S$5:$S$350,DATA_FINAL!$B$5:$B$350,$C10,DATA_FINAL!$D$5:$D$350,$D10),IF($G10="***","***",IFERROR(SUMIFS(DATA_FINAL!$S$5:$S$350,DATA_FINAL!$A$5:$A$350,$F10),"")))))</f>
        <v>6</v>
      </c>
      <c r="K10" s="84">
        <f t="shared" si="1"/>
        <v>0.11538461538461539</v>
      </c>
      <c r="L10" s="72">
        <f t="shared" si="3"/>
        <v>19.403846153846153</v>
      </c>
      <c r="M10" s="72">
        <f t="shared" si="4"/>
        <v>168.16666666666666</v>
      </c>
      <c r="N10" s="71">
        <f>IF($G10=$D10,AJ$8,IF($G10=$AA$9,AJ$9,IF(LEFT($G10,5)=LEFT($AA$10,5),SUMIFS(DATA_FINAL!$AG$5:$AG$350,DATA_FINAL!$B$5:$B$350,$C10,DATA_FINAL!$D$5:$D$350,$D10),IF($G10="***","***",IFERROR(SUMIFS(DATA_FINAL!$AG$5:$AG$350,DATA_FINAL!$A$5:$A$350,$F10),"")))))</f>
        <v>33</v>
      </c>
      <c r="O10" s="307">
        <f t="shared" ref="O10:O73" si="6">IF($G10=$D10,AJ$8,IF($G10=$AA$9,AK$9,IF($G10="***","***",IFERROR(H10/N10,"-"))))</f>
        <v>30.575757575757574</v>
      </c>
      <c r="AA10" s="34" t="s">
        <v>34</v>
      </c>
      <c r="AB10" s="2"/>
      <c r="AC10" s="2"/>
      <c r="AD10" s="3"/>
      <c r="AE10" s="4"/>
      <c r="AF10" s="4"/>
      <c r="AG10" s="5"/>
      <c r="AH10" s="5"/>
      <c r="AI10" s="6"/>
      <c r="AJ10" s="7"/>
      <c r="AK10" s="7"/>
    </row>
    <row r="11" spans="1:37" ht="15" customHeight="1" x14ac:dyDescent="0.35">
      <c r="A11">
        <f>IF(A10="","",IF(B10&gt;(SUMIFS(KEY!$Z$6:$Z$110,KEY!$X$6:$X$110,C11&amp;"-"&amp;A10)+1),IF((A10+1)&gt;$AA$6,"",(A10+1)),A10))</f>
        <v>1</v>
      </c>
      <c r="B11">
        <f>IF(A11="","",COUNTIFS($A$8:$A11,A11)-2)</f>
        <v>2</v>
      </c>
      <c r="C11" t="str">
        <f t="shared" si="5"/>
        <v>CARFAX</v>
      </c>
      <c r="D11" t="str">
        <f>IFERROR(VLOOKUP($C11&amp;"-"&amp;$A11,KEY!$X$6:$Y$110,2,FALSE),"")</f>
        <v>PAG WEST</v>
      </c>
      <c r="E11" t="str">
        <f>IF(B11=-1,"*N",IF(B11=0,"*H",IF(B11&lt;(COUNTIFS(DATA_FINAL!$B$5:$B$350,C11,DATA_FINAL!$D$5:$D$350,D11)+1),VLOOKUP(C11&amp;"-"&amp;D11&amp;"-"&amp;B11,DATA_FINAL!$F$5:$G$350,2,FALSE),IF(B11=(COUNTIFS(DATA_FINAL!$B$5:$B$350,C11,DATA_FINAL!$D$5:$D$350,D11)+1),"*T",""))))</f>
        <v>Lexus of Austin</v>
      </c>
      <c r="F11" t="str">
        <f t="shared" ref="F11:F74" si="7">IF(OR(E11="",E11="*N",E11="*H",E11="*T"),"",C11&amp;"-"&amp;E11)</f>
        <v>CARFAX-Lexus of Austin</v>
      </c>
      <c r="G11" s="64" t="str">
        <f>IF(E11="","***",IF(E11="*N",D11,IF(E11="*H",AA$9,IF(E11="*T","TOTAL (Store Count: "&amp;B10&amp;")",IFERROR(VLOOKUP(F11,DATA_FINAL!$A$5:$G$324,7,FALSE),"")))))</f>
        <v>Lexus of Austin</v>
      </c>
      <c r="H11" s="71">
        <f>IF($G11=$D11,AF$8,IF($G11=$AA$9,AF$9,IF(LEFT($G11,5)=LEFT($AA$10,5),SUMIFS(DATA_FINAL!$AC$5:$AC$350,DATA_FINAL!$B$5:$B$350,$C11,DATA_FINAL!$D$5:$D$350,$D11),IF($G11="***","***",IFERROR(SUMIFS(DATA_FINAL!$AC$5:$AC$350,DATA_FINAL!$A$5:$A$350,$F11),"")))))</f>
        <v>1049</v>
      </c>
      <c r="I11" s="72">
        <f>IF($G11=$D11,AB$8,IF($G11=$AA$9,AB$9,IF(LEFT($G11,5)=LEFT($AA$10,5),SUMIFS(DATA_FINAL!$P$5:$P$350,DATA_FINAL!$B$5:$B$350,$C11,DATA_FINAL!$D$5:$D$350,$D11),IF($G11="***","***",IFERROR(SUMIFS(DATA_FINAL!$P$5:$P$350,DATA_FINAL!$A$5:$A$350,$F11),"")))))</f>
        <v>65</v>
      </c>
      <c r="J11" s="72">
        <f>IF($G11=$D11,AC$8,IF($G11=$AA$9,AC$9,IF(LEFT($G11,5)=LEFT($AA$10,5),SUMIFS(DATA_FINAL!$S$5:$S$350,DATA_FINAL!$B$5:$B$350,$C11,DATA_FINAL!$D$5:$D$350,$D11),IF($G11="***","***",IFERROR(SUMIFS(DATA_FINAL!$S$5:$S$350,DATA_FINAL!$A$5:$A$350,$F11),"")))))</f>
        <v>5</v>
      </c>
      <c r="K11" s="84">
        <f t="shared" si="1"/>
        <v>7.6923076923076927E-2</v>
      </c>
      <c r="L11" s="72">
        <f t="shared" si="3"/>
        <v>16.138461538461538</v>
      </c>
      <c r="M11" s="72">
        <f t="shared" si="4"/>
        <v>209.8</v>
      </c>
      <c r="N11" s="71">
        <f>IF($G11=$D11,AJ$8,IF($G11=$AA$9,AJ$9,IF(LEFT($G11,5)=LEFT($AA$10,5),SUMIFS(DATA_FINAL!$AG$5:$AG$350,DATA_FINAL!$B$5:$B$350,$C11,DATA_FINAL!$D$5:$D$350,$D11),IF($G11="***","***",IFERROR(SUMIFS(DATA_FINAL!$AG$5:$AG$350,DATA_FINAL!$A$5:$A$350,$F11),"")))))</f>
        <v>49</v>
      </c>
      <c r="O11" s="307">
        <f t="shared" si="6"/>
        <v>21.408163265306122</v>
      </c>
    </row>
    <row r="12" spans="1:37" ht="15" customHeight="1" x14ac:dyDescent="0.35">
      <c r="A12">
        <f>IF(A11="","",IF(B11&gt;(SUMIFS(KEY!$Z$6:$Z$110,KEY!$X$6:$X$110,C12&amp;"-"&amp;A11)+1),IF((A11+1)&gt;$AA$6,"",(A11+1)),A11))</f>
        <v>1</v>
      </c>
      <c r="B12">
        <f>IF(A12="","",COUNTIFS($A$8:$A12,A12)-2)</f>
        <v>3</v>
      </c>
      <c r="C12" t="str">
        <f t="shared" si="5"/>
        <v>CARFAX</v>
      </c>
      <c r="D12" t="str">
        <f>IFERROR(VLOOKUP($C12&amp;"-"&amp;$A12,KEY!$X$6:$Y$110,2,FALSE),"")</f>
        <v>PAG WEST</v>
      </c>
      <c r="E12" t="str">
        <f>IF(B12=-1,"*N",IF(B12=0,"*H",IF(B12&lt;(COUNTIFS(DATA_FINAL!$B$5:$B$350,C12,DATA_FINAL!$D$5:$D$350,D12)+1),VLOOKUP(C12&amp;"-"&amp;D12&amp;"-"&amp;B12,DATA_FINAL!$F$5:$G$350,2,FALSE),IF(B12=(COUNTIFS(DATA_FINAL!$B$5:$B$350,C12,DATA_FINAL!$D$5:$D$350,D12)+1),"*T",""))))</f>
        <v>Tempe Honda</v>
      </c>
      <c r="F12" t="str">
        <f t="shared" si="7"/>
        <v>CARFAX-Tempe Honda</v>
      </c>
      <c r="G12" s="64" t="str">
        <f>IF(E12="","***",IF(E12="*N",D12,IF(E12="*H",AA$9,IF(E12="*T","TOTAL (Store Count: "&amp;B11&amp;")",IFERROR(VLOOKUP(F12,DATA_FINAL!$A$5:$G$324,7,FALSE),"")))))</f>
        <v>Tempe Honda</v>
      </c>
      <c r="H12" s="71">
        <f>IF($G12=$D12,AF$8,IF($G12=$AA$9,AF$9,IF(LEFT($G12,5)=LEFT($AA$10,5),SUMIFS(DATA_FINAL!$AC$5:$AC$350,DATA_FINAL!$B$5:$B$350,$C12,DATA_FINAL!$D$5:$D$350,$D12),IF($G12="***","***",IFERROR(SUMIFS(DATA_FINAL!$AC$5:$AC$350,DATA_FINAL!$A$5:$A$350,$F12),"")))))</f>
        <v>1699</v>
      </c>
      <c r="I12" s="72">
        <f>IF($G12=$D12,AB$8,IF($G12=$AA$9,AB$9,IF(LEFT($G12,5)=LEFT($AA$10,5),SUMIFS(DATA_FINAL!$P$5:$P$350,DATA_FINAL!$B$5:$B$350,$C12,DATA_FINAL!$D$5:$D$350,$D12),IF($G12="***","***",IFERROR(SUMIFS(DATA_FINAL!$P$5:$P$350,DATA_FINAL!$A$5:$A$350,$F12),"")))))</f>
        <v>56</v>
      </c>
      <c r="J12" s="72">
        <f>IF($G12=$D12,AC$8,IF($G12=$AA$9,AC$9,IF(LEFT($G12,5)=LEFT($AA$10,5),SUMIFS(DATA_FINAL!$S$5:$S$350,DATA_FINAL!$B$5:$B$350,$C12,DATA_FINAL!$D$5:$D$350,$D12),IF($G12="***","***",IFERROR(SUMIFS(DATA_FINAL!$S$5:$S$350,DATA_FINAL!$A$5:$A$350,$F12),"")))))</f>
        <v>6</v>
      </c>
      <c r="K12" s="84">
        <f t="shared" si="1"/>
        <v>0.10714285714285714</v>
      </c>
      <c r="L12" s="72">
        <f t="shared" si="3"/>
        <v>30.339285714285715</v>
      </c>
      <c r="M12" s="72">
        <f t="shared" si="4"/>
        <v>283.16666666666669</v>
      </c>
      <c r="N12" s="71">
        <f>IF($G12=$D12,AJ$8,IF($G12=$AA$9,AJ$9,IF(LEFT($G12,5)=LEFT($AA$10,5),SUMIFS(DATA_FINAL!$AG$5:$AG$350,DATA_FINAL!$B$5:$B$350,$C12,DATA_FINAL!$D$5:$D$350,$D12),IF($G12="***","***",IFERROR(SUMIFS(DATA_FINAL!$AG$5:$AG$350,DATA_FINAL!$A$5:$A$350,$F12),"")))))</f>
        <v>62</v>
      </c>
      <c r="O12" s="307">
        <f t="shared" si="6"/>
        <v>27.403225806451612</v>
      </c>
    </row>
    <row r="13" spans="1:37" ht="15" customHeight="1" x14ac:dyDescent="0.35">
      <c r="A13">
        <f>IF(A12="","",IF(B12&gt;(SUMIFS(KEY!$Z$6:$Z$110,KEY!$X$6:$X$110,C13&amp;"-"&amp;A12)+1),IF((A12+1)&gt;$AA$6,"",(A12+1)),A12))</f>
        <v>1</v>
      </c>
      <c r="B13">
        <f>IF(A13="","",COUNTIFS($A$8:$A13,A13)-2)</f>
        <v>4</v>
      </c>
      <c r="C13" t="str">
        <f t="shared" si="5"/>
        <v>CARFAX</v>
      </c>
      <c r="D13" t="str">
        <f>IFERROR(VLOOKUP($C13&amp;"-"&amp;$A13,KEY!$X$6:$Y$110,2,FALSE),"")</f>
        <v>PAG WEST</v>
      </c>
      <c r="E13" t="str">
        <f>IF(B13=-1,"*N",IF(B13=0,"*H",IF(B13&lt;(COUNTIFS(DATA_FINAL!$B$5:$B$350,C13,DATA_FINAL!$D$5:$D$350,D13)+1),VLOOKUP(C13&amp;"-"&amp;D13&amp;"-"&amp;B13,DATA_FINAL!$F$5:$G$350,2,FALSE),IF(B13=(COUNTIFS(DATA_FINAL!$B$5:$B$350,C13,DATA_FINAL!$D$5:$D$350,D13)+1),"*T",""))))</f>
        <v>Honda of Escondido</v>
      </c>
      <c r="F13" t="str">
        <f t="shared" si="7"/>
        <v>CARFAX-Honda of Escondido</v>
      </c>
      <c r="G13" s="64" t="str">
        <f>IF(E13="","***",IF(E13="*N",D13,IF(E13="*H",AA$9,IF(E13="*T","TOTAL (Store Count: "&amp;B12&amp;")",IFERROR(VLOOKUP(F13,DATA_FINAL!$A$5:$G$324,7,FALSE),"")))))</f>
        <v>Honda of Escondido</v>
      </c>
      <c r="H13" s="71">
        <f>IF($G13=$D13,AF$8,IF($G13=$AA$9,AF$9,IF(LEFT($G13,5)=LEFT($AA$10,5),SUMIFS(DATA_FINAL!$AC$5:$AC$350,DATA_FINAL!$B$5:$B$350,$C13,DATA_FINAL!$D$5:$D$350,$D13),IF($G13="***","***",IFERROR(SUMIFS(DATA_FINAL!$AC$5:$AC$350,DATA_FINAL!$A$5:$A$350,$F13),"")))))</f>
        <v>1199</v>
      </c>
      <c r="I13" s="72">
        <f>IF($G13=$D13,AB$8,IF($G13=$AA$9,AB$9,IF(LEFT($G13,5)=LEFT($AA$10,5),SUMIFS(DATA_FINAL!$P$5:$P$350,DATA_FINAL!$B$5:$B$350,$C13,DATA_FINAL!$D$5:$D$350,$D13),IF($G13="***","***",IFERROR(SUMIFS(DATA_FINAL!$P$5:$P$350,DATA_FINAL!$A$5:$A$350,$F13),"")))))</f>
        <v>59</v>
      </c>
      <c r="J13" s="72">
        <f>IF($G13=$D13,AC$8,IF($G13=$AA$9,AC$9,IF(LEFT($G13,5)=LEFT($AA$10,5),SUMIFS(DATA_FINAL!$S$5:$S$350,DATA_FINAL!$B$5:$B$350,$C13,DATA_FINAL!$D$5:$D$350,$D13),IF($G13="***","***",IFERROR(SUMIFS(DATA_FINAL!$S$5:$S$350,DATA_FINAL!$A$5:$A$350,$F13),"")))))</f>
        <v>4</v>
      </c>
      <c r="K13" s="84">
        <f t="shared" si="1"/>
        <v>6.7796610169491525E-2</v>
      </c>
      <c r="L13" s="72">
        <f t="shared" si="3"/>
        <v>20.322033898305083</v>
      </c>
      <c r="M13" s="72">
        <f t="shared" si="4"/>
        <v>299.75</v>
      </c>
      <c r="N13" s="71">
        <f>IF($G13=$D13,AJ$8,IF($G13=$AA$9,AJ$9,IF(LEFT($G13,5)=LEFT($AA$10,5),SUMIFS(DATA_FINAL!$AG$5:$AG$350,DATA_FINAL!$B$5:$B$350,$C13,DATA_FINAL!$D$5:$D$350,$D13),IF($G13="***","***",IFERROR(SUMIFS(DATA_FINAL!$AG$5:$AG$350,DATA_FINAL!$A$5:$A$350,$F13),"")))))</f>
        <v>22</v>
      </c>
      <c r="O13" s="307">
        <f t="shared" si="6"/>
        <v>54.5</v>
      </c>
    </row>
    <row r="14" spans="1:37" ht="15" customHeight="1" x14ac:dyDescent="0.35">
      <c r="A14">
        <f>IF(A13="","",IF(B13&gt;(SUMIFS(KEY!$Z$6:$Z$110,KEY!$X$6:$X$110,C14&amp;"-"&amp;A13)+1),IF((A13+1)&gt;$AA$6,"",(A13+1)),A13))</f>
        <v>1</v>
      </c>
      <c r="B14">
        <f>IF(A14="","",COUNTIFS($A$8:$A14,A14)-2)</f>
        <v>5</v>
      </c>
      <c r="C14" t="str">
        <f t="shared" si="5"/>
        <v>CARFAX</v>
      </c>
      <c r="D14" t="str">
        <f>IFERROR(VLOOKUP($C14&amp;"-"&amp;$A14,KEY!$X$6:$Y$110,2,FALSE),"")</f>
        <v>PAG WEST</v>
      </c>
      <c r="E14" t="str">
        <f>IF(B14=-1,"*N",IF(B14=0,"*H",IF(B14&lt;(COUNTIFS(DATA_FINAL!$B$5:$B$350,C14,DATA_FINAL!$D$5:$D$350,D14)+1),VLOOKUP(C14&amp;"-"&amp;D14&amp;"-"&amp;B14,DATA_FINAL!$F$5:$G$350,2,FALSE),IF(B14=(COUNTIFS(DATA_FINAL!$B$5:$B$350,C14,DATA_FINAL!$D$5:$D$350,D14)+1),"*T",""))))</f>
        <v>Lexus of Lakeway</v>
      </c>
      <c r="F14" t="str">
        <f t="shared" si="7"/>
        <v>CARFAX-Lexus of Lakeway</v>
      </c>
      <c r="G14" s="64" t="str">
        <f>IF(E14="","***",IF(E14="*N",D14,IF(E14="*H",AA$9,IF(E14="*T","TOTAL (Store Count: "&amp;B13&amp;")",IFERROR(VLOOKUP(F14,DATA_FINAL!$A$5:$G$324,7,FALSE),"")))))</f>
        <v>Lexus of Lakeway</v>
      </c>
      <c r="H14" s="71">
        <f>IF($G14=$D14,AF$8,IF($G14=$AA$9,AF$9,IF(LEFT($G14,5)=LEFT($AA$10,5),SUMIFS(DATA_FINAL!$AC$5:$AC$350,DATA_FINAL!$B$5:$B$350,$C14,DATA_FINAL!$D$5:$D$350,$D14),IF($G14="***","***",IFERROR(SUMIFS(DATA_FINAL!$AC$5:$AC$350,DATA_FINAL!$A$5:$A$350,$F14),"")))))</f>
        <v>908.6</v>
      </c>
      <c r="I14" s="72">
        <f>IF($G14=$D14,AB$8,IF($G14=$AA$9,AB$9,IF(LEFT($G14,5)=LEFT($AA$10,5),SUMIFS(DATA_FINAL!$P$5:$P$350,DATA_FINAL!$B$5:$B$350,$C14,DATA_FINAL!$D$5:$D$350,$D14),IF($G14="***","***",IFERROR(SUMIFS(DATA_FINAL!$P$5:$P$350,DATA_FINAL!$A$5:$A$350,$F14),"")))))</f>
        <v>37</v>
      </c>
      <c r="J14" s="72">
        <f>IF($G14=$D14,AC$8,IF($G14=$AA$9,AC$9,IF(LEFT($G14,5)=LEFT($AA$10,5),SUMIFS(DATA_FINAL!$S$5:$S$350,DATA_FINAL!$B$5:$B$350,$C14,DATA_FINAL!$D$5:$D$350,$D14),IF($G14="***","***",IFERROR(SUMIFS(DATA_FINAL!$S$5:$S$350,DATA_FINAL!$A$5:$A$350,$F14),"")))))</f>
        <v>3</v>
      </c>
      <c r="K14" s="84">
        <f t="shared" si="1"/>
        <v>8.1081081081081086E-2</v>
      </c>
      <c r="L14" s="72">
        <f t="shared" si="3"/>
        <v>24.556756756756759</v>
      </c>
      <c r="M14" s="72">
        <f t="shared" si="4"/>
        <v>302.86666666666667</v>
      </c>
      <c r="N14" s="71">
        <f>IF($G14=$D14,AJ$8,IF($G14=$AA$9,AJ$9,IF(LEFT($G14,5)=LEFT($AA$10,5),SUMIFS(DATA_FINAL!$AG$5:$AG$350,DATA_FINAL!$B$5:$B$350,$C14,DATA_FINAL!$D$5:$D$350,$D14),IF($G14="***","***",IFERROR(SUMIFS(DATA_FINAL!$AG$5:$AG$350,DATA_FINAL!$A$5:$A$350,$F14),"")))))</f>
        <v>21</v>
      </c>
      <c r="O14" s="307">
        <f t="shared" si="6"/>
        <v>43.266666666666666</v>
      </c>
    </row>
    <row r="15" spans="1:37" ht="15" customHeight="1" x14ac:dyDescent="0.35">
      <c r="A15">
        <f>IF(A14="","",IF(B14&gt;(SUMIFS(KEY!$Z$6:$Z$110,KEY!$X$6:$X$110,C15&amp;"-"&amp;A14)+1),IF((A14+1)&gt;$AA$6,"",(A14+1)),A14))</f>
        <v>1</v>
      </c>
      <c r="B15">
        <f>IF(A15="","",COUNTIFS($A$8:$A15,A15)-2)</f>
        <v>6</v>
      </c>
      <c r="C15" t="str">
        <f t="shared" si="5"/>
        <v>CARFAX</v>
      </c>
      <c r="D15" t="str">
        <f>IFERROR(VLOOKUP($C15&amp;"-"&amp;$A15,KEY!$X$6:$Y$110,2,FALSE),"")</f>
        <v>PAG WEST</v>
      </c>
      <c r="E15" t="str">
        <f>IF(B15=-1,"*N",IF(B15=0,"*H",IF(B15&lt;(COUNTIFS(DATA_FINAL!$B$5:$B$350,C15,DATA_FINAL!$D$5:$D$350,D15)+1),VLOOKUP(C15&amp;"-"&amp;D15&amp;"-"&amp;B15,DATA_FINAL!$F$5:$G$350,2,FALSE),IF(B15=(COUNTIFS(DATA_FINAL!$B$5:$B$350,C15,DATA_FINAL!$D$5:$D$350,D15)+1),"*T",""))))</f>
        <v>BMW North Scottsdale</v>
      </c>
      <c r="F15" t="str">
        <f t="shared" si="7"/>
        <v>CARFAX-BMW North Scottsdale</v>
      </c>
      <c r="G15" s="64" t="str">
        <f>IF(E15="","***",IF(E15="*N",D15,IF(E15="*H",AA$9,IF(E15="*T","TOTAL (Store Count: "&amp;B14&amp;")",IFERROR(VLOOKUP(F15,DATA_FINAL!$A$5:$G$324,7,FALSE),"")))))</f>
        <v>BMW North Scottsdale</v>
      </c>
      <c r="H15" s="71">
        <f>IF($G15=$D15,AF$8,IF($G15=$AA$9,AF$9,IF(LEFT($G15,5)=LEFT($AA$10,5),SUMIFS(DATA_FINAL!$AC$5:$AC$350,DATA_FINAL!$B$5:$B$350,$C15,DATA_FINAL!$D$5:$D$350,$D15),IF($G15="***","***",IFERROR(SUMIFS(DATA_FINAL!$AC$5:$AC$350,DATA_FINAL!$A$5:$A$350,$F15),"")))))</f>
        <v>1819</v>
      </c>
      <c r="I15" s="72">
        <f>IF($G15=$D15,AB$8,IF($G15=$AA$9,AB$9,IF(LEFT($G15,5)=LEFT($AA$10,5),SUMIFS(DATA_FINAL!$P$5:$P$350,DATA_FINAL!$B$5:$B$350,$C15,DATA_FINAL!$D$5:$D$350,$D15),IF($G15="***","***",IFERROR(SUMIFS(DATA_FINAL!$P$5:$P$350,DATA_FINAL!$A$5:$A$350,$F15),"")))))</f>
        <v>61</v>
      </c>
      <c r="J15" s="72">
        <f>IF($G15=$D15,AC$8,IF($G15=$AA$9,AC$9,IF(LEFT($G15,5)=LEFT($AA$10,5),SUMIFS(DATA_FINAL!$S$5:$S$350,DATA_FINAL!$B$5:$B$350,$C15,DATA_FINAL!$D$5:$D$350,$D15),IF($G15="***","***",IFERROR(SUMIFS(DATA_FINAL!$S$5:$S$350,DATA_FINAL!$A$5:$A$350,$F15),"")))))</f>
        <v>5</v>
      </c>
      <c r="K15" s="84">
        <f t="shared" si="1"/>
        <v>8.1967213114754092E-2</v>
      </c>
      <c r="L15" s="72">
        <f t="shared" si="3"/>
        <v>29.819672131147541</v>
      </c>
      <c r="M15" s="72">
        <f t="shared" si="4"/>
        <v>363.8</v>
      </c>
      <c r="N15" s="71">
        <f>IF($G15=$D15,AJ$8,IF($G15=$AA$9,AJ$9,IF(LEFT($G15,5)=LEFT($AA$10,5),SUMIFS(DATA_FINAL!$AG$5:$AG$350,DATA_FINAL!$B$5:$B$350,$C15,DATA_FINAL!$D$5:$D$350,$D15),IF($G15="***","***",IFERROR(SUMIFS(DATA_FINAL!$AG$5:$AG$350,DATA_FINAL!$A$5:$A$350,$F15),"")))))</f>
        <v>96</v>
      </c>
      <c r="O15" s="307">
        <f t="shared" si="6"/>
        <v>18.947916666666668</v>
      </c>
    </row>
    <row r="16" spans="1:37" ht="15" customHeight="1" x14ac:dyDescent="0.35">
      <c r="A16">
        <f>IF(A15="","",IF(B15&gt;(SUMIFS(KEY!$Z$6:$Z$110,KEY!$X$6:$X$110,C16&amp;"-"&amp;A15)+1),IF((A15+1)&gt;$AA$6,"",(A15+1)),A15))</f>
        <v>1</v>
      </c>
      <c r="B16">
        <f>IF(A16="","",COUNTIFS($A$8:$A16,A16)-2)</f>
        <v>7</v>
      </c>
      <c r="C16" t="str">
        <f t="shared" si="5"/>
        <v>CARFAX</v>
      </c>
      <c r="D16" t="str">
        <f>IFERROR(VLOOKUP($C16&amp;"-"&amp;$A16,KEY!$X$6:$Y$110,2,FALSE),"")</f>
        <v>PAG WEST</v>
      </c>
      <c r="E16" t="str">
        <f>IF(B16=-1,"*N",IF(B16=0,"*H",IF(B16&lt;(COUNTIFS(DATA_FINAL!$B$5:$B$350,C16,DATA_FINAL!$D$5:$D$350,D16)+1),VLOOKUP(C16&amp;"-"&amp;D16&amp;"-"&amp;B16,DATA_FINAL!$F$5:$G$350,2,FALSE),IF(B16=(COUNTIFS(DATA_FINAL!$B$5:$B$350,C16,DATA_FINAL!$D$5:$D$350,D16)+1),"*T",""))))</f>
        <v>Subaru Orange Coast</v>
      </c>
      <c r="F16" t="str">
        <f t="shared" si="7"/>
        <v>CARFAX-Subaru Orange Coast</v>
      </c>
      <c r="G16" s="64" t="str">
        <f>IF(E16="","***",IF(E16="*N",D16,IF(E16="*H",AA$9,IF(E16="*T","TOTAL (Store Count: "&amp;B15&amp;")",IFERROR(VLOOKUP(F16,DATA_FINAL!$A$5:$G$324,7,FALSE),"")))))</f>
        <v>Subaru Orange Coast</v>
      </c>
      <c r="H16" s="71">
        <f>IF($G16=$D16,AF$8,IF($G16=$AA$9,AF$9,IF(LEFT($G16,5)=LEFT($AA$10,5),SUMIFS(DATA_FINAL!$AC$5:$AC$350,DATA_FINAL!$B$5:$B$350,$C16,DATA_FINAL!$D$5:$D$350,$D16),IF($G16="***","***",IFERROR(SUMIFS(DATA_FINAL!$AC$5:$AC$350,DATA_FINAL!$A$5:$A$350,$F16),"")))))</f>
        <v>729</v>
      </c>
      <c r="I16" s="72">
        <f>IF($G16=$D16,AB$8,IF($G16=$AA$9,AB$9,IF(LEFT($G16,5)=LEFT($AA$10,5),SUMIFS(DATA_FINAL!$P$5:$P$350,DATA_FINAL!$B$5:$B$350,$C16,DATA_FINAL!$D$5:$D$350,$D16),IF($G16="***","***",IFERROR(SUMIFS(DATA_FINAL!$P$5:$P$350,DATA_FINAL!$A$5:$A$350,$F16),"")))))</f>
        <v>83</v>
      </c>
      <c r="J16" s="72">
        <f>IF($G16=$D16,AC$8,IF($G16=$AA$9,AC$9,IF(LEFT($G16,5)=LEFT($AA$10,5),SUMIFS(DATA_FINAL!$S$5:$S$350,DATA_FINAL!$B$5:$B$350,$C16,DATA_FINAL!$D$5:$D$350,$D16),IF($G16="***","***",IFERROR(SUMIFS(DATA_FINAL!$S$5:$S$350,DATA_FINAL!$A$5:$A$350,$F16),"")))))</f>
        <v>2</v>
      </c>
      <c r="K16" s="84">
        <f t="shared" ref="K16:K28" si="8">IF($G16=$D16,AD$8,IF($G16=$AA$9,AD$9,IF($G16="***","***",IFERROR(J16/I16,"-"))))</f>
        <v>2.4096385542168676E-2</v>
      </c>
      <c r="L16" s="72">
        <f t="shared" ref="L16:L28" si="9">IF($G16=$D16,AG$8,IF($G16=$AA$9,AG$9,IF($G16="***","***",IFERROR(H16/I16,"-"))))</f>
        <v>8.7831325301204828</v>
      </c>
      <c r="M16" s="72">
        <f t="shared" si="4"/>
        <v>364.5</v>
      </c>
      <c r="N16" s="71">
        <f>IF($G16=$D16,AJ$8,IF($G16=$AA$9,AJ$9,IF(LEFT($G16,5)=LEFT($AA$10,5),SUMIFS(DATA_FINAL!$AG$5:$AG$350,DATA_FINAL!$B$5:$B$350,$C16,DATA_FINAL!$D$5:$D$350,$D16),IF($G16="***","***",IFERROR(SUMIFS(DATA_FINAL!$AG$5:$AG$350,DATA_FINAL!$A$5:$A$350,$F16),"")))))</f>
        <v>47</v>
      </c>
      <c r="O16" s="307">
        <f t="shared" ref="O16:O28" si="10">IF($G16=$D16,AJ$8,IF($G16=$AA$9,AK$9,IF($G16="***","***",IFERROR(H16/N16,"-"))))</f>
        <v>15.51063829787234</v>
      </c>
    </row>
    <row r="17" spans="1:20" ht="15" customHeight="1" x14ac:dyDescent="0.35">
      <c r="A17">
        <f>IF(A16="","",IF(B16&gt;(SUMIFS(KEY!$Z$6:$Z$110,KEY!$X$6:$X$110,C17&amp;"-"&amp;A16)+1),IF((A16+1)&gt;$AA$6,"",(A16+1)),A16))</f>
        <v>1</v>
      </c>
      <c r="B17">
        <f>IF(A17="","",COUNTIFS($A$8:$A17,A17)-2)</f>
        <v>8</v>
      </c>
      <c r="C17" t="str">
        <f t="shared" si="5"/>
        <v>CARFAX</v>
      </c>
      <c r="D17" t="str">
        <f>IFERROR(VLOOKUP($C17&amp;"-"&amp;$A17,KEY!$X$6:$Y$110,2,FALSE),"")</f>
        <v>PAG WEST</v>
      </c>
      <c r="E17" t="str">
        <f>IF(B17=-1,"*N",IF(B17=0,"*H",IF(B17&lt;(COUNTIFS(DATA_FINAL!$B$5:$B$350,C17,DATA_FINAL!$D$5:$D$350,D17)+1),VLOOKUP(C17&amp;"-"&amp;D17&amp;"-"&amp;B17,DATA_FINAL!$F$5:$G$350,2,FALSE),IF(B17=(COUNTIFS(DATA_FINAL!$B$5:$B$350,C17,DATA_FINAL!$D$5:$D$350,D17)+1),"*T",""))))</f>
        <v>Honda North</v>
      </c>
      <c r="F17" t="str">
        <f t="shared" si="7"/>
        <v>CARFAX-Honda North</v>
      </c>
      <c r="G17" s="64" t="str">
        <f>IF(E17="","***",IF(E17="*N",D17,IF(E17="*H",AA$9,IF(E17="*T","TOTAL (Store Count: "&amp;B16&amp;")",IFERROR(VLOOKUP(F17,DATA_FINAL!$A$5:$G$324,7,FALSE),"")))))</f>
        <v>Honda North</v>
      </c>
      <c r="H17" s="71">
        <f>IF($G17=$D17,AF$8,IF($G17=$AA$9,AF$9,IF(LEFT($G17,5)=LEFT($AA$10,5),SUMIFS(DATA_FINAL!$AC$5:$AC$350,DATA_FINAL!$B$5:$B$350,$C17,DATA_FINAL!$D$5:$D$350,$D17),IF($G17="***","***",IFERROR(SUMIFS(DATA_FINAL!$AC$5:$AC$350,DATA_FINAL!$A$5:$A$350,$F17),"")))))</f>
        <v>739</v>
      </c>
      <c r="I17" s="72">
        <f>IF($G17=$D17,AB$8,IF($G17=$AA$9,AB$9,IF(LEFT($G17,5)=LEFT($AA$10,5),SUMIFS(DATA_FINAL!$P$5:$P$350,DATA_FINAL!$B$5:$B$350,$C17,DATA_FINAL!$D$5:$D$350,$D17),IF($G17="***","***",IFERROR(SUMIFS(DATA_FINAL!$P$5:$P$350,DATA_FINAL!$A$5:$A$350,$F17),"")))))</f>
        <v>50</v>
      </c>
      <c r="J17" s="72">
        <f>IF($G17=$D17,AC$8,IF($G17=$AA$9,AC$9,IF(LEFT($G17,5)=LEFT($AA$10,5),SUMIFS(DATA_FINAL!$S$5:$S$350,DATA_FINAL!$B$5:$B$350,$C17,DATA_FINAL!$D$5:$D$350,$D17),IF($G17="***","***",IFERROR(SUMIFS(DATA_FINAL!$S$5:$S$350,DATA_FINAL!$A$5:$A$350,$F17),"")))))</f>
        <v>2</v>
      </c>
      <c r="K17" s="84">
        <f t="shared" si="8"/>
        <v>0.04</v>
      </c>
      <c r="L17" s="72">
        <f t="shared" si="9"/>
        <v>14.78</v>
      </c>
      <c r="M17" s="72">
        <f t="shared" si="4"/>
        <v>369.5</v>
      </c>
      <c r="N17" s="71">
        <f>IF($G17=$D17,AJ$8,IF($G17=$AA$9,AJ$9,IF(LEFT($G17,5)=LEFT($AA$10,5),SUMIFS(DATA_FINAL!$AG$5:$AG$350,DATA_FINAL!$B$5:$B$350,$C17,DATA_FINAL!$D$5:$D$350,$D17),IF($G17="***","***",IFERROR(SUMIFS(DATA_FINAL!$AG$5:$AG$350,DATA_FINAL!$A$5:$A$350,$F17),"")))))</f>
        <v>35</v>
      </c>
      <c r="O17" s="307">
        <f t="shared" si="10"/>
        <v>21.114285714285714</v>
      </c>
    </row>
    <row r="18" spans="1:20" ht="15" customHeight="1" x14ac:dyDescent="0.35">
      <c r="A18">
        <f>IF(A17="","",IF(B17&gt;(SUMIFS(KEY!$Z$6:$Z$110,KEY!$X$6:$X$110,C18&amp;"-"&amp;A17)+1),IF((A17+1)&gt;$AA$6,"",(A17+1)),A17))</f>
        <v>1</v>
      </c>
      <c r="B18">
        <f>IF(A18="","",COUNTIFS($A$8:$A18,A18)-2)</f>
        <v>9</v>
      </c>
      <c r="C18" t="str">
        <f t="shared" si="5"/>
        <v>CARFAX</v>
      </c>
      <c r="D18" t="str">
        <f>IFERROR(VLOOKUP($C18&amp;"-"&amp;$A18,KEY!$X$6:$Y$110,2,FALSE),"")</f>
        <v>PAG WEST</v>
      </c>
      <c r="E18" t="str">
        <f>IF(B18=-1,"*N",IF(B18=0,"*H",IF(B18&lt;(COUNTIFS(DATA_FINAL!$B$5:$B$350,C18,DATA_FINAL!$D$5:$D$350,D18)+1),VLOOKUP(C18&amp;"-"&amp;D18&amp;"-"&amp;B18,DATA_FINAL!$F$5:$G$350,2,FALSE),IF(B18=(COUNTIFS(DATA_FINAL!$B$5:$B$350,C18,DATA_FINAL!$D$5:$D$350,D18)+1),"*T",""))))</f>
        <v>East Madison Toyota</v>
      </c>
      <c r="F18" t="str">
        <f t="shared" si="7"/>
        <v>CARFAX-East Madison Toyota</v>
      </c>
      <c r="G18" s="64" t="str">
        <f>IF(E18="","***",IF(E18="*N",D18,IF(E18="*H",AA$9,IF(E18="*T","TOTAL (Store Count: "&amp;B17&amp;")",IFERROR(VLOOKUP(F18,DATA_FINAL!$A$5:$G$324,7,FALSE),"")))))</f>
        <v>East Madison Toyota</v>
      </c>
      <c r="H18" s="71">
        <f>IF($G18=$D18,AF$8,IF($G18=$AA$9,AF$9,IF(LEFT($G18,5)=LEFT($AA$10,5),SUMIFS(DATA_FINAL!$AC$5:$AC$350,DATA_FINAL!$B$5:$B$350,$C18,DATA_FINAL!$D$5:$D$350,$D18),IF($G18="***","***",IFERROR(SUMIFS(DATA_FINAL!$AC$5:$AC$350,DATA_FINAL!$A$5:$A$350,$F18),"")))))</f>
        <v>1599</v>
      </c>
      <c r="I18" s="72">
        <f>IF($G18=$D18,AB$8,IF($G18=$AA$9,AB$9,IF(LEFT($G18,5)=LEFT($AA$10,5),SUMIFS(DATA_FINAL!$P$5:$P$350,DATA_FINAL!$B$5:$B$350,$C18,DATA_FINAL!$D$5:$D$350,$D18),IF($G18="***","***",IFERROR(SUMIFS(DATA_FINAL!$P$5:$P$350,DATA_FINAL!$A$5:$A$350,$F18),"")))))</f>
        <v>35</v>
      </c>
      <c r="J18" s="72">
        <f>IF($G18=$D18,AC$8,IF($G18=$AA$9,AC$9,IF(LEFT($G18,5)=LEFT($AA$10,5),SUMIFS(DATA_FINAL!$S$5:$S$350,DATA_FINAL!$B$5:$B$350,$C18,DATA_FINAL!$D$5:$D$350,$D18),IF($G18="***","***",IFERROR(SUMIFS(DATA_FINAL!$S$5:$S$350,DATA_FINAL!$A$5:$A$350,$F18),"")))))</f>
        <v>4</v>
      </c>
      <c r="K18" s="84">
        <f t="shared" si="8"/>
        <v>0.11428571428571428</v>
      </c>
      <c r="L18" s="72">
        <f t="shared" si="9"/>
        <v>45.685714285714283</v>
      </c>
      <c r="M18" s="72">
        <f t="shared" si="4"/>
        <v>399.75</v>
      </c>
      <c r="N18" s="71">
        <f>IF($G18=$D18,AJ$8,IF($G18=$AA$9,AJ$9,IF(LEFT($G18,5)=LEFT($AA$10,5),SUMIFS(DATA_FINAL!$AG$5:$AG$350,DATA_FINAL!$B$5:$B$350,$C18,DATA_FINAL!$D$5:$D$350,$D18),IF($G18="***","***",IFERROR(SUMIFS(DATA_FINAL!$AG$5:$AG$350,DATA_FINAL!$A$5:$A$350,$F18),"")))))</f>
        <v>78</v>
      </c>
      <c r="O18" s="307">
        <f t="shared" si="10"/>
        <v>20.5</v>
      </c>
    </row>
    <row r="19" spans="1:20" ht="15" customHeight="1" x14ac:dyDescent="0.35">
      <c r="A19">
        <f>IF(A18="","",IF(B18&gt;(SUMIFS(KEY!$Z$6:$Z$110,KEY!$X$6:$X$110,C19&amp;"-"&amp;A18)+1),IF((A18+1)&gt;$AA$6,"",(A18+1)),A18))</f>
        <v>1</v>
      </c>
      <c r="B19">
        <f>IF(A19="","",COUNTIFS($A$8:$A19,A19)-2)</f>
        <v>10</v>
      </c>
      <c r="C19" t="str">
        <f t="shared" si="5"/>
        <v>CARFAX</v>
      </c>
      <c r="D19" t="str">
        <f>IFERROR(VLOOKUP($C19&amp;"-"&amp;$A19,KEY!$X$6:$Y$110,2,FALSE),"")</f>
        <v>PAG WEST</v>
      </c>
      <c r="E19" t="str">
        <f>IF(B19=-1,"*N",IF(B19=0,"*H",IF(B19&lt;(COUNTIFS(DATA_FINAL!$B$5:$B$350,C19,DATA_FINAL!$D$5:$D$350,D19)+1),VLOOKUP(C19&amp;"-"&amp;D19&amp;"-"&amp;B19,DATA_FINAL!$F$5:$G$350,2,FALSE),IF(B19=(COUNTIFS(DATA_FINAL!$B$5:$B$350,C19,DATA_FINAL!$D$5:$D$350,D19)+1),"*T",""))))</f>
        <v>Land Rover North Scottsdale</v>
      </c>
      <c r="F19" t="str">
        <f t="shared" si="7"/>
        <v>CARFAX-Land Rover North Scottsdale</v>
      </c>
      <c r="G19" s="64" t="str">
        <f>IF(E19="","***",IF(E19="*N",D19,IF(E19="*H",AA$9,IF(E19="*T","TOTAL (Store Count: "&amp;B18&amp;")",IFERROR(VLOOKUP(F19,DATA_FINAL!$A$5:$G$324,7,FALSE),"")))))</f>
        <v>Land Rover North Scottsdale</v>
      </c>
      <c r="H19" s="71">
        <f>IF($G19=$D19,AF$8,IF($G19=$AA$9,AF$9,IF(LEFT($G19,5)=LEFT($AA$10,5),SUMIFS(DATA_FINAL!$AC$5:$AC$350,DATA_FINAL!$B$5:$B$350,$C19,DATA_FINAL!$D$5:$D$350,$D19),IF($G19="***","***",IFERROR(SUMIFS(DATA_FINAL!$AC$5:$AC$350,DATA_FINAL!$A$5:$A$350,$F19),"")))))</f>
        <v>799.5</v>
      </c>
      <c r="I19" s="72">
        <f>IF($G19=$D19,AB$8,IF($G19=$AA$9,AB$9,IF(LEFT($G19,5)=LEFT($AA$10,5),SUMIFS(DATA_FINAL!$P$5:$P$350,DATA_FINAL!$B$5:$B$350,$C19,DATA_FINAL!$D$5:$D$350,$D19),IF($G19="***","***",IFERROR(SUMIFS(DATA_FINAL!$P$5:$P$350,DATA_FINAL!$A$5:$A$350,$F19),"")))))</f>
        <v>40</v>
      </c>
      <c r="J19" s="72">
        <f>IF($G19=$D19,AC$8,IF($G19=$AA$9,AC$9,IF(LEFT($G19,5)=LEFT($AA$10,5),SUMIFS(DATA_FINAL!$S$5:$S$350,DATA_FINAL!$B$5:$B$350,$C19,DATA_FINAL!$D$5:$D$350,$D19),IF($G19="***","***",IFERROR(SUMIFS(DATA_FINAL!$S$5:$S$350,DATA_FINAL!$A$5:$A$350,$F19),"")))))</f>
        <v>2</v>
      </c>
      <c r="K19" s="84">
        <f t="shared" si="8"/>
        <v>0.05</v>
      </c>
      <c r="L19" s="72">
        <f t="shared" si="9"/>
        <v>19.987500000000001</v>
      </c>
      <c r="M19" s="72">
        <f t="shared" si="4"/>
        <v>399.75</v>
      </c>
      <c r="N19" s="71">
        <f>IF($G19=$D19,AJ$8,IF($G19=$AA$9,AJ$9,IF(LEFT($G19,5)=LEFT($AA$10,5),SUMIFS(DATA_FINAL!$AG$5:$AG$350,DATA_FINAL!$B$5:$B$350,$C19,DATA_FINAL!$D$5:$D$350,$D19),IF($G19="***","***",IFERROR(SUMIFS(DATA_FINAL!$AG$5:$AG$350,DATA_FINAL!$A$5:$A$350,$F19),"")))))</f>
        <v>35</v>
      </c>
      <c r="O19" s="307">
        <f t="shared" si="10"/>
        <v>22.842857142857142</v>
      </c>
    </row>
    <row r="20" spans="1:20" ht="15" customHeight="1" x14ac:dyDescent="0.35">
      <c r="A20">
        <f>IF(A19="","",IF(B19&gt;(SUMIFS(KEY!$Z$6:$Z$110,KEY!$X$6:$X$110,C20&amp;"-"&amp;A19)+1),IF((A19+1)&gt;$AA$6,"",(A19+1)),A19))</f>
        <v>1</v>
      </c>
      <c r="B20">
        <f>IF(A20="","",COUNTIFS($A$8:$A20,A20)-2)</f>
        <v>11</v>
      </c>
      <c r="C20" t="str">
        <f t="shared" si="5"/>
        <v>CARFAX</v>
      </c>
      <c r="D20" t="str">
        <f>IFERROR(VLOOKUP($C20&amp;"-"&amp;$A20,KEY!$X$6:$Y$110,2,FALSE),"")</f>
        <v>PAG WEST</v>
      </c>
      <c r="E20" t="str">
        <f>IF(B20=-1,"*N",IF(B20=0,"*H",IF(B20&lt;(COUNTIFS(DATA_FINAL!$B$5:$B$350,C20,DATA_FINAL!$D$5:$D$350,D20)+1),VLOOKUP(C20&amp;"-"&amp;D20&amp;"-"&amp;B20,DATA_FINAL!$F$5:$G$350,2,FALSE),IF(B20=(COUNTIFS(DATA_FINAL!$B$5:$B$350,C20,DATA_FINAL!$D$5:$D$350,D20)+1),"*T",""))))</f>
        <v>MINI of San Diego</v>
      </c>
      <c r="F20" t="str">
        <f t="shared" si="7"/>
        <v>CARFAX-MINI of San Diego</v>
      </c>
      <c r="G20" s="64" t="str">
        <f>IF(E20="","***",IF(E20="*N",D20,IF(E20="*H",AA$9,IF(E20="*T","TOTAL (Store Count: "&amp;B19&amp;")",IFERROR(VLOOKUP(F20,DATA_FINAL!$A$5:$G$324,7,FALSE),"")))))</f>
        <v>MINI of San Diego</v>
      </c>
      <c r="H20" s="71">
        <f>IF($G20=$D20,AF$8,IF($G20=$AA$9,AF$9,IF(LEFT($G20,5)=LEFT($AA$10,5),SUMIFS(DATA_FINAL!$AC$5:$AC$350,DATA_FINAL!$B$5:$B$350,$C20,DATA_FINAL!$D$5:$D$350,$D20),IF($G20="***","***",IFERROR(SUMIFS(DATA_FINAL!$AC$5:$AC$350,DATA_FINAL!$A$5:$A$350,$F20),"")))))</f>
        <v>649</v>
      </c>
      <c r="I20" s="72">
        <f>IF($G20=$D20,AB$8,IF($G20=$AA$9,AB$9,IF(LEFT($G20,5)=LEFT($AA$10,5),SUMIFS(DATA_FINAL!$P$5:$P$350,DATA_FINAL!$B$5:$B$350,$C20,DATA_FINAL!$D$5:$D$350,$D20),IF($G20="***","***",IFERROR(SUMIFS(DATA_FINAL!$P$5:$P$350,DATA_FINAL!$A$5:$A$350,$F20),"")))))</f>
        <v>19</v>
      </c>
      <c r="J20" s="72">
        <f>IF($G20=$D20,AC$8,IF($G20=$AA$9,AC$9,IF(LEFT($G20,5)=LEFT($AA$10,5),SUMIFS(DATA_FINAL!$S$5:$S$350,DATA_FINAL!$B$5:$B$350,$C20,DATA_FINAL!$D$5:$D$350,$D20),IF($G20="***","***",IFERROR(SUMIFS(DATA_FINAL!$S$5:$S$350,DATA_FINAL!$A$5:$A$350,$F20),"")))))</f>
        <v>1</v>
      </c>
      <c r="K20" s="84">
        <f t="shared" si="8"/>
        <v>5.2631578947368418E-2</v>
      </c>
      <c r="L20" s="72">
        <f t="shared" si="9"/>
        <v>34.157894736842103</v>
      </c>
      <c r="M20" s="72">
        <f t="shared" si="4"/>
        <v>649</v>
      </c>
      <c r="N20" s="71">
        <f>IF($G20=$D20,AJ$8,IF($G20=$AA$9,AJ$9,IF(LEFT($G20,5)=LEFT($AA$10,5),SUMIFS(DATA_FINAL!$AG$5:$AG$350,DATA_FINAL!$B$5:$B$350,$C20,DATA_FINAL!$D$5:$D$350,$D20),IF($G20="***","***",IFERROR(SUMIFS(DATA_FINAL!$AG$5:$AG$350,DATA_FINAL!$A$5:$A$350,$F20),"")))))</f>
        <v>66</v>
      </c>
      <c r="O20" s="307">
        <f t="shared" si="10"/>
        <v>9.8333333333333339</v>
      </c>
    </row>
    <row r="21" spans="1:20" ht="15" customHeight="1" x14ac:dyDescent="0.35">
      <c r="A21">
        <f>IF(A20="","",IF(B20&gt;(SUMIFS(KEY!$Z$6:$Z$110,KEY!$X$6:$X$110,C21&amp;"-"&amp;A20)+1),IF((A20+1)&gt;$AA$6,"",(A20+1)),A20))</f>
        <v>1</v>
      </c>
      <c r="B21">
        <f>IF(A21="","",COUNTIFS($A$8:$A21,A21)-2)</f>
        <v>12</v>
      </c>
      <c r="C21" t="str">
        <f t="shared" si="5"/>
        <v>CARFAX</v>
      </c>
      <c r="D21" t="str">
        <f>IFERROR(VLOOKUP($C21&amp;"-"&amp;$A21,KEY!$X$6:$Y$110,2,FALSE),"")</f>
        <v>PAG WEST</v>
      </c>
      <c r="E21" t="str">
        <f>IF(B21=-1,"*N",IF(B21=0,"*H",IF(B21&lt;(COUNTIFS(DATA_FINAL!$B$5:$B$350,C21,DATA_FINAL!$D$5:$D$350,D21)+1),VLOOKUP(C21&amp;"-"&amp;D21&amp;"-"&amp;B21,DATA_FINAL!$F$5:$G$350,2,FALSE),IF(B21=(COUNTIFS(DATA_FINAL!$B$5:$B$350,C21,DATA_FINAL!$D$5:$D$350,D21)+1),"*T",""))))</f>
        <v>BMW of Bloomfield Hills</v>
      </c>
      <c r="F21" t="str">
        <f t="shared" si="7"/>
        <v>CARFAX-BMW of Bloomfield Hills</v>
      </c>
      <c r="G21" s="64" t="str">
        <f>IF(E21="","***",IF(E21="*N",D21,IF(E21="*H",AA$9,IF(E21="*T","TOTAL (Store Count: "&amp;B20&amp;")",IFERROR(VLOOKUP(F21,DATA_FINAL!$A$5:$G$324,7,FALSE),"")))))</f>
        <v>BMW of Bloomfield Hills</v>
      </c>
      <c r="H21" s="71">
        <f>IF($G21=$D21,AF$8,IF($G21=$AA$9,AF$9,IF(LEFT($G21,5)=LEFT($AA$10,5),SUMIFS(DATA_FINAL!$AC$5:$AC$350,DATA_FINAL!$B$5:$B$350,$C21,DATA_FINAL!$D$5:$D$350,$D21),IF($G21="***","***",IFERROR(SUMIFS(DATA_FINAL!$AC$5:$AC$350,DATA_FINAL!$A$5:$A$350,$F21),"")))))</f>
        <v>1799</v>
      </c>
      <c r="I21" s="72">
        <f>IF($G21=$D21,AB$8,IF($G21=$AA$9,AB$9,IF(LEFT($G21,5)=LEFT($AA$10,5),SUMIFS(DATA_FINAL!$P$5:$P$350,DATA_FINAL!$B$5:$B$350,$C21,DATA_FINAL!$D$5:$D$350,$D21),IF($G21="***","***",IFERROR(SUMIFS(DATA_FINAL!$P$5:$P$350,DATA_FINAL!$A$5:$A$350,$F21),"")))))</f>
        <v>87</v>
      </c>
      <c r="J21" s="72">
        <f>IF($G21=$D21,AC$8,IF($G21=$AA$9,AC$9,IF(LEFT($G21,5)=LEFT($AA$10,5),SUMIFS(DATA_FINAL!$S$5:$S$350,DATA_FINAL!$B$5:$B$350,$C21,DATA_FINAL!$D$5:$D$350,$D21),IF($G21="***","***",IFERROR(SUMIFS(DATA_FINAL!$S$5:$S$350,DATA_FINAL!$A$5:$A$350,$F21),"")))))</f>
        <v>2</v>
      </c>
      <c r="K21" s="84">
        <f t="shared" si="8"/>
        <v>2.2988505747126436E-2</v>
      </c>
      <c r="L21" s="72">
        <f t="shared" si="9"/>
        <v>20.678160919540229</v>
      </c>
      <c r="M21" s="72">
        <f t="shared" si="4"/>
        <v>899.5</v>
      </c>
      <c r="N21" s="71">
        <f>IF($G21=$D21,AJ$8,IF($G21=$AA$9,AJ$9,IF(LEFT($G21,5)=LEFT($AA$10,5),SUMIFS(DATA_FINAL!$AG$5:$AG$350,DATA_FINAL!$B$5:$B$350,$C21,DATA_FINAL!$D$5:$D$350,$D21),IF($G21="***","***",IFERROR(SUMIFS(DATA_FINAL!$AG$5:$AG$350,DATA_FINAL!$A$5:$A$350,$F21),"")))))</f>
        <v>38</v>
      </c>
      <c r="O21" s="307">
        <f t="shared" si="10"/>
        <v>47.342105263157897</v>
      </c>
    </row>
    <row r="22" spans="1:20" ht="15" customHeight="1" x14ac:dyDescent="0.35">
      <c r="A22">
        <f>IF(A21="","",IF(B21&gt;(SUMIFS(KEY!$Z$6:$Z$110,KEY!$X$6:$X$110,C22&amp;"-"&amp;A21)+1),IF((A21+1)&gt;$AA$6,"",(A21+1)),A21))</f>
        <v>1</v>
      </c>
      <c r="B22">
        <f>IF(A22="","",COUNTIFS($A$8:$A22,A22)-2)</f>
        <v>13</v>
      </c>
      <c r="C22" t="str">
        <f t="shared" si="5"/>
        <v>CARFAX</v>
      </c>
      <c r="D22" t="str">
        <f>IFERROR(VLOOKUP($C22&amp;"-"&amp;$A22,KEY!$X$6:$Y$110,2,FALSE),"")</f>
        <v>PAG WEST</v>
      </c>
      <c r="E22" t="str">
        <f>IF(B22=-1,"*N",IF(B22=0,"*H",IF(B22&lt;(COUNTIFS(DATA_FINAL!$B$5:$B$350,C22,DATA_FINAL!$D$5:$D$350,D22)+1),VLOOKUP(C22&amp;"-"&amp;D22&amp;"-"&amp;B22,DATA_FINAL!$F$5:$G$350,2,FALSE),IF(B22=(COUNTIFS(DATA_FINAL!$B$5:$B$350,C22,DATA_FINAL!$D$5:$D$350,D22)+1),"*T",""))))</f>
        <v>Toyota of Surprise</v>
      </c>
      <c r="F22" t="str">
        <f t="shared" si="7"/>
        <v>CARFAX-Toyota of Surprise</v>
      </c>
      <c r="G22" s="64" t="str">
        <f>IF(E22="","***",IF(E22="*N",D22,IF(E22="*H",AA$9,IF(E22="*T","TOTAL (Store Count: "&amp;B21&amp;")",IFERROR(VLOOKUP(F22,DATA_FINAL!$A$5:$G$324,7,FALSE),"")))))</f>
        <v>Toyota of Surprise</v>
      </c>
      <c r="H22" s="71">
        <f>IF($G22=$D22,AF$8,IF($G22=$AA$9,AF$9,IF(LEFT($G22,5)=LEFT($AA$10,5),SUMIFS(DATA_FINAL!$AC$5:$AC$350,DATA_FINAL!$B$5:$B$350,$C22,DATA_FINAL!$D$5:$D$350,$D22),IF($G22="***","***",IFERROR(SUMIFS(DATA_FINAL!$AC$5:$AC$350,DATA_FINAL!$A$5:$A$350,$F22),"")))))</f>
        <v>1379</v>
      </c>
      <c r="I22" s="72">
        <f>IF($G22=$D22,AB$8,IF($G22=$AA$9,AB$9,IF(LEFT($G22,5)=LEFT($AA$10,5),SUMIFS(DATA_FINAL!$P$5:$P$350,DATA_FINAL!$B$5:$B$350,$C22,DATA_FINAL!$D$5:$D$350,$D22),IF($G22="***","***",IFERROR(SUMIFS(DATA_FINAL!$P$5:$P$350,DATA_FINAL!$A$5:$A$350,$F22),"")))))</f>
        <v>56</v>
      </c>
      <c r="J22" s="72">
        <f>IF($G22=$D22,AC$8,IF($G22=$AA$9,AC$9,IF(LEFT($G22,5)=LEFT($AA$10,5),SUMIFS(DATA_FINAL!$S$5:$S$350,DATA_FINAL!$B$5:$B$350,$C22,DATA_FINAL!$D$5:$D$350,$D22),IF($G22="***","***",IFERROR(SUMIFS(DATA_FINAL!$S$5:$S$350,DATA_FINAL!$A$5:$A$350,$F22),"")))))</f>
        <v>1</v>
      </c>
      <c r="K22" s="84">
        <f t="shared" si="8"/>
        <v>1.7857142857142856E-2</v>
      </c>
      <c r="L22" s="72">
        <f t="shared" si="9"/>
        <v>24.625</v>
      </c>
      <c r="M22" s="72">
        <f t="shared" si="4"/>
        <v>1379</v>
      </c>
      <c r="N22" s="71">
        <f>IF($G22=$D22,AJ$8,IF($G22=$AA$9,AJ$9,IF(LEFT($G22,5)=LEFT($AA$10,5),SUMIFS(DATA_FINAL!$AG$5:$AG$350,DATA_FINAL!$B$5:$B$350,$C22,DATA_FINAL!$D$5:$D$350,$D22),IF($G22="***","***",IFERROR(SUMIFS(DATA_FINAL!$AG$5:$AG$350,DATA_FINAL!$A$5:$A$350,$F22),"")))))</f>
        <v>49</v>
      </c>
      <c r="O22" s="307">
        <f t="shared" si="10"/>
        <v>28.142857142857142</v>
      </c>
    </row>
    <row r="23" spans="1:20" ht="15" customHeight="1" x14ac:dyDescent="0.35">
      <c r="A23">
        <f>IF(A22="","",IF(B22&gt;(SUMIFS(KEY!$Z$6:$Z$110,KEY!$X$6:$X$110,C23&amp;"-"&amp;A22)+1),IF((A22+1)&gt;$AA$6,"",(A22+1)),A22))</f>
        <v>1</v>
      </c>
      <c r="B23">
        <f>IF(A23="","",COUNTIFS($A$8:$A23,A23)-2)</f>
        <v>14</v>
      </c>
      <c r="C23" t="str">
        <f t="shared" si="5"/>
        <v>CARFAX</v>
      </c>
      <c r="D23" t="str">
        <f>IFERROR(VLOOKUP($C23&amp;"-"&amp;$A23,KEY!$X$6:$Y$110,2,FALSE),"")</f>
        <v>PAG WEST</v>
      </c>
      <c r="E23" t="str">
        <f>IF(B23=-1,"*N",IF(B23=0,"*H",IF(B23&lt;(COUNTIFS(DATA_FINAL!$B$5:$B$350,C23,DATA_FINAL!$D$5:$D$350,D23)+1),VLOOKUP(C23&amp;"-"&amp;D23&amp;"-"&amp;B23,DATA_FINAL!$F$5:$G$350,2,FALSE),IF(B23=(COUNTIFS(DATA_FINAL!$B$5:$B$350,C23,DATA_FINAL!$D$5:$D$350,D23)+1),"*T",""))))</f>
        <v>BMW/MINI of Escondido</v>
      </c>
      <c r="F23" t="str">
        <f t="shared" si="7"/>
        <v>CARFAX-BMW/MINI of Escondido</v>
      </c>
      <c r="G23" s="64" t="str">
        <f>IF(E23="","***",IF(E23="*N",D23,IF(E23="*H",AA$9,IF(E23="*T","TOTAL (Store Count: "&amp;B22&amp;")",IFERROR(VLOOKUP(F23,DATA_FINAL!$A$5:$G$324,7,FALSE),"")))))</f>
        <v>BMW/MINI of Escondido</v>
      </c>
      <c r="H23" s="71">
        <f>IF($G23=$D23,AF$8,IF($G23=$AA$9,AF$9,IF(LEFT($G23,5)=LEFT($AA$10,5),SUMIFS(DATA_FINAL!$AC$5:$AC$350,DATA_FINAL!$B$5:$B$350,$C23,DATA_FINAL!$D$5:$D$350,$D23),IF($G23="***","***",IFERROR(SUMIFS(DATA_FINAL!$AC$5:$AC$350,DATA_FINAL!$A$5:$A$350,$F23),"")))))</f>
        <v>1099</v>
      </c>
      <c r="I23" s="72">
        <f>IF($G23=$D23,AB$8,IF($G23=$AA$9,AB$9,IF(LEFT($G23,5)=LEFT($AA$10,5),SUMIFS(DATA_FINAL!$P$5:$P$350,DATA_FINAL!$B$5:$B$350,$C23,DATA_FINAL!$D$5:$D$350,$D23),IF($G23="***","***",IFERROR(SUMIFS(DATA_FINAL!$P$5:$P$350,DATA_FINAL!$A$5:$A$350,$F23),"")))))</f>
        <v>46</v>
      </c>
      <c r="J23" s="72">
        <f>IF($G23=$D23,AC$8,IF($G23=$AA$9,AC$9,IF(LEFT($G23,5)=LEFT($AA$10,5),SUMIFS(DATA_FINAL!$S$5:$S$350,DATA_FINAL!$B$5:$B$350,$C23,DATA_FINAL!$D$5:$D$350,$D23),IF($G23="***","***",IFERROR(SUMIFS(DATA_FINAL!$S$5:$S$350,DATA_FINAL!$A$5:$A$350,$F23),"")))))</f>
        <v>0</v>
      </c>
      <c r="K23" s="84">
        <f t="shared" si="8"/>
        <v>0</v>
      </c>
      <c r="L23" s="72">
        <f t="shared" si="9"/>
        <v>23.891304347826086</v>
      </c>
      <c r="M23" s="72" t="str">
        <f t="shared" si="4"/>
        <v>∞</v>
      </c>
      <c r="N23" s="71">
        <f>IF($G23=$D23,AJ$8,IF($G23=$AA$9,AJ$9,IF(LEFT($G23,5)=LEFT($AA$10,5),SUMIFS(DATA_FINAL!$AG$5:$AG$350,DATA_FINAL!$B$5:$B$350,$C23,DATA_FINAL!$D$5:$D$350,$D23),IF($G23="***","***",IFERROR(SUMIFS(DATA_FINAL!$AG$5:$AG$350,DATA_FINAL!$A$5:$A$350,$F23),"")))))</f>
        <v>20</v>
      </c>
      <c r="O23" s="307">
        <f t="shared" si="10"/>
        <v>54.95</v>
      </c>
      <c r="Q23" s="68"/>
      <c r="R23" s="68"/>
      <c r="T23" s="68"/>
    </row>
    <row r="24" spans="1:20" ht="15" customHeight="1" x14ac:dyDescent="0.35">
      <c r="A24">
        <f>IF(A23="","",IF(B23&gt;(SUMIFS(KEY!$Z$6:$Z$110,KEY!$X$6:$X$110,C24&amp;"-"&amp;A23)+1),IF((A23+1)&gt;$AA$6,"",(A23+1)),A23))</f>
        <v>1</v>
      </c>
      <c r="B24">
        <f>IF(A24="","",COUNTIFS($A$8:$A24,A24)-2)</f>
        <v>15</v>
      </c>
      <c r="C24" t="str">
        <f t="shared" si="5"/>
        <v>CARFAX</v>
      </c>
      <c r="D24" t="str">
        <f>IFERROR(VLOOKUP($C24&amp;"-"&amp;$A24,KEY!$X$6:$Y$110,2,FALSE),"")</f>
        <v>PAG WEST</v>
      </c>
      <c r="E24" t="str">
        <f>IF(B24=-1,"*N",IF(B24=0,"*H",IF(B24&lt;(COUNTIFS(DATA_FINAL!$B$5:$B$350,C24,DATA_FINAL!$D$5:$D$350,D24)+1),VLOOKUP(C24&amp;"-"&amp;D24&amp;"-"&amp;B24,DATA_FINAL!$F$5:$G$350,2,FALSE),IF(B24=(COUNTIFS(DATA_FINAL!$B$5:$B$350,C24,DATA_FINAL!$D$5:$D$350,D24)+1),"*T",""))))</f>
        <v>*T</v>
      </c>
      <c r="F24" t="str">
        <f t="shared" si="7"/>
        <v/>
      </c>
      <c r="G24" s="64" t="str">
        <f>IF(E24="","***",IF(E24="*N",D24,IF(E24="*H",AA$9,IF(E24="*T","TOTAL (Store Count: "&amp;B23&amp;")",IFERROR(VLOOKUP(F24,DATA_FINAL!$A$5:$G$324,7,FALSE),"")))))</f>
        <v>TOTAL (Store Count: 14)</v>
      </c>
      <c r="H24" s="71">
        <f>IF($G24=$D24,AF$8,IF($G24=$AA$9,AF$9,IF(LEFT($G24,5)=LEFT($AA$10,5),SUMIFS(DATA_FINAL!$AC$5:$AC$350,DATA_FINAL!$B$5:$B$350,$C24,DATA_FINAL!$D$5:$D$350,$D24),IF($G24="***","***",IFERROR(SUMIFS(DATA_FINAL!$AC$5:$AC$350,DATA_FINAL!$A$5:$A$350,$F24),"")))))</f>
        <v>16476.099999999999</v>
      </c>
      <c r="I24" s="72">
        <f>IF($G24=$D24,AB$8,IF($G24=$AA$9,AB$9,IF(LEFT($G24,5)=LEFT($AA$10,5),SUMIFS(DATA_FINAL!$P$5:$P$350,DATA_FINAL!$B$5:$B$350,$C24,DATA_FINAL!$D$5:$D$350,$D24),IF($G24="***","***",IFERROR(SUMIFS(DATA_FINAL!$P$5:$P$350,DATA_FINAL!$A$5:$A$350,$F24),"")))))</f>
        <v>746</v>
      </c>
      <c r="J24" s="72">
        <f>IF($G24=$D24,AC$8,IF($G24=$AA$9,AC$9,IF(LEFT($G24,5)=LEFT($AA$10,5),SUMIFS(DATA_FINAL!$S$5:$S$350,DATA_FINAL!$B$5:$B$350,$C24,DATA_FINAL!$D$5:$D$350,$D24),IF($G24="***","***",IFERROR(SUMIFS(DATA_FINAL!$S$5:$S$350,DATA_FINAL!$A$5:$A$350,$F24),"")))))</f>
        <v>43</v>
      </c>
      <c r="K24" s="84">
        <f t="shared" si="8"/>
        <v>5.7640750670241284E-2</v>
      </c>
      <c r="L24" s="72">
        <f t="shared" si="9"/>
        <v>22.085924932975871</v>
      </c>
      <c r="M24" s="72">
        <f t="shared" si="4"/>
        <v>383.16511627906971</v>
      </c>
      <c r="N24" s="71">
        <f>IF($G24=$D24,AJ$8,IF($G24=$AA$9,AJ$9,IF(LEFT($G24,5)=LEFT($AA$10,5),SUMIFS(DATA_FINAL!$AG$5:$AG$350,DATA_FINAL!$B$5:$B$350,$C24,DATA_FINAL!$D$5:$D$350,$D24),IF($G24="***","***",IFERROR(SUMIFS(DATA_FINAL!$AG$5:$AG$350,DATA_FINAL!$A$5:$A$350,$F24),"")))))</f>
        <v>651</v>
      </c>
      <c r="O24" s="307">
        <f t="shared" si="10"/>
        <v>25.308909370199689</v>
      </c>
    </row>
    <row r="25" spans="1:20" ht="15" customHeight="1" x14ac:dyDescent="0.35">
      <c r="A25">
        <f>IF(A24="","",IF(B24&gt;(SUMIFS(KEY!$Z$6:$Z$110,KEY!$X$6:$X$110,C25&amp;"-"&amp;A24)+1),IF((A24+1)&gt;$AA$6,"",(A24+1)),A24))</f>
        <v>1</v>
      </c>
      <c r="B25">
        <f>IF(A25="","",COUNTIFS($A$8:$A25,A25)-2)</f>
        <v>16</v>
      </c>
      <c r="C25" t="str">
        <f t="shared" si="5"/>
        <v>CARFAX</v>
      </c>
      <c r="D25" t="str">
        <f>IFERROR(VLOOKUP($C25&amp;"-"&amp;$A25,KEY!$X$6:$Y$110,2,FALSE),"")</f>
        <v>PAG WEST</v>
      </c>
      <c r="E25" t="str">
        <f>IF(B25=-1,"*N",IF(B25=0,"*H",IF(B25&lt;(COUNTIFS(DATA_FINAL!$B$5:$B$350,C25,DATA_FINAL!$D$5:$D$350,D25)+1),VLOOKUP(C25&amp;"-"&amp;D25&amp;"-"&amp;B25,DATA_FINAL!$F$5:$G$350,2,FALSE),IF(B25=(COUNTIFS(DATA_FINAL!$B$5:$B$350,C25,DATA_FINAL!$D$5:$D$350,D25)+1),"*T",""))))</f>
        <v/>
      </c>
      <c r="F25" t="str">
        <f t="shared" si="7"/>
        <v/>
      </c>
      <c r="G25" s="64" t="str">
        <f>IF(E25="","***",IF(E25="*N",D25,IF(E25="*H",AA$9,IF(E25="*T","TOTAL (Store Count: "&amp;B24&amp;")",IFERROR(VLOOKUP(F25,DATA_FINAL!$A$5:$G$324,7,FALSE),"")))))</f>
        <v>***</v>
      </c>
      <c r="H25" s="71" t="str">
        <f>IF($G25=$D25,AF$8,IF($G25=$AA$9,AF$9,IF(LEFT($G25,5)=LEFT($AA$10,5),SUMIFS(DATA_FINAL!$AC$5:$AC$350,DATA_FINAL!$B$5:$B$350,$C25,DATA_FINAL!$D$5:$D$350,$D25),IF($G25="***","***",IFERROR(SUMIFS(DATA_FINAL!$AC$5:$AC$350,DATA_FINAL!$A$5:$A$350,$F25),"")))))</f>
        <v>***</v>
      </c>
      <c r="I25" s="72" t="str">
        <f>IF($G25=$D25,AB$8,IF($G25=$AA$9,AB$9,IF(LEFT($G25,5)=LEFT($AA$10,5),SUMIFS(DATA_FINAL!$P$5:$P$350,DATA_FINAL!$B$5:$B$350,$C25,DATA_FINAL!$D$5:$D$350,$D25),IF($G25="***","***",IFERROR(SUMIFS(DATA_FINAL!$P$5:$P$350,DATA_FINAL!$A$5:$A$350,$F25),"")))))</f>
        <v>***</v>
      </c>
      <c r="J25" s="72" t="str">
        <f>IF($G25=$D25,AC$8,IF($G25=$AA$9,AC$9,IF(LEFT($G25,5)=LEFT($AA$10,5),SUMIFS(DATA_FINAL!$S$5:$S$350,DATA_FINAL!$B$5:$B$350,$C25,DATA_FINAL!$D$5:$D$350,$D25),IF($G25="***","***",IFERROR(SUMIFS(DATA_FINAL!$S$5:$S$350,DATA_FINAL!$A$5:$A$350,$F25),"")))))</f>
        <v>***</v>
      </c>
      <c r="K25" s="84" t="str">
        <f t="shared" si="8"/>
        <v>***</v>
      </c>
      <c r="L25" s="72" t="str">
        <f t="shared" si="9"/>
        <v>***</v>
      </c>
      <c r="M25" s="72" t="str">
        <f t="shared" si="4"/>
        <v>***</v>
      </c>
      <c r="N25" s="71" t="str">
        <f>IF($G25=$D25,AJ$8,IF($G25=$AA$9,AJ$9,IF(LEFT($G25,5)=LEFT($AA$10,5),SUMIFS(DATA_FINAL!$AG$5:$AG$350,DATA_FINAL!$B$5:$B$350,$C25,DATA_FINAL!$D$5:$D$350,$D25),IF($G25="***","***",IFERROR(SUMIFS(DATA_FINAL!$AG$5:$AG$350,DATA_FINAL!$A$5:$A$350,$F25),"")))))</f>
        <v>***</v>
      </c>
      <c r="O25" s="307" t="str">
        <f t="shared" si="10"/>
        <v>***</v>
      </c>
    </row>
    <row r="26" spans="1:20" ht="15" customHeight="1" x14ac:dyDescent="0.35">
      <c r="A26" t="str">
        <f>IF(A25="","",IF(B25&gt;(SUMIFS(KEY!$Z$6:$Z$110,KEY!$X$6:$X$110,C26&amp;"-"&amp;A25)+1),IF((A25+1)&gt;$AA$6,"",(A25+1)),A25))</f>
        <v/>
      </c>
      <c r="B26" t="str">
        <f>IF(A26="","",COUNTIFS($A$8:$A26,A26)-2)</f>
        <v/>
      </c>
      <c r="C26" t="str">
        <f t="shared" si="5"/>
        <v>CARFAX</v>
      </c>
      <c r="D26" t="str">
        <f>IFERROR(VLOOKUP($C26&amp;"-"&amp;$A26,KEY!$X$6:$Y$110,2,FALSE),"")</f>
        <v/>
      </c>
      <c r="E26" t="str">
        <f>IF(B26=-1,"*N",IF(B26=0,"*H",IF(B26&lt;(COUNTIFS(DATA_FINAL!$B$5:$B$350,C26,DATA_FINAL!$D$5:$D$350,D26)+1),VLOOKUP(C26&amp;"-"&amp;D26&amp;"-"&amp;B26,DATA_FINAL!$F$5:$G$350,2,FALSE),IF(B26=(COUNTIFS(DATA_FINAL!$B$5:$B$350,C26,DATA_FINAL!$D$5:$D$350,D26)+1),"*T",""))))</f>
        <v/>
      </c>
      <c r="F26" t="str">
        <f t="shared" si="7"/>
        <v/>
      </c>
      <c r="G26" s="64" t="str">
        <f>IF(E26="","***",IF(E26="*N",D26,IF(E26="*H",AA$9,IF(E26="*T","TOTAL (Store Count: "&amp;B25&amp;")",IFERROR(VLOOKUP(F26,DATA_FINAL!$A$5:$G$324,7,FALSE),"")))))</f>
        <v>***</v>
      </c>
      <c r="H26" s="71" t="str">
        <f>IF($G26=$D26,AF$8,IF($G26=$AA$9,AF$9,IF(LEFT($G26,5)=LEFT($AA$10,5),SUMIFS(DATA_FINAL!$AC$5:$AC$350,DATA_FINAL!$B$5:$B$350,$C26,DATA_FINAL!$D$5:$D$350,$D26),IF($G26="***","***",IFERROR(SUMIFS(DATA_FINAL!$AC$5:$AC$350,DATA_FINAL!$A$5:$A$350,$F26),"")))))</f>
        <v>***</v>
      </c>
      <c r="I26" s="72" t="str">
        <f>IF($G26=$D26,AB$8,IF($G26=$AA$9,AB$9,IF(LEFT($G26,5)=LEFT($AA$10,5),SUMIFS(DATA_FINAL!$P$5:$P$350,DATA_FINAL!$B$5:$B$350,$C26,DATA_FINAL!$D$5:$D$350,$D26),IF($G26="***","***",IFERROR(SUMIFS(DATA_FINAL!$P$5:$P$350,DATA_FINAL!$A$5:$A$350,$F26),"")))))</f>
        <v>***</v>
      </c>
      <c r="J26" s="72" t="str">
        <f>IF($G26=$D26,AC$8,IF($G26=$AA$9,AC$9,IF(LEFT($G26,5)=LEFT($AA$10,5),SUMIFS(DATA_FINAL!$S$5:$S$350,DATA_FINAL!$B$5:$B$350,$C26,DATA_FINAL!$D$5:$D$350,$D26),IF($G26="***","***",IFERROR(SUMIFS(DATA_FINAL!$S$5:$S$350,DATA_FINAL!$A$5:$A$350,$F26),"")))))</f>
        <v>***</v>
      </c>
      <c r="K26" s="84" t="str">
        <f t="shared" si="8"/>
        <v>***</v>
      </c>
      <c r="L26" s="72" t="str">
        <f t="shared" si="9"/>
        <v>***</v>
      </c>
      <c r="M26" s="72" t="str">
        <f t="shared" si="4"/>
        <v>***</v>
      </c>
      <c r="N26" s="71" t="str">
        <f>IF($G26=$D26,AJ$8,IF($G26=$AA$9,AJ$9,IF(LEFT($G26,5)=LEFT($AA$10,5),SUMIFS(DATA_FINAL!$AG$5:$AG$350,DATA_FINAL!$B$5:$B$350,$C26,DATA_FINAL!$D$5:$D$350,$D26),IF($G26="***","***",IFERROR(SUMIFS(DATA_FINAL!$AG$5:$AG$350,DATA_FINAL!$A$5:$A$350,$F26),"")))))</f>
        <v>***</v>
      </c>
      <c r="O26" s="307" t="str">
        <f t="shared" si="10"/>
        <v>***</v>
      </c>
    </row>
    <row r="27" spans="1:20" ht="15" customHeight="1" x14ac:dyDescent="0.35">
      <c r="A27" t="str">
        <f>IF(A26="","",IF(B26&gt;(SUMIFS(KEY!$Z$6:$Z$110,KEY!$X$6:$X$110,C27&amp;"-"&amp;A26)+1),IF((A26+1)&gt;$AA$6,"",(A26+1)),A26))</f>
        <v/>
      </c>
      <c r="B27" t="str">
        <f>IF(A27="","",COUNTIFS($A$8:$A27,A27)-2)</f>
        <v/>
      </c>
      <c r="C27" t="str">
        <f t="shared" si="5"/>
        <v>CARFAX</v>
      </c>
      <c r="D27" t="str">
        <f>IFERROR(VLOOKUP($C27&amp;"-"&amp;$A27,KEY!$X$6:$Y$110,2,FALSE),"")</f>
        <v/>
      </c>
      <c r="E27" t="str">
        <f>IF(B27=-1,"*N",IF(B27=0,"*H",IF(B27&lt;(COUNTIFS(DATA_FINAL!$B$5:$B$350,C27,DATA_FINAL!$D$5:$D$350,D27)+1),VLOOKUP(C27&amp;"-"&amp;D27&amp;"-"&amp;B27,DATA_FINAL!$F$5:$G$350,2,FALSE),IF(B27=(COUNTIFS(DATA_FINAL!$B$5:$B$350,C27,DATA_FINAL!$D$5:$D$350,D27)+1),"*T",""))))</f>
        <v/>
      </c>
      <c r="F27" t="str">
        <f t="shared" si="7"/>
        <v/>
      </c>
      <c r="G27" s="64" t="str">
        <f>IF(E27="","***",IF(E27="*N",D27,IF(E27="*H",AA$9,IF(E27="*T","TOTAL (Store Count: "&amp;B26&amp;")",IFERROR(VLOOKUP(F27,DATA_FINAL!$A$5:$G$324,7,FALSE),"")))))</f>
        <v>***</v>
      </c>
      <c r="H27" s="71" t="str">
        <f>IF($G27=$D27,AF$8,IF($G27=$AA$9,AF$9,IF(LEFT($G27,5)=LEFT($AA$10,5),SUMIFS(DATA_FINAL!$AC$5:$AC$350,DATA_FINAL!$B$5:$B$350,$C27,DATA_FINAL!$D$5:$D$350,$D27),IF($G27="***","***",IFERROR(SUMIFS(DATA_FINAL!$AC$5:$AC$350,DATA_FINAL!$A$5:$A$350,$F27),"")))))</f>
        <v>***</v>
      </c>
      <c r="I27" s="72" t="str">
        <f>IF($G27=$D27,AB$8,IF($G27=$AA$9,AB$9,IF(LEFT($G27,5)=LEFT($AA$10,5),SUMIFS(DATA_FINAL!$P$5:$P$350,DATA_FINAL!$B$5:$B$350,$C27,DATA_FINAL!$D$5:$D$350,$D27),IF($G27="***","***",IFERROR(SUMIFS(DATA_FINAL!$P$5:$P$350,DATA_FINAL!$A$5:$A$350,$F27),"")))))</f>
        <v>***</v>
      </c>
      <c r="J27" s="72" t="str">
        <f>IF($G27=$D27,AC$8,IF($G27=$AA$9,AC$9,IF(LEFT($G27,5)=LEFT($AA$10,5),SUMIFS(DATA_FINAL!$S$5:$S$350,DATA_FINAL!$B$5:$B$350,$C27,DATA_FINAL!$D$5:$D$350,$D27),IF($G27="***","***",IFERROR(SUMIFS(DATA_FINAL!$S$5:$S$350,DATA_FINAL!$A$5:$A$350,$F27),"")))))</f>
        <v>***</v>
      </c>
      <c r="K27" s="84" t="str">
        <f t="shared" si="8"/>
        <v>***</v>
      </c>
      <c r="L27" s="72" t="str">
        <f t="shared" si="9"/>
        <v>***</v>
      </c>
      <c r="M27" s="72" t="str">
        <f t="shared" si="4"/>
        <v>***</v>
      </c>
      <c r="N27" s="71" t="str">
        <f>IF($G27=$D27,AJ$8,IF($G27=$AA$9,AJ$9,IF(LEFT($G27,5)=LEFT($AA$10,5),SUMIFS(DATA_FINAL!$AG$5:$AG$350,DATA_FINAL!$B$5:$B$350,$C27,DATA_FINAL!$D$5:$D$350,$D27),IF($G27="***","***",IFERROR(SUMIFS(DATA_FINAL!$AG$5:$AG$350,DATA_FINAL!$A$5:$A$350,$F27),"")))))</f>
        <v>***</v>
      </c>
      <c r="O27" s="307" t="str">
        <f t="shared" si="10"/>
        <v>***</v>
      </c>
    </row>
    <row r="28" spans="1:20" ht="15" customHeight="1" x14ac:dyDescent="0.35">
      <c r="A28" t="str">
        <f>IF(A27="","",IF(B27&gt;(SUMIFS(KEY!$Z$6:$Z$110,KEY!$X$6:$X$110,C28&amp;"-"&amp;A27)+1),IF((A27+1)&gt;$AA$6,"",(A27+1)),A27))</f>
        <v/>
      </c>
      <c r="B28" t="str">
        <f>IF(A28="","",COUNTIFS($A$8:$A28,A28)-2)</f>
        <v/>
      </c>
      <c r="C28" t="str">
        <f t="shared" si="5"/>
        <v>CARFAX</v>
      </c>
      <c r="D28" t="str">
        <f>IFERROR(VLOOKUP($C28&amp;"-"&amp;$A28,KEY!$X$6:$Y$110,2,FALSE),"")</f>
        <v/>
      </c>
      <c r="E28" t="str">
        <f>IF(B28=-1,"*N",IF(B28=0,"*H",IF(B28&lt;(COUNTIFS(DATA_FINAL!$B$5:$B$350,C28,DATA_FINAL!$D$5:$D$350,D28)+1),VLOOKUP(C28&amp;"-"&amp;D28&amp;"-"&amp;B28,DATA_FINAL!$F$5:$G$350,2,FALSE),IF(B28=(COUNTIFS(DATA_FINAL!$B$5:$B$350,C28,DATA_FINAL!$D$5:$D$350,D28)+1),"*T",""))))</f>
        <v/>
      </c>
      <c r="F28" t="str">
        <f t="shared" si="7"/>
        <v/>
      </c>
      <c r="G28" s="64" t="str">
        <f>IF(E28="","***",IF(E28="*N",D28,IF(E28="*H",AA$9,IF(E28="*T","TOTAL (Store Count: "&amp;B27&amp;")",IFERROR(VLOOKUP(F28,DATA_FINAL!$A$5:$G$324,7,FALSE),"")))))</f>
        <v>***</v>
      </c>
      <c r="H28" s="71" t="str">
        <f>IF($G28=$D28,AF$8,IF($G28=$AA$9,AF$9,IF(LEFT($G28,5)=LEFT($AA$10,5),SUMIFS(DATA_FINAL!$AC$5:$AC$350,DATA_FINAL!$B$5:$B$350,$C28,DATA_FINAL!$D$5:$D$350,$D28),IF($G28="***","***",IFERROR(SUMIFS(DATA_FINAL!$AC$5:$AC$350,DATA_FINAL!$A$5:$A$350,$F28),"")))))</f>
        <v>***</v>
      </c>
      <c r="I28" s="72" t="str">
        <f>IF($G28=$D28,AB$8,IF($G28=$AA$9,AB$9,IF(LEFT($G28,5)=LEFT($AA$10,5),SUMIFS(DATA_FINAL!$P$5:$P$350,DATA_FINAL!$B$5:$B$350,$C28,DATA_FINAL!$D$5:$D$350,$D28),IF($G28="***","***",IFERROR(SUMIFS(DATA_FINAL!$P$5:$P$350,DATA_FINAL!$A$5:$A$350,$F28),"")))))</f>
        <v>***</v>
      </c>
      <c r="J28" s="72" t="str">
        <f>IF($G28=$D28,AC$8,IF($G28=$AA$9,AC$9,IF(LEFT($G28,5)=LEFT($AA$10,5),SUMIFS(DATA_FINAL!$S$5:$S$350,DATA_FINAL!$B$5:$B$350,$C28,DATA_FINAL!$D$5:$D$350,$D28),IF($G28="***","***",IFERROR(SUMIFS(DATA_FINAL!$S$5:$S$350,DATA_FINAL!$A$5:$A$350,$F28),"")))))</f>
        <v>***</v>
      </c>
      <c r="K28" s="84" t="str">
        <f t="shared" si="8"/>
        <v>***</v>
      </c>
      <c r="L28" s="72" t="str">
        <f t="shared" si="9"/>
        <v>***</v>
      </c>
      <c r="M28" s="72" t="str">
        <f t="shared" si="4"/>
        <v>***</v>
      </c>
      <c r="N28" s="71" t="str">
        <f>IF($G28=$D28,AJ$8,IF($G28=$AA$9,AJ$9,IF(LEFT($G28,5)=LEFT($AA$10,5),SUMIFS(DATA_FINAL!$AG$5:$AG$350,DATA_FINAL!$B$5:$B$350,$C28,DATA_FINAL!$D$5:$D$350,$D28),IF($G28="***","***",IFERROR(SUMIFS(DATA_FINAL!$AG$5:$AG$350,DATA_FINAL!$A$5:$A$350,$F28),"")))))</f>
        <v>***</v>
      </c>
      <c r="O28" s="307" t="str">
        <f t="shared" si="10"/>
        <v>***</v>
      </c>
    </row>
    <row r="29" spans="1:20" ht="15" customHeight="1" x14ac:dyDescent="0.35">
      <c r="A29" t="str">
        <f>IF(A28="","",IF(B28&gt;(SUMIFS(KEY!$Z$6:$Z$110,KEY!$X$6:$X$110,C29&amp;"-"&amp;A28)+1),IF((A28+1)&gt;$AA$6,"",(A28+1)),A28))</f>
        <v/>
      </c>
      <c r="B29" t="str">
        <f>IF(A29="","",COUNTIFS($A$8:$A29,A29)-2)</f>
        <v/>
      </c>
      <c r="C29" t="str">
        <f t="shared" si="5"/>
        <v>CARFAX</v>
      </c>
      <c r="D29" t="str">
        <f>IFERROR(VLOOKUP($C29&amp;"-"&amp;$A29,KEY!$X$6:$Y$110,2,FALSE),"")</f>
        <v/>
      </c>
      <c r="E29" t="str">
        <f>IF(B29=-1,"*N",IF(B29=0,"*H",IF(B29&lt;(COUNTIFS(DATA_FINAL!$B$5:$B$350,C29,DATA_FINAL!$D$5:$D$350,D29)+1),VLOOKUP(C29&amp;"-"&amp;D29&amp;"-"&amp;B29,DATA_FINAL!$F$5:$G$350,2,FALSE),IF(B29=(COUNTIFS(DATA_FINAL!$B$5:$B$350,C29,DATA_FINAL!$D$5:$D$350,D29)+1),"*T",""))))</f>
        <v/>
      </c>
      <c r="F29" t="str">
        <f t="shared" si="7"/>
        <v/>
      </c>
      <c r="G29" s="64" t="str">
        <f>IF(E29="","***",IF(E29="*N",D29,IF(E29="*H",AA$9,IF(E29="*T","TOTAL (Store Count: "&amp;B28&amp;")",IFERROR(VLOOKUP(F29,DATA_FINAL!$A$5:$G$324,7,FALSE),"")))))</f>
        <v>***</v>
      </c>
      <c r="H29" s="71" t="str">
        <f>IF($G29=$D29,AF$8,IF($G29=$AA$9,AF$9,IF(LEFT($G29,5)=LEFT($AA$10,5),SUMIFS(DATA_FINAL!$AC$5:$AC$350,DATA_FINAL!$B$5:$B$350,$C29,DATA_FINAL!$D$5:$D$350,$D29),IF($G29="***","***",IFERROR(SUMIFS(DATA_FINAL!$AC$5:$AC$350,DATA_FINAL!$A$5:$A$350,$F29),"")))))</f>
        <v>***</v>
      </c>
      <c r="I29" s="72" t="str">
        <f>IF($G29=$D29,AB$8,IF($G29=$AA$9,AB$9,IF(LEFT($G29,5)=LEFT($AA$10,5),SUMIFS(DATA_FINAL!$P$5:$P$350,DATA_FINAL!$B$5:$B$350,$C29,DATA_FINAL!$D$5:$D$350,$D29),IF($G29="***","***",IFERROR(SUMIFS(DATA_FINAL!$P$5:$P$350,DATA_FINAL!$A$5:$A$350,$F29),"")))))</f>
        <v>***</v>
      </c>
      <c r="J29" s="72" t="str">
        <f>IF($G29=$D29,AC$8,IF($G29=$AA$9,AC$9,IF(LEFT($G29,5)=LEFT($AA$10,5),SUMIFS(DATA_FINAL!$S$5:$S$350,DATA_FINAL!$B$5:$B$350,$C29,DATA_FINAL!$D$5:$D$350,$D29),IF($G29="***","***",IFERROR(SUMIFS(DATA_FINAL!$S$5:$S$350,DATA_FINAL!$A$5:$A$350,$F29),"")))))</f>
        <v>***</v>
      </c>
      <c r="K29" s="84" t="str">
        <f t="shared" si="1"/>
        <v>***</v>
      </c>
      <c r="L29" s="72" t="str">
        <f t="shared" si="3"/>
        <v>***</v>
      </c>
      <c r="M29" s="72" t="str">
        <f t="shared" si="4"/>
        <v>***</v>
      </c>
      <c r="N29" s="71" t="str">
        <f>IF($G29=$D29,AJ$8,IF($G29=$AA$9,AJ$9,IF(LEFT($G29,5)=LEFT($AA$10,5),SUMIFS(DATA_FINAL!$AG$5:$AG$350,DATA_FINAL!$B$5:$B$350,$C29,DATA_FINAL!$D$5:$D$350,$D29),IF($G29="***","***",IFERROR(SUMIFS(DATA_FINAL!$AG$5:$AG$350,DATA_FINAL!$A$5:$A$350,$F29),"")))))</f>
        <v>***</v>
      </c>
      <c r="O29" s="307" t="str">
        <f t="shared" si="6"/>
        <v>***</v>
      </c>
    </row>
    <row r="30" spans="1:20" ht="15" customHeight="1" x14ac:dyDescent="0.35">
      <c r="A30" t="str">
        <f>IF(A29="","",IF(B29&gt;(SUMIFS(KEY!$Z$6:$Z$110,KEY!$X$6:$X$110,C30&amp;"-"&amp;A29)+1),IF((A29+1)&gt;$AA$6,"",(A29+1)),A29))</f>
        <v/>
      </c>
      <c r="B30" t="str">
        <f>IF(A30="","",COUNTIFS($A$8:$A30,A30)-2)</f>
        <v/>
      </c>
      <c r="C30" t="str">
        <f t="shared" si="5"/>
        <v>CARFAX</v>
      </c>
      <c r="D30" t="str">
        <f>IFERROR(VLOOKUP($C30&amp;"-"&amp;$A30,KEY!$X$6:$Y$110,2,FALSE),"")</f>
        <v/>
      </c>
      <c r="E30" t="str">
        <f>IF(B30=-1,"*N",IF(B30=0,"*H",IF(B30&lt;(COUNTIFS(DATA_FINAL!$B$5:$B$350,C30,DATA_FINAL!$D$5:$D$350,D30)+1),VLOOKUP(C30&amp;"-"&amp;D30&amp;"-"&amp;B30,DATA_FINAL!$F$5:$G$350,2,FALSE),IF(B30=(COUNTIFS(DATA_FINAL!$B$5:$B$350,C30,DATA_FINAL!$D$5:$D$350,D30)+1),"*T",""))))</f>
        <v/>
      </c>
      <c r="F30" t="str">
        <f t="shared" si="7"/>
        <v/>
      </c>
      <c r="G30" s="64" t="str">
        <f>IF(E30="","***",IF(E30="*N",D30,IF(E30="*H",AA$9,IF(E30="*T","TOTAL (Store Count: "&amp;B29&amp;")",IFERROR(VLOOKUP(F30,DATA_FINAL!$A$5:$G$324,7,FALSE),"")))))</f>
        <v>***</v>
      </c>
      <c r="H30" s="71" t="str">
        <f>IF($G30=$D30,AF$8,IF($G30=$AA$9,AF$9,IF(LEFT($G30,5)=LEFT($AA$10,5),SUMIFS(DATA_FINAL!$AC$5:$AC$350,DATA_FINAL!$B$5:$B$350,$C30,DATA_FINAL!$D$5:$D$350,$D30),IF($G30="***","***",IFERROR(SUMIFS(DATA_FINAL!$AC$5:$AC$350,DATA_FINAL!$A$5:$A$350,$F30),"")))))</f>
        <v>***</v>
      </c>
      <c r="I30" s="72" t="str">
        <f>IF($G30=$D30,AB$8,IF($G30=$AA$9,AB$9,IF(LEFT($G30,5)=LEFT($AA$10,5),SUMIFS(DATA_FINAL!$P$5:$P$350,DATA_FINAL!$B$5:$B$350,$C30,DATA_FINAL!$D$5:$D$350,$D30),IF($G30="***","***",IFERROR(SUMIFS(DATA_FINAL!$P$5:$P$350,DATA_FINAL!$A$5:$A$350,$F30),"")))))</f>
        <v>***</v>
      </c>
      <c r="J30" s="72" t="str">
        <f>IF($G30=$D30,AC$8,IF($G30=$AA$9,AC$9,IF(LEFT($G30,5)=LEFT($AA$10,5),SUMIFS(DATA_FINAL!$S$5:$S$350,DATA_FINAL!$B$5:$B$350,$C30,DATA_FINAL!$D$5:$D$350,$D30),IF($G30="***","***",IFERROR(SUMIFS(DATA_FINAL!$S$5:$S$350,DATA_FINAL!$A$5:$A$350,$F30),"")))))</f>
        <v>***</v>
      </c>
      <c r="K30" s="84" t="str">
        <f t="shared" si="1"/>
        <v>***</v>
      </c>
      <c r="L30" s="72" t="str">
        <f t="shared" si="3"/>
        <v>***</v>
      </c>
      <c r="M30" s="72" t="str">
        <f t="shared" si="4"/>
        <v>***</v>
      </c>
      <c r="N30" s="71" t="str">
        <f>IF($G30=$D30,AJ$8,IF($G30=$AA$9,AJ$9,IF(LEFT($G30,5)=LEFT($AA$10,5),SUMIFS(DATA_FINAL!$AG$5:$AG$350,DATA_FINAL!$B$5:$B$350,$C30,DATA_FINAL!$D$5:$D$350,$D30),IF($G30="***","***",IFERROR(SUMIFS(DATA_FINAL!$AG$5:$AG$350,DATA_FINAL!$A$5:$A$350,$F30),"")))))</f>
        <v>***</v>
      </c>
      <c r="O30" s="307" t="str">
        <f t="shared" si="6"/>
        <v>***</v>
      </c>
    </row>
    <row r="31" spans="1:20" ht="15" customHeight="1" x14ac:dyDescent="0.35">
      <c r="A31" t="str">
        <f>IF(A30="","",IF(B30&gt;(SUMIFS(KEY!$Z$6:$Z$110,KEY!$X$6:$X$110,C31&amp;"-"&amp;A30)+1),IF((A30+1)&gt;$AA$6,"",(A30+1)),A30))</f>
        <v/>
      </c>
      <c r="B31" t="str">
        <f>IF(A31="","",COUNTIFS($A$8:$A31,A31)-2)</f>
        <v/>
      </c>
      <c r="C31" t="str">
        <f t="shared" si="5"/>
        <v>CARFAX</v>
      </c>
      <c r="D31" t="str">
        <f>IFERROR(VLOOKUP($C31&amp;"-"&amp;$A31,KEY!$X$6:$Y$110,2,FALSE),"")</f>
        <v/>
      </c>
      <c r="E31" t="str">
        <f>IF(B31=-1,"*N",IF(B31=0,"*H",IF(B31&lt;(COUNTIFS(DATA_FINAL!$B$5:$B$350,C31,DATA_FINAL!$D$5:$D$350,D31)+1),VLOOKUP(C31&amp;"-"&amp;D31&amp;"-"&amp;B31,DATA_FINAL!$F$5:$G$350,2,FALSE),IF(B31=(COUNTIFS(DATA_FINAL!$B$5:$B$350,C31,DATA_FINAL!$D$5:$D$350,D31)+1),"*T",""))))</f>
        <v/>
      </c>
      <c r="F31" t="str">
        <f t="shared" si="7"/>
        <v/>
      </c>
      <c r="G31" s="64" t="str">
        <f>IF(E31="","***",IF(E31="*N",D31,IF(E31="*H",AA$9,IF(E31="*T","TOTAL (Store Count: "&amp;B30&amp;")",IFERROR(VLOOKUP(F31,DATA_FINAL!$A$5:$G$324,7,FALSE),"")))))</f>
        <v>***</v>
      </c>
      <c r="H31" s="71" t="str">
        <f>IF($G31=$D31,AF$8,IF($G31=$AA$9,AF$9,IF(LEFT($G31,5)=LEFT($AA$10,5),SUMIFS(DATA_FINAL!$AC$5:$AC$350,DATA_FINAL!$B$5:$B$350,$C31,DATA_FINAL!$D$5:$D$350,$D31),IF($G31="***","***",IFERROR(SUMIFS(DATA_FINAL!$AC$5:$AC$350,DATA_FINAL!$A$5:$A$350,$F31),"")))))</f>
        <v>***</v>
      </c>
      <c r="I31" s="72" t="str">
        <f>IF($G31=$D31,AB$8,IF($G31=$AA$9,AB$9,IF(LEFT($G31,5)=LEFT($AA$10,5),SUMIFS(DATA_FINAL!$P$5:$P$350,DATA_FINAL!$B$5:$B$350,$C31,DATA_FINAL!$D$5:$D$350,$D31),IF($G31="***","***",IFERROR(SUMIFS(DATA_FINAL!$P$5:$P$350,DATA_FINAL!$A$5:$A$350,$F31),"")))))</f>
        <v>***</v>
      </c>
      <c r="J31" s="72" t="str">
        <f>IF($G31=$D31,AC$8,IF($G31=$AA$9,AC$9,IF(LEFT($G31,5)=LEFT($AA$10,5),SUMIFS(DATA_FINAL!$S$5:$S$350,DATA_FINAL!$B$5:$B$350,$C31,DATA_FINAL!$D$5:$D$350,$D31),IF($G31="***","***",IFERROR(SUMIFS(DATA_FINAL!$S$5:$S$350,DATA_FINAL!$A$5:$A$350,$F31),"")))))</f>
        <v>***</v>
      </c>
      <c r="K31" s="84" t="str">
        <f t="shared" si="1"/>
        <v>***</v>
      </c>
      <c r="L31" s="72" t="str">
        <f t="shared" si="3"/>
        <v>***</v>
      </c>
      <c r="M31" s="72" t="str">
        <f t="shared" si="4"/>
        <v>***</v>
      </c>
      <c r="N31" s="71" t="str">
        <f>IF($G31=$D31,AJ$8,IF($G31=$AA$9,AJ$9,IF(LEFT($G31,5)=LEFT($AA$10,5),SUMIFS(DATA_FINAL!$AG$5:$AG$350,DATA_FINAL!$B$5:$B$350,$C31,DATA_FINAL!$D$5:$D$350,$D31),IF($G31="***","***",IFERROR(SUMIFS(DATA_FINAL!$AG$5:$AG$350,DATA_FINAL!$A$5:$A$350,$F31),"")))))</f>
        <v>***</v>
      </c>
      <c r="O31" s="307" t="str">
        <f t="shared" si="6"/>
        <v>***</v>
      </c>
    </row>
    <row r="32" spans="1:20" ht="15" customHeight="1" x14ac:dyDescent="0.35">
      <c r="A32" t="str">
        <f>IF(A31="","",IF(B31&gt;(SUMIFS(KEY!$Z$6:$Z$110,KEY!$X$6:$X$110,C32&amp;"-"&amp;A31)+1),IF((A31+1)&gt;$AA$6,"",(A31+1)),A31))</f>
        <v/>
      </c>
      <c r="B32" t="str">
        <f>IF(A32="","",COUNTIFS($A$8:$A32,A32)-2)</f>
        <v/>
      </c>
      <c r="C32" t="str">
        <f t="shared" si="5"/>
        <v>CARFAX</v>
      </c>
      <c r="D32" t="str">
        <f>IFERROR(VLOOKUP($C32&amp;"-"&amp;$A32,KEY!$X$6:$Y$110,2,FALSE),"")</f>
        <v/>
      </c>
      <c r="E32" t="str">
        <f>IF(B32=-1,"*N",IF(B32=0,"*H",IF(B32&lt;(COUNTIFS(DATA_FINAL!$B$5:$B$350,C32,DATA_FINAL!$D$5:$D$350,D32)+1),VLOOKUP(C32&amp;"-"&amp;D32&amp;"-"&amp;B32,DATA_FINAL!$F$5:$G$350,2,FALSE),IF(B32=(COUNTIFS(DATA_FINAL!$B$5:$B$350,C32,DATA_FINAL!$D$5:$D$350,D32)+1),"*T",""))))</f>
        <v/>
      </c>
      <c r="F32" t="str">
        <f t="shared" si="7"/>
        <v/>
      </c>
      <c r="G32" s="64" t="str">
        <f>IF(E32="","***",IF(E32="*N",D32,IF(E32="*H",AA$9,IF(E32="*T","TOTAL (Store Count: "&amp;B31&amp;")",IFERROR(VLOOKUP(F32,DATA_FINAL!$A$5:$G$324,7,FALSE),"")))))</f>
        <v>***</v>
      </c>
      <c r="H32" s="71" t="str">
        <f>IF($G32=$D32,AF$8,IF($G32=$AA$9,AF$9,IF(LEFT($G32,5)=LEFT($AA$10,5),SUMIFS(DATA_FINAL!$AC$5:$AC$350,DATA_FINAL!$B$5:$B$350,$C32,DATA_FINAL!$D$5:$D$350,$D32),IF($G32="***","***",IFERROR(SUMIFS(DATA_FINAL!$AC$5:$AC$350,DATA_FINAL!$A$5:$A$350,$F32),"")))))</f>
        <v>***</v>
      </c>
      <c r="I32" s="72" t="str">
        <f>IF($G32=$D32,AB$8,IF($G32=$AA$9,AB$9,IF(LEFT($G32,5)=LEFT($AA$10,5),SUMIFS(DATA_FINAL!$P$5:$P$350,DATA_FINAL!$B$5:$B$350,$C32,DATA_FINAL!$D$5:$D$350,$D32),IF($G32="***","***",IFERROR(SUMIFS(DATA_FINAL!$P$5:$P$350,DATA_FINAL!$A$5:$A$350,$F32),"")))))</f>
        <v>***</v>
      </c>
      <c r="J32" s="72" t="str">
        <f>IF($G32=$D32,AC$8,IF($G32=$AA$9,AC$9,IF(LEFT($G32,5)=LEFT($AA$10,5),SUMIFS(DATA_FINAL!$S$5:$S$350,DATA_FINAL!$B$5:$B$350,$C32,DATA_FINAL!$D$5:$D$350,$D32),IF($G32="***","***",IFERROR(SUMIFS(DATA_FINAL!$S$5:$S$350,DATA_FINAL!$A$5:$A$350,$F32),"")))))</f>
        <v>***</v>
      </c>
      <c r="K32" s="84" t="str">
        <f t="shared" si="1"/>
        <v>***</v>
      </c>
      <c r="L32" s="72" t="str">
        <f t="shared" si="3"/>
        <v>***</v>
      </c>
      <c r="M32" s="72" t="str">
        <f t="shared" si="4"/>
        <v>***</v>
      </c>
      <c r="N32" s="71" t="str">
        <f>IF($G32=$D32,AJ$8,IF($G32=$AA$9,AJ$9,IF(LEFT($G32,5)=LEFT($AA$10,5),SUMIFS(DATA_FINAL!$AG$5:$AG$350,DATA_FINAL!$B$5:$B$350,$C32,DATA_FINAL!$D$5:$D$350,$D32),IF($G32="***","***",IFERROR(SUMIFS(DATA_FINAL!$AG$5:$AG$350,DATA_FINAL!$A$5:$A$350,$F32),"")))))</f>
        <v>***</v>
      </c>
      <c r="O32" s="307" t="str">
        <f t="shared" si="6"/>
        <v>***</v>
      </c>
    </row>
    <row r="33" spans="1:15" ht="15" customHeight="1" x14ac:dyDescent="0.35">
      <c r="A33" t="str">
        <f>IF(A32="","",IF(B32&gt;(SUMIFS(KEY!$Z$6:$Z$110,KEY!$X$6:$X$110,C33&amp;"-"&amp;A32)+1),IF((A32+1)&gt;$AA$6,"",(A32+1)),A32))</f>
        <v/>
      </c>
      <c r="B33" t="str">
        <f>IF(A33="","",COUNTIFS($A$8:$A33,A33)-2)</f>
        <v/>
      </c>
      <c r="C33" t="str">
        <f t="shared" si="5"/>
        <v>CARFAX</v>
      </c>
      <c r="D33" t="str">
        <f>IFERROR(VLOOKUP($C33&amp;"-"&amp;$A33,KEY!$X$6:$Y$110,2,FALSE),"")</f>
        <v/>
      </c>
      <c r="E33" t="str">
        <f>IF(B33=-1,"*N",IF(B33=0,"*H",IF(B33&lt;(COUNTIFS(DATA_FINAL!$B$5:$B$350,C33,DATA_FINAL!$D$5:$D$350,D33)+1),VLOOKUP(C33&amp;"-"&amp;D33&amp;"-"&amp;B33,DATA_FINAL!$F$5:$G$350,2,FALSE),IF(B33=(COUNTIFS(DATA_FINAL!$B$5:$B$350,C33,DATA_FINAL!$D$5:$D$350,D33)+1),"*T",""))))</f>
        <v/>
      </c>
      <c r="F33" t="str">
        <f t="shared" si="7"/>
        <v/>
      </c>
      <c r="G33" s="64" t="str">
        <f>IF(E33="","***",IF(E33="*N",D33,IF(E33="*H",AA$9,IF(E33="*T","TOTAL (Store Count: "&amp;B32&amp;")",IFERROR(VLOOKUP(F33,DATA_FINAL!$A$5:$G$324,7,FALSE),"")))))</f>
        <v>***</v>
      </c>
      <c r="H33" s="71" t="str">
        <f>IF($G33=$D33,AF$8,IF($G33=$AA$9,AF$9,IF(LEFT($G33,5)=LEFT($AA$10,5),SUMIFS(DATA_FINAL!$AC$5:$AC$350,DATA_FINAL!$B$5:$B$350,$C33,DATA_FINAL!$D$5:$D$350,$D33),IF($G33="***","***",IFERROR(SUMIFS(DATA_FINAL!$AC$5:$AC$350,DATA_FINAL!$A$5:$A$350,$F33),"")))))</f>
        <v>***</v>
      </c>
      <c r="I33" s="72" t="str">
        <f>IF($G33=$D33,AB$8,IF($G33=$AA$9,AB$9,IF(LEFT($G33,5)=LEFT($AA$10,5),SUMIFS(DATA_FINAL!$P$5:$P$350,DATA_FINAL!$B$5:$B$350,$C33,DATA_FINAL!$D$5:$D$350,$D33),IF($G33="***","***",IFERROR(SUMIFS(DATA_FINAL!$P$5:$P$350,DATA_FINAL!$A$5:$A$350,$F33),"")))))</f>
        <v>***</v>
      </c>
      <c r="J33" s="72" t="str">
        <f>IF($G33=$D33,AC$8,IF($G33=$AA$9,AC$9,IF(LEFT($G33,5)=LEFT($AA$10,5),SUMIFS(DATA_FINAL!$S$5:$S$350,DATA_FINAL!$B$5:$B$350,$C33,DATA_FINAL!$D$5:$D$350,$D33),IF($G33="***","***",IFERROR(SUMIFS(DATA_FINAL!$S$5:$S$350,DATA_FINAL!$A$5:$A$350,$F33),"")))))</f>
        <v>***</v>
      </c>
      <c r="K33" s="84" t="str">
        <f t="shared" si="1"/>
        <v>***</v>
      </c>
      <c r="L33" s="72" t="str">
        <f t="shared" si="3"/>
        <v>***</v>
      </c>
      <c r="M33" s="72" t="str">
        <f t="shared" si="4"/>
        <v>***</v>
      </c>
      <c r="N33" s="71" t="str">
        <f>IF($G33=$D33,AJ$8,IF($G33=$AA$9,AJ$9,IF(LEFT($G33,5)=LEFT($AA$10,5),SUMIFS(DATA_FINAL!$AG$5:$AG$350,DATA_FINAL!$B$5:$B$350,$C33,DATA_FINAL!$D$5:$D$350,$D33),IF($G33="***","***",IFERROR(SUMIFS(DATA_FINAL!$AG$5:$AG$350,DATA_FINAL!$A$5:$A$350,$F33),"")))))</f>
        <v>***</v>
      </c>
      <c r="O33" s="307" t="str">
        <f t="shared" si="6"/>
        <v>***</v>
      </c>
    </row>
    <row r="34" spans="1:15" ht="15" customHeight="1" x14ac:dyDescent="0.35">
      <c r="A34" t="str">
        <f>IF(A33="","",IF(B33&gt;(SUMIFS(KEY!$Z$6:$Z$110,KEY!$X$6:$X$110,C34&amp;"-"&amp;A33)+1),IF((A33+1)&gt;$AA$6,"",(A33+1)),A33))</f>
        <v/>
      </c>
      <c r="B34" t="str">
        <f>IF(A34="","",COUNTIFS($A$8:$A34,A34)-2)</f>
        <v/>
      </c>
      <c r="C34" t="str">
        <f t="shared" si="5"/>
        <v>CARFAX</v>
      </c>
      <c r="D34" t="str">
        <f>IFERROR(VLOOKUP($C34&amp;"-"&amp;$A34,KEY!$X$6:$Y$110,2,FALSE),"")</f>
        <v/>
      </c>
      <c r="E34" t="str">
        <f>IF(B34=-1,"*N",IF(B34=0,"*H",IF(B34&lt;(COUNTIFS(DATA_FINAL!$B$5:$B$350,C34,DATA_FINAL!$D$5:$D$350,D34)+1),VLOOKUP(C34&amp;"-"&amp;D34&amp;"-"&amp;B34,DATA_FINAL!$F$5:$G$350,2,FALSE),IF(B34=(COUNTIFS(DATA_FINAL!$B$5:$B$350,C34,DATA_FINAL!$D$5:$D$350,D34)+1),"*T",""))))</f>
        <v/>
      </c>
      <c r="F34" t="str">
        <f t="shared" si="7"/>
        <v/>
      </c>
      <c r="G34" s="64" t="str">
        <f>IF(E34="","***",IF(E34="*N",D34,IF(E34="*H",AA$9,IF(E34="*T","TOTAL (Store Count: "&amp;B33&amp;")",IFERROR(VLOOKUP(F34,DATA_FINAL!$A$5:$G$324,7,FALSE),"")))))</f>
        <v>***</v>
      </c>
      <c r="H34" s="71" t="str">
        <f>IF($G34=$D34,AF$8,IF($G34=$AA$9,AF$9,IF(LEFT($G34,5)=LEFT($AA$10,5),SUMIFS(DATA_FINAL!$AC$5:$AC$350,DATA_FINAL!$B$5:$B$350,$C34,DATA_FINAL!$D$5:$D$350,$D34),IF($G34="***","***",IFERROR(SUMIFS(DATA_FINAL!$AC$5:$AC$350,DATA_FINAL!$A$5:$A$350,$F34),"")))))</f>
        <v>***</v>
      </c>
      <c r="I34" s="72" t="str">
        <f>IF($G34=$D34,AB$8,IF($G34=$AA$9,AB$9,IF(LEFT($G34,5)=LEFT($AA$10,5),SUMIFS(DATA_FINAL!$P$5:$P$350,DATA_FINAL!$B$5:$B$350,$C34,DATA_FINAL!$D$5:$D$350,$D34),IF($G34="***","***",IFERROR(SUMIFS(DATA_FINAL!$P$5:$P$350,DATA_FINAL!$A$5:$A$350,$F34),"")))))</f>
        <v>***</v>
      </c>
      <c r="J34" s="72" t="str">
        <f>IF($G34=$D34,AC$8,IF($G34=$AA$9,AC$9,IF(LEFT($G34,5)=LEFT($AA$10,5),SUMIFS(DATA_FINAL!$S$5:$S$350,DATA_FINAL!$B$5:$B$350,$C34,DATA_FINAL!$D$5:$D$350,$D34),IF($G34="***","***",IFERROR(SUMIFS(DATA_FINAL!$S$5:$S$350,DATA_FINAL!$A$5:$A$350,$F34),"")))))</f>
        <v>***</v>
      </c>
      <c r="K34" s="84" t="str">
        <f t="shared" si="1"/>
        <v>***</v>
      </c>
      <c r="L34" s="72" t="str">
        <f t="shared" si="3"/>
        <v>***</v>
      </c>
      <c r="M34" s="72" t="str">
        <f t="shared" si="4"/>
        <v>***</v>
      </c>
      <c r="N34" s="71" t="str">
        <f>IF($G34=$D34,AJ$8,IF($G34=$AA$9,AJ$9,IF(LEFT($G34,5)=LEFT($AA$10,5),SUMIFS(DATA_FINAL!$AG$5:$AG$350,DATA_FINAL!$B$5:$B$350,$C34,DATA_FINAL!$D$5:$D$350,$D34),IF($G34="***","***",IFERROR(SUMIFS(DATA_FINAL!$AG$5:$AG$350,DATA_FINAL!$A$5:$A$350,$F34),"")))))</f>
        <v>***</v>
      </c>
      <c r="O34" s="307" t="str">
        <f t="shared" si="6"/>
        <v>***</v>
      </c>
    </row>
    <row r="35" spans="1:15" ht="15" customHeight="1" x14ac:dyDescent="0.35">
      <c r="A35" t="str">
        <f>IF(A34="","",IF(B34&gt;(SUMIFS(KEY!$Z$6:$Z$110,KEY!$X$6:$X$110,C35&amp;"-"&amp;A34)+1),IF((A34+1)&gt;$AA$6,"",(A34+1)),A34))</f>
        <v/>
      </c>
      <c r="B35" t="str">
        <f>IF(A35="","",COUNTIFS($A$8:$A35,A35)-2)</f>
        <v/>
      </c>
      <c r="C35" t="str">
        <f t="shared" si="5"/>
        <v>CARFAX</v>
      </c>
      <c r="D35" t="str">
        <f>IFERROR(VLOOKUP($C35&amp;"-"&amp;$A35,KEY!$X$6:$Y$110,2,FALSE),"")</f>
        <v/>
      </c>
      <c r="E35" t="str">
        <f>IF(B35=-1,"*N",IF(B35=0,"*H",IF(B35&lt;(COUNTIFS(DATA_FINAL!$B$5:$B$350,C35,DATA_FINAL!$D$5:$D$350,D35)+1),VLOOKUP(C35&amp;"-"&amp;D35&amp;"-"&amp;B35,DATA_FINAL!$F$5:$G$350,2,FALSE),IF(B35=(COUNTIFS(DATA_FINAL!$B$5:$B$350,C35,DATA_FINAL!$D$5:$D$350,D35)+1),"*T",""))))</f>
        <v/>
      </c>
      <c r="F35" t="str">
        <f t="shared" si="7"/>
        <v/>
      </c>
      <c r="G35" s="64" t="str">
        <f>IF(E35="","***",IF(E35="*N",D35,IF(E35="*H",AA$9,IF(E35="*T","TOTAL (Store Count: "&amp;B34&amp;")",IFERROR(VLOOKUP(F35,DATA_FINAL!$A$5:$G$324,7,FALSE),"")))))</f>
        <v>***</v>
      </c>
      <c r="H35" s="71" t="str">
        <f>IF($G35=$D35,AF$8,IF($G35=$AA$9,AF$9,IF(LEFT($G35,5)=LEFT($AA$10,5),SUMIFS(DATA_FINAL!$AC$5:$AC$350,DATA_FINAL!$B$5:$B$350,$C35,DATA_FINAL!$D$5:$D$350,$D35),IF($G35="***","***",IFERROR(SUMIFS(DATA_FINAL!$AC$5:$AC$350,DATA_FINAL!$A$5:$A$350,$F35),"")))))</f>
        <v>***</v>
      </c>
      <c r="I35" s="72" t="str">
        <f>IF($G35=$D35,AB$8,IF($G35=$AA$9,AB$9,IF(LEFT($G35,5)=LEFT($AA$10,5),SUMIFS(DATA_FINAL!$P$5:$P$350,DATA_FINAL!$B$5:$B$350,$C35,DATA_FINAL!$D$5:$D$350,$D35),IF($G35="***","***",IFERROR(SUMIFS(DATA_FINAL!$P$5:$P$350,DATA_FINAL!$A$5:$A$350,$F35),"")))))</f>
        <v>***</v>
      </c>
      <c r="J35" s="72" t="str">
        <f>IF($G35=$D35,AC$8,IF($G35=$AA$9,AC$9,IF(LEFT($G35,5)=LEFT($AA$10,5),SUMIFS(DATA_FINAL!$S$5:$S$350,DATA_FINAL!$B$5:$B$350,$C35,DATA_FINAL!$D$5:$D$350,$D35),IF($G35="***","***",IFERROR(SUMIFS(DATA_FINAL!$S$5:$S$350,DATA_FINAL!$A$5:$A$350,$F35),"")))))</f>
        <v>***</v>
      </c>
      <c r="K35" s="84" t="str">
        <f t="shared" si="1"/>
        <v>***</v>
      </c>
      <c r="L35" s="72" t="str">
        <f t="shared" si="3"/>
        <v>***</v>
      </c>
      <c r="M35" s="72" t="str">
        <f t="shared" si="4"/>
        <v>***</v>
      </c>
      <c r="N35" s="71" t="str">
        <f>IF($G35=$D35,AJ$8,IF($G35=$AA$9,AJ$9,IF(LEFT($G35,5)=LEFT($AA$10,5),SUMIFS(DATA_FINAL!$AG$5:$AG$350,DATA_FINAL!$B$5:$B$350,$C35,DATA_FINAL!$D$5:$D$350,$D35),IF($G35="***","***",IFERROR(SUMIFS(DATA_FINAL!$AG$5:$AG$350,DATA_FINAL!$A$5:$A$350,$F35),"")))))</f>
        <v>***</v>
      </c>
      <c r="O35" s="307" t="str">
        <f t="shared" si="6"/>
        <v>***</v>
      </c>
    </row>
    <row r="36" spans="1:15" ht="15" customHeight="1" x14ac:dyDescent="0.35">
      <c r="A36" t="str">
        <f>IF(A35="","",IF(B35&gt;(SUMIFS(KEY!$Z$6:$Z$110,KEY!$X$6:$X$110,C36&amp;"-"&amp;A35)+1),IF((A35+1)&gt;$AA$6,"",(A35+1)),A35))</f>
        <v/>
      </c>
      <c r="B36" t="str">
        <f>IF(A36="","",COUNTIFS($A$8:$A36,A36)-2)</f>
        <v/>
      </c>
      <c r="C36" t="str">
        <f t="shared" si="5"/>
        <v>CARFAX</v>
      </c>
      <c r="D36" t="str">
        <f>IFERROR(VLOOKUP($C36&amp;"-"&amp;$A36,KEY!$X$6:$Y$110,2,FALSE),"")</f>
        <v/>
      </c>
      <c r="E36" t="str">
        <f>IF(B36=-1,"*N",IF(B36=0,"*H",IF(B36&lt;(COUNTIFS(DATA_FINAL!$B$5:$B$350,C36,DATA_FINAL!$D$5:$D$350,D36)+1),VLOOKUP(C36&amp;"-"&amp;D36&amp;"-"&amp;B36,DATA_FINAL!$F$5:$G$350,2,FALSE),IF(B36=(COUNTIFS(DATA_FINAL!$B$5:$B$350,C36,DATA_FINAL!$D$5:$D$350,D36)+1),"*T",""))))</f>
        <v/>
      </c>
      <c r="F36" t="str">
        <f t="shared" si="7"/>
        <v/>
      </c>
      <c r="G36" s="64" t="str">
        <f>IF(E36="","***",IF(E36="*N",D36,IF(E36="*H",AA$9,IF(E36="*T","TOTAL (Store Count: "&amp;B35&amp;")",IFERROR(VLOOKUP(F36,DATA_FINAL!$A$5:$G$324,7,FALSE),"")))))</f>
        <v>***</v>
      </c>
      <c r="H36" s="71" t="str">
        <f>IF($G36=$D36,AF$8,IF($G36=$AA$9,AF$9,IF(LEFT($G36,5)=LEFT($AA$10,5),SUMIFS(DATA_FINAL!$AC$5:$AC$350,DATA_FINAL!$B$5:$B$350,$C36,DATA_FINAL!$D$5:$D$350,$D36),IF($G36="***","***",IFERROR(SUMIFS(DATA_FINAL!$AC$5:$AC$350,DATA_FINAL!$A$5:$A$350,$F36),"")))))</f>
        <v>***</v>
      </c>
      <c r="I36" s="72" t="str">
        <f>IF($G36=$D36,AB$8,IF($G36=$AA$9,AB$9,IF(LEFT($G36,5)=LEFT($AA$10,5),SUMIFS(DATA_FINAL!$P$5:$P$350,DATA_FINAL!$B$5:$B$350,$C36,DATA_FINAL!$D$5:$D$350,$D36),IF($G36="***","***",IFERROR(SUMIFS(DATA_FINAL!$P$5:$P$350,DATA_FINAL!$A$5:$A$350,$F36),"")))))</f>
        <v>***</v>
      </c>
      <c r="J36" s="72" t="str">
        <f>IF($G36=$D36,AC$8,IF($G36=$AA$9,AC$9,IF(LEFT($G36,5)=LEFT($AA$10,5),SUMIFS(DATA_FINAL!$S$5:$S$350,DATA_FINAL!$B$5:$B$350,$C36,DATA_FINAL!$D$5:$D$350,$D36),IF($G36="***","***",IFERROR(SUMIFS(DATA_FINAL!$S$5:$S$350,DATA_FINAL!$A$5:$A$350,$F36),"")))))</f>
        <v>***</v>
      </c>
      <c r="K36" s="84" t="str">
        <f t="shared" si="1"/>
        <v>***</v>
      </c>
      <c r="L36" s="72" t="str">
        <f t="shared" si="3"/>
        <v>***</v>
      </c>
      <c r="M36" s="72" t="str">
        <f t="shared" si="4"/>
        <v>***</v>
      </c>
      <c r="N36" s="71" t="str">
        <f>IF($G36=$D36,AJ$8,IF($G36=$AA$9,AJ$9,IF(LEFT($G36,5)=LEFT($AA$10,5),SUMIFS(DATA_FINAL!$AG$5:$AG$350,DATA_FINAL!$B$5:$B$350,$C36,DATA_FINAL!$D$5:$D$350,$D36),IF($G36="***","***",IFERROR(SUMIFS(DATA_FINAL!$AG$5:$AG$350,DATA_FINAL!$A$5:$A$350,$F36),"")))))</f>
        <v>***</v>
      </c>
      <c r="O36" s="307" t="str">
        <f t="shared" si="6"/>
        <v>***</v>
      </c>
    </row>
    <row r="37" spans="1:15" ht="15" customHeight="1" x14ac:dyDescent="0.35">
      <c r="A37" t="str">
        <f>IF(A36="","",IF(B36&gt;(SUMIFS(KEY!$Z$6:$Z$110,KEY!$X$6:$X$110,C37&amp;"-"&amp;A36)+1),IF((A36+1)&gt;$AA$6,"",(A36+1)),A36))</f>
        <v/>
      </c>
      <c r="B37" t="str">
        <f>IF(A37="","",COUNTIFS($A$8:$A37,A37)-2)</f>
        <v/>
      </c>
      <c r="C37" t="str">
        <f t="shared" si="5"/>
        <v>CARFAX</v>
      </c>
      <c r="D37" t="str">
        <f>IFERROR(VLOOKUP($C37&amp;"-"&amp;$A37,KEY!$X$6:$Y$110,2,FALSE),"")</f>
        <v/>
      </c>
      <c r="E37" t="str">
        <f>IF(B37=-1,"*N",IF(B37=0,"*H",IF(B37&lt;(COUNTIFS(DATA_FINAL!$B$5:$B$350,C37,DATA_FINAL!$D$5:$D$350,D37)+1),VLOOKUP(C37&amp;"-"&amp;D37&amp;"-"&amp;B37,DATA_FINAL!$F$5:$G$350,2,FALSE),IF(B37=(COUNTIFS(DATA_FINAL!$B$5:$B$350,C37,DATA_FINAL!$D$5:$D$350,D37)+1),"*T",""))))</f>
        <v/>
      </c>
      <c r="F37" t="str">
        <f t="shared" si="7"/>
        <v/>
      </c>
      <c r="G37" s="64" t="str">
        <f>IF(E37="","***",IF(E37="*N",D37,IF(E37="*H",AA$9,IF(E37="*T","TOTAL (Store Count: "&amp;B36&amp;")",IFERROR(VLOOKUP(F37,DATA_FINAL!$A$5:$G$324,7,FALSE),"")))))</f>
        <v>***</v>
      </c>
      <c r="H37" s="71" t="str">
        <f>IF($G37=$D37,AF$8,IF($G37=$AA$9,AF$9,IF(LEFT($G37,5)=LEFT($AA$10,5),SUMIFS(DATA_FINAL!$AC$5:$AC$350,DATA_FINAL!$B$5:$B$350,$C37,DATA_FINAL!$D$5:$D$350,$D37),IF($G37="***","***",IFERROR(SUMIFS(DATA_FINAL!$AC$5:$AC$350,DATA_FINAL!$A$5:$A$350,$F37),"")))))</f>
        <v>***</v>
      </c>
      <c r="I37" s="72" t="str">
        <f>IF($G37=$D37,AB$8,IF($G37=$AA$9,AB$9,IF(LEFT($G37,5)=LEFT($AA$10,5),SUMIFS(DATA_FINAL!$P$5:$P$350,DATA_FINAL!$B$5:$B$350,$C37,DATA_FINAL!$D$5:$D$350,$D37),IF($G37="***","***",IFERROR(SUMIFS(DATA_FINAL!$P$5:$P$350,DATA_FINAL!$A$5:$A$350,$F37),"")))))</f>
        <v>***</v>
      </c>
      <c r="J37" s="72" t="str">
        <f>IF($G37=$D37,AC$8,IF($G37=$AA$9,AC$9,IF(LEFT($G37,5)=LEFT($AA$10,5),SUMIFS(DATA_FINAL!$S$5:$S$350,DATA_FINAL!$B$5:$B$350,$C37,DATA_FINAL!$D$5:$D$350,$D37),IF($G37="***","***",IFERROR(SUMIFS(DATA_FINAL!$S$5:$S$350,DATA_FINAL!$A$5:$A$350,$F37),"")))))</f>
        <v>***</v>
      </c>
      <c r="K37" s="84" t="str">
        <f t="shared" si="1"/>
        <v>***</v>
      </c>
      <c r="L37" s="72" t="str">
        <f t="shared" si="3"/>
        <v>***</v>
      </c>
      <c r="M37" s="72" t="str">
        <f t="shared" si="4"/>
        <v>***</v>
      </c>
      <c r="N37" s="71" t="str">
        <f>IF($G37=$D37,AJ$8,IF($G37=$AA$9,AJ$9,IF(LEFT($G37,5)=LEFT($AA$10,5),SUMIFS(DATA_FINAL!$AG$5:$AG$350,DATA_FINAL!$B$5:$B$350,$C37,DATA_FINAL!$D$5:$D$350,$D37),IF($G37="***","***",IFERROR(SUMIFS(DATA_FINAL!$AG$5:$AG$350,DATA_FINAL!$A$5:$A$350,$F37),"")))))</f>
        <v>***</v>
      </c>
      <c r="O37" s="307" t="str">
        <f t="shared" si="6"/>
        <v>***</v>
      </c>
    </row>
    <row r="38" spans="1:15" ht="15" customHeight="1" x14ac:dyDescent="0.35">
      <c r="A38" t="str">
        <f>IF(A37="","",IF(B37&gt;(SUMIFS(KEY!$Z$6:$Z$110,KEY!$X$6:$X$110,C38&amp;"-"&amp;A37)+1),IF((A37+1)&gt;$AA$6,"",(A37+1)),A37))</f>
        <v/>
      </c>
      <c r="B38" t="str">
        <f>IF(A38="","",COUNTIFS($A$8:$A38,A38)-2)</f>
        <v/>
      </c>
      <c r="C38" t="str">
        <f t="shared" si="5"/>
        <v>CARFAX</v>
      </c>
      <c r="D38" t="str">
        <f>IFERROR(VLOOKUP($C38&amp;"-"&amp;$A38,KEY!$X$6:$Y$110,2,FALSE),"")</f>
        <v/>
      </c>
      <c r="E38" t="str">
        <f>IF(B38=-1,"*N",IF(B38=0,"*H",IF(B38&lt;(COUNTIFS(DATA_FINAL!$B$5:$B$350,C38,DATA_FINAL!$D$5:$D$350,D38)+1),VLOOKUP(C38&amp;"-"&amp;D38&amp;"-"&amp;B38,DATA_FINAL!$F$5:$G$350,2,FALSE),IF(B38=(COUNTIFS(DATA_FINAL!$B$5:$B$350,C38,DATA_FINAL!$D$5:$D$350,D38)+1),"*T",""))))</f>
        <v/>
      </c>
      <c r="F38" t="str">
        <f t="shared" si="7"/>
        <v/>
      </c>
      <c r="G38" s="64" t="str">
        <f>IF(E38="","***",IF(E38="*N",D38,IF(E38="*H",AA$9,IF(E38="*T","TOTAL (Store Count: "&amp;B37&amp;")",IFERROR(VLOOKUP(F38,DATA_FINAL!$A$5:$G$324,7,FALSE),"")))))</f>
        <v>***</v>
      </c>
      <c r="H38" s="71" t="str">
        <f>IF($G38=$D38,AF$8,IF($G38=$AA$9,AF$9,IF(LEFT($G38,5)=LEFT($AA$10,5),SUMIFS(DATA_FINAL!$AC$5:$AC$350,DATA_FINAL!$B$5:$B$350,$C38,DATA_FINAL!$D$5:$D$350,$D38),IF($G38="***","***",IFERROR(SUMIFS(DATA_FINAL!$AC$5:$AC$350,DATA_FINAL!$A$5:$A$350,$F38),"")))))</f>
        <v>***</v>
      </c>
      <c r="I38" s="72" t="str">
        <f>IF($G38=$D38,AB$8,IF($G38=$AA$9,AB$9,IF(LEFT($G38,5)=LEFT($AA$10,5),SUMIFS(DATA_FINAL!$P$5:$P$350,DATA_FINAL!$B$5:$B$350,$C38,DATA_FINAL!$D$5:$D$350,$D38),IF($G38="***","***",IFERROR(SUMIFS(DATA_FINAL!$P$5:$P$350,DATA_FINAL!$A$5:$A$350,$F38),"")))))</f>
        <v>***</v>
      </c>
      <c r="J38" s="72" t="str">
        <f>IF($G38=$D38,AC$8,IF($G38=$AA$9,AC$9,IF(LEFT($G38,5)=LEFT($AA$10,5),SUMIFS(DATA_FINAL!$S$5:$S$350,DATA_FINAL!$B$5:$B$350,$C38,DATA_FINAL!$D$5:$D$350,$D38),IF($G38="***","***",IFERROR(SUMIFS(DATA_FINAL!$S$5:$S$350,DATA_FINAL!$A$5:$A$350,$F38),"")))))</f>
        <v>***</v>
      </c>
      <c r="K38" s="84" t="str">
        <f t="shared" si="1"/>
        <v>***</v>
      </c>
      <c r="L38" s="72" t="str">
        <f t="shared" si="3"/>
        <v>***</v>
      </c>
      <c r="M38" s="72" t="str">
        <f t="shared" si="4"/>
        <v>***</v>
      </c>
      <c r="N38" s="71" t="str">
        <f>IF($G38=$D38,AJ$8,IF($G38=$AA$9,AJ$9,IF(LEFT($G38,5)=LEFT($AA$10,5),SUMIFS(DATA_FINAL!$AG$5:$AG$350,DATA_FINAL!$B$5:$B$350,$C38,DATA_FINAL!$D$5:$D$350,$D38),IF($G38="***","***",IFERROR(SUMIFS(DATA_FINAL!$AG$5:$AG$350,DATA_FINAL!$A$5:$A$350,$F38),"")))))</f>
        <v>***</v>
      </c>
      <c r="O38" s="307" t="str">
        <f t="shared" si="6"/>
        <v>***</v>
      </c>
    </row>
    <row r="39" spans="1:15" ht="15" customHeight="1" x14ac:dyDescent="0.35">
      <c r="A39" t="str">
        <f>IF(A38="","",IF(B38&gt;(SUMIFS(KEY!$Z$6:$Z$110,KEY!$X$6:$X$110,C39&amp;"-"&amp;A38)+1),IF((A38+1)&gt;$AA$6,"",(A38+1)),A38))</f>
        <v/>
      </c>
      <c r="B39" t="str">
        <f>IF(A39="","",COUNTIFS($A$8:$A39,A39)-2)</f>
        <v/>
      </c>
      <c r="C39" t="str">
        <f t="shared" si="5"/>
        <v>CARFAX</v>
      </c>
      <c r="D39" t="str">
        <f>IFERROR(VLOOKUP($C39&amp;"-"&amp;$A39,KEY!$X$6:$Y$110,2,FALSE),"")</f>
        <v/>
      </c>
      <c r="E39" t="str">
        <f>IF(B39=-1,"*N",IF(B39=0,"*H",IF(B39&lt;(COUNTIFS(DATA_FINAL!$B$5:$B$350,C39,DATA_FINAL!$D$5:$D$350,D39)+1),VLOOKUP(C39&amp;"-"&amp;D39&amp;"-"&amp;B39,DATA_FINAL!$F$5:$G$350,2,FALSE),IF(B39=(COUNTIFS(DATA_FINAL!$B$5:$B$350,C39,DATA_FINAL!$D$5:$D$350,D39)+1),"*T",""))))</f>
        <v/>
      </c>
      <c r="F39" t="str">
        <f t="shared" si="7"/>
        <v/>
      </c>
      <c r="G39" s="64" t="str">
        <f>IF(E39="","***",IF(E39="*N",D39,IF(E39="*H",AA$9,IF(E39="*T","TOTAL (Store Count: "&amp;B38&amp;")",IFERROR(VLOOKUP(F39,DATA_FINAL!$A$5:$G$324,7,FALSE),"")))))</f>
        <v>***</v>
      </c>
      <c r="H39" s="71" t="str">
        <f>IF($G39=$D39,AF$8,IF($G39=$AA$9,AF$9,IF(LEFT($G39,5)=LEFT($AA$10,5),SUMIFS(DATA_FINAL!$AC$5:$AC$350,DATA_FINAL!$B$5:$B$350,$C39,DATA_FINAL!$D$5:$D$350,$D39),IF($G39="***","***",IFERROR(SUMIFS(DATA_FINAL!$AC$5:$AC$350,DATA_FINAL!$A$5:$A$350,$F39),"")))))</f>
        <v>***</v>
      </c>
      <c r="I39" s="72" t="str">
        <f>IF($G39=$D39,AB$8,IF($G39=$AA$9,AB$9,IF(LEFT($G39,5)=LEFT($AA$10,5),SUMIFS(DATA_FINAL!$P$5:$P$350,DATA_FINAL!$B$5:$B$350,$C39,DATA_FINAL!$D$5:$D$350,$D39),IF($G39="***","***",IFERROR(SUMIFS(DATA_FINAL!$P$5:$P$350,DATA_FINAL!$A$5:$A$350,$F39),"")))))</f>
        <v>***</v>
      </c>
      <c r="J39" s="72" t="str">
        <f>IF($G39=$D39,AC$8,IF($G39=$AA$9,AC$9,IF(LEFT($G39,5)=LEFT($AA$10,5),SUMIFS(DATA_FINAL!$S$5:$S$350,DATA_FINAL!$B$5:$B$350,$C39,DATA_FINAL!$D$5:$D$350,$D39),IF($G39="***","***",IFERROR(SUMIFS(DATA_FINAL!$S$5:$S$350,DATA_FINAL!$A$5:$A$350,$F39),"")))))</f>
        <v>***</v>
      </c>
      <c r="K39" s="84" t="str">
        <f t="shared" si="1"/>
        <v>***</v>
      </c>
      <c r="L39" s="72" t="str">
        <f t="shared" si="3"/>
        <v>***</v>
      </c>
      <c r="M39" s="72" t="str">
        <f t="shared" si="4"/>
        <v>***</v>
      </c>
      <c r="N39" s="71" t="str">
        <f>IF($G39=$D39,AJ$8,IF($G39=$AA$9,AJ$9,IF(LEFT($G39,5)=LEFT($AA$10,5),SUMIFS(DATA_FINAL!$AG$5:$AG$350,DATA_FINAL!$B$5:$B$350,$C39,DATA_FINAL!$D$5:$D$350,$D39),IF($G39="***","***",IFERROR(SUMIFS(DATA_FINAL!$AG$5:$AG$350,DATA_FINAL!$A$5:$A$350,$F39),"")))))</f>
        <v>***</v>
      </c>
      <c r="O39" s="307" t="str">
        <f t="shared" si="6"/>
        <v>***</v>
      </c>
    </row>
    <row r="40" spans="1:15" ht="15" customHeight="1" x14ac:dyDescent="0.35">
      <c r="A40" t="str">
        <f>IF(A39="","",IF(B39&gt;(SUMIFS(KEY!$Z$6:$Z$110,KEY!$X$6:$X$110,C40&amp;"-"&amp;A39)+1),IF((A39+1)&gt;$AA$6,"",(A39+1)),A39))</f>
        <v/>
      </c>
      <c r="B40" t="str">
        <f>IF(A40="","",COUNTIFS($A$8:$A40,A40)-2)</f>
        <v/>
      </c>
      <c r="C40" t="str">
        <f t="shared" si="5"/>
        <v>CARFAX</v>
      </c>
      <c r="D40" t="str">
        <f>IFERROR(VLOOKUP($C40&amp;"-"&amp;$A40,KEY!$X$6:$Y$110,2,FALSE),"")</f>
        <v/>
      </c>
      <c r="E40" t="str">
        <f>IF(B40=-1,"*N",IF(B40=0,"*H",IF(B40&lt;(COUNTIFS(DATA_FINAL!$B$5:$B$350,C40,DATA_FINAL!$D$5:$D$350,D40)+1),VLOOKUP(C40&amp;"-"&amp;D40&amp;"-"&amp;B40,DATA_FINAL!$F$5:$G$350,2,FALSE),IF(B40=(COUNTIFS(DATA_FINAL!$B$5:$B$350,C40,DATA_FINAL!$D$5:$D$350,D40)+1),"*T",""))))</f>
        <v/>
      </c>
      <c r="F40" t="str">
        <f t="shared" si="7"/>
        <v/>
      </c>
      <c r="G40" s="64" t="str">
        <f>IF(E40="","***",IF(E40="*N",D40,IF(E40="*H",AA$9,IF(E40="*T","TOTAL (Store Count: "&amp;B39&amp;")",IFERROR(VLOOKUP(F40,DATA_FINAL!$A$5:$G$324,7,FALSE),"")))))</f>
        <v>***</v>
      </c>
      <c r="H40" s="71" t="str">
        <f>IF($G40=$D40,AF$8,IF($G40=$AA$9,AF$9,IF(LEFT($G40,5)=LEFT($AA$10,5),SUMIFS(DATA_FINAL!$AC$5:$AC$350,DATA_FINAL!$B$5:$B$350,$C40,DATA_FINAL!$D$5:$D$350,$D40),IF($G40="***","***",IFERROR(SUMIFS(DATA_FINAL!$AC$5:$AC$350,DATA_FINAL!$A$5:$A$350,$F40),"")))))</f>
        <v>***</v>
      </c>
      <c r="I40" s="72" t="str">
        <f>IF($G40=$D40,AB$8,IF($G40=$AA$9,AB$9,IF(LEFT($G40,5)=LEFT($AA$10,5),SUMIFS(DATA_FINAL!$P$5:$P$350,DATA_FINAL!$B$5:$B$350,$C40,DATA_FINAL!$D$5:$D$350,$D40),IF($G40="***","***",IFERROR(SUMIFS(DATA_FINAL!$P$5:$P$350,DATA_FINAL!$A$5:$A$350,$F40),"")))))</f>
        <v>***</v>
      </c>
      <c r="J40" s="72" t="str">
        <f>IF($G40=$D40,AC$8,IF($G40=$AA$9,AC$9,IF(LEFT($G40,5)=LEFT($AA$10,5),SUMIFS(DATA_FINAL!$S$5:$S$350,DATA_FINAL!$B$5:$B$350,$C40,DATA_FINAL!$D$5:$D$350,$D40),IF($G40="***","***",IFERROR(SUMIFS(DATA_FINAL!$S$5:$S$350,DATA_FINAL!$A$5:$A$350,$F40),"")))))</f>
        <v>***</v>
      </c>
      <c r="K40" s="84" t="str">
        <f t="shared" ref="K40:K71" si="11">IF($G40=$D40,AD$8,IF($G40=$AA$9,AD$9,IF($G40="***","***",IFERROR(J40/I40,"-"))))</f>
        <v>***</v>
      </c>
      <c r="L40" s="72" t="str">
        <f t="shared" si="3"/>
        <v>***</v>
      </c>
      <c r="M40" s="72" t="str">
        <f t="shared" si="4"/>
        <v>***</v>
      </c>
      <c r="N40" s="71" t="str">
        <f>IF($G40=$D40,AJ$8,IF($G40=$AA$9,AJ$9,IF(LEFT($G40,5)=LEFT($AA$10,5),SUMIFS(DATA_FINAL!$AG$5:$AG$350,DATA_FINAL!$B$5:$B$350,$C40,DATA_FINAL!$D$5:$D$350,$D40),IF($G40="***","***",IFERROR(SUMIFS(DATA_FINAL!$AG$5:$AG$350,DATA_FINAL!$A$5:$A$350,$F40),"")))))</f>
        <v>***</v>
      </c>
      <c r="O40" s="307" t="str">
        <f t="shared" si="6"/>
        <v>***</v>
      </c>
    </row>
    <row r="41" spans="1:15" ht="15" customHeight="1" x14ac:dyDescent="0.35">
      <c r="A41" t="str">
        <f>IF(A40="","",IF(B40&gt;(SUMIFS(KEY!$Z$6:$Z$110,KEY!$X$6:$X$110,C41&amp;"-"&amp;A40)+1),IF((A40+1)&gt;$AA$6,"",(A40+1)),A40))</f>
        <v/>
      </c>
      <c r="B41" t="str">
        <f>IF(A41="","",COUNTIFS($A$8:$A41,A41)-2)</f>
        <v/>
      </c>
      <c r="C41" t="str">
        <f t="shared" si="5"/>
        <v>CARFAX</v>
      </c>
      <c r="D41" t="str">
        <f>IFERROR(VLOOKUP($C41&amp;"-"&amp;$A41,KEY!$X$6:$Y$110,2,FALSE),"")</f>
        <v/>
      </c>
      <c r="E41" t="str">
        <f>IF(B41=-1,"*N",IF(B41=0,"*H",IF(B41&lt;(COUNTIFS(DATA_FINAL!$B$5:$B$350,C41,DATA_FINAL!$D$5:$D$350,D41)+1),VLOOKUP(C41&amp;"-"&amp;D41&amp;"-"&amp;B41,DATA_FINAL!$F$5:$G$350,2,FALSE),IF(B41=(COUNTIFS(DATA_FINAL!$B$5:$B$350,C41,DATA_FINAL!$D$5:$D$350,D41)+1),"*T",""))))</f>
        <v/>
      </c>
      <c r="F41" t="str">
        <f t="shared" si="7"/>
        <v/>
      </c>
      <c r="G41" s="64" t="str">
        <f>IF(E41="","***",IF(E41="*N",D41,IF(E41="*H",AA$9,IF(E41="*T","TOTAL (Store Count: "&amp;B40&amp;")",IFERROR(VLOOKUP(F41,DATA_FINAL!$A$5:$G$324,7,FALSE),"")))))</f>
        <v>***</v>
      </c>
      <c r="H41" s="71" t="str">
        <f>IF($G41=$D41,AF$8,IF($G41=$AA$9,AF$9,IF(LEFT($G41,5)=LEFT($AA$10,5),SUMIFS(DATA_FINAL!$AC$5:$AC$350,DATA_FINAL!$B$5:$B$350,$C41,DATA_FINAL!$D$5:$D$350,$D41),IF($G41="***","***",IFERROR(SUMIFS(DATA_FINAL!$AC$5:$AC$350,DATA_FINAL!$A$5:$A$350,$F41),"")))))</f>
        <v>***</v>
      </c>
      <c r="I41" s="72" t="str">
        <f>IF($G41=$D41,AB$8,IF($G41=$AA$9,AB$9,IF(LEFT($G41,5)=LEFT($AA$10,5),SUMIFS(DATA_FINAL!$P$5:$P$350,DATA_FINAL!$B$5:$B$350,$C41,DATA_FINAL!$D$5:$D$350,$D41),IF($G41="***","***",IFERROR(SUMIFS(DATA_FINAL!$P$5:$P$350,DATA_FINAL!$A$5:$A$350,$F41),"")))))</f>
        <v>***</v>
      </c>
      <c r="J41" s="72" t="str">
        <f>IF($G41=$D41,AC$8,IF($G41=$AA$9,AC$9,IF(LEFT($G41,5)=LEFT($AA$10,5),SUMIFS(DATA_FINAL!$S$5:$S$350,DATA_FINAL!$B$5:$B$350,$C41,DATA_FINAL!$D$5:$D$350,$D41),IF($G41="***","***",IFERROR(SUMIFS(DATA_FINAL!$S$5:$S$350,DATA_FINAL!$A$5:$A$350,$F41),"")))))</f>
        <v>***</v>
      </c>
      <c r="K41" s="84" t="str">
        <f t="shared" si="11"/>
        <v>***</v>
      </c>
      <c r="L41" s="72" t="str">
        <f t="shared" si="3"/>
        <v>***</v>
      </c>
      <c r="M41" s="72" t="str">
        <f t="shared" ref="M41:M72" si="12">IF($G41=$D41,AH$8,IF($G41=$AA$9,AH$9,IF($G41="***","***",IFERROR(H41/J41,"∞"))))</f>
        <v>***</v>
      </c>
      <c r="N41" s="71" t="str">
        <f>IF($G41=$D41,AJ$8,IF($G41=$AA$9,AJ$9,IF(LEFT($G41,5)=LEFT($AA$10,5),SUMIFS(DATA_FINAL!$AG$5:$AG$350,DATA_FINAL!$B$5:$B$350,$C41,DATA_FINAL!$D$5:$D$350,$D41),IF($G41="***","***",IFERROR(SUMIFS(DATA_FINAL!$AG$5:$AG$350,DATA_FINAL!$A$5:$A$350,$F41),"")))))</f>
        <v>***</v>
      </c>
      <c r="O41" s="307" t="str">
        <f t="shared" si="6"/>
        <v>***</v>
      </c>
    </row>
    <row r="42" spans="1:15" ht="15" customHeight="1" x14ac:dyDescent="0.35">
      <c r="A42" t="str">
        <f>IF(A41="","",IF(B41&gt;(SUMIFS(KEY!$Z$6:$Z$110,KEY!$X$6:$X$110,C42&amp;"-"&amp;A41)+1),IF((A41+1)&gt;$AA$6,"",(A41+1)),A41))</f>
        <v/>
      </c>
      <c r="B42" t="str">
        <f>IF(A42="","",COUNTIFS($A$8:$A42,A42)-2)</f>
        <v/>
      </c>
      <c r="C42" t="str">
        <f t="shared" si="5"/>
        <v>CARFAX</v>
      </c>
      <c r="D42" t="str">
        <f>IFERROR(VLOOKUP($C42&amp;"-"&amp;$A42,KEY!$X$6:$Y$110,2,FALSE),"")</f>
        <v/>
      </c>
      <c r="E42" t="str">
        <f>IF(B42=-1,"*N",IF(B42=0,"*H",IF(B42&lt;(COUNTIFS(DATA_FINAL!$B$5:$B$350,C42,DATA_FINAL!$D$5:$D$350,D42)+1),VLOOKUP(C42&amp;"-"&amp;D42&amp;"-"&amp;B42,DATA_FINAL!$F$5:$G$350,2,FALSE),IF(B42=(COUNTIFS(DATA_FINAL!$B$5:$B$350,C42,DATA_FINAL!$D$5:$D$350,D42)+1),"*T",""))))</f>
        <v/>
      </c>
      <c r="F42" t="str">
        <f t="shared" si="7"/>
        <v/>
      </c>
      <c r="G42" s="64" t="str">
        <f>IF(E42="","***",IF(E42="*N",D42,IF(E42="*H",AA$9,IF(E42="*T","TOTAL (Store Count: "&amp;B41&amp;")",IFERROR(VLOOKUP(F42,DATA_FINAL!$A$5:$G$324,7,FALSE),"")))))</f>
        <v>***</v>
      </c>
      <c r="H42" s="71" t="str">
        <f>IF($G42=$D42,AF$8,IF($G42=$AA$9,AF$9,IF(LEFT($G42,5)=LEFT($AA$10,5),SUMIFS(DATA_FINAL!$AC$5:$AC$350,DATA_FINAL!$B$5:$B$350,$C42,DATA_FINAL!$D$5:$D$350,$D42),IF($G42="***","***",IFERROR(SUMIFS(DATA_FINAL!$AC$5:$AC$350,DATA_FINAL!$A$5:$A$350,$F42),"")))))</f>
        <v>***</v>
      </c>
      <c r="I42" s="72" t="str">
        <f>IF($G42=$D42,AB$8,IF($G42=$AA$9,AB$9,IF(LEFT($G42,5)=LEFT($AA$10,5),SUMIFS(DATA_FINAL!$P$5:$P$350,DATA_FINAL!$B$5:$B$350,$C42,DATA_FINAL!$D$5:$D$350,$D42),IF($G42="***","***",IFERROR(SUMIFS(DATA_FINAL!$P$5:$P$350,DATA_FINAL!$A$5:$A$350,$F42),"")))))</f>
        <v>***</v>
      </c>
      <c r="J42" s="72" t="str">
        <f>IF($G42=$D42,AC$8,IF($G42=$AA$9,AC$9,IF(LEFT($G42,5)=LEFT($AA$10,5),SUMIFS(DATA_FINAL!$S$5:$S$350,DATA_FINAL!$B$5:$B$350,$C42,DATA_FINAL!$D$5:$D$350,$D42),IF($G42="***","***",IFERROR(SUMIFS(DATA_FINAL!$S$5:$S$350,DATA_FINAL!$A$5:$A$350,$F42),"")))))</f>
        <v>***</v>
      </c>
      <c r="K42" s="84" t="str">
        <f t="shared" si="11"/>
        <v>***</v>
      </c>
      <c r="L42" s="72" t="str">
        <f t="shared" si="3"/>
        <v>***</v>
      </c>
      <c r="M42" s="72" t="str">
        <f t="shared" si="12"/>
        <v>***</v>
      </c>
      <c r="N42" s="71" t="str">
        <f>IF($G42=$D42,AJ$8,IF($G42=$AA$9,AJ$9,IF(LEFT($G42,5)=LEFT($AA$10,5),SUMIFS(DATA_FINAL!$AG$5:$AG$350,DATA_FINAL!$B$5:$B$350,$C42,DATA_FINAL!$D$5:$D$350,$D42),IF($G42="***","***",IFERROR(SUMIFS(DATA_FINAL!$AG$5:$AG$350,DATA_FINAL!$A$5:$A$350,$F42),"")))))</f>
        <v>***</v>
      </c>
      <c r="O42" s="307" t="str">
        <f t="shared" si="6"/>
        <v>***</v>
      </c>
    </row>
    <row r="43" spans="1:15" ht="15" customHeight="1" x14ac:dyDescent="0.35">
      <c r="A43" t="str">
        <f>IF(A42="","",IF(B42&gt;(SUMIFS(KEY!$Z$6:$Z$110,KEY!$X$6:$X$110,C43&amp;"-"&amp;A42)+1),IF((A42+1)&gt;$AA$6,"",(A42+1)),A42))</f>
        <v/>
      </c>
      <c r="B43" t="str">
        <f>IF(A43="","",COUNTIFS($A$8:$A43,A43)-2)</f>
        <v/>
      </c>
      <c r="C43" t="str">
        <f t="shared" si="5"/>
        <v>CARFAX</v>
      </c>
      <c r="D43" t="str">
        <f>IFERROR(VLOOKUP($C43&amp;"-"&amp;$A43,KEY!$X$6:$Y$110,2,FALSE),"")</f>
        <v/>
      </c>
      <c r="E43" t="str">
        <f>IF(B43=-1,"*N",IF(B43=0,"*H",IF(B43&lt;(COUNTIFS(DATA_FINAL!$B$5:$B$350,C43,DATA_FINAL!$D$5:$D$350,D43)+1),VLOOKUP(C43&amp;"-"&amp;D43&amp;"-"&amp;B43,DATA_FINAL!$F$5:$G$350,2,FALSE),IF(B43=(COUNTIFS(DATA_FINAL!$B$5:$B$350,C43,DATA_FINAL!$D$5:$D$350,D43)+1),"*T",""))))</f>
        <v/>
      </c>
      <c r="F43" t="str">
        <f t="shared" si="7"/>
        <v/>
      </c>
      <c r="G43" s="64" t="str">
        <f>IF(E43="","***",IF(E43="*N",D43,IF(E43="*H",AA$9,IF(E43="*T","TOTAL (Store Count: "&amp;B42&amp;")",IFERROR(VLOOKUP(F43,DATA_FINAL!$A$5:$G$324,7,FALSE),"")))))</f>
        <v>***</v>
      </c>
      <c r="H43" s="71" t="str">
        <f>IF($G43=$D43,AF$8,IF($G43=$AA$9,AF$9,IF(LEFT($G43,5)=LEFT($AA$10,5),SUMIFS(DATA_FINAL!$AC$5:$AC$350,DATA_FINAL!$B$5:$B$350,$C43,DATA_FINAL!$D$5:$D$350,$D43),IF($G43="***","***",IFERROR(SUMIFS(DATA_FINAL!$AC$5:$AC$350,DATA_FINAL!$A$5:$A$350,$F43),"")))))</f>
        <v>***</v>
      </c>
      <c r="I43" s="72" t="str">
        <f>IF($G43=$D43,AB$8,IF($G43=$AA$9,AB$9,IF(LEFT($G43,5)=LEFT($AA$10,5),SUMIFS(DATA_FINAL!$P$5:$P$350,DATA_FINAL!$B$5:$B$350,$C43,DATA_FINAL!$D$5:$D$350,$D43),IF($G43="***","***",IFERROR(SUMIFS(DATA_FINAL!$P$5:$P$350,DATA_FINAL!$A$5:$A$350,$F43),"")))))</f>
        <v>***</v>
      </c>
      <c r="J43" s="72" t="str">
        <f>IF($G43=$D43,AC$8,IF($G43=$AA$9,AC$9,IF(LEFT($G43,5)=LEFT($AA$10,5),SUMIFS(DATA_FINAL!$S$5:$S$350,DATA_FINAL!$B$5:$B$350,$C43,DATA_FINAL!$D$5:$D$350,$D43),IF($G43="***","***",IFERROR(SUMIFS(DATA_FINAL!$S$5:$S$350,DATA_FINAL!$A$5:$A$350,$F43),"")))))</f>
        <v>***</v>
      </c>
      <c r="K43" s="84" t="str">
        <f t="shared" si="11"/>
        <v>***</v>
      </c>
      <c r="L43" s="72" t="str">
        <f t="shared" si="3"/>
        <v>***</v>
      </c>
      <c r="M43" s="72" t="str">
        <f t="shared" si="12"/>
        <v>***</v>
      </c>
      <c r="N43" s="71" t="str">
        <f>IF($G43=$D43,AJ$8,IF($G43=$AA$9,AJ$9,IF(LEFT($G43,5)=LEFT($AA$10,5),SUMIFS(DATA_FINAL!$AG$5:$AG$350,DATA_FINAL!$B$5:$B$350,$C43,DATA_FINAL!$D$5:$D$350,$D43),IF($G43="***","***",IFERROR(SUMIFS(DATA_FINAL!$AG$5:$AG$350,DATA_FINAL!$A$5:$A$350,$F43),"")))))</f>
        <v>***</v>
      </c>
      <c r="O43" s="307" t="str">
        <f t="shared" si="6"/>
        <v>***</v>
      </c>
    </row>
    <row r="44" spans="1:15" ht="15" customHeight="1" x14ac:dyDescent="0.35">
      <c r="A44" t="str">
        <f>IF(A43="","",IF(B43&gt;(SUMIFS(KEY!$Z$6:$Z$110,KEY!$X$6:$X$110,C44&amp;"-"&amp;A43)+1),IF((A43+1)&gt;$AA$6,"",(A43+1)),A43))</f>
        <v/>
      </c>
      <c r="B44" t="str">
        <f>IF(A44="","",COUNTIFS($A$8:$A44,A44)-2)</f>
        <v/>
      </c>
      <c r="C44" t="str">
        <f t="shared" si="5"/>
        <v>CARFAX</v>
      </c>
      <c r="D44" t="str">
        <f>IFERROR(VLOOKUP($C44&amp;"-"&amp;$A44,KEY!$X$6:$Y$110,2,FALSE),"")</f>
        <v/>
      </c>
      <c r="E44" t="str">
        <f>IF(B44=-1,"*N",IF(B44=0,"*H",IF(B44&lt;(COUNTIFS(DATA_FINAL!$B$5:$B$350,C44,DATA_FINAL!$D$5:$D$350,D44)+1),VLOOKUP(C44&amp;"-"&amp;D44&amp;"-"&amp;B44,DATA_FINAL!$F$5:$G$350,2,FALSE),IF(B44=(COUNTIFS(DATA_FINAL!$B$5:$B$350,C44,DATA_FINAL!$D$5:$D$350,D44)+1),"*T",""))))</f>
        <v/>
      </c>
      <c r="F44" t="str">
        <f t="shared" si="7"/>
        <v/>
      </c>
      <c r="G44" s="64" t="str">
        <f>IF(E44="","***",IF(E44="*N",D44,IF(E44="*H",AA$9,IF(E44="*T","TOTAL (Store Count: "&amp;B43&amp;")",IFERROR(VLOOKUP(F44,DATA_FINAL!$A$5:$G$324,7,FALSE),"")))))</f>
        <v>***</v>
      </c>
      <c r="H44" s="71" t="str">
        <f>IF($G44=$D44,AF$8,IF($G44=$AA$9,AF$9,IF(LEFT($G44,5)=LEFT($AA$10,5),SUMIFS(DATA_FINAL!$AC$5:$AC$350,DATA_FINAL!$B$5:$B$350,$C44,DATA_FINAL!$D$5:$D$350,$D44),IF($G44="***","***",IFERROR(SUMIFS(DATA_FINAL!$AC$5:$AC$350,DATA_FINAL!$A$5:$A$350,$F44),"")))))</f>
        <v>***</v>
      </c>
      <c r="I44" s="72" t="str">
        <f>IF($G44=$D44,AB$8,IF($G44=$AA$9,AB$9,IF(LEFT($G44,5)=LEFT($AA$10,5),SUMIFS(DATA_FINAL!$P$5:$P$350,DATA_FINAL!$B$5:$B$350,$C44,DATA_FINAL!$D$5:$D$350,$D44),IF($G44="***","***",IFERROR(SUMIFS(DATA_FINAL!$P$5:$P$350,DATA_FINAL!$A$5:$A$350,$F44),"")))))</f>
        <v>***</v>
      </c>
      <c r="J44" s="72" t="str">
        <f>IF($G44=$D44,AC$8,IF($G44=$AA$9,AC$9,IF(LEFT($G44,5)=LEFT($AA$10,5),SUMIFS(DATA_FINAL!$S$5:$S$350,DATA_FINAL!$B$5:$B$350,$C44,DATA_FINAL!$D$5:$D$350,$D44),IF($G44="***","***",IFERROR(SUMIFS(DATA_FINAL!$S$5:$S$350,DATA_FINAL!$A$5:$A$350,$F44),"")))))</f>
        <v>***</v>
      </c>
      <c r="K44" s="84" t="str">
        <f t="shared" si="11"/>
        <v>***</v>
      </c>
      <c r="L44" s="72" t="str">
        <f t="shared" si="3"/>
        <v>***</v>
      </c>
      <c r="M44" s="72" t="str">
        <f t="shared" si="12"/>
        <v>***</v>
      </c>
      <c r="N44" s="71" t="str">
        <f>IF($G44=$D44,AJ$8,IF($G44=$AA$9,AJ$9,IF(LEFT($G44,5)=LEFT($AA$10,5),SUMIFS(DATA_FINAL!$AG$5:$AG$350,DATA_FINAL!$B$5:$B$350,$C44,DATA_FINAL!$D$5:$D$350,$D44),IF($G44="***","***",IFERROR(SUMIFS(DATA_FINAL!$AG$5:$AG$350,DATA_FINAL!$A$5:$A$350,$F44),"")))))</f>
        <v>***</v>
      </c>
      <c r="O44" s="307" t="str">
        <f t="shared" si="6"/>
        <v>***</v>
      </c>
    </row>
    <row r="45" spans="1:15" ht="15" customHeight="1" x14ac:dyDescent="0.35">
      <c r="A45" t="str">
        <f>IF(A44="","",IF(B44&gt;(SUMIFS(KEY!$Z$6:$Z$110,KEY!$X$6:$X$110,C45&amp;"-"&amp;A44)+1),IF((A44+1)&gt;$AA$6,"",(A44+1)),A44))</f>
        <v/>
      </c>
      <c r="B45" t="str">
        <f>IF(A45="","",COUNTIFS($A$8:$A45,A45)-2)</f>
        <v/>
      </c>
      <c r="C45" t="str">
        <f t="shared" si="5"/>
        <v>CARFAX</v>
      </c>
      <c r="D45" t="str">
        <f>IFERROR(VLOOKUP($C45&amp;"-"&amp;$A45,KEY!$X$6:$Y$110,2,FALSE),"")</f>
        <v/>
      </c>
      <c r="E45" t="str">
        <f>IF(B45=-1,"*N",IF(B45=0,"*H",IF(B45&lt;(COUNTIFS(DATA_FINAL!$B$5:$B$350,C45,DATA_FINAL!$D$5:$D$350,D45)+1),VLOOKUP(C45&amp;"-"&amp;D45&amp;"-"&amp;B45,DATA_FINAL!$F$5:$G$350,2,FALSE),IF(B45=(COUNTIFS(DATA_FINAL!$B$5:$B$350,C45,DATA_FINAL!$D$5:$D$350,D45)+1),"*T",""))))</f>
        <v/>
      </c>
      <c r="F45" t="str">
        <f t="shared" si="7"/>
        <v/>
      </c>
      <c r="G45" s="64" t="str">
        <f>IF(E45="","***",IF(E45="*N",D45,IF(E45="*H",AA$9,IF(E45="*T","TOTAL (Store Count: "&amp;B44&amp;")",IFERROR(VLOOKUP(F45,DATA_FINAL!$A$5:$G$324,7,FALSE),"")))))</f>
        <v>***</v>
      </c>
      <c r="H45" s="71" t="str">
        <f>IF($G45=$D45,AF$8,IF($G45=$AA$9,AF$9,IF(LEFT($G45,5)=LEFT($AA$10,5),SUMIFS(DATA_FINAL!$AC$5:$AC$350,DATA_FINAL!$B$5:$B$350,$C45,DATA_FINAL!$D$5:$D$350,$D45),IF($G45="***","***",IFERROR(SUMIFS(DATA_FINAL!$AC$5:$AC$350,DATA_FINAL!$A$5:$A$350,$F45),"")))))</f>
        <v>***</v>
      </c>
      <c r="I45" s="72" t="str">
        <f>IF($G45=$D45,AB$8,IF($G45=$AA$9,AB$9,IF(LEFT($G45,5)=LEFT($AA$10,5),SUMIFS(DATA_FINAL!$P$5:$P$350,DATA_FINAL!$B$5:$B$350,$C45,DATA_FINAL!$D$5:$D$350,$D45),IF($G45="***","***",IFERROR(SUMIFS(DATA_FINAL!$P$5:$P$350,DATA_FINAL!$A$5:$A$350,$F45),"")))))</f>
        <v>***</v>
      </c>
      <c r="J45" s="72" t="str">
        <f>IF($G45=$D45,AC$8,IF($G45=$AA$9,AC$9,IF(LEFT($G45,5)=LEFT($AA$10,5),SUMIFS(DATA_FINAL!$S$5:$S$350,DATA_FINAL!$B$5:$B$350,$C45,DATA_FINAL!$D$5:$D$350,$D45),IF($G45="***","***",IFERROR(SUMIFS(DATA_FINAL!$S$5:$S$350,DATA_FINAL!$A$5:$A$350,$F45),"")))))</f>
        <v>***</v>
      </c>
      <c r="K45" s="84" t="str">
        <f t="shared" si="11"/>
        <v>***</v>
      </c>
      <c r="L45" s="72" t="str">
        <f t="shared" si="3"/>
        <v>***</v>
      </c>
      <c r="M45" s="72" t="str">
        <f t="shared" si="12"/>
        <v>***</v>
      </c>
      <c r="N45" s="71" t="str">
        <f>IF($G45=$D45,AJ$8,IF($G45=$AA$9,AJ$9,IF(LEFT($G45,5)=LEFT($AA$10,5),SUMIFS(DATA_FINAL!$AG$5:$AG$350,DATA_FINAL!$B$5:$B$350,$C45,DATA_FINAL!$D$5:$D$350,$D45),IF($G45="***","***",IFERROR(SUMIFS(DATA_FINAL!$AG$5:$AG$350,DATA_FINAL!$A$5:$A$350,$F45),"")))))</f>
        <v>***</v>
      </c>
      <c r="O45" s="307" t="str">
        <f t="shared" si="6"/>
        <v>***</v>
      </c>
    </row>
    <row r="46" spans="1:15" ht="15" customHeight="1" x14ac:dyDescent="0.35">
      <c r="A46" t="str">
        <f>IF(A45="","",IF(B45&gt;(SUMIFS(KEY!$Z$6:$Z$110,KEY!$X$6:$X$110,C46&amp;"-"&amp;A45)+1),IF((A45+1)&gt;$AA$6,"",(A45+1)),A45))</f>
        <v/>
      </c>
      <c r="B46" t="str">
        <f>IF(A46="","",COUNTIFS($A$8:$A46,A46)-2)</f>
        <v/>
      </c>
      <c r="C46" t="str">
        <f t="shared" si="5"/>
        <v>CARFAX</v>
      </c>
      <c r="D46" t="str">
        <f>IFERROR(VLOOKUP($C46&amp;"-"&amp;$A46,KEY!$X$6:$Y$110,2,FALSE),"")</f>
        <v/>
      </c>
      <c r="E46" t="str">
        <f>IF(B46=-1,"*N",IF(B46=0,"*H",IF(B46&lt;(COUNTIFS(DATA_FINAL!$B$5:$B$350,C46,DATA_FINAL!$D$5:$D$350,D46)+1),VLOOKUP(C46&amp;"-"&amp;D46&amp;"-"&amp;B46,DATA_FINAL!$F$5:$G$350,2,FALSE),IF(B46=(COUNTIFS(DATA_FINAL!$B$5:$B$350,C46,DATA_FINAL!$D$5:$D$350,D46)+1),"*T",""))))</f>
        <v/>
      </c>
      <c r="F46" t="str">
        <f t="shared" si="7"/>
        <v/>
      </c>
      <c r="G46" s="64" t="str">
        <f>IF(E46="","***",IF(E46="*N",D46,IF(E46="*H",AA$9,IF(E46="*T","TOTAL (Store Count: "&amp;B45&amp;")",IFERROR(VLOOKUP(F46,DATA_FINAL!$A$5:$G$324,7,FALSE),"")))))</f>
        <v>***</v>
      </c>
      <c r="H46" s="71" t="str">
        <f>IF($G46=$D46,AF$8,IF($G46=$AA$9,AF$9,IF(LEFT($G46,5)=LEFT($AA$10,5),SUMIFS(DATA_FINAL!$AC$5:$AC$350,DATA_FINAL!$B$5:$B$350,$C46,DATA_FINAL!$D$5:$D$350,$D46),IF($G46="***","***",IFERROR(SUMIFS(DATA_FINAL!$AC$5:$AC$350,DATA_FINAL!$A$5:$A$350,$F46),"")))))</f>
        <v>***</v>
      </c>
      <c r="I46" s="72" t="str">
        <f>IF($G46=$D46,AB$8,IF($G46=$AA$9,AB$9,IF(LEFT($G46,5)=LEFT($AA$10,5),SUMIFS(DATA_FINAL!$P$5:$P$350,DATA_FINAL!$B$5:$B$350,$C46,DATA_FINAL!$D$5:$D$350,$D46),IF($G46="***","***",IFERROR(SUMIFS(DATA_FINAL!$P$5:$P$350,DATA_FINAL!$A$5:$A$350,$F46),"")))))</f>
        <v>***</v>
      </c>
      <c r="J46" s="72" t="str">
        <f>IF($G46=$D46,AC$8,IF($G46=$AA$9,AC$9,IF(LEFT($G46,5)=LEFT($AA$10,5),SUMIFS(DATA_FINAL!$S$5:$S$350,DATA_FINAL!$B$5:$B$350,$C46,DATA_FINAL!$D$5:$D$350,$D46),IF($G46="***","***",IFERROR(SUMIFS(DATA_FINAL!$S$5:$S$350,DATA_FINAL!$A$5:$A$350,$F46),"")))))</f>
        <v>***</v>
      </c>
      <c r="K46" s="84" t="str">
        <f t="shared" si="11"/>
        <v>***</v>
      </c>
      <c r="L46" s="72" t="str">
        <f t="shared" si="3"/>
        <v>***</v>
      </c>
      <c r="M46" s="72" t="str">
        <f t="shared" si="12"/>
        <v>***</v>
      </c>
      <c r="N46" s="71" t="str">
        <f>IF($G46=$D46,AJ$8,IF($G46=$AA$9,AJ$9,IF(LEFT($G46,5)=LEFT($AA$10,5),SUMIFS(DATA_FINAL!$AG$5:$AG$350,DATA_FINAL!$B$5:$B$350,$C46,DATA_FINAL!$D$5:$D$350,$D46),IF($G46="***","***",IFERROR(SUMIFS(DATA_FINAL!$AG$5:$AG$350,DATA_FINAL!$A$5:$A$350,$F46),"")))))</f>
        <v>***</v>
      </c>
      <c r="O46" s="307" t="str">
        <f t="shared" si="6"/>
        <v>***</v>
      </c>
    </row>
    <row r="47" spans="1:15" ht="15" customHeight="1" x14ac:dyDescent="0.35">
      <c r="A47" t="str">
        <f>IF(A46="","",IF(B46&gt;(SUMIFS(KEY!$Z$6:$Z$110,KEY!$X$6:$X$110,C47&amp;"-"&amp;A46)+1),IF((A46+1)&gt;$AA$6,"",(A46+1)),A46))</f>
        <v/>
      </c>
      <c r="B47" t="str">
        <f>IF(A47="","",COUNTIFS($A$8:$A47,A47)-2)</f>
        <v/>
      </c>
      <c r="C47" t="str">
        <f t="shared" si="5"/>
        <v>CARFAX</v>
      </c>
      <c r="D47" t="str">
        <f>IFERROR(VLOOKUP($C47&amp;"-"&amp;$A47,KEY!$X$6:$Y$110,2,FALSE),"")</f>
        <v/>
      </c>
      <c r="E47" t="str">
        <f>IF(B47=-1,"*N",IF(B47=0,"*H",IF(B47&lt;(COUNTIFS(DATA_FINAL!$B$5:$B$350,C47,DATA_FINAL!$D$5:$D$350,D47)+1),VLOOKUP(C47&amp;"-"&amp;D47&amp;"-"&amp;B47,DATA_FINAL!$F$5:$G$350,2,FALSE),IF(B47=(COUNTIFS(DATA_FINAL!$B$5:$B$350,C47,DATA_FINAL!$D$5:$D$350,D47)+1),"*T",""))))</f>
        <v/>
      </c>
      <c r="F47" t="str">
        <f t="shared" si="7"/>
        <v/>
      </c>
      <c r="G47" s="64" t="str">
        <f>IF(E47="","***",IF(E47="*N",D47,IF(E47="*H",AA$9,IF(E47="*T","TOTAL (Store Count: "&amp;B46&amp;")",IFERROR(VLOOKUP(F47,DATA_FINAL!$A$5:$G$324,7,FALSE),"")))))</f>
        <v>***</v>
      </c>
      <c r="H47" s="71" t="str">
        <f>IF($G47=$D47,AF$8,IF($G47=$AA$9,AF$9,IF(LEFT($G47,5)=LEFT($AA$10,5),SUMIFS(DATA_FINAL!$AC$5:$AC$350,DATA_FINAL!$B$5:$B$350,$C47,DATA_FINAL!$D$5:$D$350,$D47),IF($G47="***","***",IFERROR(SUMIFS(DATA_FINAL!$AC$5:$AC$350,DATA_FINAL!$A$5:$A$350,$F47),"")))))</f>
        <v>***</v>
      </c>
      <c r="I47" s="72" t="str">
        <f>IF($G47=$D47,AB$8,IF($G47=$AA$9,AB$9,IF(LEFT($G47,5)=LEFT($AA$10,5),SUMIFS(DATA_FINAL!$P$5:$P$350,DATA_FINAL!$B$5:$B$350,$C47,DATA_FINAL!$D$5:$D$350,$D47),IF($G47="***","***",IFERROR(SUMIFS(DATA_FINAL!$P$5:$P$350,DATA_FINAL!$A$5:$A$350,$F47),"")))))</f>
        <v>***</v>
      </c>
      <c r="J47" s="72" t="str">
        <f>IF($G47=$D47,AC$8,IF($G47=$AA$9,AC$9,IF(LEFT($G47,5)=LEFT($AA$10,5),SUMIFS(DATA_FINAL!$S$5:$S$350,DATA_FINAL!$B$5:$B$350,$C47,DATA_FINAL!$D$5:$D$350,$D47),IF($G47="***","***",IFERROR(SUMIFS(DATA_FINAL!$S$5:$S$350,DATA_FINAL!$A$5:$A$350,$F47),"")))))</f>
        <v>***</v>
      </c>
      <c r="K47" s="84" t="str">
        <f t="shared" si="11"/>
        <v>***</v>
      </c>
      <c r="L47" s="72" t="str">
        <f t="shared" si="3"/>
        <v>***</v>
      </c>
      <c r="M47" s="72" t="str">
        <f t="shared" si="12"/>
        <v>***</v>
      </c>
      <c r="N47" s="71" t="str">
        <f>IF($G47=$D47,AJ$8,IF($G47=$AA$9,AJ$9,IF(LEFT($G47,5)=LEFT($AA$10,5),SUMIFS(DATA_FINAL!$AG$5:$AG$350,DATA_FINAL!$B$5:$B$350,$C47,DATA_FINAL!$D$5:$D$350,$D47),IF($G47="***","***",IFERROR(SUMIFS(DATA_FINAL!$AG$5:$AG$350,DATA_FINAL!$A$5:$A$350,$F47),"")))))</f>
        <v>***</v>
      </c>
      <c r="O47" s="307" t="str">
        <f t="shared" si="6"/>
        <v>***</v>
      </c>
    </row>
    <row r="48" spans="1:15" ht="15" customHeight="1" x14ac:dyDescent="0.35">
      <c r="A48" t="str">
        <f>IF(A47="","",IF(B47&gt;(SUMIFS(KEY!$Z$6:$Z$110,KEY!$X$6:$X$110,C48&amp;"-"&amp;A47)+1),IF((A47+1)&gt;$AA$6,"",(A47+1)),A47))</f>
        <v/>
      </c>
      <c r="B48" t="str">
        <f>IF(A48="","",COUNTIFS($A$8:$A48,A48)-2)</f>
        <v/>
      </c>
      <c r="C48" t="str">
        <f t="shared" si="5"/>
        <v>CARFAX</v>
      </c>
      <c r="D48" t="str">
        <f>IFERROR(VLOOKUP($C48&amp;"-"&amp;$A48,KEY!$X$6:$Y$110,2,FALSE),"")</f>
        <v/>
      </c>
      <c r="E48" t="str">
        <f>IF(B48=-1,"*N",IF(B48=0,"*H",IF(B48&lt;(COUNTIFS(DATA_FINAL!$B$5:$B$350,C48,DATA_FINAL!$D$5:$D$350,D48)+1),VLOOKUP(C48&amp;"-"&amp;D48&amp;"-"&amp;B48,DATA_FINAL!$F$5:$G$350,2,FALSE),IF(B48=(COUNTIFS(DATA_FINAL!$B$5:$B$350,C48,DATA_FINAL!$D$5:$D$350,D48)+1),"*T",""))))</f>
        <v/>
      </c>
      <c r="F48" t="str">
        <f t="shared" si="7"/>
        <v/>
      </c>
      <c r="G48" s="64" t="str">
        <f>IF(E48="","***",IF(E48="*N",D48,IF(E48="*H",AA$9,IF(E48="*T","TOTAL (Store Count: "&amp;B47&amp;")",IFERROR(VLOOKUP(F48,DATA_FINAL!$A$5:$G$324,7,FALSE),"")))))</f>
        <v>***</v>
      </c>
      <c r="H48" s="71" t="str">
        <f>IF($G48=$D48,AF$8,IF($G48=$AA$9,AF$9,IF(LEFT($G48,5)=LEFT($AA$10,5),SUMIFS(DATA_FINAL!$AC$5:$AC$350,DATA_FINAL!$B$5:$B$350,$C48,DATA_FINAL!$D$5:$D$350,$D48),IF($G48="***","***",IFERROR(SUMIFS(DATA_FINAL!$AC$5:$AC$350,DATA_FINAL!$A$5:$A$350,$F48),"")))))</f>
        <v>***</v>
      </c>
      <c r="I48" s="72" t="str">
        <f>IF($G48=$D48,AB$8,IF($G48=$AA$9,AB$9,IF(LEFT($G48,5)=LEFT($AA$10,5),SUMIFS(DATA_FINAL!$P$5:$P$350,DATA_FINAL!$B$5:$B$350,$C48,DATA_FINAL!$D$5:$D$350,$D48),IF($G48="***","***",IFERROR(SUMIFS(DATA_FINAL!$P$5:$P$350,DATA_FINAL!$A$5:$A$350,$F48),"")))))</f>
        <v>***</v>
      </c>
      <c r="J48" s="72" t="str">
        <f>IF($G48=$D48,AC$8,IF($G48=$AA$9,AC$9,IF(LEFT($G48,5)=LEFT($AA$10,5),SUMIFS(DATA_FINAL!$S$5:$S$350,DATA_FINAL!$B$5:$B$350,$C48,DATA_FINAL!$D$5:$D$350,$D48),IF($G48="***","***",IFERROR(SUMIFS(DATA_FINAL!$S$5:$S$350,DATA_FINAL!$A$5:$A$350,$F48),"")))))</f>
        <v>***</v>
      </c>
      <c r="K48" s="84" t="str">
        <f t="shared" si="11"/>
        <v>***</v>
      </c>
      <c r="L48" s="72" t="str">
        <f t="shared" si="3"/>
        <v>***</v>
      </c>
      <c r="M48" s="72" t="str">
        <f t="shared" si="12"/>
        <v>***</v>
      </c>
      <c r="N48" s="71" t="str">
        <f>IF($G48=$D48,AJ$8,IF($G48=$AA$9,AJ$9,IF(LEFT($G48,5)=LEFT($AA$10,5),SUMIFS(DATA_FINAL!$AG$5:$AG$350,DATA_FINAL!$B$5:$B$350,$C48,DATA_FINAL!$D$5:$D$350,$D48),IF($G48="***","***",IFERROR(SUMIFS(DATA_FINAL!$AG$5:$AG$350,DATA_FINAL!$A$5:$A$350,$F48),"")))))</f>
        <v>***</v>
      </c>
      <c r="O48" s="307" t="str">
        <f t="shared" si="6"/>
        <v>***</v>
      </c>
    </row>
    <row r="49" spans="1:15" ht="15" customHeight="1" x14ac:dyDescent="0.35">
      <c r="A49" t="str">
        <f>IF(A48="","",IF(B48&gt;(SUMIFS(KEY!$Z$6:$Z$110,KEY!$X$6:$X$110,C49&amp;"-"&amp;A48)+1),IF((A48+1)&gt;$AA$6,"",(A48+1)),A48))</f>
        <v/>
      </c>
      <c r="B49" t="str">
        <f>IF(A49="","",COUNTIFS($A$8:$A49,A49)-2)</f>
        <v/>
      </c>
      <c r="C49" t="str">
        <f t="shared" si="5"/>
        <v>CARFAX</v>
      </c>
      <c r="D49" t="str">
        <f>IFERROR(VLOOKUP($C49&amp;"-"&amp;$A49,KEY!$X$6:$Y$110,2,FALSE),"")</f>
        <v/>
      </c>
      <c r="E49" t="str">
        <f>IF(B49=-1,"*N",IF(B49=0,"*H",IF(B49&lt;(COUNTIFS(DATA_FINAL!$B$5:$B$350,C49,DATA_FINAL!$D$5:$D$350,D49)+1),VLOOKUP(C49&amp;"-"&amp;D49&amp;"-"&amp;B49,DATA_FINAL!$F$5:$G$350,2,FALSE),IF(B49=(COUNTIFS(DATA_FINAL!$B$5:$B$350,C49,DATA_FINAL!$D$5:$D$350,D49)+1),"*T",""))))</f>
        <v/>
      </c>
      <c r="F49" t="str">
        <f t="shared" si="7"/>
        <v/>
      </c>
      <c r="G49" s="64" t="str">
        <f>IF(E49="","***",IF(E49="*N",D49,IF(E49="*H",AA$9,IF(E49="*T","TOTAL (Store Count: "&amp;B48&amp;")",IFERROR(VLOOKUP(F49,DATA_FINAL!$A$5:$G$324,7,FALSE),"")))))</f>
        <v>***</v>
      </c>
      <c r="H49" s="71" t="str">
        <f>IF($G49=$D49,AF$8,IF($G49=$AA$9,AF$9,IF(LEFT($G49,5)=LEFT($AA$10,5),SUMIFS(DATA_FINAL!$AC$5:$AC$350,DATA_FINAL!$B$5:$B$350,$C49,DATA_FINAL!$D$5:$D$350,$D49),IF($G49="***","***",IFERROR(SUMIFS(DATA_FINAL!$AC$5:$AC$350,DATA_FINAL!$A$5:$A$350,$F49),"")))))</f>
        <v>***</v>
      </c>
      <c r="I49" s="72" t="str">
        <f>IF($G49=$D49,AB$8,IF($G49=$AA$9,AB$9,IF(LEFT($G49,5)=LEFT($AA$10,5),SUMIFS(DATA_FINAL!$P$5:$P$350,DATA_FINAL!$B$5:$B$350,$C49,DATA_FINAL!$D$5:$D$350,$D49),IF($G49="***","***",IFERROR(SUMIFS(DATA_FINAL!$P$5:$P$350,DATA_FINAL!$A$5:$A$350,$F49),"")))))</f>
        <v>***</v>
      </c>
      <c r="J49" s="72" t="str">
        <f>IF($G49=$D49,AC$8,IF($G49=$AA$9,AC$9,IF(LEFT($G49,5)=LEFT($AA$10,5),SUMIFS(DATA_FINAL!$S$5:$S$350,DATA_FINAL!$B$5:$B$350,$C49,DATA_FINAL!$D$5:$D$350,$D49),IF($G49="***","***",IFERROR(SUMIFS(DATA_FINAL!$S$5:$S$350,DATA_FINAL!$A$5:$A$350,$F49),"")))))</f>
        <v>***</v>
      </c>
      <c r="K49" s="84" t="str">
        <f t="shared" si="11"/>
        <v>***</v>
      </c>
      <c r="L49" s="72" t="str">
        <f t="shared" si="3"/>
        <v>***</v>
      </c>
      <c r="M49" s="72" t="str">
        <f t="shared" si="12"/>
        <v>***</v>
      </c>
      <c r="N49" s="71" t="str">
        <f>IF($G49=$D49,AJ$8,IF($G49=$AA$9,AJ$9,IF(LEFT($G49,5)=LEFT($AA$10,5),SUMIFS(DATA_FINAL!$AG$5:$AG$350,DATA_FINAL!$B$5:$B$350,$C49,DATA_FINAL!$D$5:$D$350,$D49),IF($G49="***","***",IFERROR(SUMIFS(DATA_FINAL!$AG$5:$AG$350,DATA_FINAL!$A$5:$A$350,$F49),"")))))</f>
        <v>***</v>
      </c>
      <c r="O49" s="307" t="str">
        <f t="shared" si="6"/>
        <v>***</v>
      </c>
    </row>
    <row r="50" spans="1:15" ht="15" customHeight="1" x14ac:dyDescent="0.35">
      <c r="A50" t="str">
        <f>IF(A49="","",IF(B49&gt;(SUMIFS(KEY!$Z$6:$Z$110,KEY!$X$6:$X$110,C50&amp;"-"&amp;A49)+1),IF((A49+1)&gt;$AA$6,"",(A49+1)),A49))</f>
        <v/>
      </c>
      <c r="B50" t="str">
        <f>IF(A50="","",COUNTIFS($A$8:$A50,A50)-2)</f>
        <v/>
      </c>
      <c r="C50" t="str">
        <f t="shared" si="5"/>
        <v>CARFAX</v>
      </c>
      <c r="D50" t="str">
        <f>IFERROR(VLOOKUP($C50&amp;"-"&amp;$A50,KEY!$X$6:$Y$110,2,FALSE),"")</f>
        <v/>
      </c>
      <c r="E50" t="str">
        <f>IF(B50=-1,"*N",IF(B50=0,"*H",IF(B50&lt;(COUNTIFS(DATA_FINAL!$B$5:$B$350,C50,DATA_FINAL!$D$5:$D$350,D50)+1),VLOOKUP(C50&amp;"-"&amp;D50&amp;"-"&amp;B50,DATA_FINAL!$F$5:$G$350,2,FALSE),IF(B50=(COUNTIFS(DATA_FINAL!$B$5:$B$350,C50,DATA_FINAL!$D$5:$D$350,D50)+1),"*T",""))))</f>
        <v/>
      </c>
      <c r="F50" t="str">
        <f t="shared" si="7"/>
        <v/>
      </c>
      <c r="G50" s="64" t="str">
        <f>IF(E50="","***",IF(E50="*N",D50,IF(E50="*H",AA$9,IF(E50="*T","TOTAL (Store Count: "&amp;B49&amp;")",IFERROR(VLOOKUP(F50,DATA_FINAL!$A$5:$G$324,7,FALSE),"")))))</f>
        <v>***</v>
      </c>
      <c r="H50" s="71" t="str">
        <f>IF($G50=$D50,AF$8,IF($G50=$AA$9,AF$9,IF(LEFT($G50,5)=LEFT($AA$10,5),SUMIFS(DATA_FINAL!$AC$5:$AC$350,DATA_FINAL!$B$5:$B$350,$C50,DATA_FINAL!$D$5:$D$350,$D50),IF($G50="***","***",IFERROR(SUMIFS(DATA_FINAL!$AC$5:$AC$350,DATA_FINAL!$A$5:$A$350,$F50),"")))))</f>
        <v>***</v>
      </c>
      <c r="I50" s="72" t="str">
        <f>IF($G50=$D50,AB$8,IF($G50=$AA$9,AB$9,IF(LEFT($G50,5)=LEFT($AA$10,5),SUMIFS(DATA_FINAL!$P$5:$P$350,DATA_FINAL!$B$5:$B$350,$C50,DATA_FINAL!$D$5:$D$350,$D50),IF($G50="***","***",IFERROR(SUMIFS(DATA_FINAL!$P$5:$P$350,DATA_FINAL!$A$5:$A$350,$F50),"")))))</f>
        <v>***</v>
      </c>
      <c r="J50" s="72" t="str">
        <f>IF($G50=$D50,AC$8,IF($G50=$AA$9,AC$9,IF(LEFT($G50,5)=LEFT($AA$10,5),SUMIFS(DATA_FINAL!$S$5:$S$350,DATA_FINAL!$B$5:$B$350,$C50,DATA_FINAL!$D$5:$D$350,$D50),IF($G50="***","***",IFERROR(SUMIFS(DATA_FINAL!$S$5:$S$350,DATA_FINAL!$A$5:$A$350,$F50),"")))))</f>
        <v>***</v>
      </c>
      <c r="K50" s="84" t="str">
        <f t="shared" si="11"/>
        <v>***</v>
      </c>
      <c r="L50" s="72" t="str">
        <f t="shared" si="3"/>
        <v>***</v>
      </c>
      <c r="M50" s="72" t="str">
        <f t="shared" si="12"/>
        <v>***</v>
      </c>
      <c r="N50" s="71" t="str">
        <f>IF($G50=$D50,AJ$8,IF($G50=$AA$9,AJ$9,IF(LEFT($G50,5)=LEFT($AA$10,5),SUMIFS(DATA_FINAL!$AG$5:$AG$350,DATA_FINAL!$B$5:$B$350,$C50,DATA_FINAL!$D$5:$D$350,$D50),IF($G50="***","***",IFERROR(SUMIFS(DATA_FINAL!$AG$5:$AG$350,DATA_FINAL!$A$5:$A$350,$F50),"")))))</f>
        <v>***</v>
      </c>
      <c r="O50" s="307" t="str">
        <f t="shared" si="6"/>
        <v>***</v>
      </c>
    </row>
    <row r="51" spans="1:15" ht="15" customHeight="1" x14ac:dyDescent="0.35">
      <c r="A51" t="str">
        <f>IF(A50="","",IF(B50&gt;(SUMIFS(KEY!$Z$6:$Z$110,KEY!$X$6:$X$110,C51&amp;"-"&amp;A50)+1),IF((A50+1)&gt;$AA$6,"",(A50+1)),A50))</f>
        <v/>
      </c>
      <c r="B51" t="str">
        <f>IF(A51="","",COUNTIFS($A$8:$A51,A51)-2)</f>
        <v/>
      </c>
      <c r="C51" t="str">
        <f t="shared" si="5"/>
        <v>CARFAX</v>
      </c>
      <c r="D51" t="str">
        <f>IFERROR(VLOOKUP($C51&amp;"-"&amp;$A51,KEY!$X$6:$Y$110,2,FALSE),"")</f>
        <v/>
      </c>
      <c r="E51" t="str">
        <f>IF(B51=-1,"*N",IF(B51=0,"*H",IF(B51&lt;(COUNTIFS(DATA_FINAL!$B$5:$B$350,C51,DATA_FINAL!$D$5:$D$350,D51)+1),VLOOKUP(C51&amp;"-"&amp;D51&amp;"-"&amp;B51,DATA_FINAL!$F$5:$G$350,2,FALSE),IF(B51=(COUNTIFS(DATA_FINAL!$B$5:$B$350,C51,DATA_FINAL!$D$5:$D$350,D51)+1),"*T",""))))</f>
        <v/>
      </c>
      <c r="F51" t="str">
        <f t="shared" si="7"/>
        <v/>
      </c>
      <c r="G51" s="64" t="str">
        <f>IF(E51="","***",IF(E51="*N",D51,IF(E51="*H",AA$9,IF(E51="*T","TOTAL (Store Count: "&amp;B50&amp;")",IFERROR(VLOOKUP(F51,DATA_FINAL!$A$5:$G$324,7,FALSE),"")))))</f>
        <v>***</v>
      </c>
      <c r="H51" s="71" t="str">
        <f>IF($G51=$D51,AF$8,IF($G51=$AA$9,AF$9,IF(LEFT($G51,5)=LEFT($AA$10,5),SUMIFS(DATA_FINAL!$AC$5:$AC$350,DATA_FINAL!$B$5:$B$350,$C51,DATA_FINAL!$D$5:$D$350,$D51),IF($G51="***","***",IFERROR(SUMIFS(DATA_FINAL!$AC$5:$AC$350,DATA_FINAL!$A$5:$A$350,$F51),"")))))</f>
        <v>***</v>
      </c>
      <c r="I51" s="72" t="str">
        <f>IF($G51=$D51,AB$8,IF($G51=$AA$9,AB$9,IF(LEFT($G51,5)=LEFT($AA$10,5),SUMIFS(DATA_FINAL!$P$5:$P$350,DATA_FINAL!$B$5:$B$350,$C51,DATA_FINAL!$D$5:$D$350,$D51),IF($G51="***","***",IFERROR(SUMIFS(DATA_FINAL!$P$5:$P$350,DATA_FINAL!$A$5:$A$350,$F51),"")))))</f>
        <v>***</v>
      </c>
      <c r="J51" s="72" t="str">
        <f>IF($G51=$D51,AC$8,IF($G51=$AA$9,AC$9,IF(LEFT($G51,5)=LEFT($AA$10,5),SUMIFS(DATA_FINAL!$S$5:$S$350,DATA_FINAL!$B$5:$B$350,$C51,DATA_FINAL!$D$5:$D$350,$D51),IF($G51="***","***",IFERROR(SUMIFS(DATA_FINAL!$S$5:$S$350,DATA_FINAL!$A$5:$A$350,$F51),"")))))</f>
        <v>***</v>
      </c>
      <c r="K51" s="84" t="str">
        <f t="shared" si="11"/>
        <v>***</v>
      </c>
      <c r="L51" s="72" t="str">
        <f t="shared" si="3"/>
        <v>***</v>
      </c>
      <c r="M51" s="72" t="str">
        <f t="shared" si="12"/>
        <v>***</v>
      </c>
      <c r="N51" s="71" t="str">
        <f>IF($G51=$D51,AJ$8,IF($G51=$AA$9,AJ$9,IF(LEFT($G51,5)=LEFT($AA$10,5),SUMIFS(DATA_FINAL!$AG$5:$AG$350,DATA_FINAL!$B$5:$B$350,$C51,DATA_FINAL!$D$5:$D$350,$D51),IF($G51="***","***",IFERROR(SUMIFS(DATA_FINAL!$AG$5:$AG$350,DATA_FINAL!$A$5:$A$350,$F51),"")))))</f>
        <v>***</v>
      </c>
      <c r="O51" s="307" t="str">
        <f t="shared" si="6"/>
        <v>***</v>
      </c>
    </row>
    <row r="52" spans="1:15" ht="15" customHeight="1" x14ac:dyDescent="0.35">
      <c r="A52" t="str">
        <f>IF(A51="","",IF(B51&gt;(SUMIFS(KEY!$Z$6:$Z$110,KEY!$X$6:$X$110,C52&amp;"-"&amp;A51)+1),IF((A51+1)&gt;$AA$6,"",(A51+1)),A51))</f>
        <v/>
      </c>
      <c r="B52" t="str">
        <f>IF(A52="","",COUNTIFS($A$8:$A52,A52)-2)</f>
        <v/>
      </c>
      <c r="C52" t="str">
        <f t="shared" si="5"/>
        <v>CARFAX</v>
      </c>
      <c r="D52" t="str">
        <f>IFERROR(VLOOKUP($C52&amp;"-"&amp;$A52,KEY!$X$6:$Y$110,2,FALSE),"")</f>
        <v/>
      </c>
      <c r="E52" t="str">
        <f>IF(B52=-1,"*N",IF(B52=0,"*H",IF(B52&lt;(COUNTIFS(DATA_FINAL!$B$5:$B$350,C52,DATA_FINAL!$D$5:$D$350,D52)+1),VLOOKUP(C52&amp;"-"&amp;D52&amp;"-"&amp;B52,DATA_FINAL!$F$5:$G$350,2,FALSE),IF(B52=(COUNTIFS(DATA_FINAL!$B$5:$B$350,C52,DATA_FINAL!$D$5:$D$350,D52)+1),"*T",""))))</f>
        <v/>
      </c>
      <c r="F52" t="str">
        <f t="shared" si="7"/>
        <v/>
      </c>
      <c r="G52" s="64" t="str">
        <f>IF(E52="","***",IF(E52="*N",D52,IF(E52="*H",AA$9,IF(E52="*T","TOTAL (Store Count: "&amp;B51&amp;")",IFERROR(VLOOKUP(F52,DATA_FINAL!$A$5:$G$324,7,FALSE),"")))))</f>
        <v>***</v>
      </c>
      <c r="H52" s="71" t="str">
        <f>IF($G52=$D52,AF$8,IF($G52=$AA$9,AF$9,IF(LEFT($G52,5)=LEFT($AA$10,5),SUMIFS(DATA_FINAL!$AC$5:$AC$350,DATA_FINAL!$B$5:$B$350,$C52,DATA_FINAL!$D$5:$D$350,$D52),IF($G52="***","***",IFERROR(SUMIFS(DATA_FINAL!$AC$5:$AC$350,DATA_FINAL!$A$5:$A$350,$F52),"")))))</f>
        <v>***</v>
      </c>
      <c r="I52" s="72" t="str">
        <f>IF($G52=$D52,AB$8,IF($G52=$AA$9,AB$9,IF(LEFT($G52,5)=LEFT($AA$10,5),SUMIFS(DATA_FINAL!$P$5:$P$350,DATA_FINAL!$B$5:$B$350,$C52,DATA_FINAL!$D$5:$D$350,$D52),IF($G52="***","***",IFERROR(SUMIFS(DATA_FINAL!$P$5:$P$350,DATA_FINAL!$A$5:$A$350,$F52),"")))))</f>
        <v>***</v>
      </c>
      <c r="J52" s="72" t="str">
        <f>IF($G52=$D52,AC$8,IF($G52=$AA$9,AC$9,IF(LEFT($G52,5)=LEFT($AA$10,5),SUMIFS(DATA_FINAL!$S$5:$S$350,DATA_FINAL!$B$5:$B$350,$C52,DATA_FINAL!$D$5:$D$350,$D52),IF($G52="***","***",IFERROR(SUMIFS(DATA_FINAL!$S$5:$S$350,DATA_FINAL!$A$5:$A$350,$F52),"")))))</f>
        <v>***</v>
      </c>
      <c r="K52" s="84" t="str">
        <f t="shared" si="11"/>
        <v>***</v>
      </c>
      <c r="L52" s="72" t="str">
        <f t="shared" si="3"/>
        <v>***</v>
      </c>
      <c r="M52" s="72" t="str">
        <f t="shared" si="12"/>
        <v>***</v>
      </c>
      <c r="N52" s="71" t="str">
        <f>IF($G52=$D52,AJ$8,IF($G52=$AA$9,AJ$9,IF(LEFT($G52,5)=LEFT($AA$10,5),SUMIFS(DATA_FINAL!$AG$5:$AG$350,DATA_FINAL!$B$5:$B$350,$C52,DATA_FINAL!$D$5:$D$350,$D52),IF($G52="***","***",IFERROR(SUMIFS(DATA_FINAL!$AG$5:$AG$350,DATA_FINAL!$A$5:$A$350,$F52),"")))))</f>
        <v>***</v>
      </c>
      <c r="O52" s="307" t="str">
        <f t="shared" si="6"/>
        <v>***</v>
      </c>
    </row>
    <row r="53" spans="1:15" ht="15" customHeight="1" x14ac:dyDescent="0.35">
      <c r="A53" t="str">
        <f>IF(A52="","",IF(B52&gt;(SUMIFS(KEY!$Z$6:$Z$110,KEY!$X$6:$X$110,C53&amp;"-"&amp;A52)+1),IF((A52+1)&gt;$AA$6,"",(A52+1)),A52))</f>
        <v/>
      </c>
      <c r="B53" t="str">
        <f>IF(A53="","",COUNTIFS($A$8:$A53,A53)-2)</f>
        <v/>
      </c>
      <c r="C53" t="str">
        <f t="shared" si="5"/>
        <v>CARFAX</v>
      </c>
      <c r="D53" t="str">
        <f>IFERROR(VLOOKUP($C53&amp;"-"&amp;$A53,KEY!$X$6:$Y$110,2,FALSE),"")</f>
        <v/>
      </c>
      <c r="E53" t="str">
        <f>IF(B53=-1,"*N",IF(B53=0,"*H",IF(B53&lt;(COUNTIFS(DATA_FINAL!$B$5:$B$350,C53,DATA_FINAL!$D$5:$D$350,D53)+1),VLOOKUP(C53&amp;"-"&amp;D53&amp;"-"&amp;B53,DATA_FINAL!$F$5:$G$350,2,FALSE),IF(B53=(COUNTIFS(DATA_FINAL!$B$5:$B$350,C53,DATA_FINAL!$D$5:$D$350,D53)+1),"*T",""))))</f>
        <v/>
      </c>
      <c r="F53" t="str">
        <f t="shared" si="7"/>
        <v/>
      </c>
      <c r="G53" s="64" t="str">
        <f>IF(E53="","***",IF(E53="*N",D53,IF(E53="*H",AA$9,IF(E53="*T","TOTAL (Store Count: "&amp;B52&amp;")",IFERROR(VLOOKUP(F53,DATA_FINAL!$A$5:$G$324,7,FALSE),"")))))</f>
        <v>***</v>
      </c>
      <c r="H53" s="71" t="str">
        <f>IF($G53=$D53,AF$8,IF($G53=$AA$9,AF$9,IF(LEFT($G53,5)=LEFT($AA$10,5),SUMIFS(DATA_FINAL!$AC$5:$AC$350,DATA_FINAL!$B$5:$B$350,$C53,DATA_FINAL!$D$5:$D$350,$D53),IF($G53="***","***",IFERROR(SUMIFS(DATA_FINAL!$AC$5:$AC$350,DATA_FINAL!$A$5:$A$350,$F53),"")))))</f>
        <v>***</v>
      </c>
      <c r="I53" s="72" t="str">
        <f>IF($G53=$D53,AB$8,IF($G53=$AA$9,AB$9,IF(LEFT($G53,5)=LEFT($AA$10,5),SUMIFS(DATA_FINAL!$P$5:$P$350,DATA_FINAL!$B$5:$B$350,$C53,DATA_FINAL!$D$5:$D$350,$D53),IF($G53="***","***",IFERROR(SUMIFS(DATA_FINAL!$P$5:$P$350,DATA_FINAL!$A$5:$A$350,$F53),"")))))</f>
        <v>***</v>
      </c>
      <c r="J53" s="72" t="str">
        <f>IF($G53=$D53,AC$8,IF($G53=$AA$9,AC$9,IF(LEFT($G53,5)=LEFT($AA$10,5),SUMIFS(DATA_FINAL!$S$5:$S$350,DATA_FINAL!$B$5:$B$350,$C53,DATA_FINAL!$D$5:$D$350,$D53),IF($G53="***","***",IFERROR(SUMIFS(DATA_FINAL!$S$5:$S$350,DATA_FINAL!$A$5:$A$350,$F53),"")))))</f>
        <v>***</v>
      </c>
      <c r="K53" s="84" t="str">
        <f t="shared" si="11"/>
        <v>***</v>
      </c>
      <c r="L53" s="72" t="str">
        <f t="shared" si="3"/>
        <v>***</v>
      </c>
      <c r="M53" s="72" t="str">
        <f t="shared" si="12"/>
        <v>***</v>
      </c>
      <c r="N53" s="71" t="str">
        <f>IF($G53=$D53,AJ$8,IF($G53=$AA$9,AJ$9,IF(LEFT($G53,5)=LEFT($AA$10,5),SUMIFS(DATA_FINAL!$AG$5:$AG$350,DATA_FINAL!$B$5:$B$350,$C53,DATA_FINAL!$D$5:$D$350,$D53),IF($G53="***","***",IFERROR(SUMIFS(DATA_FINAL!$AG$5:$AG$350,DATA_FINAL!$A$5:$A$350,$F53),"")))))</f>
        <v>***</v>
      </c>
      <c r="O53" s="307" t="str">
        <f t="shared" si="6"/>
        <v>***</v>
      </c>
    </row>
    <row r="54" spans="1:15" ht="15" customHeight="1" x14ac:dyDescent="0.35">
      <c r="A54" t="str">
        <f>IF(A53="","",IF(B53&gt;(SUMIFS(KEY!$Z$6:$Z$110,KEY!$X$6:$X$110,C54&amp;"-"&amp;A53)+1),IF((A53+1)&gt;$AA$6,"",(A53+1)),A53))</f>
        <v/>
      </c>
      <c r="B54" t="str">
        <f>IF(A54="","",COUNTIFS($A$8:$A54,A54)-2)</f>
        <v/>
      </c>
      <c r="C54" t="str">
        <f t="shared" si="5"/>
        <v>CARFAX</v>
      </c>
      <c r="D54" t="str">
        <f>IFERROR(VLOOKUP($C54&amp;"-"&amp;$A54,KEY!$X$6:$Y$110,2,FALSE),"")</f>
        <v/>
      </c>
      <c r="E54" t="str">
        <f>IF(B54=-1,"*N",IF(B54=0,"*H",IF(B54&lt;(COUNTIFS(DATA_FINAL!$B$5:$B$350,C54,DATA_FINAL!$D$5:$D$350,D54)+1),VLOOKUP(C54&amp;"-"&amp;D54&amp;"-"&amp;B54,DATA_FINAL!$F$5:$G$350,2,FALSE),IF(B54=(COUNTIFS(DATA_FINAL!$B$5:$B$350,C54,DATA_FINAL!$D$5:$D$350,D54)+1),"*T",""))))</f>
        <v/>
      </c>
      <c r="F54" t="str">
        <f t="shared" si="7"/>
        <v/>
      </c>
      <c r="G54" s="64" t="str">
        <f>IF(E54="","***",IF(E54="*N",D54,IF(E54="*H",AA$9,IF(E54="*T","TOTAL (Store Count: "&amp;B53&amp;")",IFERROR(VLOOKUP(F54,DATA_FINAL!$A$5:$G$324,7,FALSE),"")))))</f>
        <v>***</v>
      </c>
      <c r="H54" s="71" t="str">
        <f>IF($G54=$D54,AF$8,IF($G54=$AA$9,AF$9,IF(LEFT($G54,5)=LEFT($AA$10,5),SUMIFS(DATA_FINAL!$AC$5:$AC$350,DATA_FINAL!$B$5:$B$350,$C54,DATA_FINAL!$D$5:$D$350,$D54),IF($G54="***","***",IFERROR(SUMIFS(DATA_FINAL!$AC$5:$AC$350,DATA_FINAL!$A$5:$A$350,$F54),"")))))</f>
        <v>***</v>
      </c>
      <c r="I54" s="72" t="str">
        <f>IF($G54=$D54,AB$8,IF($G54=$AA$9,AB$9,IF(LEFT($G54,5)=LEFT($AA$10,5),SUMIFS(DATA_FINAL!$P$5:$P$350,DATA_FINAL!$B$5:$B$350,$C54,DATA_FINAL!$D$5:$D$350,$D54),IF($G54="***","***",IFERROR(SUMIFS(DATA_FINAL!$P$5:$P$350,DATA_FINAL!$A$5:$A$350,$F54),"")))))</f>
        <v>***</v>
      </c>
      <c r="J54" s="72" t="str">
        <f>IF($G54=$D54,AC$8,IF($G54=$AA$9,AC$9,IF(LEFT($G54,5)=LEFT($AA$10,5),SUMIFS(DATA_FINAL!$S$5:$S$350,DATA_FINAL!$B$5:$B$350,$C54,DATA_FINAL!$D$5:$D$350,$D54),IF($G54="***","***",IFERROR(SUMIFS(DATA_FINAL!$S$5:$S$350,DATA_FINAL!$A$5:$A$350,$F54),"")))))</f>
        <v>***</v>
      </c>
      <c r="K54" s="84" t="str">
        <f t="shared" si="11"/>
        <v>***</v>
      </c>
      <c r="L54" s="72" t="str">
        <f t="shared" si="3"/>
        <v>***</v>
      </c>
      <c r="M54" s="72" t="str">
        <f t="shared" si="12"/>
        <v>***</v>
      </c>
      <c r="N54" s="71" t="str">
        <f>IF($G54=$D54,AJ$8,IF($G54=$AA$9,AJ$9,IF(LEFT($G54,5)=LEFT($AA$10,5),SUMIFS(DATA_FINAL!$AG$5:$AG$350,DATA_FINAL!$B$5:$B$350,$C54,DATA_FINAL!$D$5:$D$350,$D54),IF($G54="***","***",IFERROR(SUMIFS(DATA_FINAL!$AG$5:$AG$350,DATA_FINAL!$A$5:$A$350,$F54),"")))))</f>
        <v>***</v>
      </c>
      <c r="O54" s="307" t="str">
        <f t="shared" si="6"/>
        <v>***</v>
      </c>
    </row>
    <row r="55" spans="1:15" ht="15" customHeight="1" x14ac:dyDescent="0.35">
      <c r="A55" t="str">
        <f>IF(A54="","",IF(B54&gt;(SUMIFS(KEY!$Z$6:$Z$110,KEY!$X$6:$X$110,C55&amp;"-"&amp;A54)+1),IF((A54+1)&gt;$AA$6,"",(A54+1)),A54))</f>
        <v/>
      </c>
      <c r="B55" t="str">
        <f>IF(A55="","",COUNTIFS($A$8:$A55,A55)-2)</f>
        <v/>
      </c>
      <c r="C55" t="str">
        <f t="shared" si="5"/>
        <v>CARFAX</v>
      </c>
      <c r="D55" t="str">
        <f>IFERROR(VLOOKUP($C55&amp;"-"&amp;$A55,KEY!$X$6:$Y$110,2,FALSE),"")</f>
        <v/>
      </c>
      <c r="E55" t="str">
        <f>IF(B55=-1,"*N",IF(B55=0,"*H",IF(B55&lt;(COUNTIFS(DATA_FINAL!$B$5:$B$350,C55,DATA_FINAL!$D$5:$D$350,D55)+1),VLOOKUP(C55&amp;"-"&amp;D55&amp;"-"&amp;B55,DATA_FINAL!$F$5:$G$350,2,FALSE),IF(B55=(COUNTIFS(DATA_FINAL!$B$5:$B$350,C55,DATA_FINAL!$D$5:$D$350,D55)+1),"*T",""))))</f>
        <v/>
      </c>
      <c r="F55" t="str">
        <f t="shared" si="7"/>
        <v/>
      </c>
      <c r="G55" s="64" t="str">
        <f>IF(E55="","***",IF(E55="*N",D55,IF(E55="*H",AA$9,IF(E55="*T","TOTAL (Store Count: "&amp;B54&amp;")",IFERROR(VLOOKUP(F55,DATA_FINAL!$A$5:$G$324,7,FALSE),"")))))</f>
        <v>***</v>
      </c>
      <c r="H55" s="71" t="str">
        <f>IF($G55=$D55,AF$8,IF($G55=$AA$9,AF$9,IF(LEFT($G55,5)=LEFT($AA$10,5),SUMIFS(DATA_FINAL!$AC$5:$AC$350,DATA_FINAL!$B$5:$B$350,$C55,DATA_FINAL!$D$5:$D$350,$D55),IF($G55="***","***",IFERROR(SUMIFS(DATA_FINAL!$AC$5:$AC$350,DATA_FINAL!$A$5:$A$350,$F55),"")))))</f>
        <v>***</v>
      </c>
      <c r="I55" s="72" t="str">
        <f>IF($G55=$D55,AB$8,IF($G55=$AA$9,AB$9,IF(LEFT($G55,5)=LEFT($AA$10,5),SUMIFS(DATA_FINAL!$P$5:$P$350,DATA_FINAL!$B$5:$B$350,$C55,DATA_FINAL!$D$5:$D$350,$D55),IF($G55="***","***",IFERROR(SUMIFS(DATA_FINAL!$P$5:$P$350,DATA_FINAL!$A$5:$A$350,$F55),"")))))</f>
        <v>***</v>
      </c>
      <c r="J55" s="72" t="str">
        <f>IF($G55=$D55,AC$8,IF($G55=$AA$9,AC$9,IF(LEFT($G55,5)=LEFT($AA$10,5),SUMIFS(DATA_FINAL!$S$5:$S$350,DATA_FINAL!$B$5:$B$350,$C55,DATA_FINAL!$D$5:$D$350,$D55),IF($G55="***","***",IFERROR(SUMIFS(DATA_FINAL!$S$5:$S$350,DATA_FINAL!$A$5:$A$350,$F55),"")))))</f>
        <v>***</v>
      </c>
      <c r="K55" s="84" t="str">
        <f t="shared" si="11"/>
        <v>***</v>
      </c>
      <c r="L55" s="72" t="str">
        <f t="shared" si="3"/>
        <v>***</v>
      </c>
      <c r="M55" s="72" t="str">
        <f t="shared" si="12"/>
        <v>***</v>
      </c>
      <c r="N55" s="71" t="str">
        <f>IF($G55=$D55,AJ$8,IF($G55=$AA$9,AJ$9,IF(LEFT($G55,5)=LEFT($AA$10,5),SUMIFS(DATA_FINAL!$AG$5:$AG$350,DATA_FINAL!$B$5:$B$350,$C55,DATA_FINAL!$D$5:$D$350,$D55),IF($G55="***","***",IFERROR(SUMIFS(DATA_FINAL!$AG$5:$AG$350,DATA_FINAL!$A$5:$A$350,$F55),"")))))</f>
        <v>***</v>
      </c>
      <c r="O55" s="307" t="str">
        <f t="shared" si="6"/>
        <v>***</v>
      </c>
    </row>
    <row r="56" spans="1:15" ht="15" customHeight="1" x14ac:dyDescent="0.35">
      <c r="A56" t="str">
        <f>IF(A55="","",IF(B55&gt;(SUMIFS(KEY!$Z$6:$Z$110,KEY!$X$6:$X$110,C56&amp;"-"&amp;A55)+1),IF((A55+1)&gt;$AA$6,"",(A55+1)),A55))</f>
        <v/>
      </c>
      <c r="B56" t="str">
        <f>IF(A56="","",COUNTIFS($A$8:$A56,A56)-2)</f>
        <v/>
      </c>
      <c r="C56" t="str">
        <f t="shared" si="5"/>
        <v>CARFAX</v>
      </c>
      <c r="D56" t="str">
        <f>IFERROR(VLOOKUP($C56&amp;"-"&amp;$A56,KEY!$X$6:$Y$110,2,FALSE),"")</f>
        <v/>
      </c>
      <c r="E56" t="str">
        <f>IF(B56=-1,"*N",IF(B56=0,"*H",IF(B56&lt;(COUNTIFS(DATA_FINAL!$B$5:$B$350,C56,DATA_FINAL!$D$5:$D$350,D56)+1),VLOOKUP(C56&amp;"-"&amp;D56&amp;"-"&amp;B56,DATA_FINAL!$F$5:$G$350,2,FALSE),IF(B56=(COUNTIFS(DATA_FINAL!$B$5:$B$350,C56,DATA_FINAL!$D$5:$D$350,D56)+1),"*T",""))))</f>
        <v/>
      </c>
      <c r="F56" t="str">
        <f t="shared" si="7"/>
        <v/>
      </c>
      <c r="G56" s="64" t="str">
        <f>IF(E56="","***",IF(E56="*N",D56,IF(E56="*H",AA$9,IF(E56="*T","TOTAL (Store Count: "&amp;B55&amp;")",IFERROR(VLOOKUP(F56,DATA_FINAL!$A$5:$G$324,7,FALSE),"")))))</f>
        <v>***</v>
      </c>
      <c r="H56" s="71" t="str">
        <f>IF($G56=$D56,AF$8,IF($G56=$AA$9,AF$9,IF(LEFT($G56,5)=LEFT($AA$10,5),SUMIFS(DATA_FINAL!$AC$5:$AC$350,DATA_FINAL!$B$5:$B$350,$C56,DATA_FINAL!$D$5:$D$350,$D56),IF($G56="***","***",IFERROR(SUMIFS(DATA_FINAL!$AC$5:$AC$350,DATA_FINAL!$A$5:$A$350,$F56),"")))))</f>
        <v>***</v>
      </c>
      <c r="I56" s="72" t="str">
        <f>IF($G56=$D56,AB$8,IF($G56=$AA$9,AB$9,IF(LEFT($G56,5)=LEFT($AA$10,5),SUMIFS(DATA_FINAL!$P$5:$P$350,DATA_FINAL!$B$5:$B$350,$C56,DATA_FINAL!$D$5:$D$350,$D56),IF($G56="***","***",IFERROR(SUMIFS(DATA_FINAL!$P$5:$P$350,DATA_FINAL!$A$5:$A$350,$F56),"")))))</f>
        <v>***</v>
      </c>
      <c r="J56" s="72" t="str">
        <f>IF($G56=$D56,AC$8,IF($G56=$AA$9,AC$9,IF(LEFT($G56,5)=LEFT($AA$10,5),SUMIFS(DATA_FINAL!$S$5:$S$350,DATA_FINAL!$B$5:$B$350,$C56,DATA_FINAL!$D$5:$D$350,$D56),IF($G56="***","***",IFERROR(SUMIFS(DATA_FINAL!$S$5:$S$350,DATA_FINAL!$A$5:$A$350,$F56),"")))))</f>
        <v>***</v>
      </c>
      <c r="K56" s="84" t="str">
        <f t="shared" si="11"/>
        <v>***</v>
      </c>
      <c r="L56" s="72" t="str">
        <f t="shared" si="3"/>
        <v>***</v>
      </c>
      <c r="M56" s="72" t="str">
        <f t="shared" si="12"/>
        <v>***</v>
      </c>
      <c r="N56" s="71" t="str">
        <f>IF($G56=$D56,AJ$8,IF($G56=$AA$9,AJ$9,IF(LEFT($G56,5)=LEFT($AA$10,5),SUMIFS(DATA_FINAL!$AG$5:$AG$350,DATA_FINAL!$B$5:$B$350,$C56,DATA_FINAL!$D$5:$D$350,$D56),IF($G56="***","***",IFERROR(SUMIFS(DATA_FINAL!$AG$5:$AG$350,DATA_FINAL!$A$5:$A$350,$F56),"")))))</f>
        <v>***</v>
      </c>
      <c r="O56" s="307" t="str">
        <f t="shared" si="6"/>
        <v>***</v>
      </c>
    </row>
    <row r="57" spans="1:15" ht="15" customHeight="1" x14ac:dyDescent="0.35">
      <c r="A57" t="str">
        <f>IF(A56="","",IF(B56&gt;(SUMIFS(KEY!$Z$6:$Z$110,KEY!$X$6:$X$110,C57&amp;"-"&amp;A56)+1),IF((A56+1)&gt;$AA$6,"",(A56+1)),A56))</f>
        <v/>
      </c>
      <c r="B57" t="str">
        <f>IF(A57="","",COUNTIFS($A$8:$A57,A57)-2)</f>
        <v/>
      </c>
      <c r="C57" t="str">
        <f t="shared" si="5"/>
        <v>CARFAX</v>
      </c>
      <c r="D57" t="str">
        <f>IFERROR(VLOOKUP($C57&amp;"-"&amp;$A57,KEY!$X$6:$Y$110,2,FALSE),"")</f>
        <v/>
      </c>
      <c r="E57" t="str">
        <f>IF(B57=-1,"*N",IF(B57=0,"*H",IF(B57&lt;(COUNTIFS(DATA_FINAL!$B$5:$B$350,C57,DATA_FINAL!$D$5:$D$350,D57)+1),VLOOKUP(C57&amp;"-"&amp;D57&amp;"-"&amp;B57,DATA_FINAL!$F$5:$G$350,2,FALSE),IF(B57=(COUNTIFS(DATA_FINAL!$B$5:$B$350,C57,DATA_FINAL!$D$5:$D$350,D57)+1),"*T",""))))</f>
        <v/>
      </c>
      <c r="F57" t="str">
        <f t="shared" si="7"/>
        <v/>
      </c>
      <c r="G57" s="64" t="str">
        <f>IF(E57="","***",IF(E57="*N",D57,IF(E57="*H",AA$9,IF(E57="*T","TOTAL (Store Count: "&amp;B56&amp;")",IFERROR(VLOOKUP(F57,DATA_FINAL!$A$5:$G$324,7,FALSE),"")))))</f>
        <v>***</v>
      </c>
      <c r="H57" s="71" t="str">
        <f>IF($G57=$D57,AF$8,IF($G57=$AA$9,AF$9,IF(LEFT($G57,5)=LEFT($AA$10,5),SUMIFS(DATA_FINAL!$AC$5:$AC$350,DATA_FINAL!$B$5:$B$350,$C57,DATA_FINAL!$D$5:$D$350,$D57),IF($G57="***","***",IFERROR(SUMIFS(DATA_FINAL!$AC$5:$AC$350,DATA_FINAL!$A$5:$A$350,$F57),"")))))</f>
        <v>***</v>
      </c>
      <c r="I57" s="72" t="str">
        <f>IF($G57=$D57,AB$8,IF($G57=$AA$9,AB$9,IF(LEFT($G57,5)=LEFT($AA$10,5),SUMIFS(DATA_FINAL!$P$5:$P$350,DATA_FINAL!$B$5:$B$350,$C57,DATA_FINAL!$D$5:$D$350,$D57),IF($G57="***","***",IFERROR(SUMIFS(DATA_FINAL!$P$5:$P$350,DATA_FINAL!$A$5:$A$350,$F57),"")))))</f>
        <v>***</v>
      </c>
      <c r="J57" s="72" t="str">
        <f>IF($G57=$D57,AC$8,IF($G57=$AA$9,AC$9,IF(LEFT($G57,5)=LEFT($AA$10,5),SUMIFS(DATA_FINAL!$S$5:$S$350,DATA_FINAL!$B$5:$B$350,$C57,DATA_FINAL!$D$5:$D$350,$D57),IF($G57="***","***",IFERROR(SUMIFS(DATA_FINAL!$S$5:$S$350,DATA_FINAL!$A$5:$A$350,$F57),"")))))</f>
        <v>***</v>
      </c>
      <c r="K57" s="84" t="str">
        <f t="shared" si="11"/>
        <v>***</v>
      </c>
      <c r="L57" s="72" t="str">
        <f t="shared" si="3"/>
        <v>***</v>
      </c>
      <c r="M57" s="72" t="str">
        <f t="shared" si="12"/>
        <v>***</v>
      </c>
      <c r="N57" s="71" t="str">
        <f>IF($G57=$D57,AJ$8,IF($G57=$AA$9,AJ$9,IF(LEFT($G57,5)=LEFT($AA$10,5),SUMIFS(DATA_FINAL!$AG$5:$AG$350,DATA_FINAL!$B$5:$B$350,$C57,DATA_FINAL!$D$5:$D$350,$D57),IF($G57="***","***",IFERROR(SUMIFS(DATA_FINAL!$AG$5:$AG$350,DATA_FINAL!$A$5:$A$350,$F57),"")))))</f>
        <v>***</v>
      </c>
      <c r="O57" s="307" t="str">
        <f t="shared" si="6"/>
        <v>***</v>
      </c>
    </row>
    <row r="58" spans="1:15" ht="15" customHeight="1" x14ac:dyDescent="0.35">
      <c r="A58" t="str">
        <f>IF(A57="","",IF(B57&gt;(SUMIFS(KEY!$Z$6:$Z$110,KEY!$X$6:$X$110,C58&amp;"-"&amp;A57)+1),IF((A57+1)&gt;$AA$6,"",(A57+1)),A57))</f>
        <v/>
      </c>
      <c r="B58" t="str">
        <f>IF(A58="","",COUNTIFS($A$8:$A58,A58)-2)</f>
        <v/>
      </c>
      <c r="C58" t="str">
        <f t="shared" si="5"/>
        <v>CARFAX</v>
      </c>
      <c r="D58" t="str">
        <f>IFERROR(VLOOKUP($C58&amp;"-"&amp;$A58,KEY!$X$6:$Y$110,2,FALSE),"")</f>
        <v/>
      </c>
      <c r="E58" t="str">
        <f>IF(B58=-1,"*N",IF(B58=0,"*H",IF(B58&lt;(COUNTIFS(DATA_FINAL!$B$5:$B$350,C58,DATA_FINAL!$D$5:$D$350,D58)+1),VLOOKUP(C58&amp;"-"&amp;D58&amp;"-"&amp;B58,DATA_FINAL!$F$5:$G$350,2,FALSE),IF(B58=(COUNTIFS(DATA_FINAL!$B$5:$B$350,C58,DATA_FINAL!$D$5:$D$350,D58)+1),"*T",""))))</f>
        <v/>
      </c>
      <c r="F58" t="str">
        <f t="shared" si="7"/>
        <v/>
      </c>
      <c r="G58" s="64" t="str">
        <f>IF(E58="","***",IF(E58="*N",D58,IF(E58="*H",AA$9,IF(E58="*T","TOTAL (Store Count: "&amp;B57&amp;")",IFERROR(VLOOKUP(F58,DATA_FINAL!$A$5:$G$324,7,FALSE),"")))))</f>
        <v>***</v>
      </c>
      <c r="H58" s="71" t="str">
        <f>IF($G58=$D58,AF$8,IF($G58=$AA$9,AF$9,IF(LEFT($G58,5)=LEFT($AA$10,5),SUMIFS(DATA_FINAL!$AC$5:$AC$350,DATA_FINAL!$B$5:$B$350,$C58,DATA_FINAL!$D$5:$D$350,$D58),IF($G58="***","***",IFERROR(SUMIFS(DATA_FINAL!$AC$5:$AC$350,DATA_FINAL!$A$5:$A$350,$F58),"")))))</f>
        <v>***</v>
      </c>
      <c r="I58" s="72" t="str">
        <f>IF($G58=$D58,AB$8,IF($G58=$AA$9,AB$9,IF(LEFT($G58,5)=LEFT($AA$10,5),SUMIFS(DATA_FINAL!$P$5:$P$350,DATA_FINAL!$B$5:$B$350,$C58,DATA_FINAL!$D$5:$D$350,$D58),IF($G58="***","***",IFERROR(SUMIFS(DATA_FINAL!$P$5:$P$350,DATA_FINAL!$A$5:$A$350,$F58),"")))))</f>
        <v>***</v>
      </c>
      <c r="J58" s="72" t="str">
        <f>IF($G58=$D58,AC$8,IF($G58=$AA$9,AC$9,IF(LEFT($G58,5)=LEFT($AA$10,5),SUMIFS(DATA_FINAL!$S$5:$S$350,DATA_FINAL!$B$5:$B$350,$C58,DATA_FINAL!$D$5:$D$350,$D58),IF($G58="***","***",IFERROR(SUMIFS(DATA_FINAL!$S$5:$S$350,DATA_FINAL!$A$5:$A$350,$F58),"")))))</f>
        <v>***</v>
      </c>
      <c r="K58" s="84" t="str">
        <f t="shared" si="11"/>
        <v>***</v>
      </c>
      <c r="L58" s="72" t="str">
        <f t="shared" si="3"/>
        <v>***</v>
      </c>
      <c r="M58" s="72" t="str">
        <f t="shared" si="12"/>
        <v>***</v>
      </c>
      <c r="N58" s="71" t="str">
        <f>IF($G58=$D58,AJ$8,IF($G58=$AA$9,AJ$9,IF(LEFT($G58,5)=LEFT($AA$10,5),SUMIFS(DATA_FINAL!$AG$5:$AG$350,DATA_FINAL!$B$5:$B$350,$C58,DATA_FINAL!$D$5:$D$350,$D58),IF($G58="***","***",IFERROR(SUMIFS(DATA_FINAL!$AG$5:$AG$350,DATA_FINAL!$A$5:$A$350,$F58),"")))))</f>
        <v>***</v>
      </c>
      <c r="O58" s="307" t="str">
        <f t="shared" si="6"/>
        <v>***</v>
      </c>
    </row>
    <row r="59" spans="1:15" ht="15" customHeight="1" x14ac:dyDescent="0.35">
      <c r="A59" t="str">
        <f>IF(A58="","",IF(B58&gt;(SUMIFS(KEY!$Z$6:$Z$110,KEY!$X$6:$X$110,C59&amp;"-"&amp;A58)+1),IF((A58+1)&gt;$AA$6,"",(A58+1)),A58))</f>
        <v/>
      </c>
      <c r="B59" t="str">
        <f>IF(A59="","",COUNTIFS($A$8:$A59,A59)-2)</f>
        <v/>
      </c>
      <c r="C59" t="str">
        <f t="shared" si="5"/>
        <v>CARFAX</v>
      </c>
      <c r="D59" t="str">
        <f>IFERROR(VLOOKUP($C59&amp;"-"&amp;$A59,KEY!$X$6:$Y$110,2,FALSE),"")</f>
        <v/>
      </c>
      <c r="E59" t="str">
        <f>IF(B59=-1,"*N",IF(B59=0,"*H",IF(B59&lt;(COUNTIFS(DATA_FINAL!$B$5:$B$350,C59,DATA_FINAL!$D$5:$D$350,D59)+1),VLOOKUP(C59&amp;"-"&amp;D59&amp;"-"&amp;B59,DATA_FINAL!$F$5:$G$350,2,FALSE),IF(B59=(COUNTIFS(DATA_FINAL!$B$5:$B$350,C59,DATA_FINAL!$D$5:$D$350,D59)+1),"*T",""))))</f>
        <v/>
      </c>
      <c r="F59" t="str">
        <f t="shared" si="7"/>
        <v/>
      </c>
      <c r="G59" s="64" t="str">
        <f>IF(E59="","***",IF(E59="*N",D59,IF(E59="*H",AA$9,IF(E59="*T","TOTAL (Store Count: "&amp;B58&amp;")",IFERROR(VLOOKUP(F59,DATA_FINAL!$A$5:$G$324,7,FALSE),"")))))</f>
        <v>***</v>
      </c>
      <c r="H59" s="71" t="str">
        <f>IF($G59=$D59,AF$8,IF($G59=$AA$9,AF$9,IF(LEFT($G59,5)=LEFT($AA$10,5),SUMIFS(DATA_FINAL!$AC$5:$AC$350,DATA_FINAL!$B$5:$B$350,$C59,DATA_FINAL!$D$5:$D$350,$D59),IF($G59="***","***",IFERROR(SUMIFS(DATA_FINAL!$AC$5:$AC$350,DATA_FINAL!$A$5:$A$350,$F59),"")))))</f>
        <v>***</v>
      </c>
      <c r="I59" s="72" t="str">
        <f>IF($G59=$D59,AB$8,IF($G59=$AA$9,AB$9,IF(LEFT($G59,5)=LEFT($AA$10,5),SUMIFS(DATA_FINAL!$P$5:$P$350,DATA_FINAL!$B$5:$B$350,$C59,DATA_FINAL!$D$5:$D$350,$D59),IF($G59="***","***",IFERROR(SUMIFS(DATA_FINAL!$P$5:$P$350,DATA_FINAL!$A$5:$A$350,$F59),"")))))</f>
        <v>***</v>
      </c>
      <c r="J59" s="72" t="str">
        <f>IF($G59=$D59,AC$8,IF($G59=$AA$9,AC$9,IF(LEFT($G59,5)=LEFT($AA$10,5),SUMIFS(DATA_FINAL!$S$5:$S$350,DATA_FINAL!$B$5:$B$350,$C59,DATA_FINAL!$D$5:$D$350,$D59),IF($G59="***","***",IFERROR(SUMIFS(DATA_FINAL!$S$5:$S$350,DATA_FINAL!$A$5:$A$350,$F59),"")))))</f>
        <v>***</v>
      </c>
      <c r="K59" s="84" t="str">
        <f t="shared" si="11"/>
        <v>***</v>
      </c>
      <c r="L59" s="72" t="str">
        <f t="shared" si="3"/>
        <v>***</v>
      </c>
      <c r="M59" s="72" t="str">
        <f t="shared" si="12"/>
        <v>***</v>
      </c>
      <c r="N59" s="71" t="str">
        <f>IF($G59=$D59,AJ$8,IF($G59=$AA$9,AJ$9,IF(LEFT($G59,5)=LEFT($AA$10,5),SUMIFS(DATA_FINAL!$AG$5:$AG$350,DATA_FINAL!$B$5:$B$350,$C59,DATA_FINAL!$D$5:$D$350,$D59),IF($G59="***","***",IFERROR(SUMIFS(DATA_FINAL!$AG$5:$AG$350,DATA_FINAL!$A$5:$A$350,$F59),"")))))</f>
        <v>***</v>
      </c>
      <c r="O59" s="307" t="str">
        <f t="shared" si="6"/>
        <v>***</v>
      </c>
    </row>
    <row r="60" spans="1:15" ht="15" customHeight="1" x14ac:dyDescent="0.35">
      <c r="A60" t="str">
        <f>IF(A59="","",IF(B59&gt;(SUMIFS(KEY!$Z$6:$Z$110,KEY!$X$6:$X$110,C60&amp;"-"&amp;A59)+1),IF((A59+1)&gt;$AA$6,"",(A59+1)),A59))</f>
        <v/>
      </c>
      <c r="B60" t="str">
        <f>IF(A60="","",COUNTIFS($A$8:$A60,A60)-2)</f>
        <v/>
      </c>
      <c r="C60" t="str">
        <f t="shared" si="5"/>
        <v>CARFAX</v>
      </c>
      <c r="D60" t="str">
        <f>IFERROR(VLOOKUP($C60&amp;"-"&amp;$A60,KEY!$X$6:$Y$110,2,FALSE),"")</f>
        <v/>
      </c>
      <c r="E60" t="str">
        <f>IF(B60=-1,"*N",IF(B60=0,"*H",IF(B60&lt;(COUNTIFS(DATA_FINAL!$B$5:$B$350,C60,DATA_FINAL!$D$5:$D$350,D60)+1),VLOOKUP(C60&amp;"-"&amp;D60&amp;"-"&amp;B60,DATA_FINAL!$F$5:$G$350,2,FALSE),IF(B60=(COUNTIFS(DATA_FINAL!$B$5:$B$350,C60,DATA_FINAL!$D$5:$D$350,D60)+1),"*T",""))))</f>
        <v/>
      </c>
      <c r="F60" t="str">
        <f t="shared" si="7"/>
        <v/>
      </c>
      <c r="G60" s="64" t="str">
        <f>IF(E60="","***",IF(E60="*N",D60,IF(E60="*H",AA$9,IF(E60="*T","TOTAL (Store Count: "&amp;B59&amp;")",IFERROR(VLOOKUP(F60,DATA_FINAL!$A$5:$G$324,7,FALSE),"")))))</f>
        <v>***</v>
      </c>
      <c r="H60" s="71" t="str">
        <f>IF($G60=$D60,AF$8,IF($G60=$AA$9,AF$9,IF(LEFT($G60,5)=LEFT($AA$10,5),SUMIFS(DATA_FINAL!$AC$5:$AC$350,DATA_FINAL!$B$5:$B$350,$C60,DATA_FINAL!$D$5:$D$350,$D60),IF($G60="***","***",IFERROR(SUMIFS(DATA_FINAL!$AC$5:$AC$350,DATA_FINAL!$A$5:$A$350,$F60),"")))))</f>
        <v>***</v>
      </c>
      <c r="I60" s="72" t="str">
        <f>IF($G60=$D60,AB$8,IF($G60=$AA$9,AB$9,IF(LEFT($G60,5)=LEFT($AA$10,5),SUMIFS(DATA_FINAL!$P$5:$P$350,DATA_FINAL!$B$5:$B$350,$C60,DATA_FINAL!$D$5:$D$350,$D60),IF($G60="***","***",IFERROR(SUMIFS(DATA_FINAL!$P$5:$P$350,DATA_FINAL!$A$5:$A$350,$F60),"")))))</f>
        <v>***</v>
      </c>
      <c r="J60" s="72" t="str">
        <f>IF($G60=$D60,AC$8,IF($G60=$AA$9,AC$9,IF(LEFT($G60,5)=LEFT($AA$10,5),SUMIFS(DATA_FINAL!$S$5:$S$350,DATA_FINAL!$B$5:$B$350,$C60,DATA_FINAL!$D$5:$D$350,$D60),IF($G60="***","***",IFERROR(SUMIFS(DATA_FINAL!$S$5:$S$350,DATA_FINAL!$A$5:$A$350,$F60),"")))))</f>
        <v>***</v>
      </c>
      <c r="K60" s="84" t="str">
        <f t="shared" si="11"/>
        <v>***</v>
      </c>
      <c r="L60" s="72" t="str">
        <f t="shared" si="3"/>
        <v>***</v>
      </c>
      <c r="M60" s="72" t="str">
        <f t="shared" si="12"/>
        <v>***</v>
      </c>
      <c r="N60" s="71" t="str">
        <f>IF($G60=$D60,AJ$8,IF($G60=$AA$9,AJ$9,IF(LEFT($G60,5)=LEFT($AA$10,5),SUMIFS(DATA_FINAL!$AG$5:$AG$350,DATA_FINAL!$B$5:$B$350,$C60,DATA_FINAL!$D$5:$D$350,$D60),IF($G60="***","***",IFERROR(SUMIFS(DATA_FINAL!$AG$5:$AG$350,DATA_FINAL!$A$5:$A$350,$F60),"")))))</f>
        <v>***</v>
      </c>
      <c r="O60" s="307" t="str">
        <f t="shared" si="6"/>
        <v>***</v>
      </c>
    </row>
    <row r="61" spans="1:15" ht="15" customHeight="1" x14ac:dyDescent="0.35">
      <c r="A61" t="str">
        <f>IF(A60="","",IF(B60&gt;(SUMIFS(KEY!$Z$6:$Z$110,KEY!$X$6:$X$110,C61&amp;"-"&amp;A60)+1),IF((A60+1)&gt;$AA$6,"",(A60+1)),A60))</f>
        <v/>
      </c>
      <c r="B61" t="str">
        <f>IF(A61="","",COUNTIFS($A$8:$A61,A61)-2)</f>
        <v/>
      </c>
      <c r="C61" t="str">
        <f t="shared" si="5"/>
        <v>CARFAX</v>
      </c>
      <c r="D61" t="str">
        <f>IFERROR(VLOOKUP($C61&amp;"-"&amp;$A61,KEY!$X$6:$Y$110,2,FALSE),"")</f>
        <v/>
      </c>
      <c r="E61" t="str">
        <f>IF(B61=-1,"*N",IF(B61=0,"*H",IF(B61&lt;(COUNTIFS(DATA_FINAL!$B$5:$B$350,C61,DATA_FINAL!$D$5:$D$350,D61)+1),VLOOKUP(C61&amp;"-"&amp;D61&amp;"-"&amp;B61,DATA_FINAL!$F$5:$G$350,2,FALSE),IF(B61=(COUNTIFS(DATA_FINAL!$B$5:$B$350,C61,DATA_FINAL!$D$5:$D$350,D61)+1),"*T",""))))</f>
        <v/>
      </c>
      <c r="F61" t="str">
        <f t="shared" si="7"/>
        <v/>
      </c>
      <c r="G61" s="64" t="str">
        <f>IF(E61="","***",IF(E61="*N",D61,IF(E61="*H",AA$9,IF(E61="*T","TOTAL (Store Count: "&amp;B60&amp;")",IFERROR(VLOOKUP(F61,DATA_FINAL!$A$5:$G$324,7,FALSE),"")))))</f>
        <v>***</v>
      </c>
      <c r="H61" s="71" t="str">
        <f>IF($G61=$D61,AF$8,IF($G61=$AA$9,AF$9,IF(LEFT($G61,5)=LEFT($AA$10,5),SUMIFS(DATA_FINAL!$AC$5:$AC$350,DATA_FINAL!$B$5:$B$350,$C61,DATA_FINAL!$D$5:$D$350,$D61),IF($G61="***","***",IFERROR(SUMIFS(DATA_FINAL!$AC$5:$AC$350,DATA_FINAL!$A$5:$A$350,$F61),"")))))</f>
        <v>***</v>
      </c>
      <c r="I61" s="72" t="str">
        <f>IF($G61=$D61,AB$8,IF($G61=$AA$9,AB$9,IF(LEFT($G61,5)=LEFT($AA$10,5),SUMIFS(DATA_FINAL!$P$5:$P$350,DATA_FINAL!$B$5:$B$350,$C61,DATA_FINAL!$D$5:$D$350,$D61),IF($G61="***","***",IFERROR(SUMIFS(DATA_FINAL!$P$5:$P$350,DATA_FINAL!$A$5:$A$350,$F61),"")))))</f>
        <v>***</v>
      </c>
      <c r="J61" s="72" t="str">
        <f>IF($G61=$D61,AC$8,IF($G61=$AA$9,AC$9,IF(LEFT($G61,5)=LEFT($AA$10,5),SUMIFS(DATA_FINAL!$S$5:$S$350,DATA_FINAL!$B$5:$B$350,$C61,DATA_FINAL!$D$5:$D$350,$D61),IF($G61="***","***",IFERROR(SUMIFS(DATA_FINAL!$S$5:$S$350,DATA_FINAL!$A$5:$A$350,$F61),"")))))</f>
        <v>***</v>
      </c>
      <c r="K61" s="84" t="str">
        <f t="shared" si="11"/>
        <v>***</v>
      </c>
      <c r="L61" s="72" t="str">
        <f t="shared" si="3"/>
        <v>***</v>
      </c>
      <c r="M61" s="72" t="str">
        <f t="shared" si="12"/>
        <v>***</v>
      </c>
      <c r="N61" s="71" t="str">
        <f>IF($G61=$D61,AJ$8,IF($G61=$AA$9,AJ$9,IF(LEFT($G61,5)=LEFT($AA$10,5),SUMIFS(DATA_FINAL!$AG$5:$AG$350,DATA_FINAL!$B$5:$B$350,$C61,DATA_FINAL!$D$5:$D$350,$D61),IF($G61="***","***",IFERROR(SUMIFS(DATA_FINAL!$AG$5:$AG$350,DATA_FINAL!$A$5:$A$350,$F61),"")))))</f>
        <v>***</v>
      </c>
      <c r="O61" s="307" t="str">
        <f t="shared" si="6"/>
        <v>***</v>
      </c>
    </row>
    <row r="62" spans="1:15" ht="15" customHeight="1" x14ac:dyDescent="0.35">
      <c r="A62" t="str">
        <f>IF(A61="","",IF(B61&gt;(SUMIFS(KEY!$Z$6:$Z$110,KEY!$X$6:$X$110,C62&amp;"-"&amp;A61)+1),IF((A61+1)&gt;$AA$6,"",(A61+1)),A61))</f>
        <v/>
      </c>
      <c r="B62" t="str">
        <f>IF(A62="","",COUNTIFS($A$8:$A62,A62)-2)</f>
        <v/>
      </c>
      <c r="C62" t="str">
        <f t="shared" si="5"/>
        <v>CARFAX</v>
      </c>
      <c r="D62" t="str">
        <f>IFERROR(VLOOKUP($C62&amp;"-"&amp;$A62,KEY!$X$6:$Y$110,2,FALSE),"")</f>
        <v/>
      </c>
      <c r="E62" t="str">
        <f>IF(B62=-1,"*N",IF(B62=0,"*H",IF(B62&lt;(COUNTIFS(DATA_FINAL!$B$5:$B$350,C62,DATA_FINAL!$D$5:$D$350,D62)+1),VLOOKUP(C62&amp;"-"&amp;D62&amp;"-"&amp;B62,DATA_FINAL!$F$5:$G$350,2,FALSE),IF(B62=(COUNTIFS(DATA_FINAL!$B$5:$B$350,C62,DATA_FINAL!$D$5:$D$350,D62)+1),"*T",""))))</f>
        <v/>
      </c>
      <c r="F62" t="str">
        <f t="shared" si="7"/>
        <v/>
      </c>
      <c r="G62" s="64" t="str">
        <f>IF(E62="","***",IF(E62="*N",D62,IF(E62="*H",AA$9,IF(E62="*T","TOTAL (Store Count: "&amp;B61&amp;")",IFERROR(VLOOKUP(F62,DATA_FINAL!$A$5:$G$324,7,FALSE),"")))))</f>
        <v>***</v>
      </c>
      <c r="H62" s="71" t="str">
        <f>IF($G62=$D62,AF$8,IF($G62=$AA$9,AF$9,IF(LEFT($G62,5)=LEFT($AA$10,5),SUMIFS(DATA_FINAL!$AC$5:$AC$350,DATA_FINAL!$B$5:$B$350,$C62,DATA_FINAL!$D$5:$D$350,$D62),IF($G62="***","***",IFERROR(SUMIFS(DATA_FINAL!$AC$5:$AC$350,DATA_FINAL!$A$5:$A$350,$F62),"")))))</f>
        <v>***</v>
      </c>
      <c r="I62" s="72" t="str">
        <f>IF($G62=$D62,AB$8,IF($G62=$AA$9,AB$9,IF(LEFT($G62,5)=LEFT($AA$10,5),SUMIFS(DATA_FINAL!$P$5:$P$350,DATA_FINAL!$B$5:$B$350,$C62,DATA_FINAL!$D$5:$D$350,$D62),IF($G62="***","***",IFERROR(SUMIFS(DATA_FINAL!$P$5:$P$350,DATA_FINAL!$A$5:$A$350,$F62),"")))))</f>
        <v>***</v>
      </c>
      <c r="J62" s="72" t="str">
        <f>IF($G62=$D62,AC$8,IF($G62=$AA$9,AC$9,IF(LEFT($G62,5)=LEFT($AA$10,5),SUMIFS(DATA_FINAL!$S$5:$S$350,DATA_FINAL!$B$5:$B$350,$C62,DATA_FINAL!$D$5:$D$350,$D62),IF($G62="***","***",IFERROR(SUMIFS(DATA_FINAL!$S$5:$S$350,DATA_FINAL!$A$5:$A$350,$F62),"")))))</f>
        <v>***</v>
      </c>
      <c r="K62" s="84" t="str">
        <f t="shared" si="11"/>
        <v>***</v>
      </c>
      <c r="L62" s="72" t="str">
        <f t="shared" si="3"/>
        <v>***</v>
      </c>
      <c r="M62" s="72" t="str">
        <f t="shared" si="12"/>
        <v>***</v>
      </c>
      <c r="N62" s="71" t="str">
        <f>IF($G62=$D62,AJ$8,IF($G62=$AA$9,AJ$9,IF(LEFT($G62,5)=LEFT($AA$10,5),SUMIFS(DATA_FINAL!$AG$5:$AG$350,DATA_FINAL!$B$5:$B$350,$C62,DATA_FINAL!$D$5:$D$350,$D62),IF($G62="***","***",IFERROR(SUMIFS(DATA_FINAL!$AG$5:$AG$350,DATA_FINAL!$A$5:$A$350,$F62),"")))))</f>
        <v>***</v>
      </c>
      <c r="O62" s="307" t="str">
        <f t="shared" si="6"/>
        <v>***</v>
      </c>
    </row>
    <row r="63" spans="1:15" ht="15" customHeight="1" x14ac:dyDescent="0.35">
      <c r="A63" t="str">
        <f>IF(A62="","",IF(B62&gt;(SUMIFS(KEY!$Z$6:$Z$110,KEY!$X$6:$X$110,C63&amp;"-"&amp;A62)+1),IF((A62+1)&gt;$AA$6,"",(A62+1)),A62))</f>
        <v/>
      </c>
      <c r="B63" t="str">
        <f>IF(A63="","",COUNTIFS($A$8:$A63,A63)-2)</f>
        <v/>
      </c>
      <c r="C63" t="str">
        <f t="shared" si="5"/>
        <v>CARFAX</v>
      </c>
      <c r="D63" t="str">
        <f>IFERROR(VLOOKUP($C63&amp;"-"&amp;$A63,KEY!$X$6:$Y$110,2,FALSE),"")</f>
        <v/>
      </c>
      <c r="E63" t="str">
        <f>IF(B63=-1,"*N",IF(B63=0,"*H",IF(B63&lt;(COUNTIFS(DATA_FINAL!$B$5:$B$350,C63,DATA_FINAL!$D$5:$D$350,D63)+1),VLOOKUP(C63&amp;"-"&amp;D63&amp;"-"&amp;B63,DATA_FINAL!$F$5:$G$350,2,FALSE),IF(B63=(COUNTIFS(DATA_FINAL!$B$5:$B$350,C63,DATA_FINAL!$D$5:$D$350,D63)+1),"*T",""))))</f>
        <v/>
      </c>
      <c r="F63" t="str">
        <f t="shared" si="7"/>
        <v/>
      </c>
      <c r="G63" s="64" t="str">
        <f>IF(E63="","***",IF(E63="*N",D63,IF(E63="*H",AA$9,IF(E63="*T","TOTAL (Store Count: "&amp;B62&amp;")",IFERROR(VLOOKUP(F63,DATA_FINAL!$A$5:$G$324,7,FALSE),"")))))</f>
        <v>***</v>
      </c>
      <c r="H63" s="71" t="str">
        <f>IF($G63=$D63,AF$8,IF($G63=$AA$9,AF$9,IF(LEFT($G63,5)=LEFT($AA$10,5),SUMIFS(DATA_FINAL!$AC$5:$AC$350,DATA_FINAL!$B$5:$B$350,$C63,DATA_FINAL!$D$5:$D$350,$D63),IF($G63="***","***",IFERROR(SUMIFS(DATA_FINAL!$AC$5:$AC$350,DATA_FINAL!$A$5:$A$350,$F63),"")))))</f>
        <v>***</v>
      </c>
      <c r="I63" s="72" t="str">
        <f>IF($G63=$D63,AB$8,IF($G63=$AA$9,AB$9,IF(LEFT($G63,5)=LEFT($AA$10,5),SUMIFS(DATA_FINAL!$P$5:$P$350,DATA_FINAL!$B$5:$B$350,$C63,DATA_FINAL!$D$5:$D$350,$D63),IF($G63="***","***",IFERROR(SUMIFS(DATA_FINAL!$P$5:$P$350,DATA_FINAL!$A$5:$A$350,$F63),"")))))</f>
        <v>***</v>
      </c>
      <c r="J63" s="72" t="str">
        <f>IF($G63=$D63,AC$8,IF($G63=$AA$9,AC$9,IF(LEFT($G63,5)=LEFT($AA$10,5),SUMIFS(DATA_FINAL!$S$5:$S$350,DATA_FINAL!$B$5:$B$350,$C63,DATA_FINAL!$D$5:$D$350,$D63),IF($G63="***","***",IFERROR(SUMIFS(DATA_FINAL!$S$5:$S$350,DATA_FINAL!$A$5:$A$350,$F63),"")))))</f>
        <v>***</v>
      </c>
      <c r="K63" s="84" t="str">
        <f t="shared" si="11"/>
        <v>***</v>
      </c>
      <c r="L63" s="72" t="str">
        <f t="shared" si="3"/>
        <v>***</v>
      </c>
      <c r="M63" s="72" t="str">
        <f t="shared" si="12"/>
        <v>***</v>
      </c>
      <c r="N63" s="71" t="str">
        <f>IF($G63=$D63,AJ$8,IF($G63=$AA$9,AJ$9,IF(LEFT($G63,5)=LEFT($AA$10,5),SUMIFS(DATA_FINAL!$AG$5:$AG$350,DATA_FINAL!$B$5:$B$350,$C63,DATA_FINAL!$D$5:$D$350,$D63),IF($G63="***","***",IFERROR(SUMIFS(DATA_FINAL!$AG$5:$AG$350,DATA_FINAL!$A$5:$A$350,$F63),"")))))</f>
        <v>***</v>
      </c>
      <c r="O63" s="307" t="str">
        <f t="shared" si="6"/>
        <v>***</v>
      </c>
    </row>
    <row r="64" spans="1:15" ht="15" customHeight="1" x14ac:dyDescent="0.35">
      <c r="A64" t="str">
        <f>IF(A63="","",IF(B63&gt;(SUMIFS(KEY!$Z$6:$Z$110,KEY!$X$6:$X$110,C64&amp;"-"&amp;A63)+1),IF((A63+1)&gt;$AA$6,"",(A63+1)),A63))</f>
        <v/>
      </c>
      <c r="B64" t="str">
        <f>IF(A64="","",COUNTIFS($A$8:$A64,A64)-2)</f>
        <v/>
      </c>
      <c r="C64" t="str">
        <f t="shared" si="5"/>
        <v>CARFAX</v>
      </c>
      <c r="D64" t="str">
        <f>IFERROR(VLOOKUP($C64&amp;"-"&amp;$A64,KEY!$X$6:$Y$110,2,FALSE),"")</f>
        <v/>
      </c>
      <c r="E64" t="str">
        <f>IF(B64=-1,"*N",IF(B64=0,"*H",IF(B64&lt;(COUNTIFS(DATA_FINAL!$B$5:$B$350,C64,DATA_FINAL!$D$5:$D$350,D64)+1),VLOOKUP(C64&amp;"-"&amp;D64&amp;"-"&amp;B64,DATA_FINAL!$F$5:$G$350,2,FALSE),IF(B64=(COUNTIFS(DATA_FINAL!$B$5:$B$350,C64,DATA_FINAL!$D$5:$D$350,D64)+1),"*T",""))))</f>
        <v/>
      </c>
      <c r="F64" t="str">
        <f t="shared" si="7"/>
        <v/>
      </c>
      <c r="G64" s="64" t="str">
        <f>IF(E64="","***",IF(E64="*N",D64,IF(E64="*H",AA$9,IF(E64="*T","TOTAL (Store Count: "&amp;B63&amp;")",IFERROR(VLOOKUP(F64,DATA_FINAL!$A$5:$G$324,7,FALSE),"")))))</f>
        <v>***</v>
      </c>
      <c r="H64" s="71" t="str">
        <f>IF($G64=$D64,AF$8,IF($G64=$AA$9,AF$9,IF(LEFT($G64,5)=LEFT($AA$10,5),SUMIFS(DATA_FINAL!$AC$5:$AC$350,DATA_FINAL!$B$5:$B$350,$C64,DATA_FINAL!$D$5:$D$350,$D64),IF($G64="***","***",IFERROR(SUMIFS(DATA_FINAL!$AC$5:$AC$350,DATA_FINAL!$A$5:$A$350,$F64),"")))))</f>
        <v>***</v>
      </c>
      <c r="I64" s="72" t="str">
        <f>IF($G64=$D64,AB$8,IF($G64=$AA$9,AB$9,IF(LEFT($G64,5)=LEFT($AA$10,5),SUMIFS(DATA_FINAL!$P$5:$P$350,DATA_FINAL!$B$5:$B$350,$C64,DATA_FINAL!$D$5:$D$350,$D64),IF($G64="***","***",IFERROR(SUMIFS(DATA_FINAL!$P$5:$P$350,DATA_FINAL!$A$5:$A$350,$F64),"")))))</f>
        <v>***</v>
      </c>
      <c r="J64" s="72" t="str">
        <f>IF($G64=$D64,AC$8,IF($G64=$AA$9,AC$9,IF(LEFT($G64,5)=LEFT($AA$10,5),SUMIFS(DATA_FINAL!$S$5:$S$350,DATA_FINAL!$B$5:$B$350,$C64,DATA_FINAL!$D$5:$D$350,$D64),IF($G64="***","***",IFERROR(SUMIFS(DATA_FINAL!$S$5:$S$350,DATA_FINAL!$A$5:$A$350,$F64),"")))))</f>
        <v>***</v>
      </c>
      <c r="K64" s="84" t="str">
        <f t="shared" si="11"/>
        <v>***</v>
      </c>
      <c r="L64" s="72" t="str">
        <f t="shared" si="3"/>
        <v>***</v>
      </c>
      <c r="M64" s="72" t="str">
        <f t="shared" si="12"/>
        <v>***</v>
      </c>
      <c r="N64" s="71" t="str">
        <f>IF($G64=$D64,AJ$8,IF($G64=$AA$9,AJ$9,IF(LEFT($G64,5)=LEFT($AA$10,5),SUMIFS(DATA_FINAL!$AG$5:$AG$350,DATA_FINAL!$B$5:$B$350,$C64,DATA_FINAL!$D$5:$D$350,$D64),IF($G64="***","***",IFERROR(SUMIFS(DATA_FINAL!$AG$5:$AG$350,DATA_FINAL!$A$5:$A$350,$F64),"")))))</f>
        <v>***</v>
      </c>
      <c r="O64" s="307" t="str">
        <f t="shared" si="6"/>
        <v>***</v>
      </c>
    </row>
    <row r="65" spans="1:15" ht="15" customHeight="1" x14ac:dyDescent="0.35">
      <c r="A65" t="str">
        <f>IF(A64="","",IF(B64&gt;(SUMIFS(KEY!$Z$6:$Z$110,KEY!$X$6:$X$110,C65&amp;"-"&amp;A64)+1),IF((A64+1)&gt;$AA$6,"",(A64+1)),A64))</f>
        <v/>
      </c>
      <c r="B65" t="str">
        <f>IF(A65="","",COUNTIFS($A$8:$A65,A65)-2)</f>
        <v/>
      </c>
      <c r="C65" t="str">
        <f t="shared" si="5"/>
        <v>CARFAX</v>
      </c>
      <c r="D65" t="str">
        <f>IFERROR(VLOOKUP($C65&amp;"-"&amp;$A65,KEY!$X$6:$Y$110,2,FALSE),"")</f>
        <v/>
      </c>
      <c r="E65" t="str">
        <f>IF(B65=-1,"*N",IF(B65=0,"*H",IF(B65&lt;(COUNTIFS(DATA_FINAL!$B$5:$B$350,C65,DATA_FINAL!$D$5:$D$350,D65)+1),VLOOKUP(C65&amp;"-"&amp;D65&amp;"-"&amp;B65,DATA_FINAL!$F$5:$G$350,2,FALSE),IF(B65=(COUNTIFS(DATA_FINAL!$B$5:$B$350,C65,DATA_FINAL!$D$5:$D$350,D65)+1),"*T",""))))</f>
        <v/>
      </c>
      <c r="F65" t="str">
        <f t="shared" si="7"/>
        <v/>
      </c>
      <c r="G65" s="64" t="str">
        <f>IF(E65="","***",IF(E65="*N",D65,IF(E65="*H",AA$9,IF(E65="*T","TOTAL (Store Count: "&amp;B64&amp;")",IFERROR(VLOOKUP(F65,DATA_FINAL!$A$5:$G$324,7,FALSE),"")))))</f>
        <v>***</v>
      </c>
      <c r="H65" s="71" t="str">
        <f>IF($G65=$D65,AF$8,IF($G65=$AA$9,AF$9,IF(LEFT($G65,5)=LEFT($AA$10,5),SUMIFS(DATA_FINAL!$AC$5:$AC$350,DATA_FINAL!$B$5:$B$350,$C65,DATA_FINAL!$D$5:$D$350,$D65),IF($G65="***","***",IFERROR(SUMIFS(DATA_FINAL!$AC$5:$AC$350,DATA_FINAL!$A$5:$A$350,$F65),"")))))</f>
        <v>***</v>
      </c>
      <c r="I65" s="72" t="str">
        <f>IF($G65=$D65,AB$8,IF($G65=$AA$9,AB$9,IF(LEFT($G65,5)=LEFT($AA$10,5),SUMIFS(DATA_FINAL!$P$5:$P$350,DATA_FINAL!$B$5:$B$350,$C65,DATA_FINAL!$D$5:$D$350,$D65),IF($G65="***","***",IFERROR(SUMIFS(DATA_FINAL!$P$5:$P$350,DATA_FINAL!$A$5:$A$350,$F65),"")))))</f>
        <v>***</v>
      </c>
      <c r="J65" s="72" t="str">
        <f>IF($G65=$D65,AC$8,IF($G65=$AA$9,AC$9,IF(LEFT($G65,5)=LEFT($AA$10,5),SUMIFS(DATA_FINAL!$S$5:$S$350,DATA_FINAL!$B$5:$B$350,$C65,DATA_FINAL!$D$5:$D$350,$D65),IF($G65="***","***",IFERROR(SUMIFS(DATA_FINAL!$S$5:$S$350,DATA_FINAL!$A$5:$A$350,$F65),"")))))</f>
        <v>***</v>
      </c>
      <c r="K65" s="84" t="str">
        <f t="shared" si="11"/>
        <v>***</v>
      </c>
      <c r="L65" s="72" t="str">
        <f t="shared" si="3"/>
        <v>***</v>
      </c>
      <c r="M65" s="72" t="str">
        <f t="shared" si="12"/>
        <v>***</v>
      </c>
      <c r="N65" s="71" t="str">
        <f>IF($G65=$D65,AJ$8,IF($G65=$AA$9,AJ$9,IF(LEFT($G65,5)=LEFT($AA$10,5),SUMIFS(DATA_FINAL!$AG$5:$AG$350,DATA_FINAL!$B$5:$B$350,$C65,DATA_FINAL!$D$5:$D$350,$D65),IF($G65="***","***",IFERROR(SUMIFS(DATA_FINAL!$AG$5:$AG$350,DATA_FINAL!$A$5:$A$350,$F65),"")))))</f>
        <v>***</v>
      </c>
      <c r="O65" s="307" t="str">
        <f t="shared" si="6"/>
        <v>***</v>
      </c>
    </row>
    <row r="66" spans="1:15" ht="15" customHeight="1" x14ac:dyDescent="0.35">
      <c r="A66" t="str">
        <f>IF(A65="","",IF(B65&gt;(SUMIFS(KEY!$Z$6:$Z$110,KEY!$X$6:$X$110,C66&amp;"-"&amp;A65)+1),IF((A65+1)&gt;$AA$6,"",(A65+1)),A65))</f>
        <v/>
      </c>
      <c r="B66" t="str">
        <f>IF(A66="","",COUNTIFS($A$8:$A66,A66)-2)</f>
        <v/>
      </c>
      <c r="C66" t="str">
        <f t="shared" si="5"/>
        <v>CARFAX</v>
      </c>
      <c r="D66" t="str">
        <f>IFERROR(VLOOKUP($C66&amp;"-"&amp;$A66,KEY!$X$6:$Y$110,2,FALSE),"")</f>
        <v/>
      </c>
      <c r="E66" t="str">
        <f>IF(B66=-1,"*N",IF(B66=0,"*H",IF(B66&lt;(COUNTIFS(DATA_FINAL!$B$5:$B$350,C66,DATA_FINAL!$D$5:$D$350,D66)+1),VLOOKUP(C66&amp;"-"&amp;D66&amp;"-"&amp;B66,DATA_FINAL!$F$5:$G$350,2,FALSE),IF(B66=(COUNTIFS(DATA_FINAL!$B$5:$B$350,C66,DATA_FINAL!$D$5:$D$350,D66)+1),"*T",""))))</f>
        <v/>
      </c>
      <c r="F66" t="str">
        <f t="shared" si="7"/>
        <v/>
      </c>
      <c r="G66" s="64" t="str">
        <f>IF(E66="","***",IF(E66="*N",D66,IF(E66="*H",AA$9,IF(E66="*T","TOTAL (Store Count: "&amp;B65&amp;")",IFERROR(VLOOKUP(F66,DATA_FINAL!$A$5:$G$324,7,FALSE),"")))))</f>
        <v>***</v>
      </c>
      <c r="H66" s="71" t="str">
        <f>IF($G66=$D66,AF$8,IF($G66=$AA$9,AF$9,IF(LEFT($G66,5)=LEFT($AA$10,5),SUMIFS(DATA_FINAL!$AC$5:$AC$350,DATA_FINAL!$B$5:$B$350,$C66,DATA_FINAL!$D$5:$D$350,$D66),IF($G66="***","***",IFERROR(SUMIFS(DATA_FINAL!$AC$5:$AC$350,DATA_FINAL!$A$5:$A$350,$F66),"")))))</f>
        <v>***</v>
      </c>
      <c r="I66" s="72" t="str">
        <f>IF($G66=$D66,AB$8,IF($G66=$AA$9,AB$9,IF(LEFT($G66,5)=LEFT($AA$10,5),SUMIFS(DATA_FINAL!$P$5:$P$350,DATA_FINAL!$B$5:$B$350,$C66,DATA_FINAL!$D$5:$D$350,$D66),IF($G66="***","***",IFERROR(SUMIFS(DATA_FINAL!$P$5:$P$350,DATA_FINAL!$A$5:$A$350,$F66),"")))))</f>
        <v>***</v>
      </c>
      <c r="J66" s="72" t="str">
        <f>IF($G66=$D66,AC$8,IF($G66=$AA$9,AC$9,IF(LEFT($G66,5)=LEFT($AA$10,5),SUMIFS(DATA_FINAL!$S$5:$S$350,DATA_FINAL!$B$5:$B$350,$C66,DATA_FINAL!$D$5:$D$350,$D66),IF($G66="***","***",IFERROR(SUMIFS(DATA_FINAL!$S$5:$S$350,DATA_FINAL!$A$5:$A$350,$F66),"")))))</f>
        <v>***</v>
      </c>
      <c r="K66" s="84" t="str">
        <f t="shared" si="11"/>
        <v>***</v>
      </c>
      <c r="L66" s="72" t="str">
        <f t="shared" si="3"/>
        <v>***</v>
      </c>
      <c r="M66" s="72" t="str">
        <f t="shared" si="12"/>
        <v>***</v>
      </c>
      <c r="N66" s="71" t="str">
        <f>IF($G66=$D66,AJ$8,IF($G66=$AA$9,AJ$9,IF(LEFT($G66,5)=LEFT($AA$10,5),SUMIFS(DATA_FINAL!$AG$5:$AG$350,DATA_FINAL!$B$5:$B$350,$C66,DATA_FINAL!$D$5:$D$350,$D66),IF($G66="***","***",IFERROR(SUMIFS(DATA_FINAL!$AG$5:$AG$350,DATA_FINAL!$A$5:$A$350,$F66),"")))))</f>
        <v>***</v>
      </c>
      <c r="O66" s="307" t="str">
        <f t="shared" si="6"/>
        <v>***</v>
      </c>
    </row>
    <row r="67" spans="1:15" ht="15" customHeight="1" x14ac:dyDescent="0.35">
      <c r="A67" t="str">
        <f>IF(A66="","",IF(B66&gt;(SUMIFS(KEY!$Z$6:$Z$110,KEY!$X$6:$X$110,C67&amp;"-"&amp;A66)+1),IF((A66+1)&gt;$AA$6,"",(A66+1)),A66))</f>
        <v/>
      </c>
      <c r="B67" t="str">
        <f>IF(A67="","",COUNTIFS($A$8:$A67,A67)-2)</f>
        <v/>
      </c>
      <c r="C67" t="str">
        <f t="shared" si="5"/>
        <v>CARFAX</v>
      </c>
      <c r="D67" t="str">
        <f>IFERROR(VLOOKUP($C67&amp;"-"&amp;$A67,KEY!$X$6:$Y$110,2,FALSE),"")</f>
        <v/>
      </c>
      <c r="E67" t="str">
        <f>IF(B67=-1,"*N",IF(B67=0,"*H",IF(B67&lt;(COUNTIFS(DATA_FINAL!$B$5:$B$350,C67,DATA_FINAL!$D$5:$D$350,D67)+1),VLOOKUP(C67&amp;"-"&amp;D67&amp;"-"&amp;B67,DATA_FINAL!$F$5:$G$350,2,FALSE),IF(B67=(COUNTIFS(DATA_FINAL!$B$5:$B$350,C67,DATA_FINAL!$D$5:$D$350,D67)+1),"*T",""))))</f>
        <v/>
      </c>
      <c r="F67" t="str">
        <f t="shared" si="7"/>
        <v/>
      </c>
      <c r="G67" s="64" t="str">
        <f>IF(E67="","***",IF(E67="*N",D67,IF(E67="*H",AA$9,IF(E67="*T","TOTAL (Store Count: "&amp;B66&amp;")",IFERROR(VLOOKUP(F67,DATA_FINAL!$A$5:$G$324,7,FALSE),"")))))</f>
        <v>***</v>
      </c>
      <c r="H67" s="71" t="str">
        <f>IF($G67=$D67,AF$8,IF($G67=$AA$9,AF$9,IF(LEFT($G67,5)=LEFT($AA$10,5),SUMIFS(DATA_FINAL!$AC$5:$AC$350,DATA_FINAL!$B$5:$B$350,$C67,DATA_FINAL!$D$5:$D$350,$D67),IF($G67="***","***",IFERROR(SUMIFS(DATA_FINAL!$AC$5:$AC$350,DATA_FINAL!$A$5:$A$350,$F67),"")))))</f>
        <v>***</v>
      </c>
      <c r="I67" s="72" t="str">
        <f>IF($G67=$D67,AB$8,IF($G67=$AA$9,AB$9,IF(LEFT($G67,5)=LEFT($AA$10,5),SUMIFS(DATA_FINAL!$P$5:$P$350,DATA_FINAL!$B$5:$B$350,$C67,DATA_FINAL!$D$5:$D$350,$D67),IF($G67="***","***",IFERROR(SUMIFS(DATA_FINAL!$P$5:$P$350,DATA_FINAL!$A$5:$A$350,$F67),"")))))</f>
        <v>***</v>
      </c>
      <c r="J67" s="72" t="str">
        <f>IF($G67=$D67,AC$8,IF($G67=$AA$9,AC$9,IF(LEFT($G67,5)=LEFT($AA$10,5),SUMIFS(DATA_FINAL!$S$5:$S$350,DATA_FINAL!$B$5:$B$350,$C67,DATA_FINAL!$D$5:$D$350,$D67),IF($G67="***","***",IFERROR(SUMIFS(DATA_FINAL!$S$5:$S$350,DATA_FINAL!$A$5:$A$350,$F67),"")))))</f>
        <v>***</v>
      </c>
      <c r="K67" s="84" t="str">
        <f t="shared" si="11"/>
        <v>***</v>
      </c>
      <c r="L67" s="72" t="str">
        <f t="shared" si="3"/>
        <v>***</v>
      </c>
      <c r="M67" s="72" t="str">
        <f t="shared" si="12"/>
        <v>***</v>
      </c>
      <c r="N67" s="71" t="str">
        <f>IF($G67=$D67,AJ$8,IF($G67=$AA$9,AJ$9,IF(LEFT($G67,5)=LEFT($AA$10,5),SUMIFS(DATA_FINAL!$AG$5:$AG$350,DATA_FINAL!$B$5:$B$350,$C67,DATA_FINAL!$D$5:$D$350,$D67),IF($G67="***","***",IFERROR(SUMIFS(DATA_FINAL!$AG$5:$AG$350,DATA_FINAL!$A$5:$A$350,$F67),"")))))</f>
        <v>***</v>
      </c>
      <c r="O67" s="307" t="str">
        <f t="shared" si="6"/>
        <v>***</v>
      </c>
    </row>
    <row r="68" spans="1:15" ht="15" customHeight="1" x14ac:dyDescent="0.35">
      <c r="A68" t="str">
        <f>IF(A67="","",IF(B67&gt;(SUMIFS(KEY!$Z$6:$Z$110,KEY!$X$6:$X$110,C68&amp;"-"&amp;A67)+1),IF((A67+1)&gt;$AA$6,"",(A67+1)),A67))</f>
        <v/>
      </c>
      <c r="B68" t="str">
        <f>IF(A68="","",COUNTIFS($A$8:$A68,A68)-2)</f>
        <v/>
      </c>
      <c r="C68" t="str">
        <f t="shared" si="5"/>
        <v>CARFAX</v>
      </c>
      <c r="D68" t="str">
        <f>IFERROR(VLOOKUP($C68&amp;"-"&amp;$A68,KEY!$X$6:$Y$110,2,FALSE),"")</f>
        <v/>
      </c>
      <c r="E68" t="str">
        <f>IF(B68=-1,"*N",IF(B68=0,"*H",IF(B68&lt;(COUNTIFS(DATA_FINAL!$B$5:$B$350,C68,DATA_FINAL!$D$5:$D$350,D68)+1),VLOOKUP(C68&amp;"-"&amp;D68&amp;"-"&amp;B68,DATA_FINAL!$F$5:$G$350,2,FALSE),IF(B68=(COUNTIFS(DATA_FINAL!$B$5:$B$350,C68,DATA_FINAL!$D$5:$D$350,D68)+1),"*T",""))))</f>
        <v/>
      </c>
      <c r="F68" t="str">
        <f t="shared" si="7"/>
        <v/>
      </c>
      <c r="G68" s="64" t="str">
        <f>IF(E68="","***",IF(E68="*N",D68,IF(E68="*H",AA$9,IF(E68="*T","TOTAL (Store Count: "&amp;B67&amp;")",IFERROR(VLOOKUP(F68,DATA_FINAL!$A$5:$G$324,7,FALSE),"")))))</f>
        <v>***</v>
      </c>
      <c r="H68" s="71" t="str">
        <f>IF($G68=$D68,AF$8,IF($G68=$AA$9,AF$9,IF(LEFT($G68,5)=LEFT($AA$10,5),SUMIFS(DATA_FINAL!$AC$5:$AC$350,DATA_FINAL!$B$5:$B$350,$C68,DATA_FINAL!$D$5:$D$350,$D68),IF($G68="***","***",IFERROR(SUMIFS(DATA_FINAL!$AC$5:$AC$350,DATA_FINAL!$A$5:$A$350,$F68),"")))))</f>
        <v>***</v>
      </c>
      <c r="I68" s="72" t="str">
        <f>IF($G68=$D68,AB$8,IF($G68=$AA$9,AB$9,IF(LEFT($G68,5)=LEFT($AA$10,5),SUMIFS(DATA_FINAL!$P$5:$P$350,DATA_FINAL!$B$5:$B$350,$C68,DATA_FINAL!$D$5:$D$350,$D68),IF($G68="***","***",IFERROR(SUMIFS(DATA_FINAL!$P$5:$P$350,DATA_FINAL!$A$5:$A$350,$F68),"")))))</f>
        <v>***</v>
      </c>
      <c r="J68" s="72" t="str">
        <f>IF($G68=$D68,AC$8,IF($G68=$AA$9,AC$9,IF(LEFT($G68,5)=LEFT($AA$10,5),SUMIFS(DATA_FINAL!$S$5:$S$350,DATA_FINAL!$B$5:$B$350,$C68,DATA_FINAL!$D$5:$D$350,$D68),IF($G68="***","***",IFERROR(SUMIFS(DATA_FINAL!$S$5:$S$350,DATA_FINAL!$A$5:$A$350,$F68),"")))))</f>
        <v>***</v>
      </c>
      <c r="K68" s="84" t="str">
        <f t="shared" si="11"/>
        <v>***</v>
      </c>
      <c r="L68" s="72" t="str">
        <f t="shared" si="3"/>
        <v>***</v>
      </c>
      <c r="M68" s="72" t="str">
        <f t="shared" si="12"/>
        <v>***</v>
      </c>
      <c r="N68" s="71" t="str">
        <f>IF($G68=$D68,AJ$8,IF($G68=$AA$9,AJ$9,IF(LEFT($G68,5)=LEFT($AA$10,5),SUMIFS(DATA_FINAL!$AG$5:$AG$350,DATA_FINAL!$B$5:$B$350,$C68,DATA_FINAL!$D$5:$D$350,$D68),IF($G68="***","***",IFERROR(SUMIFS(DATA_FINAL!$AG$5:$AG$350,DATA_FINAL!$A$5:$A$350,$F68),"")))))</f>
        <v>***</v>
      </c>
      <c r="O68" s="307" t="str">
        <f t="shared" si="6"/>
        <v>***</v>
      </c>
    </row>
    <row r="69" spans="1:15" ht="15" customHeight="1" x14ac:dyDescent="0.35">
      <c r="A69" t="str">
        <f>IF(A68="","",IF(B68&gt;(SUMIFS(KEY!$Z$6:$Z$110,KEY!$X$6:$X$110,C69&amp;"-"&amp;A68)+1),IF((A68+1)&gt;$AA$6,"",(A68+1)),A68))</f>
        <v/>
      </c>
      <c r="B69" t="str">
        <f>IF(A69="","",COUNTIFS($A$8:$A69,A69)-2)</f>
        <v/>
      </c>
      <c r="C69" t="str">
        <f t="shared" si="5"/>
        <v>CARFAX</v>
      </c>
      <c r="D69" t="str">
        <f>IFERROR(VLOOKUP($C69&amp;"-"&amp;$A69,KEY!$X$6:$Y$110,2,FALSE),"")</f>
        <v/>
      </c>
      <c r="E69" t="str">
        <f>IF(B69=-1,"*N",IF(B69=0,"*H",IF(B69&lt;(COUNTIFS(DATA_FINAL!$B$5:$B$350,C69,DATA_FINAL!$D$5:$D$350,D69)+1),VLOOKUP(C69&amp;"-"&amp;D69&amp;"-"&amp;B69,DATA_FINAL!$F$5:$G$350,2,FALSE),IF(B69=(COUNTIFS(DATA_FINAL!$B$5:$B$350,C69,DATA_FINAL!$D$5:$D$350,D69)+1),"*T",""))))</f>
        <v/>
      </c>
      <c r="F69" t="str">
        <f t="shared" si="7"/>
        <v/>
      </c>
      <c r="G69" s="64" t="str">
        <f>IF(E69="","***",IF(E69="*N",D69,IF(E69="*H",AA$9,IF(E69="*T","TOTAL (Store Count: "&amp;B68&amp;")",IFERROR(VLOOKUP(F69,DATA_FINAL!$A$5:$G$324,7,FALSE),"")))))</f>
        <v>***</v>
      </c>
      <c r="H69" s="71" t="str">
        <f>IF($G69=$D69,AF$8,IF($G69=$AA$9,AF$9,IF(LEFT($G69,5)=LEFT($AA$10,5),SUMIFS(DATA_FINAL!$AC$5:$AC$350,DATA_FINAL!$B$5:$B$350,$C69,DATA_FINAL!$D$5:$D$350,$D69),IF($G69="***","***",IFERROR(SUMIFS(DATA_FINAL!$AC$5:$AC$350,DATA_FINAL!$A$5:$A$350,$F69),"")))))</f>
        <v>***</v>
      </c>
      <c r="I69" s="72" t="str">
        <f>IF($G69=$D69,AB$8,IF($G69=$AA$9,AB$9,IF(LEFT($G69,5)=LEFT($AA$10,5),SUMIFS(DATA_FINAL!$P$5:$P$350,DATA_FINAL!$B$5:$B$350,$C69,DATA_FINAL!$D$5:$D$350,$D69),IF($G69="***","***",IFERROR(SUMIFS(DATA_FINAL!$P$5:$P$350,DATA_FINAL!$A$5:$A$350,$F69),"")))))</f>
        <v>***</v>
      </c>
      <c r="J69" s="72" t="str">
        <f>IF($G69=$D69,AC$8,IF($G69=$AA$9,AC$9,IF(LEFT($G69,5)=LEFT($AA$10,5),SUMIFS(DATA_FINAL!$S$5:$S$350,DATA_FINAL!$B$5:$B$350,$C69,DATA_FINAL!$D$5:$D$350,$D69),IF($G69="***","***",IFERROR(SUMIFS(DATA_FINAL!$S$5:$S$350,DATA_FINAL!$A$5:$A$350,$F69),"")))))</f>
        <v>***</v>
      </c>
      <c r="K69" s="84" t="str">
        <f t="shared" si="11"/>
        <v>***</v>
      </c>
      <c r="L69" s="72" t="str">
        <f t="shared" si="3"/>
        <v>***</v>
      </c>
      <c r="M69" s="72" t="str">
        <f t="shared" si="12"/>
        <v>***</v>
      </c>
      <c r="N69" s="71" t="str">
        <f>IF($G69=$D69,AJ$8,IF($G69=$AA$9,AJ$9,IF(LEFT($G69,5)=LEFT($AA$10,5),SUMIFS(DATA_FINAL!$AG$5:$AG$350,DATA_FINAL!$B$5:$B$350,$C69,DATA_FINAL!$D$5:$D$350,$D69),IF($G69="***","***",IFERROR(SUMIFS(DATA_FINAL!$AG$5:$AG$350,DATA_FINAL!$A$5:$A$350,$F69),"")))))</f>
        <v>***</v>
      </c>
      <c r="O69" s="307" t="str">
        <f t="shared" si="6"/>
        <v>***</v>
      </c>
    </row>
    <row r="70" spans="1:15" ht="15" customHeight="1" x14ac:dyDescent="0.35">
      <c r="A70" t="str">
        <f>IF(A69="","",IF(B69&gt;(SUMIFS(KEY!$Z$6:$Z$110,KEY!$X$6:$X$110,C70&amp;"-"&amp;A69)+1),IF((A69+1)&gt;$AA$6,"",(A69+1)),A69))</f>
        <v/>
      </c>
      <c r="B70" t="str">
        <f>IF(A70="","",COUNTIFS($A$8:$A70,A70)-2)</f>
        <v/>
      </c>
      <c r="C70" t="str">
        <f t="shared" si="5"/>
        <v>CARFAX</v>
      </c>
      <c r="D70" t="str">
        <f>IFERROR(VLOOKUP($C70&amp;"-"&amp;$A70,KEY!$X$6:$Y$110,2,FALSE),"")</f>
        <v/>
      </c>
      <c r="E70" t="str">
        <f>IF(B70=-1,"*N",IF(B70=0,"*H",IF(B70&lt;(COUNTIFS(DATA_FINAL!$B$5:$B$350,C70,DATA_FINAL!$D$5:$D$350,D70)+1),VLOOKUP(C70&amp;"-"&amp;D70&amp;"-"&amp;B70,DATA_FINAL!$F$5:$G$350,2,FALSE),IF(B70=(COUNTIFS(DATA_FINAL!$B$5:$B$350,C70,DATA_FINAL!$D$5:$D$350,D70)+1),"*T",""))))</f>
        <v/>
      </c>
      <c r="F70" t="str">
        <f t="shared" si="7"/>
        <v/>
      </c>
      <c r="G70" s="64" t="str">
        <f>IF(E70="","***",IF(E70="*N",D70,IF(E70="*H",AA$9,IF(E70="*T","TOTAL (Store Count: "&amp;B69&amp;")",IFERROR(VLOOKUP(F70,DATA_FINAL!$A$5:$G$324,7,FALSE),"")))))</f>
        <v>***</v>
      </c>
      <c r="H70" s="71" t="str">
        <f>IF($G70=$D70,AF$8,IF($G70=$AA$9,AF$9,IF(LEFT($G70,5)=LEFT($AA$10,5),SUMIFS(DATA_FINAL!$AC$5:$AC$350,DATA_FINAL!$B$5:$B$350,$C70,DATA_FINAL!$D$5:$D$350,$D70),IF($G70="***","***",IFERROR(SUMIFS(DATA_FINAL!$AC$5:$AC$350,DATA_FINAL!$A$5:$A$350,$F70),"")))))</f>
        <v>***</v>
      </c>
      <c r="I70" s="72" t="str">
        <f>IF($G70=$D70,AB$8,IF($G70=$AA$9,AB$9,IF(LEFT($G70,5)=LEFT($AA$10,5),SUMIFS(DATA_FINAL!$P$5:$P$350,DATA_FINAL!$B$5:$B$350,$C70,DATA_FINAL!$D$5:$D$350,$D70),IF($G70="***","***",IFERROR(SUMIFS(DATA_FINAL!$P$5:$P$350,DATA_FINAL!$A$5:$A$350,$F70),"")))))</f>
        <v>***</v>
      </c>
      <c r="J70" s="72" t="str">
        <f>IF($G70=$D70,AC$8,IF($G70=$AA$9,AC$9,IF(LEFT($G70,5)=LEFT($AA$10,5),SUMIFS(DATA_FINAL!$S$5:$S$350,DATA_FINAL!$B$5:$B$350,$C70,DATA_FINAL!$D$5:$D$350,$D70),IF($G70="***","***",IFERROR(SUMIFS(DATA_FINAL!$S$5:$S$350,DATA_FINAL!$A$5:$A$350,$F70),"")))))</f>
        <v>***</v>
      </c>
      <c r="K70" s="84" t="str">
        <f t="shared" si="11"/>
        <v>***</v>
      </c>
      <c r="L70" s="72" t="str">
        <f t="shared" si="3"/>
        <v>***</v>
      </c>
      <c r="M70" s="72" t="str">
        <f t="shared" si="12"/>
        <v>***</v>
      </c>
      <c r="N70" s="71" t="str">
        <f>IF($G70=$D70,AJ$8,IF($G70=$AA$9,AJ$9,IF(LEFT($G70,5)=LEFT($AA$10,5),SUMIFS(DATA_FINAL!$AG$5:$AG$350,DATA_FINAL!$B$5:$B$350,$C70,DATA_FINAL!$D$5:$D$350,$D70),IF($G70="***","***",IFERROR(SUMIFS(DATA_FINAL!$AG$5:$AG$350,DATA_FINAL!$A$5:$A$350,$F70),"")))))</f>
        <v>***</v>
      </c>
      <c r="O70" s="307" t="str">
        <f t="shared" si="6"/>
        <v>***</v>
      </c>
    </row>
    <row r="71" spans="1:15" ht="15" customHeight="1" x14ac:dyDescent="0.35">
      <c r="A71" t="str">
        <f>IF(A70="","",IF(B70&gt;(SUMIFS(KEY!$Z$6:$Z$110,KEY!$X$6:$X$110,C71&amp;"-"&amp;A70)+1),IF((A70+1)&gt;$AA$6,"",(A70+1)),A70))</f>
        <v/>
      </c>
      <c r="B71" t="str">
        <f>IF(A71="","",COUNTIFS($A$8:$A71,A71)-2)</f>
        <v/>
      </c>
      <c r="C71" t="str">
        <f t="shared" si="5"/>
        <v>CARFAX</v>
      </c>
      <c r="D71" t="str">
        <f>IFERROR(VLOOKUP($C71&amp;"-"&amp;$A71,KEY!$X$6:$Y$110,2,FALSE),"")</f>
        <v/>
      </c>
      <c r="E71" t="str">
        <f>IF(B71=-1,"*N",IF(B71=0,"*H",IF(B71&lt;(COUNTIFS(DATA_FINAL!$B$5:$B$350,C71,DATA_FINAL!$D$5:$D$350,D71)+1),VLOOKUP(C71&amp;"-"&amp;D71&amp;"-"&amp;B71,DATA_FINAL!$F$5:$G$350,2,FALSE),IF(B71=(COUNTIFS(DATA_FINAL!$B$5:$B$350,C71,DATA_FINAL!$D$5:$D$350,D71)+1),"*T",""))))</f>
        <v/>
      </c>
      <c r="F71" t="str">
        <f t="shared" si="7"/>
        <v/>
      </c>
      <c r="G71" s="64" t="str">
        <f>IF(E71="","***",IF(E71="*N",D71,IF(E71="*H",AA$9,IF(E71="*T","TOTAL (Store Count: "&amp;B70&amp;")",IFERROR(VLOOKUP(F71,DATA_FINAL!$A$5:$G$324,7,FALSE),"")))))</f>
        <v>***</v>
      </c>
      <c r="H71" s="71" t="str">
        <f>IF($G71=$D71,AF$8,IF($G71=$AA$9,AF$9,IF(LEFT($G71,5)=LEFT($AA$10,5),SUMIFS(DATA_FINAL!$AC$5:$AC$350,DATA_FINAL!$B$5:$B$350,$C71,DATA_FINAL!$D$5:$D$350,$D71),IF($G71="***","***",IFERROR(SUMIFS(DATA_FINAL!$AC$5:$AC$350,DATA_FINAL!$A$5:$A$350,$F71),"")))))</f>
        <v>***</v>
      </c>
      <c r="I71" s="72" t="str">
        <f>IF($G71=$D71,AB$8,IF($G71=$AA$9,AB$9,IF(LEFT($G71,5)=LEFT($AA$10,5),SUMIFS(DATA_FINAL!$P$5:$P$350,DATA_FINAL!$B$5:$B$350,$C71,DATA_FINAL!$D$5:$D$350,$D71),IF($G71="***","***",IFERROR(SUMIFS(DATA_FINAL!$P$5:$P$350,DATA_FINAL!$A$5:$A$350,$F71),"")))))</f>
        <v>***</v>
      </c>
      <c r="J71" s="72" t="str">
        <f>IF($G71=$D71,AC$8,IF($G71=$AA$9,AC$9,IF(LEFT($G71,5)=LEFT($AA$10,5),SUMIFS(DATA_FINAL!$S$5:$S$350,DATA_FINAL!$B$5:$B$350,$C71,DATA_FINAL!$D$5:$D$350,$D71),IF($G71="***","***",IFERROR(SUMIFS(DATA_FINAL!$S$5:$S$350,DATA_FINAL!$A$5:$A$350,$F71),"")))))</f>
        <v>***</v>
      </c>
      <c r="K71" s="84" t="str">
        <f t="shared" si="11"/>
        <v>***</v>
      </c>
      <c r="L71" s="72" t="str">
        <f t="shared" si="3"/>
        <v>***</v>
      </c>
      <c r="M71" s="72" t="str">
        <f t="shared" si="12"/>
        <v>***</v>
      </c>
      <c r="N71" s="71" t="str">
        <f>IF($G71=$D71,AJ$8,IF($G71=$AA$9,AJ$9,IF(LEFT($G71,5)=LEFT($AA$10,5),SUMIFS(DATA_FINAL!$AG$5:$AG$350,DATA_FINAL!$B$5:$B$350,$C71,DATA_FINAL!$D$5:$D$350,$D71),IF($G71="***","***",IFERROR(SUMIFS(DATA_FINAL!$AG$5:$AG$350,DATA_FINAL!$A$5:$A$350,$F71),"")))))</f>
        <v>***</v>
      </c>
      <c r="O71" s="307" t="str">
        <f t="shared" si="6"/>
        <v>***</v>
      </c>
    </row>
    <row r="72" spans="1:15" ht="15" customHeight="1" x14ac:dyDescent="0.35">
      <c r="A72" t="str">
        <f>IF(A71="","",IF(B71&gt;(SUMIFS(KEY!$Z$6:$Z$110,KEY!$X$6:$X$110,C72&amp;"-"&amp;A71)+1),IF((A71+1)&gt;$AA$6,"",(A71+1)),A71))</f>
        <v/>
      </c>
      <c r="B72" t="str">
        <f>IF(A72="","",COUNTIFS($A$8:$A72,A72)-2)</f>
        <v/>
      </c>
      <c r="C72" t="str">
        <f t="shared" si="5"/>
        <v>CARFAX</v>
      </c>
      <c r="D72" t="str">
        <f>IFERROR(VLOOKUP($C72&amp;"-"&amp;$A72,KEY!$X$6:$Y$110,2,FALSE),"")</f>
        <v/>
      </c>
      <c r="E72" t="str">
        <f>IF(B72=-1,"*N",IF(B72=0,"*H",IF(B72&lt;(COUNTIFS(DATA_FINAL!$B$5:$B$350,C72,DATA_FINAL!$D$5:$D$350,D72)+1),VLOOKUP(C72&amp;"-"&amp;D72&amp;"-"&amp;B72,DATA_FINAL!$F$5:$G$350,2,FALSE),IF(B72=(COUNTIFS(DATA_FINAL!$B$5:$B$350,C72,DATA_FINAL!$D$5:$D$350,D72)+1),"*T",""))))</f>
        <v/>
      </c>
      <c r="F72" t="str">
        <f t="shared" si="7"/>
        <v/>
      </c>
      <c r="G72" s="64" t="str">
        <f>IF(E72="","***",IF(E72="*N",D72,IF(E72="*H",AA$9,IF(E72="*T","TOTAL (Store Count: "&amp;B71&amp;")",IFERROR(VLOOKUP(F72,DATA_FINAL!$A$5:$G$324,7,FALSE),"")))))</f>
        <v>***</v>
      </c>
      <c r="H72" s="71" t="str">
        <f>IF($G72=$D72,AF$8,IF($G72=$AA$9,AF$9,IF(LEFT($G72,5)=LEFT($AA$10,5),SUMIFS(DATA_FINAL!$AC$5:$AC$350,DATA_FINAL!$B$5:$B$350,$C72,DATA_FINAL!$D$5:$D$350,$D72),IF($G72="***","***",IFERROR(SUMIFS(DATA_FINAL!$AC$5:$AC$350,DATA_FINAL!$A$5:$A$350,$F72),"")))))</f>
        <v>***</v>
      </c>
      <c r="I72" s="72" t="str">
        <f>IF($G72=$D72,AB$8,IF($G72=$AA$9,AB$9,IF(LEFT($G72,5)=LEFT($AA$10,5),SUMIFS(DATA_FINAL!$P$5:$P$350,DATA_FINAL!$B$5:$B$350,$C72,DATA_FINAL!$D$5:$D$350,$D72),IF($G72="***","***",IFERROR(SUMIFS(DATA_FINAL!$P$5:$P$350,DATA_FINAL!$A$5:$A$350,$F72),"")))))</f>
        <v>***</v>
      </c>
      <c r="J72" s="72" t="str">
        <f>IF($G72=$D72,AC$8,IF($G72=$AA$9,AC$9,IF(LEFT($G72,5)=LEFT($AA$10,5),SUMIFS(DATA_FINAL!$S$5:$S$350,DATA_FINAL!$B$5:$B$350,$C72,DATA_FINAL!$D$5:$D$350,$D72),IF($G72="***","***",IFERROR(SUMIFS(DATA_FINAL!$S$5:$S$350,DATA_FINAL!$A$5:$A$350,$F72),"")))))</f>
        <v>***</v>
      </c>
      <c r="K72" s="84" t="str">
        <f t="shared" ref="K72:K135" si="13">IF($G72=$D72,AD$8,IF($G72=$AA$9,AD$9,IF($G72="***","***",IFERROR(J72/I72,"-"))))</f>
        <v>***</v>
      </c>
      <c r="L72" s="72" t="str">
        <f t="shared" si="3"/>
        <v>***</v>
      </c>
      <c r="M72" s="72" t="str">
        <f t="shared" si="12"/>
        <v>***</v>
      </c>
      <c r="N72" s="71" t="str">
        <f>IF($G72=$D72,AJ$8,IF($G72=$AA$9,AJ$9,IF(LEFT($G72,5)=LEFT($AA$10,5),SUMIFS(DATA_FINAL!$AG$5:$AG$350,DATA_FINAL!$B$5:$B$350,$C72,DATA_FINAL!$D$5:$D$350,$D72),IF($G72="***","***",IFERROR(SUMIFS(DATA_FINAL!$AG$5:$AG$350,DATA_FINAL!$A$5:$A$350,$F72),"")))))</f>
        <v>***</v>
      </c>
      <c r="O72" s="307" t="str">
        <f t="shared" si="6"/>
        <v>***</v>
      </c>
    </row>
    <row r="73" spans="1:15" ht="15" customHeight="1" x14ac:dyDescent="0.35">
      <c r="A73" t="str">
        <f>IF(A72="","",IF(B72&gt;(SUMIFS(KEY!$Z$6:$Z$110,KEY!$X$6:$X$110,C73&amp;"-"&amp;A72)+1),IF((A72+1)&gt;$AA$6,"",(A72+1)),A72))</f>
        <v/>
      </c>
      <c r="B73" t="str">
        <f>IF(A73="","",COUNTIFS($A$8:$A73,A73)-2)</f>
        <v/>
      </c>
      <c r="C73" t="str">
        <f t="shared" si="5"/>
        <v>CARFAX</v>
      </c>
      <c r="D73" t="str">
        <f>IFERROR(VLOOKUP($C73&amp;"-"&amp;$A73,KEY!$X$6:$Y$110,2,FALSE),"")</f>
        <v/>
      </c>
      <c r="E73" t="str">
        <f>IF(B73=-1,"*N",IF(B73=0,"*H",IF(B73&lt;(COUNTIFS(DATA_FINAL!$B$5:$B$350,C73,DATA_FINAL!$D$5:$D$350,D73)+1),VLOOKUP(C73&amp;"-"&amp;D73&amp;"-"&amp;B73,DATA_FINAL!$F$5:$G$350,2,FALSE),IF(B73=(COUNTIFS(DATA_FINAL!$B$5:$B$350,C73,DATA_FINAL!$D$5:$D$350,D73)+1),"*T",""))))</f>
        <v/>
      </c>
      <c r="F73" t="str">
        <f t="shared" si="7"/>
        <v/>
      </c>
      <c r="G73" s="64" t="str">
        <f>IF(E73="","***",IF(E73="*N",D73,IF(E73="*H",AA$9,IF(E73="*T","TOTAL (Store Count: "&amp;B72&amp;")",IFERROR(VLOOKUP(F73,DATA_FINAL!$A$5:$G$324,7,FALSE),"")))))</f>
        <v>***</v>
      </c>
      <c r="H73" s="71" t="str">
        <f>IF($G73=$D73,AF$8,IF($G73=$AA$9,AF$9,IF(LEFT($G73,5)=LEFT($AA$10,5),SUMIFS(DATA_FINAL!$AC$5:$AC$350,DATA_FINAL!$B$5:$B$350,$C73,DATA_FINAL!$D$5:$D$350,$D73),IF($G73="***","***",IFERROR(SUMIFS(DATA_FINAL!$AC$5:$AC$350,DATA_FINAL!$A$5:$A$350,$F73),"")))))</f>
        <v>***</v>
      </c>
      <c r="I73" s="72" t="str">
        <f>IF($G73=$D73,AB$8,IF($G73=$AA$9,AB$9,IF(LEFT($G73,5)=LEFT($AA$10,5),SUMIFS(DATA_FINAL!$P$5:$P$350,DATA_FINAL!$B$5:$B$350,$C73,DATA_FINAL!$D$5:$D$350,$D73),IF($G73="***","***",IFERROR(SUMIFS(DATA_FINAL!$P$5:$P$350,DATA_FINAL!$A$5:$A$350,$F73),"")))))</f>
        <v>***</v>
      </c>
      <c r="J73" s="72" t="str">
        <f>IF($G73=$D73,AC$8,IF($G73=$AA$9,AC$9,IF(LEFT($G73,5)=LEFT($AA$10,5),SUMIFS(DATA_FINAL!$S$5:$S$350,DATA_FINAL!$B$5:$B$350,$C73,DATA_FINAL!$D$5:$D$350,$D73),IF($G73="***","***",IFERROR(SUMIFS(DATA_FINAL!$S$5:$S$350,DATA_FINAL!$A$5:$A$350,$F73),"")))))</f>
        <v>***</v>
      </c>
      <c r="K73" s="84" t="str">
        <f t="shared" si="13"/>
        <v>***</v>
      </c>
      <c r="L73" s="72" t="str">
        <f t="shared" ref="L73:L136" si="14">IF($G73=$D73,AG$8,IF($G73=$AA$9,AG$9,IF($G73="***","***",IFERROR(H73/I73,"-"))))</f>
        <v>***</v>
      </c>
      <c r="M73" s="72" t="str">
        <f t="shared" ref="M73:M104" si="15">IF($G73=$D73,AH$8,IF($G73=$AA$9,AH$9,IF($G73="***","***",IFERROR(H73/J73,"∞"))))</f>
        <v>***</v>
      </c>
      <c r="N73" s="71" t="str">
        <f>IF($G73=$D73,AJ$8,IF($G73=$AA$9,AJ$9,IF(LEFT($G73,5)=LEFT($AA$10,5),SUMIFS(DATA_FINAL!$AG$5:$AG$350,DATA_FINAL!$B$5:$B$350,$C73,DATA_FINAL!$D$5:$D$350,$D73),IF($G73="***","***",IFERROR(SUMIFS(DATA_FINAL!$AG$5:$AG$350,DATA_FINAL!$A$5:$A$350,$F73),"")))))</f>
        <v>***</v>
      </c>
      <c r="O73" s="307" t="str">
        <f t="shared" si="6"/>
        <v>***</v>
      </c>
    </row>
    <row r="74" spans="1:15" ht="15" customHeight="1" x14ac:dyDescent="0.35">
      <c r="A74" t="str">
        <f>IF(A73="","",IF(B73&gt;(SUMIFS(KEY!$Z$6:$Z$110,KEY!$X$6:$X$110,C74&amp;"-"&amp;A73)+1),IF((A73+1)&gt;$AA$6,"",(A73+1)),A73))</f>
        <v/>
      </c>
      <c r="B74" t="str">
        <f>IF(A74="","",COUNTIFS($A$8:$A74,A74)-2)</f>
        <v/>
      </c>
      <c r="C74" t="str">
        <f t="shared" ref="C74:C137" si="16">C73</f>
        <v>CARFAX</v>
      </c>
      <c r="D74" t="str">
        <f>IFERROR(VLOOKUP($C74&amp;"-"&amp;$A74,KEY!$X$6:$Y$110,2,FALSE),"")</f>
        <v/>
      </c>
      <c r="E74" t="str">
        <f>IF(B74=-1,"*N",IF(B74=0,"*H",IF(B74&lt;(COUNTIFS(DATA_FINAL!$B$5:$B$350,C74,DATA_FINAL!$D$5:$D$350,D74)+1),VLOOKUP(C74&amp;"-"&amp;D74&amp;"-"&amp;B74,DATA_FINAL!$F$5:$G$350,2,FALSE),IF(B74=(COUNTIFS(DATA_FINAL!$B$5:$B$350,C74,DATA_FINAL!$D$5:$D$350,D74)+1),"*T",""))))</f>
        <v/>
      </c>
      <c r="F74" t="str">
        <f t="shared" si="7"/>
        <v/>
      </c>
      <c r="G74" s="64" t="str">
        <f>IF(E74="","***",IF(E74="*N",D74,IF(E74="*H",AA$9,IF(E74="*T","TOTAL (Store Count: "&amp;B73&amp;")",IFERROR(VLOOKUP(F74,DATA_FINAL!$A$5:$G$324,7,FALSE),"")))))</f>
        <v>***</v>
      </c>
      <c r="H74" s="71" t="str">
        <f>IF($G74=$D74,AF$8,IF($G74=$AA$9,AF$9,IF(LEFT($G74,5)=LEFT($AA$10,5),SUMIFS(DATA_FINAL!$AC$5:$AC$350,DATA_FINAL!$B$5:$B$350,$C74,DATA_FINAL!$D$5:$D$350,$D74),IF($G74="***","***",IFERROR(SUMIFS(DATA_FINAL!$AC$5:$AC$350,DATA_FINAL!$A$5:$A$350,$F74),"")))))</f>
        <v>***</v>
      </c>
      <c r="I74" s="72" t="str">
        <f>IF($G74=$D74,AB$8,IF($G74=$AA$9,AB$9,IF(LEFT($G74,5)=LEFT($AA$10,5),SUMIFS(DATA_FINAL!$P$5:$P$350,DATA_FINAL!$B$5:$B$350,$C74,DATA_FINAL!$D$5:$D$350,$D74),IF($G74="***","***",IFERROR(SUMIFS(DATA_FINAL!$P$5:$P$350,DATA_FINAL!$A$5:$A$350,$F74),"")))))</f>
        <v>***</v>
      </c>
      <c r="J74" s="72" t="str">
        <f>IF($G74=$D74,AC$8,IF($G74=$AA$9,AC$9,IF(LEFT($G74,5)=LEFT($AA$10,5),SUMIFS(DATA_FINAL!$S$5:$S$350,DATA_FINAL!$B$5:$B$350,$C74,DATA_FINAL!$D$5:$D$350,$D74),IF($G74="***","***",IFERROR(SUMIFS(DATA_FINAL!$S$5:$S$350,DATA_FINAL!$A$5:$A$350,$F74),"")))))</f>
        <v>***</v>
      </c>
      <c r="K74" s="84" t="str">
        <f t="shared" si="13"/>
        <v>***</v>
      </c>
      <c r="L74" s="72" t="str">
        <f t="shared" si="14"/>
        <v>***</v>
      </c>
      <c r="M74" s="72" t="str">
        <f t="shared" si="15"/>
        <v>***</v>
      </c>
      <c r="N74" s="71" t="str">
        <f>IF($G74=$D74,AJ$8,IF($G74=$AA$9,AJ$9,IF(LEFT($G74,5)=LEFT($AA$10,5),SUMIFS(DATA_FINAL!$AG$5:$AG$350,DATA_FINAL!$B$5:$B$350,$C74,DATA_FINAL!$D$5:$D$350,$D74),IF($G74="***","***",IFERROR(SUMIFS(DATA_FINAL!$AG$5:$AG$350,DATA_FINAL!$A$5:$A$350,$F74),"")))))</f>
        <v>***</v>
      </c>
      <c r="O74" s="307" t="str">
        <f t="shared" ref="O74:O137" si="17">IF($G74=$D74,AJ$8,IF($G74=$AA$9,AK$9,IF($G74="***","***",IFERROR(H74/N74,"-"))))</f>
        <v>***</v>
      </c>
    </row>
    <row r="75" spans="1:15" ht="15" customHeight="1" x14ac:dyDescent="0.35">
      <c r="A75" t="str">
        <f>IF(A74="","",IF(B74&gt;(SUMIFS(KEY!$Z$6:$Z$110,KEY!$X$6:$X$110,C75&amp;"-"&amp;A74)+1),IF((A74+1)&gt;$AA$6,"",(A74+1)),A74))</f>
        <v/>
      </c>
      <c r="B75" t="str">
        <f>IF(A75="","",COUNTIFS($A$8:$A75,A75)-2)</f>
        <v/>
      </c>
      <c r="C75" t="str">
        <f t="shared" si="16"/>
        <v>CARFAX</v>
      </c>
      <c r="D75" t="str">
        <f>IFERROR(VLOOKUP($C75&amp;"-"&amp;$A75,KEY!$X$6:$Y$110,2,FALSE),"")</f>
        <v/>
      </c>
      <c r="E75" t="str">
        <f>IF(B75=-1,"*N",IF(B75=0,"*H",IF(B75&lt;(COUNTIFS(DATA_FINAL!$B$5:$B$350,C75,DATA_FINAL!$D$5:$D$350,D75)+1),VLOOKUP(C75&amp;"-"&amp;D75&amp;"-"&amp;B75,DATA_FINAL!$F$5:$G$350,2,FALSE),IF(B75=(COUNTIFS(DATA_FINAL!$B$5:$B$350,C75,DATA_FINAL!$D$5:$D$350,D75)+1),"*T",""))))</f>
        <v/>
      </c>
      <c r="F75" t="str">
        <f t="shared" ref="F75:F138" si="18">IF(OR(E75="",E75="*N",E75="*H",E75="*T"),"",C75&amp;"-"&amp;E75)</f>
        <v/>
      </c>
      <c r="G75" s="64" t="str">
        <f>IF(E75="","***",IF(E75="*N",D75,IF(E75="*H",AA$9,IF(E75="*T","TOTAL (Store Count: "&amp;B74&amp;")",IFERROR(VLOOKUP(F75,DATA_FINAL!$A$5:$G$324,7,FALSE),"")))))</f>
        <v>***</v>
      </c>
      <c r="H75" s="71" t="str">
        <f>IF($G75=$D75,AF$8,IF($G75=$AA$9,AF$9,IF(LEFT($G75,5)=LEFT($AA$10,5),SUMIFS(DATA_FINAL!$AC$5:$AC$350,DATA_FINAL!$B$5:$B$350,$C75,DATA_FINAL!$D$5:$D$350,$D75),IF($G75="***","***",IFERROR(SUMIFS(DATA_FINAL!$AC$5:$AC$350,DATA_FINAL!$A$5:$A$350,$F75),"")))))</f>
        <v>***</v>
      </c>
      <c r="I75" s="72" t="str">
        <f>IF($G75=$D75,AB$8,IF($G75=$AA$9,AB$9,IF(LEFT($G75,5)=LEFT($AA$10,5),SUMIFS(DATA_FINAL!$P$5:$P$350,DATA_FINAL!$B$5:$B$350,$C75,DATA_FINAL!$D$5:$D$350,$D75),IF($G75="***","***",IFERROR(SUMIFS(DATA_FINAL!$P$5:$P$350,DATA_FINAL!$A$5:$A$350,$F75),"")))))</f>
        <v>***</v>
      </c>
      <c r="J75" s="72" t="str">
        <f>IF($G75=$D75,AC$8,IF($G75=$AA$9,AC$9,IF(LEFT($G75,5)=LEFT($AA$10,5),SUMIFS(DATA_FINAL!$S$5:$S$350,DATA_FINAL!$B$5:$B$350,$C75,DATA_FINAL!$D$5:$D$350,$D75),IF($G75="***","***",IFERROR(SUMIFS(DATA_FINAL!$S$5:$S$350,DATA_FINAL!$A$5:$A$350,$F75),"")))))</f>
        <v>***</v>
      </c>
      <c r="K75" s="84" t="str">
        <f t="shared" si="13"/>
        <v>***</v>
      </c>
      <c r="L75" s="72" t="str">
        <f t="shared" si="14"/>
        <v>***</v>
      </c>
      <c r="M75" s="72" t="str">
        <f t="shared" si="15"/>
        <v>***</v>
      </c>
      <c r="N75" s="71" t="str">
        <f>IF($G75=$D75,AJ$8,IF($G75=$AA$9,AJ$9,IF(LEFT($G75,5)=LEFT($AA$10,5),SUMIFS(DATA_FINAL!$AG$5:$AG$350,DATA_FINAL!$B$5:$B$350,$C75,DATA_FINAL!$D$5:$D$350,$D75),IF($G75="***","***",IFERROR(SUMIFS(DATA_FINAL!$AG$5:$AG$350,DATA_FINAL!$A$5:$A$350,$F75),"")))))</f>
        <v>***</v>
      </c>
      <c r="O75" s="307" t="str">
        <f t="shared" si="17"/>
        <v>***</v>
      </c>
    </row>
    <row r="76" spans="1:15" ht="15" customHeight="1" x14ac:dyDescent="0.35">
      <c r="A76" t="str">
        <f>IF(A75="","",IF(B75&gt;(SUMIFS(KEY!$Z$6:$Z$110,KEY!$X$6:$X$110,C76&amp;"-"&amp;A75)+1),IF((A75+1)&gt;$AA$6,"",(A75+1)),A75))</f>
        <v/>
      </c>
      <c r="B76" t="str">
        <f>IF(A76="","",COUNTIFS($A$8:$A76,A76)-2)</f>
        <v/>
      </c>
      <c r="C76" t="str">
        <f t="shared" si="16"/>
        <v>CARFAX</v>
      </c>
      <c r="D76" t="str">
        <f>IFERROR(VLOOKUP($C76&amp;"-"&amp;$A76,KEY!$X$6:$Y$110,2,FALSE),"")</f>
        <v/>
      </c>
      <c r="E76" t="str">
        <f>IF(B76=-1,"*N",IF(B76=0,"*H",IF(B76&lt;(COUNTIFS(DATA_FINAL!$B$5:$B$350,C76,DATA_FINAL!$D$5:$D$350,D76)+1),VLOOKUP(C76&amp;"-"&amp;D76&amp;"-"&amp;B76,DATA_FINAL!$F$5:$G$350,2,FALSE),IF(B76=(COUNTIFS(DATA_FINAL!$B$5:$B$350,C76,DATA_FINAL!$D$5:$D$350,D76)+1),"*T",""))))</f>
        <v/>
      </c>
      <c r="F76" t="str">
        <f t="shared" si="18"/>
        <v/>
      </c>
      <c r="G76" s="64" t="str">
        <f>IF(E76="","***",IF(E76="*N",D76,IF(E76="*H",AA$9,IF(E76="*T","TOTAL (Store Count: "&amp;B75&amp;")",IFERROR(VLOOKUP(F76,DATA_FINAL!$A$5:$G$324,7,FALSE),"")))))</f>
        <v>***</v>
      </c>
      <c r="H76" s="71" t="str">
        <f>IF($G76=$D76,AF$8,IF($G76=$AA$9,AF$9,IF(LEFT($G76,5)=LEFT($AA$10,5),SUMIFS(DATA_FINAL!$AC$5:$AC$350,DATA_FINAL!$B$5:$B$350,$C76,DATA_FINAL!$D$5:$D$350,$D76),IF($G76="***","***",IFERROR(SUMIFS(DATA_FINAL!$AC$5:$AC$350,DATA_FINAL!$A$5:$A$350,$F76),"")))))</f>
        <v>***</v>
      </c>
      <c r="I76" s="72" t="str">
        <f>IF($G76=$D76,AB$8,IF($G76=$AA$9,AB$9,IF(LEFT($G76,5)=LEFT($AA$10,5),SUMIFS(DATA_FINAL!$P$5:$P$350,DATA_FINAL!$B$5:$B$350,$C76,DATA_FINAL!$D$5:$D$350,$D76),IF($G76="***","***",IFERROR(SUMIFS(DATA_FINAL!$P$5:$P$350,DATA_FINAL!$A$5:$A$350,$F76),"")))))</f>
        <v>***</v>
      </c>
      <c r="J76" s="72" t="str">
        <f>IF($G76=$D76,AC$8,IF($G76=$AA$9,AC$9,IF(LEFT($G76,5)=LEFT($AA$10,5),SUMIFS(DATA_FINAL!$S$5:$S$350,DATA_FINAL!$B$5:$B$350,$C76,DATA_FINAL!$D$5:$D$350,$D76),IF($G76="***","***",IFERROR(SUMIFS(DATA_FINAL!$S$5:$S$350,DATA_FINAL!$A$5:$A$350,$F76),"")))))</f>
        <v>***</v>
      </c>
      <c r="K76" s="84" t="str">
        <f t="shared" si="13"/>
        <v>***</v>
      </c>
      <c r="L76" s="72" t="str">
        <f t="shared" si="14"/>
        <v>***</v>
      </c>
      <c r="M76" s="72" t="str">
        <f t="shared" si="15"/>
        <v>***</v>
      </c>
      <c r="N76" s="71" t="str">
        <f>IF($G76=$D76,AJ$8,IF($G76=$AA$9,AJ$9,IF(LEFT($G76,5)=LEFT($AA$10,5),SUMIFS(DATA_FINAL!$AG$5:$AG$350,DATA_FINAL!$B$5:$B$350,$C76,DATA_FINAL!$D$5:$D$350,$D76),IF($G76="***","***",IFERROR(SUMIFS(DATA_FINAL!$AG$5:$AG$350,DATA_FINAL!$A$5:$A$350,$F76),"")))))</f>
        <v>***</v>
      </c>
      <c r="O76" s="307" t="str">
        <f t="shared" si="17"/>
        <v>***</v>
      </c>
    </row>
    <row r="77" spans="1:15" ht="15" customHeight="1" x14ac:dyDescent="0.35">
      <c r="A77" t="str">
        <f>IF(A76="","",IF(B76&gt;(SUMIFS(KEY!$Z$6:$Z$110,KEY!$X$6:$X$110,C77&amp;"-"&amp;A76)+1),IF((A76+1)&gt;$AA$6,"",(A76+1)),A76))</f>
        <v/>
      </c>
      <c r="B77" t="str">
        <f>IF(A77="","",COUNTIFS($A$8:$A77,A77)-2)</f>
        <v/>
      </c>
      <c r="C77" t="str">
        <f t="shared" si="16"/>
        <v>CARFAX</v>
      </c>
      <c r="D77" t="str">
        <f>IFERROR(VLOOKUP($C77&amp;"-"&amp;$A77,KEY!$X$6:$Y$110,2,FALSE),"")</f>
        <v/>
      </c>
      <c r="E77" t="str">
        <f>IF(B77=-1,"*N",IF(B77=0,"*H",IF(B77&lt;(COUNTIFS(DATA_FINAL!$B$5:$B$350,C77,DATA_FINAL!$D$5:$D$350,D77)+1),VLOOKUP(C77&amp;"-"&amp;D77&amp;"-"&amp;B77,DATA_FINAL!$F$5:$G$350,2,FALSE),IF(B77=(COUNTIFS(DATA_FINAL!$B$5:$B$350,C77,DATA_FINAL!$D$5:$D$350,D77)+1),"*T",""))))</f>
        <v/>
      </c>
      <c r="F77" t="str">
        <f t="shared" si="18"/>
        <v/>
      </c>
      <c r="G77" s="64" t="str">
        <f>IF(E77="","***",IF(E77="*N",D77,IF(E77="*H",AA$9,IF(E77="*T","TOTAL (Store Count: "&amp;B76&amp;")",IFERROR(VLOOKUP(F77,DATA_FINAL!$A$5:$G$324,7,FALSE),"")))))</f>
        <v>***</v>
      </c>
      <c r="H77" s="71" t="str">
        <f>IF($G77=$D77,AF$8,IF($G77=$AA$9,AF$9,IF(LEFT($G77,5)=LEFT($AA$10,5),SUMIFS(DATA_FINAL!$AC$5:$AC$350,DATA_FINAL!$B$5:$B$350,$C77,DATA_FINAL!$D$5:$D$350,$D77),IF($G77="***","***",IFERROR(SUMIFS(DATA_FINAL!$AC$5:$AC$350,DATA_FINAL!$A$5:$A$350,$F77),"")))))</f>
        <v>***</v>
      </c>
      <c r="I77" s="72" t="str">
        <f>IF($G77=$D77,AB$8,IF($G77=$AA$9,AB$9,IF(LEFT($G77,5)=LEFT($AA$10,5),SUMIFS(DATA_FINAL!$P$5:$P$350,DATA_FINAL!$B$5:$B$350,$C77,DATA_FINAL!$D$5:$D$350,$D77),IF($G77="***","***",IFERROR(SUMIFS(DATA_FINAL!$P$5:$P$350,DATA_FINAL!$A$5:$A$350,$F77),"")))))</f>
        <v>***</v>
      </c>
      <c r="J77" s="72" t="str">
        <f>IF($G77=$D77,AC$8,IF($G77=$AA$9,AC$9,IF(LEFT($G77,5)=LEFT($AA$10,5),SUMIFS(DATA_FINAL!$S$5:$S$350,DATA_FINAL!$B$5:$B$350,$C77,DATA_FINAL!$D$5:$D$350,$D77),IF($G77="***","***",IFERROR(SUMIFS(DATA_FINAL!$S$5:$S$350,DATA_FINAL!$A$5:$A$350,$F77),"")))))</f>
        <v>***</v>
      </c>
      <c r="K77" s="84" t="str">
        <f t="shared" si="13"/>
        <v>***</v>
      </c>
      <c r="L77" s="72" t="str">
        <f t="shared" si="14"/>
        <v>***</v>
      </c>
      <c r="M77" s="72" t="str">
        <f t="shared" si="15"/>
        <v>***</v>
      </c>
      <c r="N77" s="71" t="str">
        <f>IF($G77=$D77,AJ$8,IF($G77=$AA$9,AJ$9,IF(LEFT($G77,5)=LEFT($AA$10,5),SUMIFS(DATA_FINAL!$AG$5:$AG$350,DATA_FINAL!$B$5:$B$350,$C77,DATA_FINAL!$D$5:$D$350,$D77),IF($G77="***","***",IFERROR(SUMIFS(DATA_FINAL!$AG$5:$AG$350,DATA_FINAL!$A$5:$A$350,$F77),"")))))</f>
        <v>***</v>
      </c>
      <c r="O77" s="307" t="str">
        <f t="shared" si="17"/>
        <v>***</v>
      </c>
    </row>
    <row r="78" spans="1:15" ht="15" customHeight="1" x14ac:dyDescent="0.35">
      <c r="A78" t="str">
        <f>IF(A77="","",IF(B77&gt;(SUMIFS(KEY!$Z$6:$Z$110,KEY!$X$6:$X$110,C78&amp;"-"&amp;A77)+1),IF((A77+1)&gt;$AA$6,"",(A77+1)),A77))</f>
        <v/>
      </c>
      <c r="B78" t="str">
        <f>IF(A78="","",COUNTIFS($A$8:$A78,A78)-2)</f>
        <v/>
      </c>
      <c r="C78" t="str">
        <f t="shared" si="16"/>
        <v>CARFAX</v>
      </c>
      <c r="D78" t="str">
        <f>IFERROR(VLOOKUP($C78&amp;"-"&amp;$A78,KEY!$X$6:$Y$110,2,FALSE),"")</f>
        <v/>
      </c>
      <c r="E78" t="str">
        <f>IF(B78=-1,"*N",IF(B78=0,"*H",IF(B78&lt;(COUNTIFS(DATA_FINAL!$B$5:$B$350,C78,DATA_FINAL!$D$5:$D$350,D78)+1),VLOOKUP(C78&amp;"-"&amp;D78&amp;"-"&amp;B78,DATA_FINAL!$F$5:$G$350,2,FALSE),IF(B78=(COUNTIFS(DATA_FINAL!$B$5:$B$350,C78,DATA_FINAL!$D$5:$D$350,D78)+1),"*T",""))))</f>
        <v/>
      </c>
      <c r="F78" t="str">
        <f t="shared" si="18"/>
        <v/>
      </c>
      <c r="G78" s="64" t="str">
        <f>IF(E78="","***",IF(E78="*N",D78,IF(E78="*H",AA$9,IF(E78="*T","TOTAL (Store Count: "&amp;B77&amp;")",IFERROR(VLOOKUP(F78,DATA_FINAL!$A$5:$G$324,7,FALSE),"")))))</f>
        <v>***</v>
      </c>
      <c r="H78" s="71" t="str">
        <f>IF($G78=$D78,AF$8,IF($G78=$AA$9,AF$9,IF(LEFT($G78,5)=LEFT($AA$10,5),SUMIFS(DATA_FINAL!$AC$5:$AC$350,DATA_FINAL!$B$5:$B$350,$C78,DATA_FINAL!$D$5:$D$350,$D78),IF($G78="***","***",IFERROR(SUMIFS(DATA_FINAL!$AC$5:$AC$350,DATA_FINAL!$A$5:$A$350,$F78),"")))))</f>
        <v>***</v>
      </c>
      <c r="I78" s="72" t="str">
        <f>IF($G78=$D78,AB$8,IF($G78=$AA$9,AB$9,IF(LEFT($G78,5)=LEFT($AA$10,5),SUMIFS(DATA_FINAL!$P$5:$P$350,DATA_FINAL!$B$5:$B$350,$C78,DATA_FINAL!$D$5:$D$350,$D78),IF($G78="***","***",IFERROR(SUMIFS(DATA_FINAL!$P$5:$P$350,DATA_FINAL!$A$5:$A$350,$F78),"")))))</f>
        <v>***</v>
      </c>
      <c r="J78" s="72" t="str">
        <f>IF($G78=$D78,AC$8,IF($G78=$AA$9,AC$9,IF(LEFT($G78,5)=LEFT($AA$10,5),SUMIFS(DATA_FINAL!$S$5:$S$350,DATA_FINAL!$B$5:$B$350,$C78,DATA_FINAL!$D$5:$D$350,$D78),IF($G78="***","***",IFERROR(SUMIFS(DATA_FINAL!$S$5:$S$350,DATA_FINAL!$A$5:$A$350,$F78),"")))))</f>
        <v>***</v>
      </c>
      <c r="K78" s="84" t="str">
        <f t="shared" si="13"/>
        <v>***</v>
      </c>
      <c r="L78" s="72" t="str">
        <f t="shared" si="14"/>
        <v>***</v>
      </c>
      <c r="M78" s="72" t="str">
        <f t="shared" si="15"/>
        <v>***</v>
      </c>
      <c r="N78" s="71" t="str">
        <f>IF($G78=$D78,AJ$8,IF($G78=$AA$9,AJ$9,IF(LEFT($G78,5)=LEFT($AA$10,5),SUMIFS(DATA_FINAL!$AG$5:$AG$350,DATA_FINAL!$B$5:$B$350,$C78,DATA_FINAL!$D$5:$D$350,$D78),IF($G78="***","***",IFERROR(SUMIFS(DATA_FINAL!$AG$5:$AG$350,DATA_FINAL!$A$5:$A$350,$F78),"")))))</f>
        <v>***</v>
      </c>
      <c r="O78" s="307" t="str">
        <f t="shared" si="17"/>
        <v>***</v>
      </c>
    </row>
    <row r="79" spans="1:15" ht="15" customHeight="1" x14ac:dyDescent="0.35">
      <c r="A79" t="str">
        <f>IF(A78="","",IF(B78&gt;(SUMIFS(KEY!$Z$6:$Z$110,KEY!$X$6:$X$110,C79&amp;"-"&amp;A78)+1),IF((A78+1)&gt;$AA$6,"",(A78+1)),A78))</f>
        <v/>
      </c>
      <c r="B79" t="str">
        <f>IF(A79="","",COUNTIFS($A$8:$A79,A79)-2)</f>
        <v/>
      </c>
      <c r="C79" t="str">
        <f t="shared" si="16"/>
        <v>CARFAX</v>
      </c>
      <c r="D79" t="str">
        <f>IFERROR(VLOOKUP($C79&amp;"-"&amp;$A79,KEY!$X$6:$Y$110,2,FALSE),"")</f>
        <v/>
      </c>
      <c r="E79" t="str">
        <f>IF(B79=-1,"*N",IF(B79=0,"*H",IF(B79&lt;(COUNTIFS(DATA_FINAL!$B$5:$B$350,C79,DATA_FINAL!$D$5:$D$350,D79)+1),VLOOKUP(C79&amp;"-"&amp;D79&amp;"-"&amp;B79,DATA_FINAL!$F$5:$G$350,2,FALSE),IF(B79=(COUNTIFS(DATA_FINAL!$B$5:$B$350,C79,DATA_FINAL!$D$5:$D$350,D79)+1),"*T",""))))</f>
        <v/>
      </c>
      <c r="F79" t="str">
        <f t="shared" si="18"/>
        <v/>
      </c>
      <c r="G79" s="64" t="str">
        <f>IF(E79="","***",IF(E79="*N",D79,IF(E79="*H",AA$9,IF(E79="*T","TOTAL (Store Count: "&amp;B78&amp;")",IFERROR(VLOOKUP(F79,DATA_FINAL!$A$5:$G$324,7,FALSE),"")))))</f>
        <v>***</v>
      </c>
      <c r="H79" s="71" t="str">
        <f>IF($G79=$D79,AF$8,IF($G79=$AA$9,AF$9,IF(LEFT($G79,5)=LEFT($AA$10,5),SUMIFS(DATA_FINAL!$AC$5:$AC$350,DATA_FINAL!$B$5:$B$350,$C79,DATA_FINAL!$D$5:$D$350,$D79),IF($G79="***","***",IFERROR(SUMIFS(DATA_FINAL!$AC$5:$AC$350,DATA_FINAL!$A$5:$A$350,$F79),"")))))</f>
        <v>***</v>
      </c>
      <c r="I79" s="72" t="str">
        <f>IF($G79=$D79,AB$8,IF($G79=$AA$9,AB$9,IF(LEFT($G79,5)=LEFT($AA$10,5),SUMIFS(DATA_FINAL!$P$5:$P$350,DATA_FINAL!$B$5:$B$350,$C79,DATA_FINAL!$D$5:$D$350,$D79),IF($G79="***","***",IFERROR(SUMIFS(DATA_FINAL!$P$5:$P$350,DATA_FINAL!$A$5:$A$350,$F79),"")))))</f>
        <v>***</v>
      </c>
      <c r="J79" s="72" t="str">
        <f>IF($G79=$D79,AC$8,IF($G79=$AA$9,AC$9,IF(LEFT($G79,5)=LEFT($AA$10,5),SUMIFS(DATA_FINAL!$S$5:$S$350,DATA_FINAL!$B$5:$B$350,$C79,DATA_FINAL!$D$5:$D$350,$D79),IF($G79="***","***",IFERROR(SUMIFS(DATA_FINAL!$S$5:$S$350,DATA_FINAL!$A$5:$A$350,$F79),"")))))</f>
        <v>***</v>
      </c>
      <c r="K79" s="84" t="str">
        <f t="shared" si="13"/>
        <v>***</v>
      </c>
      <c r="L79" s="72" t="str">
        <f t="shared" si="14"/>
        <v>***</v>
      </c>
      <c r="M79" s="72" t="str">
        <f t="shared" si="15"/>
        <v>***</v>
      </c>
      <c r="N79" s="71" t="str">
        <f>IF($G79=$D79,AJ$8,IF($G79=$AA$9,AJ$9,IF(LEFT($G79,5)=LEFT($AA$10,5),SUMIFS(DATA_FINAL!$AG$5:$AG$350,DATA_FINAL!$B$5:$B$350,$C79,DATA_FINAL!$D$5:$D$350,$D79),IF($G79="***","***",IFERROR(SUMIFS(DATA_FINAL!$AG$5:$AG$350,DATA_FINAL!$A$5:$A$350,$F79),"")))))</f>
        <v>***</v>
      </c>
      <c r="O79" s="307" t="str">
        <f t="shared" si="17"/>
        <v>***</v>
      </c>
    </row>
    <row r="80" spans="1:15" ht="15" customHeight="1" x14ac:dyDescent="0.35">
      <c r="A80" t="str">
        <f>IF(A79="","",IF(B79&gt;(SUMIFS(KEY!$Z$6:$Z$110,KEY!$X$6:$X$110,C80&amp;"-"&amp;A79)+1),IF((A79+1)&gt;$AA$6,"",(A79+1)),A79))</f>
        <v/>
      </c>
      <c r="B80" t="str">
        <f>IF(A80="","",COUNTIFS($A$8:$A80,A80)-2)</f>
        <v/>
      </c>
      <c r="C80" t="str">
        <f t="shared" si="16"/>
        <v>CARFAX</v>
      </c>
      <c r="D80" t="str">
        <f>IFERROR(VLOOKUP($C80&amp;"-"&amp;$A80,KEY!$X$6:$Y$110,2,FALSE),"")</f>
        <v/>
      </c>
      <c r="E80" t="str">
        <f>IF(B80=-1,"*N",IF(B80=0,"*H",IF(B80&lt;(COUNTIFS(DATA_FINAL!$B$5:$B$350,C80,DATA_FINAL!$D$5:$D$350,D80)+1),VLOOKUP(C80&amp;"-"&amp;D80&amp;"-"&amp;B80,DATA_FINAL!$F$5:$G$350,2,FALSE),IF(B80=(COUNTIFS(DATA_FINAL!$B$5:$B$350,C80,DATA_FINAL!$D$5:$D$350,D80)+1),"*T",""))))</f>
        <v/>
      </c>
      <c r="F80" t="str">
        <f t="shared" si="18"/>
        <v/>
      </c>
      <c r="G80" s="64" t="str">
        <f>IF(E80="","***",IF(E80="*N",D80,IF(E80="*H",AA$9,IF(E80="*T","TOTAL (Store Count: "&amp;B79&amp;")",IFERROR(VLOOKUP(F80,DATA_FINAL!$A$5:$G$324,7,FALSE),"")))))</f>
        <v>***</v>
      </c>
      <c r="H80" s="71" t="str">
        <f>IF($G80=$D80,AF$8,IF($G80=$AA$9,AF$9,IF(LEFT($G80,5)=LEFT($AA$10,5),SUMIFS(DATA_FINAL!$AC$5:$AC$350,DATA_FINAL!$B$5:$B$350,$C80,DATA_FINAL!$D$5:$D$350,$D80),IF($G80="***","***",IFERROR(SUMIFS(DATA_FINAL!$AC$5:$AC$350,DATA_FINAL!$A$5:$A$350,$F80),"")))))</f>
        <v>***</v>
      </c>
      <c r="I80" s="72" t="str">
        <f>IF($G80=$D80,AB$8,IF($G80=$AA$9,AB$9,IF(LEFT($G80,5)=LEFT($AA$10,5),SUMIFS(DATA_FINAL!$P$5:$P$350,DATA_FINAL!$B$5:$B$350,$C80,DATA_FINAL!$D$5:$D$350,$D80),IF($G80="***","***",IFERROR(SUMIFS(DATA_FINAL!$P$5:$P$350,DATA_FINAL!$A$5:$A$350,$F80),"")))))</f>
        <v>***</v>
      </c>
      <c r="J80" s="72" t="str">
        <f>IF($G80=$D80,AC$8,IF($G80=$AA$9,AC$9,IF(LEFT($G80,5)=LEFT($AA$10,5),SUMIFS(DATA_FINAL!$S$5:$S$350,DATA_FINAL!$B$5:$B$350,$C80,DATA_FINAL!$D$5:$D$350,$D80),IF($G80="***","***",IFERROR(SUMIFS(DATA_FINAL!$S$5:$S$350,DATA_FINAL!$A$5:$A$350,$F80),"")))))</f>
        <v>***</v>
      </c>
      <c r="K80" s="84" t="str">
        <f t="shared" si="13"/>
        <v>***</v>
      </c>
      <c r="L80" s="72" t="str">
        <f t="shared" si="14"/>
        <v>***</v>
      </c>
      <c r="M80" s="72" t="str">
        <f t="shared" si="15"/>
        <v>***</v>
      </c>
      <c r="N80" s="71" t="str">
        <f>IF($G80=$D80,AJ$8,IF($G80=$AA$9,AJ$9,IF(LEFT($G80,5)=LEFT($AA$10,5),SUMIFS(DATA_FINAL!$AG$5:$AG$350,DATA_FINAL!$B$5:$B$350,$C80,DATA_FINAL!$D$5:$D$350,$D80),IF($G80="***","***",IFERROR(SUMIFS(DATA_FINAL!$AG$5:$AG$350,DATA_FINAL!$A$5:$A$350,$F80),"")))))</f>
        <v>***</v>
      </c>
      <c r="O80" s="307" t="str">
        <f t="shared" si="17"/>
        <v>***</v>
      </c>
    </row>
    <row r="81" spans="1:15" ht="15" customHeight="1" x14ac:dyDescent="0.35">
      <c r="A81" t="str">
        <f>IF(A80="","",IF(B80&gt;(SUMIFS(KEY!$Z$6:$Z$110,KEY!$X$6:$X$110,C81&amp;"-"&amp;A80)+1),IF((A80+1)&gt;$AA$6,"",(A80+1)),A80))</f>
        <v/>
      </c>
      <c r="B81" t="str">
        <f>IF(A81="","",COUNTIFS($A$8:$A81,A81)-2)</f>
        <v/>
      </c>
      <c r="C81" t="str">
        <f t="shared" si="16"/>
        <v>CARFAX</v>
      </c>
      <c r="D81" t="str">
        <f>IFERROR(VLOOKUP($C81&amp;"-"&amp;$A81,KEY!$X$6:$Y$110,2,FALSE),"")</f>
        <v/>
      </c>
      <c r="E81" t="str">
        <f>IF(B81=-1,"*N",IF(B81=0,"*H",IF(B81&lt;(COUNTIFS(DATA_FINAL!$B$5:$B$350,C81,DATA_FINAL!$D$5:$D$350,D81)+1),VLOOKUP(C81&amp;"-"&amp;D81&amp;"-"&amp;B81,DATA_FINAL!$F$5:$G$350,2,FALSE),IF(B81=(COUNTIFS(DATA_FINAL!$B$5:$B$350,C81,DATA_FINAL!$D$5:$D$350,D81)+1),"*T",""))))</f>
        <v/>
      </c>
      <c r="F81" t="str">
        <f t="shared" si="18"/>
        <v/>
      </c>
      <c r="G81" s="64" t="str">
        <f>IF(E81="","***",IF(E81="*N",D81,IF(E81="*H",AA$9,IF(E81="*T","TOTAL (Store Count: "&amp;B80&amp;")",IFERROR(VLOOKUP(F81,DATA_FINAL!$A$5:$G$324,7,FALSE),"")))))</f>
        <v>***</v>
      </c>
      <c r="H81" s="71" t="str">
        <f>IF($G81=$D81,AF$8,IF($G81=$AA$9,AF$9,IF(LEFT($G81,5)=LEFT($AA$10,5),SUMIFS(DATA_FINAL!$AC$5:$AC$350,DATA_FINAL!$B$5:$B$350,$C81,DATA_FINAL!$D$5:$D$350,$D81),IF($G81="***","***",IFERROR(SUMIFS(DATA_FINAL!$AC$5:$AC$350,DATA_FINAL!$A$5:$A$350,$F81),"")))))</f>
        <v>***</v>
      </c>
      <c r="I81" s="72" t="str">
        <f>IF($G81=$D81,AB$8,IF($G81=$AA$9,AB$9,IF(LEFT($G81,5)=LEFT($AA$10,5),SUMIFS(DATA_FINAL!$P$5:$P$350,DATA_FINAL!$B$5:$B$350,$C81,DATA_FINAL!$D$5:$D$350,$D81),IF($G81="***","***",IFERROR(SUMIFS(DATA_FINAL!$P$5:$P$350,DATA_FINAL!$A$5:$A$350,$F81),"")))))</f>
        <v>***</v>
      </c>
      <c r="J81" s="72" t="str">
        <f>IF($G81=$D81,AC$8,IF($G81=$AA$9,AC$9,IF(LEFT($G81,5)=LEFT($AA$10,5),SUMIFS(DATA_FINAL!$S$5:$S$350,DATA_FINAL!$B$5:$B$350,$C81,DATA_FINAL!$D$5:$D$350,$D81),IF($G81="***","***",IFERROR(SUMIFS(DATA_FINAL!$S$5:$S$350,DATA_FINAL!$A$5:$A$350,$F81),"")))))</f>
        <v>***</v>
      </c>
      <c r="K81" s="84" t="str">
        <f t="shared" si="13"/>
        <v>***</v>
      </c>
      <c r="L81" s="72" t="str">
        <f t="shared" si="14"/>
        <v>***</v>
      </c>
      <c r="M81" s="72" t="str">
        <f t="shared" si="15"/>
        <v>***</v>
      </c>
      <c r="N81" s="71" t="str">
        <f>IF($G81=$D81,AJ$8,IF($G81=$AA$9,AJ$9,IF(LEFT($G81,5)=LEFT($AA$10,5),SUMIFS(DATA_FINAL!$AG$5:$AG$350,DATA_FINAL!$B$5:$B$350,$C81,DATA_FINAL!$D$5:$D$350,$D81),IF($G81="***","***",IFERROR(SUMIFS(DATA_FINAL!$AG$5:$AG$350,DATA_FINAL!$A$5:$A$350,$F81),"")))))</f>
        <v>***</v>
      </c>
      <c r="O81" s="307" t="str">
        <f t="shared" si="17"/>
        <v>***</v>
      </c>
    </row>
    <row r="82" spans="1:15" ht="15" customHeight="1" x14ac:dyDescent="0.35">
      <c r="A82" t="str">
        <f>IF(A81="","",IF(B81&gt;(SUMIFS(KEY!$Z$6:$Z$110,KEY!$X$6:$X$110,C82&amp;"-"&amp;A81)+1),IF((A81+1)&gt;$AA$6,"",(A81+1)),A81))</f>
        <v/>
      </c>
      <c r="B82" t="str">
        <f>IF(A82="","",COUNTIFS($A$8:$A82,A82)-2)</f>
        <v/>
      </c>
      <c r="C82" t="str">
        <f t="shared" si="16"/>
        <v>CARFAX</v>
      </c>
      <c r="D82" t="str">
        <f>IFERROR(VLOOKUP($C82&amp;"-"&amp;$A82,KEY!$X$6:$Y$110,2,FALSE),"")</f>
        <v/>
      </c>
      <c r="E82" t="str">
        <f>IF(B82=-1,"*N",IF(B82=0,"*H",IF(B82&lt;(COUNTIFS(DATA_FINAL!$B$5:$B$350,C82,DATA_FINAL!$D$5:$D$350,D82)+1),VLOOKUP(C82&amp;"-"&amp;D82&amp;"-"&amp;B82,DATA_FINAL!$F$5:$G$350,2,FALSE),IF(B82=(COUNTIFS(DATA_FINAL!$B$5:$B$350,C82,DATA_FINAL!$D$5:$D$350,D82)+1),"*T",""))))</f>
        <v/>
      </c>
      <c r="F82" t="str">
        <f t="shared" si="18"/>
        <v/>
      </c>
      <c r="G82" s="64" t="str">
        <f>IF(E82="","***",IF(E82="*N",D82,IF(E82="*H",AA$9,IF(E82="*T","TOTAL (Store Count: "&amp;B81&amp;")",IFERROR(VLOOKUP(F82,DATA_FINAL!$A$5:$G$324,7,FALSE),"")))))</f>
        <v>***</v>
      </c>
      <c r="H82" s="71" t="str">
        <f>IF($G82=$D82,AF$8,IF($G82=$AA$9,AF$9,IF(LEFT($G82,5)=LEFT($AA$10,5),SUMIFS(DATA_FINAL!$AC$5:$AC$350,DATA_FINAL!$B$5:$B$350,$C82,DATA_FINAL!$D$5:$D$350,$D82),IF($G82="***","***",IFERROR(SUMIFS(DATA_FINAL!$AC$5:$AC$350,DATA_FINAL!$A$5:$A$350,$F82),"")))))</f>
        <v>***</v>
      </c>
      <c r="I82" s="72" t="str">
        <f>IF($G82=$D82,AB$8,IF($G82=$AA$9,AB$9,IF(LEFT($G82,5)=LEFT($AA$10,5),SUMIFS(DATA_FINAL!$P$5:$P$350,DATA_FINAL!$B$5:$B$350,$C82,DATA_FINAL!$D$5:$D$350,$D82),IF($G82="***","***",IFERROR(SUMIFS(DATA_FINAL!$P$5:$P$350,DATA_FINAL!$A$5:$A$350,$F82),"")))))</f>
        <v>***</v>
      </c>
      <c r="J82" s="72" t="str">
        <f>IF($G82=$D82,AC$8,IF($G82=$AA$9,AC$9,IF(LEFT($G82,5)=LEFT($AA$10,5),SUMIFS(DATA_FINAL!$S$5:$S$350,DATA_FINAL!$B$5:$B$350,$C82,DATA_FINAL!$D$5:$D$350,$D82),IF($G82="***","***",IFERROR(SUMIFS(DATA_FINAL!$S$5:$S$350,DATA_FINAL!$A$5:$A$350,$F82),"")))))</f>
        <v>***</v>
      </c>
      <c r="K82" s="84" t="str">
        <f t="shared" si="13"/>
        <v>***</v>
      </c>
      <c r="L82" s="72" t="str">
        <f t="shared" si="14"/>
        <v>***</v>
      </c>
      <c r="M82" s="72" t="str">
        <f t="shared" si="15"/>
        <v>***</v>
      </c>
      <c r="N82" s="71" t="str">
        <f>IF($G82=$D82,AJ$8,IF($G82=$AA$9,AJ$9,IF(LEFT($G82,5)=LEFT($AA$10,5),SUMIFS(DATA_FINAL!$AG$5:$AG$350,DATA_FINAL!$B$5:$B$350,$C82,DATA_FINAL!$D$5:$D$350,$D82),IF($G82="***","***",IFERROR(SUMIFS(DATA_FINAL!$AG$5:$AG$350,DATA_FINAL!$A$5:$A$350,$F82),"")))))</f>
        <v>***</v>
      </c>
      <c r="O82" s="307" t="str">
        <f t="shared" si="17"/>
        <v>***</v>
      </c>
    </row>
    <row r="83" spans="1:15" ht="15" customHeight="1" x14ac:dyDescent="0.35">
      <c r="A83" t="str">
        <f>IF(A82="","",IF(B82&gt;(SUMIFS(KEY!$Z$6:$Z$110,KEY!$X$6:$X$110,C83&amp;"-"&amp;A82)+1),IF((A82+1)&gt;$AA$6,"",(A82+1)),A82))</f>
        <v/>
      </c>
      <c r="B83" t="str">
        <f>IF(A83="","",COUNTIFS($A$8:$A83,A83)-2)</f>
        <v/>
      </c>
      <c r="C83" t="str">
        <f t="shared" si="16"/>
        <v>CARFAX</v>
      </c>
      <c r="D83" t="str">
        <f>IFERROR(VLOOKUP($C83&amp;"-"&amp;$A83,KEY!$X$6:$Y$110,2,FALSE),"")</f>
        <v/>
      </c>
      <c r="E83" t="str">
        <f>IF(B83=-1,"*N",IF(B83=0,"*H",IF(B83&lt;(COUNTIFS(DATA_FINAL!$B$5:$B$350,C83,DATA_FINAL!$D$5:$D$350,D83)+1),VLOOKUP(C83&amp;"-"&amp;D83&amp;"-"&amp;B83,DATA_FINAL!$F$5:$G$350,2,FALSE),IF(B83=(COUNTIFS(DATA_FINAL!$B$5:$B$350,C83,DATA_FINAL!$D$5:$D$350,D83)+1),"*T",""))))</f>
        <v/>
      </c>
      <c r="F83" t="str">
        <f t="shared" si="18"/>
        <v/>
      </c>
      <c r="G83" s="64" t="str">
        <f>IF(E83="","***",IF(E83="*N",D83,IF(E83="*H",AA$9,IF(E83="*T","TOTAL (Store Count: "&amp;B82&amp;")",IFERROR(VLOOKUP(F83,DATA_FINAL!$A$5:$G$324,7,FALSE),"")))))</f>
        <v>***</v>
      </c>
      <c r="H83" s="71" t="str">
        <f>IF($G83=$D83,AF$8,IF($G83=$AA$9,AF$9,IF(LEFT($G83,5)=LEFT($AA$10,5),SUMIFS(DATA_FINAL!$AC$5:$AC$350,DATA_FINAL!$B$5:$B$350,$C83,DATA_FINAL!$D$5:$D$350,$D83),IF($G83="***","***",IFERROR(SUMIFS(DATA_FINAL!$AC$5:$AC$350,DATA_FINAL!$A$5:$A$350,$F83),"")))))</f>
        <v>***</v>
      </c>
      <c r="I83" s="72" t="str">
        <f>IF($G83=$D83,AB$8,IF($G83=$AA$9,AB$9,IF(LEFT($G83,5)=LEFT($AA$10,5),SUMIFS(DATA_FINAL!$P$5:$P$350,DATA_FINAL!$B$5:$B$350,$C83,DATA_FINAL!$D$5:$D$350,$D83),IF($G83="***","***",IFERROR(SUMIFS(DATA_FINAL!$P$5:$P$350,DATA_FINAL!$A$5:$A$350,$F83),"")))))</f>
        <v>***</v>
      </c>
      <c r="J83" s="72" t="str">
        <f>IF($G83=$D83,AC$8,IF($G83=$AA$9,AC$9,IF(LEFT($G83,5)=LEFT($AA$10,5),SUMIFS(DATA_FINAL!$S$5:$S$350,DATA_FINAL!$B$5:$B$350,$C83,DATA_FINAL!$D$5:$D$350,$D83),IF($G83="***","***",IFERROR(SUMIFS(DATA_FINAL!$S$5:$S$350,DATA_FINAL!$A$5:$A$350,$F83),"")))))</f>
        <v>***</v>
      </c>
      <c r="K83" s="84" t="str">
        <f t="shared" si="13"/>
        <v>***</v>
      </c>
      <c r="L83" s="72" t="str">
        <f t="shared" si="14"/>
        <v>***</v>
      </c>
      <c r="M83" s="72" t="str">
        <f t="shared" si="15"/>
        <v>***</v>
      </c>
      <c r="N83" s="71" t="str">
        <f>IF($G83=$D83,AJ$8,IF($G83=$AA$9,AJ$9,IF(LEFT($G83,5)=LEFT($AA$10,5),SUMIFS(DATA_FINAL!$AG$5:$AG$350,DATA_FINAL!$B$5:$B$350,$C83,DATA_FINAL!$D$5:$D$350,$D83),IF($G83="***","***",IFERROR(SUMIFS(DATA_FINAL!$AG$5:$AG$350,DATA_FINAL!$A$5:$A$350,$F83),"")))))</f>
        <v>***</v>
      </c>
      <c r="O83" s="307" t="str">
        <f t="shared" si="17"/>
        <v>***</v>
      </c>
    </row>
    <row r="84" spans="1:15" ht="15" customHeight="1" x14ac:dyDescent="0.35">
      <c r="A84" t="str">
        <f>IF(A83="","",IF(B83&gt;(SUMIFS(KEY!$Z$6:$Z$110,KEY!$X$6:$X$110,C84&amp;"-"&amp;A83)+1),IF((A83+1)&gt;$AA$6,"",(A83+1)),A83))</f>
        <v/>
      </c>
      <c r="B84" t="str">
        <f>IF(A84="","",COUNTIFS($A$8:$A84,A84)-2)</f>
        <v/>
      </c>
      <c r="C84" t="str">
        <f t="shared" si="16"/>
        <v>CARFAX</v>
      </c>
      <c r="D84" t="str">
        <f>IFERROR(VLOOKUP($C84&amp;"-"&amp;$A84,KEY!$X$6:$Y$110,2,FALSE),"")</f>
        <v/>
      </c>
      <c r="E84" t="str">
        <f>IF(B84=-1,"*N",IF(B84=0,"*H",IF(B84&lt;(COUNTIFS(DATA_FINAL!$B$5:$B$350,C84,DATA_FINAL!$D$5:$D$350,D84)+1),VLOOKUP(C84&amp;"-"&amp;D84&amp;"-"&amp;B84,DATA_FINAL!$F$5:$G$350,2,FALSE),IF(B84=(COUNTIFS(DATA_FINAL!$B$5:$B$350,C84,DATA_FINAL!$D$5:$D$350,D84)+1),"*T",""))))</f>
        <v/>
      </c>
      <c r="F84" t="str">
        <f t="shared" si="18"/>
        <v/>
      </c>
      <c r="G84" s="64" t="str">
        <f>IF(E84="","***",IF(E84="*N",D84,IF(E84="*H",AA$9,IF(E84="*T","TOTAL (Store Count: "&amp;B83&amp;")",IFERROR(VLOOKUP(F84,DATA_FINAL!$A$5:$G$324,7,FALSE),"")))))</f>
        <v>***</v>
      </c>
      <c r="H84" s="71" t="str">
        <f>IF($G84=$D84,AF$8,IF($G84=$AA$9,AF$9,IF(LEFT($G84,5)=LEFT($AA$10,5),SUMIFS(DATA_FINAL!$AC$5:$AC$350,DATA_FINAL!$B$5:$B$350,$C84,DATA_FINAL!$D$5:$D$350,$D84),IF($G84="***","***",IFERROR(SUMIFS(DATA_FINAL!$AC$5:$AC$350,DATA_FINAL!$A$5:$A$350,$F84),"")))))</f>
        <v>***</v>
      </c>
      <c r="I84" s="72" t="str">
        <f>IF($G84=$D84,AB$8,IF($G84=$AA$9,AB$9,IF(LEFT($G84,5)=LEFT($AA$10,5),SUMIFS(DATA_FINAL!$P$5:$P$350,DATA_FINAL!$B$5:$B$350,$C84,DATA_FINAL!$D$5:$D$350,$D84),IF($G84="***","***",IFERROR(SUMIFS(DATA_FINAL!$P$5:$P$350,DATA_FINAL!$A$5:$A$350,$F84),"")))))</f>
        <v>***</v>
      </c>
      <c r="J84" s="72" t="str">
        <f>IF($G84=$D84,AC$8,IF($G84=$AA$9,AC$9,IF(LEFT($G84,5)=LEFT($AA$10,5),SUMIFS(DATA_FINAL!$S$5:$S$350,DATA_FINAL!$B$5:$B$350,$C84,DATA_FINAL!$D$5:$D$350,$D84),IF($G84="***","***",IFERROR(SUMIFS(DATA_FINAL!$S$5:$S$350,DATA_FINAL!$A$5:$A$350,$F84),"")))))</f>
        <v>***</v>
      </c>
      <c r="K84" s="84" t="str">
        <f t="shared" si="13"/>
        <v>***</v>
      </c>
      <c r="L84" s="72" t="str">
        <f t="shared" si="14"/>
        <v>***</v>
      </c>
      <c r="M84" s="72" t="str">
        <f t="shared" si="15"/>
        <v>***</v>
      </c>
      <c r="N84" s="71" t="str">
        <f>IF($G84=$D84,AJ$8,IF($G84=$AA$9,AJ$9,IF(LEFT($G84,5)=LEFT($AA$10,5),SUMIFS(DATA_FINAL!$AG$5:$AG$350,DATA_FINAL!$B$5:$B$350,$C84,DATA_FINAL!$D$5:$D$350,$D84),IF($G84="***","***",IFERROR(SUMIFS(DATA_FINAL!$AG$5:$AG$350,DATA_FINAL!$A$5:$A$350,$F84),"")))))</f>
        <v>***</v>
      </c>
      <c r="O84" s="307" t="str">
        <f t="shared" si="17"/>
        <v>***</v>
      </c>
    </row>
    <row r="85" spans="1:15" ht="15" customHeight="1" x14ac:dyDescent="0.35">
      <c r="A85" t="str">
        <f>IF(A84="","",IF(B84&gt;(SUMIFS(KEY!$Z$6:$Z$110,KEY!$X$6:$X$110,C85&amp;"-"&amp;A84)+1),IF((A84+1)&gt;$AA$6,"",(A84+1)),A84))</f>
        <v/>
      </c>
      <c r="B85" t="str">
        <f>IF(A85="","",COUNTIFS($A$8:$A85,A85)-2)</f>
        <v/>
      </c>
      <c r="C85" t="str">
        <f t="shared" si="16"/>
        <v>CARFAX</v>
      </c>
      <c r="D85" t="str">
        <f>IFERROR(VLOOKUP($C85&amp;"-"&amp;$A85,KEY!$X$6:$Y$110,2,FALSE),"")</f>
        <v/>
      </c>
      <c r="E85" t="str">
        <f>IF(B85=-1,"*N",IF(B85=0,"*H",IF(B85&lt;(COUNTIFS(DATA_FINAL!$B$5:$B$350,C85,DATA_FINAL!$D$5:$D$350,D85)+1),VLOOKUP(C85&amp;"-"&amp;D85&amp;"-"&amp;B85,DATA_FINAL!$F$5:$G$350,2,FALSE),IF(B85=(COUNTIFS(DATA_FINAL!$B$5:$B$350,C85,DATA_FINAL!$D$5:$D$350,D85)+1),"*T",""))))</f>
        <v/>
      </c>
      <c r="F85" t="str">
        <f t="shared" si="18"/>
        <v/>
      </c>
      <c r="G85" s="64" t="str">
        <f>IF(E85="","***",IF(E85="*N",D85,IF(E85="*H",AA$9,IF(E85="*T","TOTAL (Store Count: "&amp;B84&amp;")",IFERROR(VLOOKUP(F85,DATA_FINAL!$A$5:$G$324,7,FALSE),"")))))</f>
        <v>***</v>
      </c>
      <c r="H85" s="71" t="str">
        <f>IF($G85=$D85,AF$8,IF($G85=$AA$9,AF$9,IF(LEFT($G85,5)=LEFT($AA$10,5),SUMIFS(DATA_FINAL!$AC$5:$AC$350,DATA_FINAL!$B$5:$B$350,$C85,DATA_FINAL!$D$5:$D$350,$D85),IF($G85="***","***",IFERROR(SUMIFS(DATA_FINAL!$AC$5:$AC$350,DATA_FINAL!$A$5:$A$350,$F85),"")))))</f>
        <v>***</v>
      </c>
      <c r="I85" s="72" t="str">
        <f>IF($G85=$D85,AB$8,IF($G85=$AA$9,AB$9,IF(LEFT($G85,5)=LEFT($AA$10,5),SUMIFS(DATA_FINAL!$P$5:$P$350,DATA_FINAL!$B$5:$B$350,$C85,DATA_FINAL!$D$5:$D$350,$D85),IF($G85="***","***",IFERROR(SUMIFS(DATA_FINAL!$P$5:$P$350,DATA_FINAL!$A$5:$A$350,$F85),"")))))</f>
        <v>***</v>
      </c>
      <c r="J85" s="72" t="str">
        <f>IF($G85=$D85,AC$8,IF($G85=$AA$9,AC$9,IF(LEFT($G85,5)=LEFT($AA$10,5),SUMIFS(DATA_FINAL!$S$5:$S$350,DATA_FINAL!$B$5:$B$350,$C85,DATA_FINAL!$D$5:$D$350,$D85),IF($G85="***","***",IFERROR(SUMIFS(DATA_FINAL!$S$5:$S$350,DATA_FINAL!$A$5:$A$350,$F85),"")))))</f>
        <v>***</v>
      </c>
      <c r="K85" s="84" t="str">
        <f t="shared" si="13"/>
        <v>***</v>
      </c>
      <c r="L85" s="72" t="str">
        <f t="shared" si="14"/>
        <v>***</v>
      </c>
      <c r="M85" s="72" t="str">
        <f t="shared" si="15"/>
        <v>***</v>
      </c>
      <c r="N85" s="71" t="str">
        <f>IF($G85=$D85,AJ$8,IF($G85=$AA$9,AJ$9,IF(LEFT($G85,5)=LEFT($AA$10,5),SUMIFS(DATA_FINAL!$AG$5:$AG$350,DATA_FINAL!$B$5:$B$350,$C85,DATA_FINAL!$D$5:$D$350,$D85),IF($G85="***","***",IFERROR(SUMIFS(DATA_FINAL!$AG$5:$AG$350,DATA_FINAL!$A$5:$A$350,$F85),"")))))</f>
        <v>***</v>
      </c>
      <c r="O85" s="307" t="str">
        <f t="shared" si="17"/>
        <v>***</v>
      </c>
    </row>
    <row r="86" spans="1:15" ht="15" customHeight="1" x14ac:dyDescent="0.35">
      <c r="A86" t="str">
        <f>IF(A85="","",IF(B85&gt;(SUMIFS(KEY!$Z$6:$Z$110,KEY!$X$6:$X$110,C86&amp;"-"&amp;A85)+1),IF((A85+1)&gt;$AA$6,"",(A85+1)),A85))</f>
        <v/>
      </c>
      <c r="B86" t="str">
        <f>IF(A86="","",COUNTIFS($A$8:$A86,A86)-2)</f>
        <v/>
      </c>
      <c r="C86" t="str">
        <f t="shared" si="16"/>
        <v>CARFAX</v>
      </c>
      <c r="D86" t="str">
        <f>IFERROR(VLOOKUP($C86&amp;"-"&amp;$A86,KEY!$X$6:$Y$110,2,FALSE),"")</f>
        <v/>
      </c>
      <c r="E86" t="str">
        <f>IF(B86=-1,"*N",IF(B86=0,"*H",IF(B86&lt;(COUNTIFS(DATA_FINAL!$B$5:$B$350,C86,DATA_FINAL!$D$5:$D$350,D86)+1),VLOOKUP(C86&amp;"-"&amp;D86&amp;"-"&amp;B86,DATA_FINAL!$F$5:$G$350,2,FALSE),IF(B86=(COUNTIFS(DATA_FINAL!$B$5:$B$350,C86,DATA_FINAL!$D$5:$D$350,D86)+1),"*T",""))))</f>
        <v/>
      </c>
      <c r="F86" t="str">
        <f t="shared" si="18"/>
        <v/>
      </c>
      <c r="G86" s="64" t="str">
        <f>IF(E86="","***",IF(E86="*N",D86,IF(E86="*H",AA$9,IF(E86="*T","TOTAL (Store Count: "&amp;B85&amp;")",IFERROR(VLOOKUP(F86,DATA_FINAL!$A$5:$G$324,7,FALSE),"")))))</f>
        <v>***</v>
      </c>
      <c r="H86" s="71" t="str">
        <f>IF($G86=$D86,AF$8,IF($G86=$AA$9,AF$9,IF(LEFT($G86,5)=LEFT($AA$10,5),SUMIFS(DATA_FINAL!$AC$5:$AC$350,DATA_FINAL!$B$5:$B$350,$C86,DATA_FINAL!$D$5:$D$350,$D86),IF($G86="***","***",IFERROR(SUMIFS(DATA_FINAL!$AC$5:$AC$350,DATA_FINAL!$A$5:$A$350,$F86),"")))))</f>
        <v>***</v>
      </c>
      <c r="I86" s="72" t="str">
        <f>IF($G86=$D86,AB$8,IF($G86=$AA$9,AB$9,IF(LEFT($G86,5)=LEFT($AA$10,5),SUMIFS(DATA_FINAL!$P$5:$P$350,DATA_FINAL!$B$5:$B$350,$C86,DATA_FINAL!$D$5:$D$350,$D86),IF($G86="***","***",IFERROR(SUMIFS(DATA_FINAL!$P$5:$P$350,DATA_FINAL!$A$5:$A$350,$F86),"")))))</f>
        <v>***</v>
      </c>
      <c r="J86" s="72" t="str">
        <f>IF($G86=$D86,AC$8,IF($G86=$AA$9,AC$9,IF(LEFT($G86,5)=LEFT($AA$10,5),SUMIFS(DATA_FINAL!$S$5:$S$350,DATA_FINAL!$B$5:$B$350,$C86,DATA_FINAL!$D$5:$D$350,$D86),IF($G86="***","***",IFERROR(SUMIFS(DATA_FINAL!$S$5:$S$350,DATA_FINAL!$A$5:$A$350,$F86),"")))))</f>
        <v>***</v>
      </c>
      <c r="K86" s="84" t="str">
        <f t="shared" si="13"/>
        <v>***</v>
      </c>
      <c r="L86" s="72" t="str">
        <f t="shared" si="14"/>
        <v>***</v>
      </c>
      <c r="M86" s="72" t="str">
        <f t="shared" si="15"/>
        <v>***</v>
      </c>
      <c r="N86" s="71" t="str">
        <f>IF($G86=$D86,AJ$8,IF($G86=$AA$9,AJ$9,IF(LEFT($G86,5)=LEFT($AA$10,5),SUMIFS(DATA_FINAL!$AG$5:$AG$350,DATA_FINAL!$B$5:$B$350,$C86,DATA_FINAL!$D$5:$D$350,$D86),IF($G86="***","***",IFERROR(SUMIFS(DATA_FINAL!$AG$5:$AG$350,DATA_FINAL!$A$5:$A$350,$F86),"")))))</f>
        <v>***</v>
      </c>
      <c r="O86" s="307" t="str">
        <f t="shared" si="17"/>
        <v>***</v>
      </c>
    </row>
    <row r="87" spans="1:15" ht="15" customHeight="1" x14ac:dyDescent="0.35">
      <c r="A87" t="str">
        <f>IF(A86="","",IF(B86&gt;(SUMIFS(KEY!$Z$6:$Z$110,KEY!$X$6:$X$110,C87&amp;"-"&amp;A86)+1),IF((A86+1)&gt;$AA$6,"",(A86+1)),A86))</f>
        <v/>
      </c>
      <c r="B87" t="str">
        <f>IF(A87="","",COUNTIFS($A$8:$A87,A87)-2)</f>
        <v/>
      </c>
      <c r="C87" t="str">
        <f t="shared" si="16"/>
        <v>CARFAX</v>
      </c>
      <c r="D87" t="str">
        <f>IFERROR(VLOOKUP($C87&amp;"-"&amp;$A87,KEY!$X$6:$Y$110,2,FALSE),"")</f>
        <v/>
      </c>
      <c r="E87" t="str">
        <f>IF(B87=-1,"*N",IF(B87=0,"*H",IF(B87&lt;(COUNTIFS(DATA_FINAL!$B$5:$B$350,C87,DATA_FINAL!$D$5:$D$350,D87)+1),VLOOKUP(C87&amp;"-"&amp;D87&amp;"-"&amp;B87,DATA_FINAL!$F$5:$G$350,2,FALSE),IF(B87=(COUNTIFS(DATA_FINAL!$B$5:$B$350,C87,DATA_FINAL!$D$5:$D$350,D87)+1),"*T",""))))</f>
        <v/>
      </c>
      <c r="F87" t="str">
        <f t="shared" si="18"/>
        <v/>
      </c>
      <c r="G87" s="64" t="str">
        <f>IF(E87="","***",IF(E87="*N",D87,IF(E87="*H",AA$9,IF(E87="*T","TOTAL (Store Count: "&amp;B86&amp;")",IFERROR(VLOOKUP(F87,DATA_FINAL!$A$5:$G$324,7,FALSE),"")))))</f>
        <v>***</v>
      </c>
      <c r="H87" s="71" t="str">
        <f>IF($G87=$D87,AF$8,IF($G87=$AA$9,AF$9,IF(LEFT($G87,5)=LEFT($AA$10,5),SUMIFS(DATA_FINAL!$AC$5:$AC$350,DATA_FINAL!$B$5:$B$350,$C87,DATA_FINAL!$D$5:$D$350,$D87),IF($G87="***","***",IFERROR(SUMIFS(DATA_FINAL!$AC$5:$AC$350,DATA_FINAL!$A$5:$A$350,$F87),"")))))</f>
        <v>***</v>
      </c>
      <c r="I87" s="72" t="str">
        <f>IF($G87=$D87,AB$8,IF($G87=$AA$9,AB$9,IF(LEFT($G87,5)=LEFT($AA$10,5),SUMIFS(DATA_FINAL!$P$5:$P$350,DATA_FINAL!$B$5:$B$350,$C87,DATA_FINAL!$D$5:$D$350,$D87),IF($G87="***","***",IFERROR(SUMIFS(DATA_FINAL!$P$5:$P$350,DATA_FINAL!$A$5:$A$350,$F87),"")))))</f>
        <v>***</v>
      </c>
      <c r="J87" s="72" t="str">
        <f>IF($G87=$D87,AC$8,IF($G87=$AA$9,AC$9,IF(LEFT($G87,5)=LEFT($AA$10,5),SUMIFS(DATA_FINAL!$S$5:$S$350,DATA_FINAL!$B$5:$B$350,$C87,DATA_FINAL!$D$5:$D$350,$D87),IF($G87="***","***",IFERROR(SUMIFS(DATA_FINAL!$S$5:$S$350,DATA_FINAL!$A$5:$A$350,$F87),"")))))</f>
        <v>***</v>
      </c>
      <c r="K87" s="84" t="str">
        <f t="shared" si="13"/>
        <v>***</v>
      </c>
      <c r="L87" s="72" t="str">
        <f t="shared" si="14"/>
        <v>***</v>
      </c>
      <c r="M87" s="72" t="str">
        <f t="shared" si="15"/>
        <v>***</v>
      </c>
      <c r="N87" s="71" t="str">
        <f>IF($G87=$D87,AJ$8,IF($G87=$AA$9,AJ$9,IF(LEFT($G87,5)=LEFT($AA$10,5),SUMIFS(DATA_FINAL!$AG$5:$AG$350,DATA_FINAL!$B$5:$B$350,$C87,DATA_FINAL!$D$5:$D$350,$D87),IF($G87="***","***",IFERROR(SUMIFS(DATA_FINAL!$AG$5:$AG$350,DATA_FINAL!$A$5:$A$350,$F87),"")))))</f>
        <v>***</v>
      </c>
      <c r="O87" s="307" t="str">
        <f t="shared" si="17"/>
        <v>***</v>
      </c>
    </row>
    <row r="88" spans="1:15" ht="15" customHeight="1" x14ac:dyDescent="0.35">
      <c r="A88" t="str">
        <f>IF(A87="","",IF(B87&gt;(SUMIFS(KEY!$Z$6:$Z$110,KEY!$X$6:$X$110,C88&amp;"-"&amp;A87)+1),IF((A87+1)&gt;$AA$6,"",(A87+1)),A87))</f>
        <v/>
      </c>
      <c r="B88" t="str">
        <f>IF(A88="","",COUNTIFS($A$8:$A88,A88)-2)</f>
        <v/>
      </c>
      <c r="C88" t="str">
        <f t="shared" si="16"/>
        <v>CARFAX</v>
      </c>
      <c r="D88" t="str">
        <f>IFERROR(VLOOKUP($C88&amp;"-"&amp;$A88,KEY!$X$6:$Y$110,2,FALSE),"")</f>
        <v/>
      </c>
      <c r="E88" t="str">
        <f>IF(B88=-1,"*N",IF(B88=0,"*H",IF(B88&lt;(COUNTIFS(DATA_FINAL!$B$5:$B$350,C88,DATA_FINAL!$D$5:$D$350,D88)+1),VLOOKUP(C88&amp;"-"&amp;D88&amp;"-"&amp;B88,DATA_FINAL!$F$5:$G$350,2,FALSE),IF(B88=(COUNTIFS(DATA_FINAL!$B$5:$B$350,C88,DATA_FINAL!$D$5:$D$350,D88)+1),"*T",""))))</f>
        <v/>
      </c>
      <c r="F88" t="str">
        <f t="shared" si="18"/>
        <v/>
      </c>
      <c r="G88" s="64" t="str">
        <f>IF(E88="","***",IF(E88="*N",D88,IF(E88="*H",AA$9,IF(E88="*T","TOTAL (Store Count: "&amp;B87&amp;")",IFERROR(VLOOKUP(F88,DATA_FINAL!$A$5:$G$324,7,FALSE),"")))))</f>
        <v>***</v>
      </c>
      <c r="H88" s="71" t="str">
        <f>IF($G88=$D88,AF$8,IF($G88=$AA$9,AF$9,IF(LEFT($G88,5)=LEFT($AA$10,5),SUMIFS(DATA_FINAL!$AC$5:$AC$350,DATA_FINAL!$B$5:$B$350,$C88,DATA_FINAL!$D$5:$D$350,$D88),IF($G88="***","***",IFERROR(SUMIFS(DATA_FINAL!$AC$5:$AC$350,DATA_FINAL!$A$5:$A$350,$F88),"")))))</f>
        <v>***</v>
      </c>
      <c r="I88" s="72" t="str">
        <f>IF($G88=$D88,AB$8,IF($G88=$AA$9,AB$9,IF(LEFT($G88,5)=LEFT($AA$10,5),SUMIFS(DATA_FINAL!$P$5:$P$350,DATA_FINAL!$B$5:$B$350,$C88,DATA_FINAL!$D$5:$D$350,$D88),IF($G88="***","***",IFERROR(SUMIFS(DATA_FINAL!$P$5:$P$350,DATA_FINAL!$A$5:$A$350,$F88),"")))))</f>
        <v>***</v>
      </c>
      <c r="J88" s="72" t="str">
        <f>IF($G88=$D88,AC$8,IF($G88=$AA$9,AC$9,IF(LEFT($G88,5)=LEFT($AA$10,5),SUMIFS(DATA_FINAL!$S$5:$S$350,DATA_FINAL!$B$5:$B$350,$C88,DATA_FINAL!$D$5:$D$350,$D88),IF($G88="***","***",IFERROR(SUMIFS(DATA_FINAL!$S$5:$S$350,DATA_FINAL!$A$5:$A$350,$F88),"")))))</f>
        <v>***</v>
      </c>
      <c r="K88" s="84" t="str">
        <f t="shared" si="13"/>
        <v>***</v>
      </c>
      <c r="L88" s="72" t="str">
        <f t="shared" si="14"/>
        <v>***</v>
      </c>
      <c r="M88" s="72" t="str">
        <f t="shared" si="15"/>
        <v>***</v>
      </c>
      <c r="N88" s="71" t="str">
        <f>IF($G88=$D88,AJ$8,IF($G88=$AA$9,AJ$9,IF(LEFT($G88,5)=LEFT($AA$10,5),SUMIFS(DATA_FINAL!$AG$5:$AG$350,DATA_FINAL!$B$5:$B$350,$C88,DATA_FINAL!$D$5:$D$350,$D88),IF($G88="***","***",IFERROR(SUMIFS(DATA_FINAL!$AG$5:$AG$350,DATA_FINAL!$A$5:$A$350,$F88),"")))))</f>
        <v>***</v>
      </c>
      <c r="O88" s="307" t="str">
        <f t="shared" si="17"/>
        <v>***</v>
      </c>
    </row>
    <row r="89" spans="1:15" ht="15" customHeight="1" x14ac:dyDescent="0.35">
      <c r="A89" t="str">
        <f>IF(A88="","",IF(B88&gt;(SUMIFS(KEY!$Z$6:$Z$110,KEY!$X$6:$X$110,C89&amp;"-"&amp;A88)+1),IF((A88+1)&gt;$AA$6,"",(A88+1)),A88))</f>
        <v/>
      </c>
      <c r="B89" t="str">
        <f>IF(A89="","",COUNTIFS($A$8:$A89,A89)-2)</f>
        <v/>
      </c>
      <c r="C89" t="str">
        <f t="shared" si="16"/>
        <v>CARFAX</v>
      </c>
      <c r="D89" t="str">
        <f>IFERROR(VLOOKUP($C89&amp;"-"&amp;$A89,KEY!$X$6:$Y$110,2,FALSE),"")</f>
        <v/>
      </c>
      <c r="E89" t="str">
        <f>IF(B89=-1,"*N",IF(B89=0,"*H",IF(B89&lt;(COUNTIFS(DATA_FINAL!$B$5:$B$350,C89,DATA_FINAL!$D$5:$D$350,D89)+1),VLOOKUP(C89&amp;"-"&amp;D89&amp;"-"&amp;B89,DATA_FINAL!$F$5:$G$350,2,FALSE),IF(B89=(COUNTIFS(DATA_FINAL!$B$5:$B$350,C89,DATA_FINAL!$D$5:$D$350,D89)+1),"*T",""))))</f>
        <v/>
      </c>
      <c r="F89" t="str">
        <f t="shared" si="18"/>
        <v/>
      </c>
      <c r="G89" s="64" t="str">
        <f>IF(E89="","***",IF(E89="*N",D89,IF(E89="*H",AA$9,IF(E89="*T","TOTAL (Store Count: "&amp;B88&amp;")",IFERROR(VLOOKUP(F89,DATA_FINAL!$A$5:$G$324,7,FALSE),"")))))</f>
        <v>***</v>
      </c>
      <c r="H89" s="71" t="str">
        <f>IF($G89=$D89,AF$8,IF($G89=$AA$9,AF$9,IF(LEFT($G89,5)=LEFT($AA$10,5),SUMIFS(DATA_FINAL!$AC$5:$AC$350,DATA_FINAL!$B$5:$B$350,$C89,DATA_FINAL!$D$5:$D$350,$D89),IF($G89="***","***",IFERROR(SUMIFS(DATA_FINAL!$AC$5:$AC$350,DATA_FINAL!$A$5:$A$350,$F89),"")))))</f>
        <v>***</v>
      </c>
      <c r="I89" s="72" t="str">
        <f>IF($G89=$D89,AB$8,IF($G89=$AA$9,AB$9,IF(LEFT($G89,5)=LEFT($AA$10,5),SUMIFS(DATA_FINAL!$P$5:$P$350,DATA_FINAL!$B$5:$B$350,$C89,DATA_FINAL!$D$5:$D$350,$D89),IF($G89="***","***",IFERROR(SUMIFS(DATA_FINAL!$P$5:$P$350,DATA_FINAL!$A$5:$A$350,$F89),"")))))</f>
        <v>***</v>
      </c>
      <c r="J89" s="72" t="str">
        <f>IF($G89=$D89,AC$8,IF($G89=$AA$9,AC$9,IF(LEFT($G89,5)=LEFT($AA$10,5),SUMIFS(DATA_FINAL!$S$5:$S$350,DATA_FINAL!$B$5:$B$350,$C89,DATA_FINAL!$D$5:$D$350,$D89),IF($G89="***","***",IFERROR(SUMIFS(DATA_FINAL!$S$5:$S$350,DATA_FINAL!$A$5:$A$350,$F89),"")))))</f>
        <v>***</v>
      </c>
      <c r="K89" s="84" t="str">
        <f t="shared" si="13"/>
        <v>***</v>
      </c>
      <c r="L89" s="72" t="str">
        <f t="shared" si="14"/>
        <v>***</v>
      </c>
      <c r="M89" s="72" t="str">
        <f t="shared" si="15"/>
        <v>***</v>
      </c>
      <c r="N89" s="71" t="str">
        <f>IF($G89=$D89,AJ$8,IF($G89=$AA$9,AJ$9,IF(LEFT($G89,5)=LEFT($AA$10,5),SUMIFS(DATA_FINAL!$AG$5:$AG$350,DATA_FINAL!$B$5:$B$350,$C89,DATA_FINAL!$D$5:$D$350,$D89),IF($G89="***","***",IFERROR(SUMIFS(DATA_FINAL!$AG$5:$AG$350,DATA_FINAL!$A$5:$A$350,$F89),"")))))</f>
        <v>***</v>
      </c>
      <c r="O89" s="307" t="str">
        <f t="shared" si="17"/>
        <v>***</v>
      </c>
    </row>
    <row r="90" spans="1:15" ht="15" customHeight="1" x14ac:dyDescent="0.35">
      <c r="A90" t="str">
        <f>IF(A89="","",IF(B89&gt;(SUMIFS(KEY!$Z$6:$Z$110,KEY!$X$6:$X$110,C90&amp;"-"&amp;A89)+1),IF((A89+1)&gt;$AA$6,"",(A89+1)),A89))</f>
        <v/>
      </c>
      <c r="B90" t="str">
        <f>IF(A90="","",COUNTIFS($A$8:$A90,A90)-2)</f>
        <v/>
      </c>
      <c r="C90" t="str">
        <f t="shared" si="16"/>
        <v>CARFAX</v>
      </c>
      <c r="D90" t="str">
        <f>IFERROR(VLOOKUP($C90&amp;"-"&amp;$A90,KEY!$X$6:$Y$110,2,FALSE),"")</f>
        <v/>
      </c>
      <c r="E90" t="str">
        <f>IF(B90=-1,"*N",IF(B90=0,"*H",IF(B90&lt;(COUNTIFS(DATA_FINAL!$B$5:$B$350,C90,DATA_FINAL!$D$5:$D$350,D90)+1),VLOOKUP(C90&amp;"-"&amp;D90&amp;"-"&amp;B90,DATA_FINAL!$F$5:$G$350,2,FALSE),IF(B90=(COUNTIFS(DATA_FINAL!$B$5:$B$350,C90,DATA_FINAL!$D$5:$D$350,D90)+1),"*T",""))))</f>
        <v/>
      </c>
      <c r="F90" t="str">
        <f t="shared" si="18"/>
        <v/>
      </c>
      <c r="G90" s="64" t="str">
        <f>IF(E90="","***",IF(E90="*N",D90,IF(E90="*H",AA$9,IF(E90="*T","TOTAL (Store Count: "&amp;B89&amp;")",IFERROR(VLOOKUP(F90,DATA_FINAL!$A$5:$G$324,7,FALSE),"")))))</f>
        <v>***</v>
      </c>
      <c r="H90" s="71" t="str">
        <f>IF($G90=$D90,AF$8,IF($G90=$AA$9,AF$9,IF(LEFT($G90,5)=LEFT($AA$10,5),SUMIFS(DATA_FINAL!$AC$5:$AC$350,DATA_FINAL!$B$5:$B$350,$C90,DATA_FINAL!$D$5:$D$350,$D90),IF($G90="***","***",IFERROR(SUMIFS(DATA_FINAL!$AC$5:$AC$350,DATA_FINAL!$A$5:$A$350,$F90),"")))))</f>
        <v>***</v>
      </c>
      <c r="I90" s="72" t="str">
        <f>IF($G90=$D90,AB$8,IF($G90=$AA$9,AB$9,IF(LEFT($G90,5)=LEFT($AA$10,5),SUMIFS(DATA_FINAL!$P$5:$P$350,DATA_FINAL!$B$5:$B$350,$C90,DATA_FINAL!$D$5:$D$350,$D90),IF($G90="***","***",IFERROR(SUMIFS(DATA_FINAL!$P$5:$P$350,DATA_FINAL!$A$5:$A$350,$F90),"")))))</f>
        <v>***</v>
      </c>
      <c r="J90" s="72" t="str">
        <f>IF($G90=$D90,AC$8,IF($G90=$AA$9,AC$9,IF(LEFT($G90,5)=LEFT($AA$10,5),SUMIFS(DATA_FINAL!$S$5:$S$350,DATA_FINAL!$B$5:$B$350,$C90,DATA_FINAL!$D$5:$D$350,$D90),IF($G90="***","***",IFERROR(SUMIFS(DATA_FINAL!$S$5:$S$350,DATA_FINAL!$A$5:$A$350,$F90),"")))))</f>
        <v>***</v>
      </c>
      <c r="K90" s="84" t="str">
        <f t="shared" si="13"/>
        <v>***</v>
      </c>
      <c r="L90" s="72" t="str">
        <f t="shared" si="14"/>
        <v>***</v>
      </c>
      <c r="M90" s="72" t="str">
        <f t="shared" si="15"/>
        <v>***</v>
      </c>
      <c r="N90" s="71" t="str">
        <f>IF($G90=$D90,AJ$8,IF($G90=$AA$9,AJ$9,IF(LEFT($G90,5)=LEFT($AA$10,5),SUMIFS(DATA_FINAL!$AG$5:$AG$350,DATA_FINAL!$B$5:$B$350,$C90,DATA_FINAL!$D$5:$D$350,$D90),IF($G90="***","***",IFERROR(SUMIFS(DATA_FINAL!$AG$5:$AG$350,DATA_FINAL!$A$5:$A$350,$F90),"")))))</f>
        <v>***</v>
      </c>
      <c r="O90" s="307" t="str">
        <f t="shared" si="17"/>
        <v>***</v>
      </c>
    </row>
    <row r="91" spans="1:15" ht="15" customHeight="1" x14ac:dyDescent="0.35">
      <c r="A91" t="str">
        <f>IF(A90="","",IF(B90&gt;(SUMIFS(KEY!$Z$6:$Z$110,KEY!$X$6:$X$110,C91&amp;"-"&amp;A90)+1),IF((A90+1)&gt;$AA$6,"",(A90+1)),A90))</f>
        <v/>
      </c>
      <c r="B91" t="str">
        <f>IF(A91="","",COUNTIFS($A$8:$A91,A91)-2)</f>
        <v/>
      </c>
      <c r="C91" t="str">
        <f t="shared" si="16"/>
        <v>CARFAX</v>
      </c>
      <c r="D91" t="str">
        <f>IFERROR(VLOOKUP($C91&amp;"-"&amp;$A91,KEY!$X$6:$Y$110,2,FALSE),"")</f>
        <v/>
      </c>
      <c r="E91" t="str">
        <f>IF(B91=-1,"*N",IF(B91=0,"*H",IF(B91&lt;(COUNTIFS(DATA_FINAL!$B$5:$B$350,C91,DATA_FINAL!$D$5:$D$350,D91)+1),VLOOKUP(C91&amp;"-"&amp;D91&amp;"-"&amp;B91,DATA_FINAL!$F$5:$G$350,2,FALSE),IF(B91=(COUNTIFS(DATA_FINAL!$B$5:$B$350,C91,DATA_FINAL!$D$5:$D$350,D91)+1),"*T",""))))</f>
        <v/>
      </c>
      <c r="F91" t="str">
        <f t="shared" si="18"/>
        <v/>
      </c>
      <c r="G91" s="64" t="str">
        <f>IF(E91="","***",IF(E91="*N",D91,IF(E91="*H",AA$9,IF(E91="*T","TOTAL (Store Count: "&amp;B90&amp;")",IFERROR(VLOOKUP(F91,DATA_FINAL!$A$5:$G$324,7,FALSE),"")))))</f>
        <v>***</v>
      </c>
      <c r="H91" s="71" t="str">
        <f>IF($G91=$D91,AF$8,IF($G91=$AA$9,AF$9,IF(LEFT($G91,5)=LEFT($AA$10,5),SUMIFS(DATA_FINAL!$AC$5:$AC$350,DATA_FINAL!$B$5:$B$350,$C91,DATA_FINAL!$D$5:$D$350,$D91),IF($G91="***","***",IFERROR(SUMIFS(DATA_FINAL!$AC$5:$AC$350,DATA_FINAL!$A$5:$A$350,$F91),"")))))</f>
        <v>***</v>
      </c>
      <c r="I91" s="72" t="str">
        <f>IF($G91=$D91,AB$8,IF($G91=$AA$9,AB$9,IF(LEFT($G91,5)=LEFT($AA$10,5),SUMIFS(DATA_FINAL!$P$5:$P$350,DATA_FINAL!$B$5:$B$350,$C91,DATA_FINAL!$D$5:$D$350,$D91),IF($G91="***","***",IFERROR(SUMIFS(DATA_FINAL!$P$5:$P$350,DATA_FINAL!$A$5:$A$350,$F91),"")))))</f>
        <v>***</v>
      </c>
      <c r="J91" s="72" t="str">
        <f>IF($G91=$D91,AC$8,IF($G91=$AA$9,AC$9,IF(LEFT($G91,5)=LEFT($AA$10,5),SUMIFS(DATA_FINAL!$S$5:$S$350,DATA_FINAL!$B$5:$B$350,$C91,DATA_FINAL!$D$5:$D$350,$D91),IF($G91="***","***",IFERROR(SUMIFS(DATA_FINAL!$S$5:$S$350,DATA_FINAL!$A$5:$A$350,$F91),"")))))</f>
        <v>***</v>
      </c>
      <c r="K91" s="84" t="str">
        <f t="shared" si="13"/>
        <v>***</v>
      </c>
      <c r="L91" s="72" t="str">
        <f t="shared" si="14"/>
        <v>***</v>
      </c>
      <c r="M91" s="72" t="str">
        <f t="shared" si="15"/>
        <v>***</v>
      </c>
      <c r="N91" s="71" t="str">
        <f>IF($G91=$D91,AJ$8,IF($G91=$AA$9,AJ$9,IF(LEFT($G91,5)=LEFT($AA$10,5),SUMIFS(DATA_FINAL!$AG$5:$AG$350,DATA_FINAL!$B$5:$B$350,$C91,DATA_FINAL!$D$5:$D$350,$D91),IF($G91="***","***",IFERROR(SUMIFS(DATA_FINAL!$AG$5:$AG$350,DATA_FINAL!$A$5:$A$350,$F91),"")))))</f>
        <v>***</v>
      </c>
      <c r="O91" s="307" t="str">
        <f t="shared" si="17"/>
        <v>***</v>
      </c>
    </row>
    <row r="92" spans="1:15" ht="15" customHeight="1" x14ac:dyDescent="0.35">
      <c r="A92" t="str">
        <f>IF(A91="","",IF(B91&gt;(SUMIFS(KEY!$Z$6:$Z$110,KEY!$X$6:$X$110,C92&amp;"-"&amp;A91)+1),IF((A91+1)&gt;$AA$6,"",(A91+1)),A91))</f>
        <v/>
      </c>
      <c r="B92" t="str">
        <f>IF(A92="","",COUNTIFS($A$8:$A92,A92)-2)</f>
        <v/>
      </c>
      <c r="C92" t="str">
        <f t="shared" si="16"/>
        <v>CARFAX</v>
      </c>
      <c r="D92" t="str">
        <f>IFERROR(VLOOKUP($C92&amp;"-"&amp;$A92,KEY!$X$6:$Y$110,2,FALSE),"")</f>
        <v/>
      </c>
      <c r="E92" t="str">
        <f>IF(B92=-1,"*N",IF(B92=0,"*H",IF(B92&lt;(COUNTIFS(DATA_FINAL!$B$5:$B$350,C92,DATA_FINAL!$D$5:$D$350,D92)+1),VLOOKUP(C92&amp;"-"&amp;D92&amp;"-"&amp;B92,DATA_FINAL!$F$5:$G$350,2,FALSE),IF(B92=(COUNTIFS(DATA_FINAL!$B$5:$B$350,C92,DATA_FINAL!$D$5:$D$350,D92)+1),"*T",""))))</f>
        <v/>
      </c>
      <c r="F92" t="str">
        <f t="shared" si="18"/>
        <v/>
      </c>
      <c r="G92" s="64" t="str">
        <f>IF(E92="","***",IF(E92="*N",D92,IF(E92="*H",AA$9,IF(E92="*T","TOTAL (Store Count: "&amp;B91&amp;")",IFERROR(VLOOKUP(F92,DATA_FINAL!$A$5:$G$324,7,FALSE),"")))))</f>
        <v>***</v>
      </c>
      <c r="H92" s="71" t="str">
        <f>IF($G92=$D92,AF$8,IF($G92=$AA$9,AF$9,IF(LEFT($G92,5)=LEFT($AA$10,5),SUMIFS(DATA_FINAL!$AC$5:$AC$350,DATA_FINAL!$B$5:$B$350,$C92,DATA_FINAL!$D$5:$D$350,$D92),IF($G92="***","***",IFERROR(SUMIFS(DATA_FINAL!$AC$5:$AC$350,DATA_FINAL!$A$5:$A$350,$F92),"")))))</f>
        <v>***</v>
      </c>
      <c r="I92" s="72" t="str">
        <f>IF($G92=$D92,AB$8,IF($G92=$AA$9,AB$9,IF(LEFT($G92,5)=LEFT($AA$10,5),SUMIFS(DATA_FINAL!$P$5:$P$350,DATA_FINAL!$B$5:$B$350,$C92,DATA_FINAL!$D$5:$D$350,$D92),IF($G92="***","***",IFERROR(SUMIFS(DATA_FINAL!$P$5:$P$350,DATA_FINAL!$A$5:$A$350,$F92),"")))))</f>
        <v>***</v>
      </c>
      <c r="J92" s="72" t="str">
        <f>IF($G92=$D92,AC$8,IF($G92=$AA$9,AC$9,IF(LEFT($G92,5)=LEFT($AA$10,5),SUMIFS(DATA_FINAL!$S$5:$S$350,DATA_FINAL!$B$5:$B$350,$C92,DATA_FINAL!$D$5:$D$350,$D92),IF($G92="***","***",IFERROR(SUMIFS(DATA_FINAL!$S$5:$S$350,DATA_FINAL!$A$5:$A$350,$F92),"")))))</f>
        <v>***</v>
      </c>
      <c r="K92" s="84" t="str">
        <f t="shared" si="13"/>
        <v>***</v>
      </c>
      <c r="L92" s="72" t="str">
        <f t="shared" si="14"/>
        <v>***</v>
      </c>
      <c r="M92" s="72" t="str">
        <f t="shared" si="15"/>
        <v>***</v>
      </c>
      <c r="N92" s="71" t="str">
        <f>IF($G92=$D92,AJ$8,IF($G92=$AA$9,AJ$9,IF(LEFT($G92,5)=LEFT($AA$10,5),SUMIFS(DATA_FINAL!$AG$5:$AG$350,DATA_FINAL!$B$5:$B$350,$C92,DATA_FINAL!$D$5:$D$350,$D92),IF($G92="***","***",IFERROR(SUMIFS(DATA_FINAL!$AG$5:$AG$350,DATA_FINAL!$A$5:$A$350,$F92),"")))))</f>
        <v>***</v>
      </c>
      <c r="O92" s="307" t="str">
        <f t="shared" si="17"/>
        <v>***</v>
      </c>
    </row>
    <row r="93" spans="1:15" ht="15" customHeight="1" x14ac:dyDescent="0.35">
      <c r="A93" t="str">
        <f>IF(A92="","",IF(B92&gt;(SUMIFS(KEY!$Z$6:$Z$110,KEY!$X$6:$X$110,C93&amp;"-"&amp;A92)+1),IF((A92+1)&gt;$AA$6,"",(A92+1)),A92))</f>
        <v/>
      </c>
      <c r="B93" t="str">
        <f>IF(A93="","",COUNTIFS($A$8:$A93,A93)-2)</f>
        <v/>
      </c>
      <c r="C93" t="str">
        <f t="shared" si="16"/>
        <v>CARFAX</v>
      </c>
      <c r="D93" t="str">
        <f>IFERROR(VLOOKUP($C93&amp;"-"&amp;$A93,KEY!$X$6:$Y$110,2,FALSE),"")</f>
        <v/>
      </c>
      <c r="E93" t="str">
        <f>IF(B93=-1,"*N",IF(B93=0,"*H",IF(B93&lt;(COUNTIFS(DATA_FINAL!$B$5:$B$350,C93,DATA_FINAL!$D$5:$D$350,D93)+1),VLOOKUP(C93&amp;"-"&amp;D93&amp;"-"&amp;B93,DATA_FINAL!$F$5:$G$350,2,FALSE),IF(B93=(COUNTIFS(DATA_FINAL!$B$5:$B$350,C93,DATA_FINAL!$D$5:$D$350,D93)+1),"*T",""))))</f>
        <v/>
      </c>
      <c r="F93" t="str">
        <f t="shared" si="18"/>
        <v/>
      </c>
      <c r="G93" s="64" t="str">
        <f>IF(E93="","***",IF(E93="*N",D93,IF(E93="*H",AA$9,IF(E93="*T","TOTAL (Store Count: "&amp;B92&amp;")",IFERROR(VLOOKUP(F93,DATA_FINAL!$A$5:$G$324,7,FALSE),"")))))</f>
        <v>***</v>
      </c>
      <c r="H93" s="71" t="str">
        <f>IF($G93=$D93,AF$8,IF($G93=$AA$9,AF$9,IF(LEFT($G93,5)=LEFT($AA$10,5),SUMIFS(DATA_FINAL!$AC$5:$AC$350,DATA_FINAL!$B$5:$B$350,$C93,DATA_FINAL!$D$5:$D$350,$D93),IF($G93="***","***",IFERROR(SUMIFS(DATA_FINAL!$AC$5:$AC$350,DATA_FINAL!$A$5:$A$350,$F93),"")))))</f>
        <v>***</v>
      </c>
      <c r="I93" s="72" t="str">
        <f>IF($G93=$D93,AB$8,IF($G93=$AA$9,AB$9,IF(LEFT($G93,5)=LEFT($AA$10,5),SUMIFS(DATA_FINAL!$P$5:$P$350,DATA_FINAL!$B$5:$B$350,$C93,DATA_FINAL!$D$5:$D$350,$D93),IF($G93="***","***",IFERROR(SUMIFS(DATA_FINAL!$P$5:$P$350,DATA_FINAL!$A$5:$A$350,$F93),"")))))</f>
        <v>***</v>
      </c>
      <c r="J93" s="72" t="str">
        <f>IF($G93=$D93,AC$8,IF($G93=$AA$9,AC$9,IF(LEFT($G93,5)=LEFT($AA$10,5),SUMIFS(DATA_FINAL!$S$5:$S$350,DATA_FINAL!$B$5:$B$350,$C93,DATA_FINAL!$D$5:$D$350,$D93),IF($G93="***","***",IFERROR(SUMIFS(DATA_FINAL!$S$5:$S$350,DATA_FINAL!$A$5:$A$350,$F93),"")))))</f>
        <v>***</v>
      </c>
      <c r="K93" s="84" t="str">
        <f t="shared" si="13"/>
        <v>***</v>
      </c>
      <c r="L93" s="72" t="str">
        <f t="shared" si="14"/>
        <v>***</v>
      </c>
      <c r="M93" s="72" t="str">
        <f t="shared" si="15"/>
        <v>***</v>
      </c>
      <c r="N93" s="71" t="str">
        <f>IF($G93=$D93,AJ$8,IF($G93=$AA$9,AJ$9,IF(LEFT($G93,5)=LEFT($AA$10,5),SUMIFS(DATA_FINAL!$AG$5:$AG$350,DATA_FINAL!$B$5:$B$350,$C93,DATA_FINAL!$D$5:$D$350,$D93),IF($G93="***","***",IFERROR(SUMIFS(DATA_FINAL!$AG$5:$AG$350,DATA_FINAL!$A$5:$A$350,$F93),"")))))</f>
        <v>***</v>
      </c>
      <c r="O93" s="307" t="str">
        <f t="shared" si="17"/>
        <v>***</v>
      </c>
    </row>
    <row r="94" spans="1:15" ht="15" customHeight="1" x14ac:dyDescent="0.35">
      <c r="A94" t="str">
        <f>IF(A93="","",IF(B93&gt;(SUMIFS(KEY!$Z$6:$Z$110,KEY!$X$6:$X$110,C94&amp;"-"&amp;A93)+1),IF((A93+1)&gt;$AA$6,"",(A93+1)),A93))</f>
        <v/>
      </c>
      <c r="B94" t="str">
        <f>IF(A94="","",COUNTIFS($A$8:$A94,A94)-2)</f>
        <v/>
      </c>
      <c r="C94" t="str">
        <f t="shared" si="16"/>
        <v>CARFAX</v>
      </c>
      <c r="D94" t="str">
        <f>IFERROR(VLOOKUP($C94&amp;"-"&amp;$A94,KEY!$X$6:$Y$110,2,FALSE),"")</f>
        <v/>
      </c>
      <c r="E94" t="str">
        <f>IF(B94=-1,"*N",IF(B94=0,"*H",IF(B94&lt;(COUNTIFS(DATA_FINAL!$B$5:$B$350,C94,DATA_FINAL!$D$5:$D$350,D94)+1),VLOOKUP(C94&amp;"-"&amp;D94&amp;"-"&amp;B94,DATA_FINAL!$F$5:$G$350,2,FALSE),IF(B94=(COUNTIFS(DATA_FINAL!$B$5:$B$350,C94,DATA_FINAL!$D$5:$D$350,D94)+1),"*T",""))))</f>
        <v/>
      </c>
      <c r="F94" t="str">
        <f t="shared" si="18"/>
        <v/>
      </c>
      <c r="G94" s="64" t="str">
        <f>IF(E94="","***",IF(E94="*N",D94,IF(E94="*H",AA$9,IF(E94="*T","TOTAL (Store Count: "&amp;B93&amp;")",IFERROR(VLOOKUP(F94,DATA_FINAL!$A$5:$G$324,7,FALSE),"")))))</f>
        <v>***</v>
      </c>
      <c r="H94" s="71" t="str">
        <f>IF($G94=$D94,AF$8,IF($G94=$AA$9,AF$9,IF(LEFT($G94,5)=LEFT($AA$10,5),SUMIFS(DATA_FINAL!$AC$5:$AC$350,DATA_FINAL!$B$5:$B$350,$C94,DATA_FINAL!$D$5:$D$350,$D94),IF($G94="***","***",IFERROR(SUMIFS(DATA_FINAL!$AC$5:$AC$350,DATA_FINAL!$A$5:$A$350,$F94),"")))))</f>
        <v>***</v>
      </c>
      <c r="I94" s="72" t="str">
        <f>IF($G94=$D94,AB$8,IF($G94=$AA$9,AB$9,IF(LEFT($G94,5)=LEFT($AA$10,5),SUMIFS(DATA_FINAL!$P$5:$P$350,DATA_FINAL!$B$5:$B$350,$C94,DATA_FINAL!$D$5:$D$350,$D94),IF($G94="***","***",IFERROR(SUMIFS(DATA_FINAL!$P$5:$P$350,DATA_FINAL!$A$5:$A$350,$F94),"")))))</f>
        <v>***</v>
      </c>
      <c r="J94" s="72" t="str">
        <f>IF($G94=$D94,AC$8,IF($G94=$AA$9,AC$9,IF(LEFT($G94,5)=LEFT($AA$10,5),SUMIFS(DATA_FINAL!$S$5:$S$350,DATA_FINAL!$B$5:$B$350,$C94,DATA_FINAL!$D$5:$D$350,$D94),IF($G94="***","***",IFERROR(SUMIFS(DATA_FINAL!$S$5:$S$350,DATA_FINAL!$A$5:$A$350,$F94),"")))))</f>
        <v>***</v>
      </c>
      <c r="K94" s="84" t="str">
        <f t="shared" si="13"/>
        <v>***</v>
      </c>
      <c r="L94" s="72" t="str">
        <f t="shared" si="14"/>
        <v>***</v>
      </c>
      <c r="M94" s="72" t="str">
        <f t="shared" si="15"/>
        <v>***</v>
      </c>
      <c r="N94" s="71" t="str">
        <f>IF($G94=$D94,AJ$8,IF($G94=$AA$9,AJ$9,IF(LEFT($G94,5)=LEFT($AA$10,5),SUMIFS(DATA_FINAL!$AG$5:$AG$350,DATA_FINAL!$B$5:$B$350,$C94,DATA_FINAL!$D$5:$D$350,$D94),IF($G94="***","***",IFERROR(SUMIFS(DATA_FINAL!$AG$5:$AG$350,DATA_FINAL!$A$5:$A$350,$F94),"")))))</f>
        <v>***</v>
      </c>
      <c r="O94" s="307" t="str">
        <f t="shared" si="17"/>
        <v>***</v>
      </c>
    </row>
    <row r="95" spans="1:15" ht="15" customHeight="1" x14ac:dyDescent="0.35">
      <c r="A95" t="str">
        <f>IF(A94="","",IF(B94&gt;(SUMIFS(KEY!$Z$6:$Z$110,KEY!$X$6:$X$110,C95&amp;"-"&amp;A94)+1),IF((A94+1)&gt;$AA$6,"",(A94+1)),A94))</f>
        <v/>
      </c>
      <c r="B95" t="str">
        <f>IF(A95="","",COUNTIFS($A$8:$A95,A95)-2)</f>
        <v/>
      </c>
      <c r="C95" t="str">
        <f t="shared" si="16"/>
        <v>CARFAX</v>
      </c>
      <c r="D95" t="str">
        <f>IFERROR(VLOOKUP($C95&amp;"-"&amp;$A95,KEY!$X$6:$Y$110,2,FALSE),"")</f>
        <v/>
      </c>
      <c r="E95" t="str">
        <f>IF(B95=-1,"*N",IF(B95=0,"*H",IF(B95&lt;(COUNTIFS(DATA_FINAL!$B$5:$B$350,C95,DATA_FINAL!$D$5:$D$350,D95)+1),VLOOKUP(C95&amp;"-"&amp;D95&amp;"-"&amp;B95,DATA_FINAL!$F$5:$G$350,2,FALSE),IF(B95=(COUNTIFS(DATA_FINAL!$B$5:$B$350,C95,DATA_FINAL!$D$5:$D$350,D95)+1),"*T",""))))</f>
        <v/>
      </c>
      <c r="F95" t="str">
        <f t="shared" si="18"/>
        <v/>
      </c>
      <c r="G95" s="64" t="str">
        <f>IF(E95="","***",IF(E95="*N",D95,IF(E95="*H",AA$9,IF(E95="*T","TOTAL (Store Count: "&amp;B94&amp;")",IFERROR(VLOOKUP(F95,DATA_FINAL!$A$5:$G$324,7,FALSE),"")))))</f>
        <v>***</v>
      </c>
      <c r="H95" s="71" t="str">
        <f>IF($G95=$D95,AF$8,IF($G95=$AA$9,AF$9,IF(LEFT($G95,5)=LEFT($AA$10,5),SUMIFS(DATA_FINAL!$AC$5:$AC$350,DATA_FINAL!$B$5:$B$350,$C95,DATA_FINAL!$D$5:$D$350,$D95),IF($G95="***","***",IFERROR(SUMIFS(DATA_FINAL!$AC$5:$AC$350,DATA_FINAL!$A$5:$A$350,$F95),"")))))</f>
        <v>***</v>
      </c>
      <c r="I95" s="72" t="str">
        <f>IF($G95=$D95,AB$8,IF($G95=$AA$9,AB$9,IF(LEFT($G95,5)=LEFT($AA$10,5),SUMIFS(DATA_FINAL!$P$5:$P$350,DATA_FINAL!$B$5:$B$350,$C95,DATA_FINAL!$D$5:$D$350,$D95),IF($G95="***","***",IFERROR(SUMIFS(DATA_FINAL!$P$5:$P$350,DATA_FINAL!$A$5:$A$350,$F95),"")))))</f>
        <v>***</v>
      </c>
      <c r="J95" s="72" t="str">
        <f>IF($G95=$D95,AC$8,IF($G95=$AA$9,AC$9,IF(LEFT($G95,5)=LEFT($AA$10,5),SUMIFS(DATA_FINAL!$S$5:$S$350,DATA_FINAL!$B$5:$B$350,$C95,DATA_FINAL!$D$5:$D$350,$D95),IF($G95="***","***",IFERROR(SUMIFS(DATA_FINAL!$S$5:$S$350,DATA_FINAL!$A$5:$A$350,$F95),"")))))</f>
        <v>***</v>
      </c>
      <c r="K95" s="84" t="str">
        <f t="shared" si="13"/>
        <v>***</v>
      </c>
      <c r="L95" s="72" t="str">
        <f t="shared" si="14"/>
        <v>***</v>
      </c>
      <c r="M95" s="72" t="str">
        <f t="shared" si="15"/>
        <v>***</v>
      </c>
      <c r="N95" s="71" t="str">
        <f>IF($G95=$D95,AJ$8,IF($G95=$AA$9,AJ$9,IF(LEFT($G95,5)=LEFT($AA$10,5),SUMIFS(DATA_FINAL!$AG$5:$AG$350,DATA_FINAL!$B$5:$B$350,$C95,DATA_FINAL!$D$5:$D$350,$D95),IF($G95="***","***",IFERROR(SUMIFS(DATA_FINAL!$AG$5:$AG$350,DATA_FINAL!$A$5:$A$350,$F95),"")))))</f>
        <v>***</v>
      </c>
      <c r="O95" s="307" t="str">
        <f t="shared" si="17"/>
        <v>***</v>
      </c>
    </row>
    <row r="96" spans="1:15" ht="15" customHeight="1" x14ac:dyDescent="0.35">
      <c r="A96" t="str">
        <f>IF(A95="","",IF(B95&gt;(SUMIFS(KEY!$Z$6:$Z$110,KEY!$X$6:$X$110,C96&amp;"-"&amp;A95)+1),IF((A95+1)&gt;$AA$6,"",(A95+1)),A95))</f>
        <v/>
      </c>
      <c r="B96" t="str">
        <f>IF(A96="","",COUNTIFS($A$8:$A96,A96)-2)</f>
        <v/>
      </c>
      <c r="C96" t="str">
        <f t="shared" si="16"/>
        <v>CARFAX</v>
      </c>
      <c r="D96" t="str">
        <f>IFERROR(VLOOKUP($C96&amp;"-"&amp;$A96,KEY!$X$6:$Y$110,2,FALSE),"")</f>
        <v/>
      </c>
      <c r="E96" t="str">
        <f>IF(B96=-1,"*N",IF(B96=0,"*H",IF(B96&lt;(COUNTIFS(DATA_FINAL!$B$5:$B$350,C96,DATA_FINAL!$D$5:$D$350,D96)+1),VLOOKUP(C96&amp;"-"&amp;D96&amp;"-"&amp;B96,DATA_FINAL!$F$5:$G$350,2,FALSE),IF(B96=(COUNTIFS(DATA_FINAL!$B$5:$B$350,C96,DATA_FINAL!$D$5:$D$350,D96)+1),"*T",""))))</f>
        <v/>
      </c>
      <c r="F96" t="str">
        <f t="shared" si="18"/>
        <v/>
      </c>
      <c r="G96" s="64" t="str">
        <f>IF(E96="","***",IF(E96="*N",D96,IF(E96="*H",AA$9,IF(E96="*T","TOTAL (Store Count: "&amp;B95&amp;")",IFERROR(VLOOKUP(F96,DATA_FINAL!$A$5:$G$324,7,FALSE),"")))))</f>
        <v>***</v>
      </c>
      <c r="H96" s="71" t="str">
        <f>IF($G96=$D96,AF$8,IF($G96=$AA$9,AF$9,IF(LEFT($G96,5)=LEFT($AA$10,5),SUMIFS(DATA_FINAL!$AC$5:$AC$350,DATA_FINAL!$B$5:$B$350,$C96,DATA_FINAL!$D$5:$D$350,$D96),IF($G96="***","***",IFERROR(SUMIFS(DATA_FINAL!$AC$5:$AC$350,DATA_FINAL!$A$5:$A$350,$F96),"")))))</f>
        <v>***</v>
      </c>
      <c r="I96" s="72" t="str">
        <f>IF($G96=$D96,AB$8,IF($G96=$AA$9,AB$9,IF(LEFT($G96,5)=LEFT($AA$10,5),SUMIFS(DATA_FINAL!$P$5:$P$350,DATA_FINAL!$B$5:$B$350,$C96,DATA_FINAL!$D$5:$D$350,$D96),IF($G96="***","***",IFERROR(SUMIFS(DATA_FINAL!$P$5:$P$350,DATA_FINAL!$A$5:$A$350,$F96),"")))))</f>
        <v>***</v>
      </c>
      <c r="J96" s="72" t="str">
        <f>IF($G96=$D96,AC$8,IF($G96=$AA$9,AC$9,IF(LEFT($G96,5)=LEFT($AA$10,5),SUMIFS(DATA_FINAL!$S$5:$S$350,DATA_FINAL!$B$5:$B$350,$C96,DATA_FINAL!$D$5:$D$350,$D96),IF($G96="***","***",IFERROR(SUMIFS(DATA_FINAL!$S$5:$S$350,DATA_FINAL!$A$5:$A$350,$F96),"")))))</f>
        <v>***</v>
      </c>
      <c r="K96" s="84" t="str">
        <f t="shared" si="13"/>
        <v>***</v>
      </c>
      <c r="L96" s="72" t="str">
        <f t="shared" si="14"/>
        <v>***</v>
      </c>
      <c r="M96" s="72" t="str">
        <f t="shared" si="15"/>
        <v>***</v>
      </c>
      <c r="N96" s="71" t="str">
        <f>IF($G96=$D96,AJ$8,IF($G96=$AA$9,AJ$9,IF(LEFT($G96,5)=LEFT($AA$10,5),SUMIFS(DATA_FINAL!$AG$5:$AG$350,DATA_FINAL!$B$5:$B$350,$C96,DATA_FINAL!$D$5:$D$350,$D96),IF($G96="***","***",IFERROR(SUMIFS(DATA_FINAL!$AG$5:$AG$350,DATA_FINAL!$A$5:$A$350,$F96),"")))))</f>
        <v>***</v>
      </c>
      <c r="O96" s="307" t="str">
        <f t="shared" si="17"/>
        <v>***</v>
      </c>
    </row>
    <row r="97" spans="1:15" ht="15" customHeight="1" x14ac:dyDescent="0.35">
      <c r="A97" t="str">
        <f>IF(A96="","",IF(B96&gt;(SUMIFS(KEY!$Z$6:$Z$110,KEY!$X$6:$X$110,C97&amp;"-"&amp;A96)+1),IF((A96+1)&gt;$AA$6,"",(A96+1)),A96))</f>
        <v/>
      </c>
      <c r="B97" t="str">
        <f>IF(A97="","",COUNTIFS($A$8:$A97,A97)-2)</f>
        <v/>
      </c>
      <c r="C97" t="str">
        <f t="shared" si="16"/>
        <v>CARFAX</v>
      </c>
      <c r="D97" t="str">
        <f>IFERROR(VLOOKUP($C97&amp;"-"&amp;$A97,KEY!$X$6:$Y$110,2,FALSE),"")</f>
        <v/>
      </c>
      <c r="E97" t="str">
        <f>IF(B97=-1,"*N",IF(B97=0,"*H",IF(B97&lt;(COUNTIFS(DATA_FINAL!$B$5:$B$350,C97,DATA_FINAL!$D$5:$D$350,D97)+1),VLOOKUP(C97&amp;"-"&amp;D97&amp;"-"&amp;B97,DATA_FINAL!$F$5:$G$350,2,FALSE),IF(B97=(COUNTIFS(DATA_FINAL!$B$5:$B$350,C97,DATA_FINAL!$D$5:$D$350,D97)+1),"*T",""))))</f>
        <v/>
      </c>
      <c r="F97" t="str">
        <f t="shared" si="18"/>
        <v/>
      </c>
      <c r="G97" s="64" t="str">
        <f>IF(E97="","***",IF(E97="*N",D97,IF(E97="*H",AA$9,IF(E97="*T","TOTAL (Store Count: "&amp;B96&amp;")",IFERROR(VLOOKUP(F97,DATA_FINAL!$A$5:$G$324,7,FALSE),"")))))</f>
        <v>***</v>
      </c>
      <c r="H97" s="71" t="str">
        <f>IF($G97=$D97,AF$8,IF($G97=$AA$9,AF$9,IF(LEFT($G97,5)=LEFT($AA$10,5),SUMIFS(DATA_FINAL!$AC$5:$AC$350,DATA_FINAL!$B$5:$B$350,$C97,DATA_FINAL!$D$5:$D$350,$D97),IF($G97="***","***",IFERROR(SUMIFS(DATA_FINAL!$AC$5:$AC$350,DATA_FINAL!$A$5:$A$350,$F97),"")))))</f>
        <v>***</v>
      </c>
      <c r="I97" s="72" t="str">
        <f>IF($G97=$D97,AB$8,IF($G97=$AA$9,AB$9,IF(LEFT($G97,5)=LEFT($AA$10,5),SUMIFS(DATA_FINAL!$P$5:$P$350,DATA_FINAL!$B$5:$B$350,$C97,DATA_FINAL!$D$5:$D$350,$D97),IF($G97="***","***",IFERROR(SUMIFS(DATA_FINAL!$P$5:$P$350,DATA_FINAL!$A$5:$A$350,$F97),"")))))</f>
        <v>***</v>
      </c>
      <c r="J97" s="72" t="str">
        <f>IF($G97=$D97,AC$8,IF($G97=$AA$9,AC$9,IF(LEFT($G97,5)=LEFT($AA$10,5),SUMIFS(DATA_FINAL!$S$5:$S$350,DATA_FINAL!$B$5:$B$350,$C97,DATA_FINAL!$D$5:$D$350,$D97),IF($G97="***","***",IFERROR(SUMIFS(DATA_FINAL!$S$5:$S$350,DATA_FINAL!$A$5:$A$350,$F97),"")))))</f>
        <v>***</v>
      </c>
      <c r="K97" s="84" t="str">
        <f t="shared" si="13"/>
        <v>***</v>
      </c>
      <c r="L97" s="72" t="str">
        <f t="shared" si="14"/>
        <v>***</v>
      </c>
      <c r="M97" s="72" t="str">
        <f t="shared" si="15"/>
        <v>***</v>
      </c>
      <c r="N97" s="71" t="str">
        <f>IF($G97=$D97,AJ$8,IF($G97=$AA$9,AJ$9,IF(LEFT($G97,5)=LEFT($AA$10,5),SUMIFS(DATA_FINAL!$AG$5:$AG$350,DATA_FINAL!$B$5:$B$350,$C97,DATA_FINAL!$D$5:$D$350,$D97),IF($G97="***","***",IFERROR(SUMIFS(DATA_FINAL!$AG$5:$AG$350,DATA_FINAL!$A$5:$A$350,$F97),"")))))</f>
        <v>***</v>
      </c>
      <c r="O97" s="307" t="str">
        <f t="shared" si="17"/>
        <v>***</v>
      </c>
    </row>
    <row r="98" spans="1:15" ht="15" customHeight="1" x14ac:dyDescent="0.35">
      <c r="A98" t="str">
        <f>IF(A97="","",IF(B97&gt;(SUMIFS(KEY!$Z$6:$Z$110,KEY!$X$6:$X$110,C98&amp;"-"&amp;A97)+1),IF((A97+1)&gt;$AA$6,"",(A97+1)),A97))</f>
        <v/>
      </c>
      <c r="B98" t="str">
        <f>IF(A98="","",COUNTIFS($A$8:$A98,A98)-2)</f>
        <v/>
      </c>
      <c r="C98" t="str">
        <f t="shared" si="16"/>
        <v>CARFAX</v>
      </c>
      <c r="D98" t="str">
        <f>IFERROR(VLOOKUP($C98&amp;"-"&amp;$A98,KEY!$X$6:$Y$110,2,FALSE),"")</f>
        <v/>
      </c>
      <c r="E98" t="str">
        <f>IF(B98=-1,"*N",IF(B98=0,"*H",IF(B98&lt;(COUNTIFS(DATA_FINAL!$B$5:$B$350,C98,DATA_FINAL!$D$5:$D$350,D98)+1),VLOOKUP(C98&amp;"-"&amp;D98&amp;"-"&amp;B98,DATA_FINAL!$F$5:$G$350,2,FALSE),IF(B98=(COUNTIFS(DATA_FINAL!$B$5:$B$350,C98,DATA_FINAL!$D$5:$D$350,D98)+1),"*T",""))))</f>
        <v/>
      </c>
      <c r="F98" t="str">
        <f t="shared" si="18"/>
        <v/>
      </c>
      <c r="G98" s="64" t="str">
        <f>IF(E98="","***",IF(E98="*N",D98,IF(E98="*H",AA$9,IF(E98="*T","TOTAL (Store Count: "&amp;B97&amp;")",IFERROR(VLOOKUP(F98,DATA_FINAL!$A$5:$G$324,7,FALSE),"")))))</f>
        <v>***</v>
      </c>
      <c r="H98" s="71" t="str">
        <f>IF($G98=$D98,AF$8,IF($G98=$AA$9,AF$9,IF(LEFT($G98,5)=LEFT($AA$10,5),SUMIFS(DATA_FINAL!$AC$5:$AC$350,DATA_FINAL!$B$5:$B$350,$C98,DATA_FINAL!$D$5:$D$350,$D98),IF($G98="***","***",IFERROR(SUMIFS(DATA_FINAL!$AC$5:$AC$350,DATA_FINAL!$A$5:$A$350,$F98),"")))))</f>
        <v>***</v>
      </c>
      <c r="I98" s="72" t="str">
        <f>IF($G98=$D98,AB$8,IF($G98=$AA$9,AB$9,IF(LEFT($G98,5)=LEFT($AA$10,5),SUMIFS(DATA_FINAL!$P$5:$P$350,DATA_FINAL!$B$5:$B$350,$C98,DATA_FINAL!$D$5:$D$350,$D98),IF($G98="***","***",IFERROR(SUMIFS(DATA_FINAL!$P$5:$P$350,DATA_FINAL!$A$5:$A$350,$F98),"")))))</f>
        <v>***</v>
      </c>
      <c r="J98" s="72" t="str">
        <f>IF($G98=$D98,AC$8,IF($G98=$AA$9,AC$9,IF(LEFT($G98,5)=LEFT($AA$10,5),SUMIFS(DATA_FINAL!$S$5:$S$350,DATA_FINAL!$B$5:$B$350,$C98,DATA_FINAL!$D$5:$D$350,$D98),IF($G98="***","***",IFERROR(SUMIFS(DATA_FINAL!$S$5:$S$350,DATA_FINAL!$A$5:$A$350,$F98),"")))))</f>
        <v>***</v>
      </c>
      <c r="K98" s="84" t="str">
        <f t="shared" si="13"/>
        <v>***</v>
      </c>
      <c r="L98" s="72" t="str">
        <f t="shared" si="14"/>
        <v>***</v>
      </c>
      <c r="M98" s="72" t="str">
        <f t="shared" si="15"/>
        <v>***</v>
      </c>
      <c r="N98" s="71" t="str">
        <f>IF($G98=$D98,AJ$8,IF($G98=$AA$9,AJ$9,IF(LEFT($G98,5)=LEFT($AA$10,5),SUMIFS(DATA_FINAL!$AG$5:$AG$350,DATA_FINAL!$B$5:$B$350,$C98,DATA_FINAL!$D$5:$D$350,$D98),IF($G98="***","***",IFERROR(SUMIFS(DATA_FINAL!$AG$5:$AG$350,DATA_FINAL!$A$5:$A$350,$F98),"")))))</f>
        <v>***</v>
      </c>
      <c r="O98" s="307" t="str">
        <f t="shared" si="17"/>
        <v>***</v>
      </c>
    </row>
    <row r="99" spans="1:15" ht="15" customHeight="1" x14ac:dyDescent="0.35">
      <c r="A99" t="str">
        <f>IF(A98="","",IF(B98&gt;(SUMIFS(KEY!$Z$6:$Z$110,KEY!$X$6:$X$110,C99&amp;"-"&amp;A98)+1),IF((A98+1)&gt;$AA$6,"",(A98+1)),A98))</f>
        <v/>
      </c>
      <c r="B99" t="str">
        <f>IF(A99="","",COUNTIFS($A$8:$A99,A99)-2)</f>
        <v/>
      </c>
      <c r="C99" t="str">
        <f t="shared" si="16"/>
        <v>CARFAX</v>
      </c>
      <c r="D99" t="str">
        <f>IFERROR(VLOOKUP($C99&amp;"-"&amp;$A99,KEY!$X$6:$Y$110,2,FALSE),"")</f>
        <v/>
      </c>
      <c r="E99" t="str">
        <f>IF(B99=-1,"*N",IF(B99=0,"*H",IF(B99&lt;(COUNTIFS(DATA_FINAL!$B$5:$B$350,C99,DATA_FINAL!$D$5:$D$350,D99)+1),VLOOKUP(C99&amp;"-"&amp;D99&amp;"-"&amp;B99,DATA_FINAL!$F$5:$G$350,2,FALSE),IF(B99=(COUNTIFS(DATA_FINAL!$B$5:$B$350,C99,DATA_FINAL!$D$5:$D$350,D99)+1),"*T",""))))</f>
        <v/>
      </c>
      <c r="F99" t="str">
        <f t="shared" si="18"/>
        <v/>
      </c>
      <c r="G99" s="64" t="str">
        <f>IF(E99="","***",IF(E99="*N",D99,IF(E99="*H",AA$9,IF(E99="*T","TOTAL (Store Count: "&amp;B98&amp;")",IFERROR(VLOOKUP(F99,DATA_FINAL!$A$5:$G$324,7,FALSE),"")))))</f>
        <v>***</v>
      </c>
      <c r="H99" s="71" t="str">
        <f>IF($G99=$D99,AF$8,IF($G99=$AA$9,AF$9,IF(LEFT($G99,5)=LEFT($AA$10,5),SUMIFS(DATA_FINAL!$AC$5:$AC$350,DATA_FINAL!$B$5:$B$350,$C99,DATA_FINAL!$D$5:$D$350,$D99),IF($G99="***","***",IFERROR(SUMIFS(DATA_FINAL!$AC$5:$AC$350,DATA_FINAL!$A$5:$A$350,$F99),"")))))</f>
        <v>***</v>
      </c>
      <c r="I99" s="72" t="str">
        <f>IF($G99=$D99,AB$8,IF($G99=$AA$9,AB$9,IF(LEFT($G99,5)=LEFT($AA$10,5),SUMIFS(DATA_FINAL!$P$5:$P$350,DATA_FINAL!$B$5:$B$350,$C99,DATA_FINAL!$D$5:$D$350,$D99),IF($G99="***","***",IFERROR(SUMIFS(DATA_FINAL!$P$5:$P$350,DATA_FINAL!$A$5:$A$350,$F99),"")))))</f>
        <v>***</v>
      </c>
      <c r="J99" s="72" t="str">
        <f>IF($G99=$D99,AC$8,IF($G99=$AA$9,AC$9,IF(LEFT($G99,5)=LEFT($AA$10,5),SUMIFS(DATA_FINAL!$S$5:$S$350,DATA_FINAL!$B$5:$B$350,$C99,DATA_FINAL!$D$5:$D$350,$D99),IF($G99="***","***",IFERROR(SUMIFS(DATA_FINAL!$S$5:$S$350,DATA_FINAL!$A$5:$A$350,$F99),"")))))</f>
        <v>***</v>
      </c>
      <c r="K99" s="84" t="str">
        <f t="shared" si="13"/>
        <v>***</v>
      </c>
      <c r="L99" s="72" t="str">
        <f t="shared" si="14"/>
        <v>***</v>
      </c>
      <c r="M99" s="72" t="str">
        <f t="shared" si="15"/>
        <v>***</v>
      </c>
      <c r="N99" s="71" t="str">
        <f>IF($G99=$D99,AJ$8,IF($G99=$AA$9,AJ$9,IF(LEFT($G99,5)=LEFT($AA$10,5),SUMIFS(DATA_FINAL!$AG$5:$AG$350,DATA_FINAL!$B$5:$B$350,$C99,DATA_FINAL!$D$5:$D$350,$D99),IF($G99="***","***",IFERROR(SUMIFS(DATA_FINAL!$AG$5:$AG$350,DATA_FINAL!$A$5:$A$350,$F99),"")))))</f>
        <v>***</v>
      </c>
      <c r="O99" s="307" t="str">
        <f t="shared" si="17"/>
        <v>***</v>
      </c>
    </row>
    <row r="100" spans="1:15" ht="15" customHeight="1" x14ac:dyDescent="0.35">
      <c r="A100" t="str">
        <f>IF(A99="","",IF(B99&gt;(SUMIFS(KEY!$Z$6:$Z$110,KEY!$X$6:$X$110,C100&amp;"-"&amp;A99)+1),IF((A99+1)&gt;$AA$6,"",(A99+1)),A99))</f>
        <v/>
      </c>
      <c r="B100" t="str">
        <f>IF(A100="","",COUNTIFS($A$8:$A100,A100)-2)</f>
        <v/>
      </c>
      <c r="C100" t="str">
        <f t="shared" si="16"/>
        <v>CARFAX</v>
      </c>
      <c r="D100" t="str">
        <f>IFERROR(VLOOKUP($C100&amp;"-"&amp;$A100,KEY!$X$6:$Y$110,2,FALSE),"")</f>
        <v/>
      </c>
      <c r="E100" t="str">
        <f>IF(B100=-1,"*N",IF(B100=0,"*H",IF(B100&lt;(COUNTIFS(DATA_FINAL!$B$5:$B$350,C100,DATA_FINAL!$D$5:$D$350,D100)+1),VLOOKUP(C100&amp;"-"&amp;D100&amp;"-"&amp;B100,DATA_FINAL!$F$5:$G$350,2,FALSE),IF(B100=(COUNTIFS(DATA_FINAL!$B$5:$B$350,C100,DATA_FINAL!$D$5:$D$350,D100)+1),"*T",""))))</f>
        <v/>
      </c>
      <c r="F100" t="str">
        <f t="shared" si="18"/>
        <v/>
      </c>
      <c r="G100" s="64" t="str">
        <f>IF(E100="","***",IF(E100="*N",D100,IF(E100="*H",AA$9,IF(E100="*T","TOTAL (Store Count: "&amp;B99&amp;")",IFERROR(VLOOKUP(F100,DATA_FINAL!$A$5:$G$324,7,FALSE),"")))))</f>
        <v>***</v>
      </c>
      <c r="H100" s="71" t="str">
        <f>IF($G100=$D100,AF$8,IF($G100=$AA$9,AF$9,IF(LEFT($G100,5)=LEFT($AA$10,5),SUMIFS(DATA_FINAL!$AC$5:$AC$350,DATA_FINAL!$B$5:$B$350,$C100,DATA_FINAL!$D$5:$D$350,$D100),IF($G100="***","***",IFERROR(SUMIFS(DATA_FINAL!$AC$5:$AC$350,DATA_FINAL!$A$5:$A$350,$F100),"")))))</f>
        <v>***</v>
      </c>
      <c r="I100" s="72" t="str">
        <f>IF($G100=$D100,AB$8,IF($G100=$AA$9,AB$9,IF(LEFT($G100,5)=LEFT($AA$10,5),SUMIFS(DATA_FINAL!$P$5:$P$350,DATA_FINAL!$B$5:$B$350,$C100,DATA_FINAL!$D$5:$D$350,$D100),IF($G100="***","***",IFERROR(SUMIFS(DATA_FINAL!$P$5:$P$350,DATA_FINAL!$A$5:$A$350,$F100),"")))))</f>
        <v>***</v>
      </c>
      <c r="J100" s="72" t="str">
        <f>IF($G100=$D100,AC$8,IF($G100=$AA$9,AC$9,IF(LEFT($G100,5)=LEFT($AA$10,5),SUMIFS(DATA_FINAL!$S$5:$S$350,DATA_FINAL!$B$5:$B$350,$C100,DATA_FINAL!$D$5:$D$350,$D100),IF($G100="***","***",IFERROR(SUMIFS(DATA_FINAL!$S$5:$S$350,DATA_FINAL!$A$5:$A$350,$F100),"")))))</f>
        <v>***</v>
      </c>
      <c r="K100" s="84" t="str">
        <f t="shared" si="13"/>
        <v>***</v>
      </c>
      <c r="L100" s="72" t="str">
        <f t="shared" si="14"/>
        <v>***</v>
      </c>
      <c r="M100" s="72" t="str">
        <f t="shared" si="15"/>
        <v>***</v>
      </c>
      <c r="N100" s="71" t="str">
        <f>IF($G100=$D100,AJ$8,IF($G100=$AA$9,AJ$9,IF(LEFT($G100,5)=LEFT($AA$10,5),SUMIFS(DATA_FINAL!$AG$5:$AG$350,DATA_FINAL!$B$5:$B$350,$C100,DATA_FINAL!$D$5:$D$350,$D100),IF($G100="***","***",IFERROR(SUMIFS(DATA_FINAL!$AG$5:$AG$350,DATA_FINAL!$A$5:$A$350,$F100),"")))))</f>
        <v>***</v>
      </c>
      <c r="O100" s="307" t="str">
        <f t="shared" si="17"/>
        <v>***</v>
      </c>
    </row>
    <row r="101" spans="1:15" ht="15" customHeight="1" x14ac:dyDescent="0.35">
      <c r="A101" t="str">
        <f>IF(A100="","",IF(B100&gt;(SUMIFS(KEY!$Z$6:$Z$110,KEY!$X$6:$X$110,C101&amp;"-"&amp;A100)+1),IF((A100+1)&gt;$AA$6,"",(A100+1)),A100))</f>
        <v/>
      </c>
      <c r="B101" t="str">
        <f>IF(A101="","",COUNTIFS($A$8:$A101,A101)-2)</f>
        <v/>
      </c>
      <c r="C101" t="str">
        <f t="shared" si="16"/>
        <v>CARFAX</v>
      </c>
      <c r="D101" t="str">
        <f>IFERROR(VLOOKUP($C101&amp;"-"&amp;$A101,KEY!$X$6:$Y$110,2,FALSE),"")</f>
        <v/>
      </c>
      <c r="E101" t="str">
        <f>IF(B101=-1,"*N",IF(B101=0,"*H",IF(B101&lt;(COUNTIFS(DATA_FINAL!$B$5:$B$350,C101,DATA_FINAL!$D$5:$D$350,D101)+1),VLOOKUP(C101&amp;"-"&amp;D101&amp;"-"&amp;B101,DATA_FINAL!$F$5:$G$350,2,FALSE),IF(B101=(COUNTIFS(DATA_FINAL!$B$5:$B$350,C101,DATA_FINAL!$D$5:$D$350,D101)+1),"*T",""))))</f>
        <v/>
      </c>
      <c r="F101" t="str">
        <f t="shared" si="18"/>
        <v/>
      </c>
      <c r="G101" s="64" t="str">
        <f>IF(E101="","***",IF(E101="*N",D101,IF(E101="*H",AA$9,IF(E101="*T","TOTAL (Store Count: "&amp;B100&amp;")",IFERROR(VLOOKUP(F101,DATA_FINAL!$A$5:$G$324,7,FALSE),"")))))</f>
        <v>***</v>
      </c>
      <c r="H101" s="71" t="str">
        <f>IF($G101=$D101,AF$8,IF($G101=$AA$9,AF$9,IF(LEFT($G101,5)=LEFT($AA$10,5),SUMIFS(DATA_FINAL!$AC$5:$AC$350,DATA_FINAL!$B$5:$B$350,$C101,DATA_FINAL!$D$5:$D$350,$D101),IF($G101="***","***",IFERROR(SUMIFS(DATA_FINAL!$AC$5:$AC$350,DATA_FINAL!$A$5:$A$350,$F101),"")))))</f>
        <v>***</v>
      </c>
      <c r="I101" s="72" t="str">
        <f>IF($G101=$D101,AB$8,IF($G101=$AA$9,AB$9,IF(LEFT($G101,5)=LEFT($AA$10,5),SUMIFS(DATA_FINAL!$P$5:$P$350,DATA_FINAL!$B$5:$B$350,$C101,DATA_FINAL!$D$5:$D$350,$D101),IF($G101="***","***",IFERROR(SUMIFS(DATA_FINAL!$P$5:$P$350,DATA_FINAL!$A$5:$A$350,$F101),"")))))</f>
        <v>***</v>
      </c>
      <c r="J101" s="72" t="str">
        <f>IF($G101=$D101,AC$8,IF($G101=$AA$9,AC$9,IF(LEFT($G101,5)=LEFT($AA$10,5),SUMIFS(DATA_FINAL!$S$5:$S$350,DATA_FINAL!$B$5:$B$350,$C101,DATA_FINAL!$D$5:$D$350,$D101),IF($G101="***","***",IFERROR(SUMIFS(DATA_FINAL!$S$5:$S$350,DATA_FINAL!$A$5:$A$350,$F101),"")))))</f>
        <v>***</v>
      </c>
      <c r="K101" s="84" t="str">
        <f t="shared" si="13"/>
        <v>***</v>
      </c>
      <c r="L101" s="72" t="str">
        <f t="shared" si="14"/>
        <v>***</v>
      </c>
      <c r="M101" s="72" t="str">
        <f t="shared" si="15"/>
        <v>***</v>
      </c>
      <c r="N101" s="71" t="str">
        <f>IF($G101=$D101,AJ$8,IF($G101=$AA$9,AJ$9,IF(LEFT($G101,5)=LEFT($AA$10,5),SUMIFS(DATA_FINAL!$AG$5:$AG$350,DATA_FINAL!$B$5:$B$350,$C101,DATA_FINAL!$D$5:$D$350,$D101),IF($G101="***","***",IFERROR(SUMIFS(DATA_FINAL!$AG$5:$AG$350,DATA_FINAL!$A$5:$A$350,$F101),"")))))</f>
        <v>***</v>
      </c>
      <c r="O101" s="307" t="str">
        <f t="shared" si="17"/>
        <v>***</v>
      </c>
    </row>
    <row r="102" spans="1:15" ht="15" customHeight="1" x14ac:dyDescent="0.35">
      <c r="A102" t="str">
        <f>IF(A101="","",IF(B101&gt;(SUMIFS(KEY!$Z$6:$Z$110,KEY!$X$6:$X$110,C102&amp;"-"&amp;A101)+1),IF((A101+1)&gt;$AA$6,"",(A101+1)),A101))</f>
        <v/>
      </c>
      <c r="B102" t="str">
        <f>IF(A102="","",COUNTIFS($A$8:$A102,A102)-2)</f>
        <v/>
      </c>
      <c r="C102" t="str">
        <f t="shared" si="16"/>
        <v>CARFAX</v>
      </c>
      <c r="D102" t="str">
        <f>IFERROR(VLOOKUP($C102&amp;"-"&amp;$A102,KEY!$X$6:$Y$110,2,FALSE),"")</f>
        <v/>
      </c>
      <c r="E102" t="str">
        <f>IF(B102=-1,"*N",IF(B102=0,"*H",IF(B102&lt;(COUNTIFS(DATA_FINAL!$B$5:$B$350,C102,DATA_FINAL!$D$5:$D$350,D102)+1),VLOOKUP(C102&amp;"-"&amp;D102&amp;"-"&amp;B102,DATA_FINAL!$F$5:$G$350,2,FALSE),IF(B102=(COUNTIFS(DATA_FINAL!$B$5:$B$350,C102,DATA_FINAL!$D$5:$D$350,D102)+1),"*T",""))))</f>
        <v/>
      </c>
      <c r="F102" t="str">
        <f t="shared" si="18"/>
        <v/>
      </c>
      <c r="G102" s="64" t="str">
        <f>IF(E102="","***",IF(E102="*N",D102,IF(E102="*H",AA$9,IF(E102="*T","TOTAL (Store Count: "&amp;B101&amp;")",IFERROR(VLOOKUP(F102,DATA_FINAL!$A$5:$G$324,7,FALSE),"")))))</f>
        <v>***</v>
      </c>
      <c r="H102" s="71" t="str">
        <f>IF($G102=$D102,AF$8,IF($G102=$AA$9,AF$9,IF(LEFT($G102,5)=LEFT($AA$10,5),SUMIFS(DATA_FINAL!$AC$5:$AC$350,DATA_FINAL!$B$5:$B$350,$C102,DATA_FINAL!$D$5:$D$350,$D102),IF($G102="***","***",IFERROR(SUMIFS(DATA_FINAL!$AC$5:$AC$350,DATA_FINAL!$A$5:$A$350,$F102),"")))))</f>
        <v>***</v>
      </c>
      <c r="I102" s="72" t="str">
        <f>IF($G102=$D102,AB$8,IF($G102=$AA$9,AB$9,IF(LEFT($G102,5)=LEFT($AA$10,5),SUMIFS(DATA_FINAL!$P$5:$P$350,DATA_FINAL!$B$5:$B$350,$C102,DATA_FINAL!$D$5:$D$350,$D102),IF($G102="***","***",IFERROR(SUMIFS(DATA_FINAL!$P$5:$P$350,DATA_FINAL!$A$5:$A$350,$F102),"")))))</f>
        <v>***</v>
      </c>
      <c r="J102" s="72" t="str">
        <f>IF($G102=$D102,AC$8,IF($G102=$AA$9,AC$9,IF(LEFT($G102,5)=LEFT($AA$10,5),SUMIFS(DATA_FINAL!$S$5:$S$350,DATA_FINAL!$B$5:$B$350,$C102,DATA_FINAL!$D$5:$D$350,$D102),IF($G102="***","***",IFERROR(SUMIFS(DATA_FINAL!$S$5:$S$350,DATA_FINAL!$A$5:$A$350,$F102),"")))))</f>
        <v>***</v>
      </c>
      <c r="K102" s="84" t="str">
        <f t="shared" si="13"/>
        <v>***</v>
      </c>
      <c r="L102" s="72" t="str">
        <f t="shared" si="14"/>
        <v>***</v>
      </c>
      <c r="M102" s="72" t="str">
        <f t="shared" si="15"/>
        <v>***</v>
      </c>
      <c r="N102" s="71" t="str">
        <f>IF($G102=$D102,AJ$8,IF($G102=$AA$9,AJ$9,IF(LEFT($G102,5)=LEFT($AA$10,5),SUMIFS(DATA_FINAL!$AG$5:$AG$350,DATA_FINAL!$B$5:$B$350,$C102,DATA_FINAL!$D$5:$D$350,$D102),IF($G102="***","***",IFERROR(SUMIFS(DATA_FINAL!$AG$5:$AG$350,DATA_FINAL!$A$5:$A$350,$F102),"")))))</f>
        <v>***</v>
      </c>
      <c r="O102" s="307" t="str">
        <f t="shared" si="17"/>
        <v>***</v>
      </c>
    </row>
    <row r="103" spans="1:15" ht="15" customHeight="1" x14ac:dyDescent="0.35">
      <c r="A103" t="str">
        <f>IF(A102="","",IF(B102&gt;(SUMIFS(KEY!$Z$6:$Z$110,KEY!$X$6:$X$110,C103&amp;"-"&amp;A102)+1),IF((A102+1)&gt;$AA$6,"",(A102+1)),A102))</f>
        <v/>
      </c>
      <c r="B103" t="str">
        <f>IF(A103="","",COUNTIFS($A$8:$A103,A103)-2)</f>
        <v/>
      </c>
      <c r="C103" t="str">
        <f t="shared" si="16"/>
        <v>CARFAX</v>
      </c>
      <c r="D103" t="str">
        <f>IFERROR(VLOOKUP($C103&amp;"-"&amp;$A103,KEY!$X$6:$Y$110,2,FALSE),"")</f>
        <v/>
      </c>
      <c r="E103" t="str">
        <f>IF(B103=-1,"*N",IF(B103=0,"*H",IF(B103&lt;(COUNTIFS(DATA_FINAL!$B$5:$B$350,C103,DATA_FINAL!$D$5:$D$350,D103)+1),VLOOKUP(C103&amp;"-"&amp;D103&amp;"-"&amp;B103,DATA_FINAL!$F$5:$G$350,2,FALSE),IF(B103=(COUNTIFS(DATA_FINAL!$B$5:$B$350,C103,DATA_FINAL!$D$5:$D$350,D103)+1),"*T",""))))</f>
        <v/>
      </c>
      <c r="F103" t="str">
        <f t="shared" si="18"/>
        <v/>
      </c>
      <c r="G103" s="64" t="str">
        <f>IF(E103="","***",IF(E103="*N",D103,IF(E103="*H",AA$9,IF(E103="*T","TOTAL (Store Count: "&amp;B102&amp;")",IFERROR(VLOOKUP(F103,DATA_FINAL!$A$5:$G$324,7,FALSE),"")))))</f>
        <v>***</v>
      </c>
      <c r="H103" s="71" t="str">
        <f>IF($G103=$D103,AF$8,IF($G103=$AA$9,AF$9,IF(LEFT($G103,5)=LEFT($AA$10,5),SUMIFS(DATA_FINAL!$AC$5:$AC$350,DATA_FINAL!$B$5:$B$350,$C103,DATA_FINAL!$D$5:$D$350,$D103),IF($G103="***","***",IFERROR(SUMIFS(DATA_FINAL!$AC$5:$AC$350,DATA_FINAL!$A$5:$A$350,$F103),"")))))</f>
        <v>***</v>
      </c>
      <c r="I103" s="72" t="str">
        <f>IF($G103=$D103,AB$8,IF($G103=$AA$9,AB$9,IF(LEFT($G103,5)=LEFT($AA$10,5),SUMIFS(DATA_FINAL!$P$5:$P$350,DATA_FINAL!$B$5:$B$350,$C103,DATA_FINAL!$D$5:$D$350,$D103),IF($G103="***","***",IFERROR(SUMIFS(DATA_FINAL!$P$5:$P$350,DATA_FINAL!$A$5:$A$350,$F103),"")))))</f>
        <v>***</v>
      </c>
      <c r="J103" s="72" t="str">
        <f>IF($G103=$D103,AC$8,IF($G103=$AA$9,AC$9,IF(LEFT($G103,5)=LEFT($AA$10,5),SUMIFS(DATA_FINAL!$S$5:$S$350,DATA_FINAL!$B$5:$B$350,$C103,DATA_FINAL!$D$5:$D$350,$D103),IF($G103="***","***",IFERROR(SUMIFS(DATA_FINAL!$S$5:$S$350,DATA_FINAL!$A$5:$A$350,$F103),"")))))</f>
        <v>***</v>
      </c>
      <c r="K103" s="84" t="str">
        <f t="shared" si="13"/>
        <v>***</v>
      </c>
      <c r="L103" s="72" t="str">
        <f t="shared" si="14"/>
        <v>***</v>
      </c>
      <c r="M103" s="72" t="str">
        <f t="shared" si="15"/>
        <v>***</v>
      </c>
      <c r="N103" s="71" t="str">
        <f>IF($G103=$D103,AJ$8,IF($G103=$AA$9,AJ$9,IF(LEFT($G103,5)=LEFT($AA$10,5),SUMIFS(DATA_FINAL!$AG$5:$AG$350,DATA_FINAL!$B$5:$B$350,$C103,DATA_FINAL!$D$5:$D$350,$D103),IF($G103="***","***",IFERROR(SUMIFS(DATA_FINAL!$AG$5:$AG$350,DATA_FINAL!$A$5:$A$350,$F103),"")))))</f>
        <v>***</v>
      </c>
      <c r="O103" s="307" t="str">
        <f t="shared" si="17"/>
        <v>***</v>
      </c>
    </row>
    <row r="104" spans="1:15" ht="15" customHeight="1" x14ac:dyDescent="0.35">
      <c r="A104" t="str">
        <f>IF(A103="","",IF(B103&gt;(SUMIFS(KEY!$Z$6:$Z$110,KEY!$X$6:$X$110,C104&amp;"-"&amp;A103)+1),IF((A103+1)&gt;$AA$6,"",(A103+1)),A103))</f>
        <v/>
      </c>
      <c r="B104" t="str">
        <f>IF(A104="","",COUNTIFS($A$8:$A104,A104)-2)</f>
        <v/>
      </c>
      <c r="C104" t="str">
        <f t="shared" si="16"/>
        <v>CARFAX</v>
      </c>
      <c r="D104" t="str">
        <f>IFERROR(VLOOKUP($C104&amp;"-"&amp;$A104,KEY!$X$6:$Y$110,2,FALSE),"")</f>
        <v/>
      </c>
      <c r="E104" t="str">
        <f>IF(B104=-1,"*N",IF(B104=0,"*H",IF(B104&lt;(COUNTIFS(DATA_FINAL!$B$5:$B$350,C104,DATA_FINAL!$D$5:$D$350,D104)+1),VLOOKUP(C104&amp;"-"&amp;D104&amp;"-"&amp;B104,DATA_FINAL!$F$5:$G$350,2,FALSE),IF(B104=(COUNTIFS(DATA_FINAL!$B$5:$B$350,C104,DATA_FINAL!$D$5:$D$350,D104)+1),"*T",""))))</f>
        <v/>
      </c>
      <c r="F104" t="str">
        <f t="shared" si="18"/>
        <v/>
      </c>
      <c r="G104" s="64" t="str">
        <f>IF(E104="","***",IF(E104="*N",D104,IF(E104="*H",AA$9,IF(E104="*T","TOTAL (Store Count: "&amp;B103&amp;")",IFERROR(VLOOKUP(F104,DATA_FINAL!$A$5:$G$324,7,FALSE),"")))))</f>
        <v>***</v>
      </c>
      <c r="H104" s="71" t="str">
        <f>IF($G104=$D104,AF$8,IF($G104=$AA$9,AF$9,IF(LEFT($G104,5)=LEFT($AA$10,5),SUMIFS(DATA_FINAL!$AC$5:$AC$350,DATA_FINAL!$B$5:$B$350,$C104,DATA_FINAL!$D$5:$D$350,$D104),IF($G104="***","***",IFERROR(SUMIFS(DATA_FINAL!$AC$5:$AC$350,DATA_FINAL!$A$5:$A$350,$F104),"")))))</f>
        <v>***</v>
      </c>
      <c r="I104" s="72" t="str">
        <f>IF($G104=$D104,AB$8,IF($G104=$AA$9,AB$9,IF(LEFT($G104,5)=LEFT($AA$10,5),SUMIFS(DATA_FINAL!$P$5:$P$350,DATA_FINAL!$B$5:$B$350,$C104,DATA_FINAL!$D$5:$D$350,$D104),IF($G104="***","***",IFERROR(SUMIFS(DATA_FINAL!$P$5:$P$350,DATA_FINAL!$A$5:$A$350,$F104),"")))))</f>
        <v>***</v>
      </c>
      <c r="J104" s="72" t="str">
        <f>IF($G104=$D104,AC$8,IF($G104=$AA$9,AC$9,IF(LEFT($G104,5)=LEFT($AA$10,5),SUMIFS(DATA_FINAL!$S$5:$S$350,DATA_FINAL!$B$5:$B$350,$C104,DATA_FINAL!$D$5:$D$350,$D104),IF($G104="***","***",IFERROR(SUMIFS(DATA_FINAL!$S$5:$S$350,DATA_FINAL!$A$5:$A$350,$F104),"")))))</f>
        <v>***</v>
      </c>
      <c r="K104" s="84" t="str">
        <f t="shared" si="13"/>
        <v>***</v>
      </c>
      <c r="L104" s="72" t="str">
        <f t="shared" si="14"/>
        <v>***</v>
      </c>
      <c r="M104" s="72" t="str">
        <f t="shared" si="15"/>
        <v>***</v>
      </c>
      <c r="N104" s="71" t="str">
        <f>IF($G104=$D104,AJ$8,IF($G104=$AA$9,AJ$9,IF(LEFT($G104,5)=LEFT($AA$10,5),SUMIFS(DATA_FINAL!$AG$5:$AG$350,DATA_FINAL!$B$5:$B$350,$C104,DATA_FINAL!$D$5:$D$350,$D104),IF($G104="***","***",IFERROR(SUMIFS(DATA_FINAL!$AG$5:$AG$350,DATA_FINAL!$A$5:$A$350,$F104),"")))))</f>
        <v>***</v>
      </c>
      <c r="O104" s="307" t="str">
        <f t="shared" si="17"/>
        <v>***</v>
      </c>
    </row>
    <row r="105" spans="1:15" ht="15" customHeight="1" x14ac:dyDescent="0.35">
      <c r="A105" t="str">
        <f>IF(A104="","",IF(B104&gt;(SUMIFS(KEY!$Z$6:$Z$110,KEY!$X$6:$X$110,C105&amp;"-"&amp;A104)+1),IF((A104+1)&gt;$AA$6,"",(A104+1)),A104))</f>
        <v/>
      </c>
      <c r="B105" t="str">
        <f>IF(A105="","",COUNTIFS($A$8:$A105,A105)-2)</f>
        <v/>
      </c>
      <c r="C105" t="str">
        <f t="shared" si="16"/>
        <v>CARFAX</v>
      </c>
      <c r="D105" t="str">
        <f>IFERROR(VLOOKUP($C105&amp;"-"&amp;$A105,KEY!$X$6:$Y$110,2,FALSE),"")</f>
        <v/>
      </c>
      <c r="E105" t="str">
        <f>IF(B105=-1,"*N",IF(B105=0,"*H",IF(B105&lt;(COUNTIFS(DATA_FINAL!$B$5:$B$350,C105,DATA_FINAL!$D$5:$D$350,D105)+1),VLOOKUP(C105&amp;"-"&amp;D105&amp;"-"&amp;B105,DATA_FINAL!$F$5:$G$350,2,FALSE),IF(B105=(COUNTIFS(DATA_FINAL!$B$5:$B$350,C105,DATA_FINAL!$D$5:$D$350,D105)+1),"*T",""))))</f>
        <v/>
      </c>
      <c r="F105" t="str">
        <f t="shared" si="18"/>
        <v/>
      </c>
      <c r="G105" s="64" t="str">
        <f>IF(E105="","***",IF(E105="*N",D105,IF(E105="*H",AA$9,IF(E105="*T","TOTAL (Store Count: "&amp;B104&amp;")",IFERROR(VLOOKUP(F105,DATA_FINAL!$A$5:$G$324,7,FALSE),"")))))</f>
        <v>***</v>
      </c>
      <c r="H105" s="71" t="str">
        <f>IF($G105=$D105,AF$8,IF($G105=$AA$9,AF$9,IF(LEFT($G105,5)=LEFT($AA$10,5),SUMIFS(DATA_FINAL!$AC$5:$AC$350,DATA_FINAL!$B$5:$B$350,$C105,DATA_FINAL!$D$5:$D$350,$D105),IF($G105="***","***",IFERROR(SUMIFS(DATA_FINAL!$AC$5:$AC$350,DATA_FINAL!$A$5:$A$350,$F105),"")))))</f>
        <v>***</v>
      </c>
      <c r="I105" s="72" t="str">
        <f>IF($G105=$D105,AB$8,IF($G105=$AA$9,AB$9,IF(LEFT($G105,5)=LEFT($AA$10,5),SUMIFS(DATA_FINAL!$P$5:$P$350,DATA_FINAL!$B$5:$B$350,$C105,DATA_FINAL!$D$5:$D$350,$D105),IF($G105="***","***",IFERROR(SUMIFS(DATA_FINAL!$P$5:$P$350,DATA_FINAL!$A$5:$A$350,$F105),"")))))</f>
        <v>***</v>
      </c>
      <c r="J105" s="72" t="str">
        <f>IF($G105=$D105,AC$8,IF($G105=$AA$9,AC$9,IF(LEFT($G105,5)=LEFT($AA$10,5),SUMIFS(DATA_FINAL!$S$5:$S$350,DATA_FINAL!$B$5:$B$350,$C105,DATA_FINAL!$D$5:$D$350,$D105),IF($G105="***","***",IFERROR(SUMIFS(DATA_FINAL!$S$5:$S$350,DATA_FINAL!$A$5:$A$350,$F105),"")))))</f>
        <v>***</v>
      </c>
      <c r="K105" s="84" t="str">
        <f t="shared" si="13"/>
        <v>***</v>
      </c>
      <c r="L105" s="72" t="str">
        <f t="shared" si="14"/>
        <v>***</v>
      </c>
      <c r="M105" s="72" t="str">
        <f t="shared" ref="M105:M136" si="19">IF($G105=$D105,AH$8,IF($G105=$AA$9,AH$9,IF($G105="***","***",IFERROR(H105/J105,"∞"))))</f>
        <v>***</v>
      </c>
      <c r="N105" s="71" t="str">
        <f>IF($G105=$D105,AJ$8,IF($G105=$AA$9,AJ$9,IF(LEFT($G105,5)=LEFT($AA$10,5),SUMIFS(DATA_FINAL!$AG$5:$AG$350,DATA_FINAL!$B$5:$B$350,$C105,DATA_FINAL!$D$5:$D$350,$D105),IF($G105="***","***",IFERROR(SUMIFS(DATA_FINAL!$AG$5:$AG$350,DATA_FINAL!$A$5:$A$350,$F105),"")))))</f>
        <v>***</v>
      </c>
      <c r="O105" s="307" t="str">
        <f t="shared" si="17"/>
        <v>***</v>
      </c>
    </row>
    <row r="106" spans="1:15" ht="15" customHeight="1" x14ac:dyDescent="0.35">
      <c r="A106" t="str">
        <f>IF(A105="","",IF(B105&gt;(SUMIFS(KEY!$Z$6:$Z$110,KEY!$X$6:$X$110,C106&amp;"-"&amp;A105)+1),IF((A105+1)&gt;$AA$6,"",(A105+1)),A105))</f>
        <v/>
      </c>
      <c r="B106" t="str">
        <f>IF(A106="","",COUNTIFS($A$8:$A106,A106)-2)</f>
        <v/>
      </c>
      <c r="C106" t="str">
        <f t="shared" si="16"/>
        <v>CARFAX</v>
      </c>
      <c r="D106" t="str">
        <f>IFERROR(VLOOKUP($C106&amp;"-"&amp;$A106,KEY!$X$6:$Y$110,2,FALSE),"")</f>
        <v/>
      </c>
      <c r="E106" t="str">
        <f>IF(B106=-1,"*N",IF(B106=0,"*H",IF(B106&lt;(COUNTIFS(DATA_FINAL!$B$5:$B$350,C106,DATA_FINAL!$D$5:$D$350,D106)+1),VLOOKUP(C106&amp;"-"&amp;D106&amp;"-"&amp;B106,DATA_FINAL!$F$5:$G$350,2,FALSE),IF(B106=(COUNTIFS(DATA_FINAL!$B$5:$B$350,C106,DATA_FINAL!$D$5:$D$350,D106)+1),"*T",""))))</f>
        <v/>
      </c>
      <c r="F106" t="str">
        <f t="shared" si="18"/>
        <v/>
      </c>
      <c r="G106" s="64" t="str">
        <f>IF(E106="","***",IF(E106="*N",D106,IF(E106="*H",AA$9,IF(E106="*T","TOTAL (Store Count: "&amp;B105&amp;")",IFERROR(VLOOKUP(F106,DATA_FINAL!$A$5:$G$324,7,FALSE),"")))))</f>
        <v>***</v>
      </c>
      <c r="H106" s="71" t="str">
        <f>IF($G106=$D106,AF$8,IF($G106=$AA$9,AF$9,IF(LEFT($G106,5)=LEFT($AA$10,5),SUMIFS(DATA_FINAL!$AC$5:$AC$350,DATA_FINAL!$B$5:$B$350,$C106,DATA_FINAL!$D$5:$D$350,$D106),IF($G106="***","***",IFERROR(SUMIFS(DATA_FINAL!$AC$5:$AC$350,DATA_FINAL!$A$5:$A$350,$F106),"")))))</f>
        <v>***</v>
      </c>
      <c r="I106" s="72" t="str">
        <f>IF($G106=$D106,AB$8,IF($G106=$AA$9,AB$9,IF(LEFT($G106,5)=LEFT($AA$10,5),SUMIFS(DATA_FINAL!$P$5:$P$350,DATA_FINAL!$B$5:$B$350,$C106,DATA_FINAL!$D$5:$D$350,$D106),IF($G106="***","***",IFERROR(SUMIFS(DATA_FINAL!$P$5:$P$350,DATA_FINAL!$A$5:$A$350,$F106),"")))))</f>
        <v>***</v>
      </c>
      <c r="J106" s="72" t="str">
        <f>IF($G106=$D106,AC$8,IF($G106=$AA$9,AC$9,IF(LEFT($G106,5)=LEFT($AA$10,5),SUMIFS(DATA_FINAL!$S$5:$S$350,DATA_FINAL!$B$5:$B$350,$C106,DATA_FINAL!$D$5:$D$350,$D106),IF($G106="***","***",IFERROR(SUMIFS(DATA_FINAL!$S$5:$S$350,DATA_FINAL!$A$5:$A$350,$F106),"")))))</f>
        <v>***</v>
      </c>
      <c r="K106" s="84" t="str">
        <f t="shared" si="13"/>
        <v>***</v>
      </c>
      <c r="L106" s="72" t="str">
        <f t="shared" si="14"/>
        <v>***</v>
      </c>
      <c r="M106" s="72" t="str">
        <f t="shared" si="19"/>
        <v>***</v>
      </c>
      <c r="N106" s="71" t="str">
        <f>IF($G106=$D106,AJ$8,IF($G106=$AA$9,AJ$9,IF(LEFT($G106,5)=LEFT($AA$10,5),SUMIFS(DATA_FINAL!$AG$5:$AG$350,DATA_FINAL!$B$5:$B$350,$C106,DATA_FINAL!$D$5:$D$350,$D106),IF($G106="***","***",IFERROR(SUMIFS(DATA_FINAL!$AG$5:$AG$350,DATA_FINAL!$A$5:$A$350,$F106),"")))))</f>
        <v>***</v>
      </c>
      <c r="O106" s="307" t="str">
        <f t="shared" si="17"/>
        <v>***</v>
      </c>
    </row>
    <row r="107" spans="1:15" ht="15" customHeight="1" x14ac:dyDescent="0.35">
      <c r="A107" t="str">
        <f>IF(A106="","",IF(B106&gt;(SUMIFS(KEY!$Z$6:$Z$110,KEY!$X$6:$X$110,C107&amp;"-"&amp;A106)+1),IF((A106+1)&gt;$AA$6,"",(A106+1)),A106))</f>
        <v/>
      </c>
      <c r="B107" t="str">
        <f>IF(A107="","",COUNTIFS($A$8:$A107,A107)-2)</f>
        <v/>
      </c>
      <c r="C107" t="str">
        <f t="shared" si="16"/>
        <v>CARFAX</v>
      </c>
      <c r="D107" t="str">
        <f>IFERROR(VLOOKUP($C107&amp;"-"&amp;$A107,KEY!$X$6:$Y$110,2,FALSE),"")</f>
        <v/>
      </c>
      <c r="E107" t="str">
        <f>IF(B107=-1,"*N",IF(B107=0,"*H",IF(B107&lt;(COUNTIFS(DATA_FINAL!$B$5:$B$350,C107,DATA_FINAL!$D$5:$D$350,D107)+1),VLOOKUP(C107&amp;"-"&amp;D107&amp;"-"&amp;B107,DATA_FINAL!$F$5:$G$350,2,FALSE),IF(B107=(COUNTIFS(DATA_FINAL!$B$5:$B$350,C107,DATA_FINAL!$D$5:$D$350,D107)+1),"*T",""))))</f>
        <v/>
      </c>
      <c r="F107" t="str">
        <f t="shared" si="18"/>
        <v/>
      </c>
      <c r="G107" s="64" t="str">
        <f>IF(E107="","***",IF(E107="*N",D107,IF(E107="*H",AA$9,IF(E107="*T","TOTAL (Store Count: "&amp;B106&amp;")",IFERROR(VLOOKUP(F107,DATA_FINAL!$A$5:$G$324,7,FALSE),"")))))</f>
        <v>***</v>
      </c>
      <c r="H107" s="71" t="str">
        <f>IF($G107=$D107,AF$8,IF($G107=$AA$9,AF$9,IF(LEFT($G107,5)=LEFT($AA$10,5),SUMIFS(DATA_FINAL!$AC$5:$AC$350,DATA_FINAL!$B$5:$B$350,$C107,DATA_FINAL!$D$5:$D$350,$D107),IF($G107="***","***",IFERROR(SUMIFS(DATA_FINAL!$AC$5:$AC$350,DATA_FINAL!$A$5:$A$350,$F107),"")))))</f>
        <v>***</v>
      </c>
      <c r="I107" s="72" t="str">
        <f>IF($G107=$D107,AB$8,IF($G107=$AA$9,AB$9,IF(LEFT($G107,5)=LEFT($AA$10,5),SUMIFS(DATA_FINAL!$P$5:$P$350,DATA_FINAL!$B$5:$B$350,$C107,DATA_FINAL!$D$5:$D$350,$D107),IF($G107="***","***",IFERROR(SUMIFS(DATA_FINAL!$P$5:$P$350,DATA_FINAL!$A$5:$A$350,$F107),"")))))</f>
        <v>***</v>
      </c>
      <c r="J107" s="72" t="str">
        <f>IF($G107=$D107,AC$8,IF($G107=$AA$9,AC$9,IF(LEFT($G107,5)=LEFT($AA$10,5),SUMIFS(DATA_FINAL!$S$5:$S$350,DATA_FINAL!$B$5:$B$350,$C107,DATA_FINAL!$D$5:$D$350,$D107),IF($G107="***","***",IFERROR(SUMIFS(DATA_FINAL!$S$5:$S$350,DATA_FINAL!$A$5:$A$350,$F107),"")))))</f>
        <v>***</v>
      </c>
      <c r="K107" s="84" t="str">
        <f t="shared" si="13"/>
        <v>***</v>
      </c>
      <c r="L107" s="72" t="str">
        <f t="shared" si="14"/>
        <v>***</v>
      </c>
      <c r="M107" s="72" t="str">
        <f t="shared" si="19"/>
        <v>***</v>
      </c>
      <c r="N107" s="71" t="str">
        <f>IF($G107=$D107,AJ$8,IF($G107=$AA$9,AJ$9,IF(LEFT($G107,5)=LEFT($AA$10,5),SUMIFS(DATA_FINAL!$AG$5:$AG$350,DATA_FINAL!$B$5:$B$350,$C107,DATA_FINAL!$D$5:$D$350,$D107),IF($G107="***","***",IFERROR(SUMIFS(DATA_FINAL!$AG$5:$AG$350,DATA_FINAL!$A$5:$A$350,$F107),"")))))</f>
        <v>***</v>
      </c>
      <c r="O107" s="307" t="str">
        <f t="shared" si="17"/>
        <v>***</v>
      </c>
    </row>
    <row r="108" spans="1:15" ht="15" customHeight="1" x14ac:dyDescent="0.35">
      <c r="A108" t="str">
        <f>IF(A107="","",IF(B107&gt;(SUMIFS(KEY!$Z$6:$Z$110,KEY!$X$6:$X$110,C108&amp;"-"&amp;A107)+1),IF((A107+1)&gt;$AA$6,"",(A107+1)),A107))</f>
        <v/>
      </c>
      <c r="B108" t="str">
        <f>IF(A108="","",COUNTIFS($A$8:$A108,A108)-2)</f>
        <v/>
      </c>
      <c r="C108" t="str">
        <f t="shared" si="16"/>
        <v>CARFAX</v>
      </c>
      <c r="D108" t="str">
        <f>IFERROR(VLOOKUP($C108&amp;"-"&amp;$A108,KEY!$X$6:$Y$110,2,FALSE),"")</f>
        <v/>
      </c>
      <c r="E108" t="str">
        <f>IF(B108=-1,"*N",IF(B108=0,"*H",IF(B108&lt;(COUNTIFS(DATA_FINAL!$B$5:$B$350,C108,DATA_FINAL!$D$5:$D$350,D108)+1),VLOOKUP(C108&amp;"-"&amp;D108&amp;"-"&amp;B108,DATA_FINAL!$F$5:$G$350,2,FALSE),IF(B108=(COUNTIFS(DATA_FINAL!$B$5:$B$350,C108,DATA_FINAL!$D$5:$D$350,D108)+1),"*T",""))))</f>
        <v/>
      </c>
      <c r="F108" t="str">
        <f t="shared" si="18"/>
        <v/>
      </c>
      <c r="G108" s="64" t="str">
        <f>IF(E108="","***",IF(E108="*N",D108,IF(E108="*H",AA$9,IF(E108="*T","TOTAL (Store Count: "&amp;B107&amp;")",IFERROR(VLOOKUP(F108,DATA_FINAL!$A$5:$G$324,7,FALSE),"")))))</f>
        <v>***</v>
      </c>
      <c r="H108" s="71" t="str">
        <f>IF($G108=$D108,AF$8,IF($G108=$AA$9,AF$9,IF(LEFT($G108,5)=LEFT($AA$10,5),SUMIFS(DATA_FINAL!$AC$5:$AC$350,DATA_FINAL!$B$5:$B$350,$C108,DATA_FINAL!$D$5:$D$350,$D108),IF($G108="***","***",IFERROR(SUMIFS(DATA_FINAL!$AC$5:$AC$350,DATA_FINAL!$A$5:$A$350,$F108),"")))))</f>
        <v>***</v>
      </c>
      <c r="I108" s="72" t="str">
        <f>IF($G108=$D108,AB$8,IF($G108=$AA$9,AB$9,IF(LEFT($G108,5)=LEFT($AA$10,5),SUMIFS(DATA_FINAL!$P$5:$P$350,DATA_FINAL!$B$5:$B$350,$C108,DATA_FINAL!$D$5:$D$350,$D108),IF($G108="***","***",IFERROR(SUMIFS(DATA_FINAL!$P$5:$P$350,DATA_FINAL!$A$5:$A$350,$F108),"")))))</f>
        <v>***</v>
      </c>
      <c r="J108" s="72" t="str">
        <f>IF($G108=$D108,AC$8,IF($G108=$AA$9,AC$9,IF(LEFT($G108,5)=LEFT($AA$10,5),SUMIFS(DATA_FINAL!$S$5:$S$350,DATA_FINAL!$B$5:$B$350,$C108,DATA_FINAL!$D$5:$D$350,$D108),IF($G108="***","***",IFERROR(SUMIFS(DATA_FINAL!$S$5:$S$350,DATA_FINAL!$A$5:$A$350,$F108),"")))))</f>
        <v>***</v>
      </c>
      <c r="K108" s="84" t="str">
        <f t="shared" si="13"/>
        <v>***</v>
      </c>
      <c r="L108" s="72" t="str">
        <f t="shared" si="14"/>
        <v>***</v>
      </c>
      <c r="M108" s="72" t="str">
        <f t="shared" si="19"/>
        <v>***</v>
      </c>
      <c r="N108" s="71" t="str">
        <f>IF($G108=$D108,AJ$8,IF($G108=$AA$9,AJ$9,IF(LEFT($G108,5)=LEFT($AA$10,5),SUMIFS(DATA_FINAL!$AG$5:$AG$350,DATA_FINAL!$B$5:$B$350,$C108,DATA_FINAL!$D$5:$D$350,$D108),IF($G108="***","***",IFERROR(SUMIFS(DATA_FINAL!$AG$5:$AG$350,DATA_FINAL!$A$5:$A$350,$F108),"")))))</f>
        <v>***</v>
      </c>
      <c r="O108" s="307" t="str">
        <f t="shared" si="17"/>
        <v>***</v>
      </c>
    </row>
    <row r="109" spans="1:15" ht="15" customHeight="1" x14ac:dyDescent="0.35">
      <c r="A109" t="str">
        <f>IF(A108="","",IF(B108&gt;(SUMIFS(KEY!$Z$6:$Z$110,KEY!$X$6:$X$110,C109&amp;"-"&amp;A108)+1),IF((A108+1)&gt;$AA$6,"",(A108+1)),A108))</f>
        <v/>
      </c>
      <c r="B109" t="str">
        <f>IF(A109="","",COUNTIFS($A$8:$A109,A109)-2)</f>
        <v/>
      </c>
      <c r="C109" t="str">
        <f t="shared" si="16"/>
        <v>CARFAX</v>
      </c>
      <c r="D109" t="str">
        <f>IFERROR(VLOOKUP($C109&amp;"-"&amp;$A109,KEY!$X$6:$Y$110,2,FALSE),"")</f>
        <v/>
      </c>
      <c r="E109" t="str">
        <f>IF(B109=-1,"*N",IF(B109=0,"*H",IF(B109&lt;(COUNTIFS(DATA_FINAL!$B$5:$B$350,C109,DATA_FINAL!$D$5:$D$350,D109)+1),VLOOKUP(C109&amp;"-"&amp;D109&amp;"-"&amp;B109,DATA_FINAL!$F$5:$G$350,2,FALSE),IF(B109=(COUNTIFS(DATA_FINAL!$B$5:$B$350,C109,DATA_FINAL!$D$5:$D$350,D109)+1),"*T",""))))</f>
        <v/>
      </c>
      <c r="F109" t="str">
        <f t="shared" si="18"/>
        <v/>
      </c>
      <c r="G109" s="64" t="str">
        <f>IF(E109="","***",IF(E109="*N",D109,IF(E109="*H",AA$9,IF(E109="*T","TOTAL (Store Count: "&amp;B108&amp;")",IFERROR(VLOOKUP(F109,DATA_FINAL!$A$5:$G$324,7,FALSE),"")))))</f>
        <v>***</v>
      </c>
      <c r="H109" s="71" t="str">
        <f>IF($G109=$D109,AF$8,IF($G109=$AA$9,AF$9,IF(LEFT($G109,5)=LEFT($AA$10,5),SUMIFS(DATA_FINAL!$AC$5:$AC$350,DATA_FINAL!$B$5:$B$350,$C109,DATA_FINAL!$D$5:$D$350,$D109),IF($G109="***","***",IFERROR(SUMIFS(DATA_FINAL!$AC$5:$AC$350,DATA_FINAL!$A$5:$A$350,$F109),"")))))</f>
        <v>***</v>
      </c>
      <c r="I109" s="72" t="str">
        <f>IF($G109=$D109,AB$8,IF($G109=$AA$9,AB$9,IF(LEFT($G109,5)=LEFT($AA$10,5),SUMIFS(DATA_FINAL!$P$5:$P$350,DATA_FINAL!$B$5:$B$350,$C109,DATA_FINAL!$D$5:$D$350,$D109),IF($G109="***","***",IFERROR(SUMIFS(DATA_FINAL!$P$5:$P$350,DATA_FINAL!$A$5:$A$350,$F109),"")))))</f>
        <v>***</v>
      </c>
      <c r="J109" s="72" t="str">
        <f>IF($G109=$D109,AC$8,IF($G109=$AA$9,AC$9,IF(LEFT($G109,5)=LEFT($AA$10,5),SUMIFS(DATA_FINAL!$S$5:$S$350,DATA_FINAL!$B$5:$B$350,$C109,DATA_FINAL!$D$5:$D$350,$D109),IF($G109="***","***",IFERROR(SUMIFS(DATA_FINAL!$S$5:$S$350,DATA_FINAL!$A$5:$A$350,$F109),"")))))</f>
        <v>***</v>
      </c>
      <c r="K109" s="84" t="str">
        <f t="shared" si="13"/>
        <v>***</v>
      </c>
      <c r="L109" s="72" t="str">
        <f t="shared" si="14"/>
        <v>***</v>
      </c>
      <c r="M109" s="72" t="str">
        <f t="shared" si="19"/>
        <v>***</v>
      </c>
      <c r="N109" s="71" t="str">
        <f>IF($G109=$D109,AJ$8,IF($G109=$AA$9,AJ$9,IF(LEFT($G109,5)=LEFT($AA$10,5),SUMIFS(DATA_FINAL!$AG$5:$AG$350,DATA_FINAL!$B$5:$B$350,$C109,DATA_FINAL!$D$5:$D$350,$D109),IF($G109="***","***",IFERROR(SUMIFS(DATA_FINAL!$AG$5:$AG$350,DATA_FINAL!$A$5:$A$350,$F109),"")))))</f>
        <v>***</v>
      </c>
      <c r="O109" s="307" t="str">
        <f t="shared" si="17"/>
        <v>***</v>
      </c>
    </row>
    <row r="110" spans="1:15" ht="15" customHeight="1" x14ac:dyDescent="0.35">
      <c r="A110" t="str">
        <f>IF(A109="","",IF(B109&gt;(SUMIFS(KEY!$Z$6:$Z$110,KEY!$X$6:$X$110,C110&amp;"-"&amp;A109)+1),IF((A109+1)&gt;$AA$6,"",(A109+1)),A109))</f>
        <v/>
      </c>
      <c r="B110" t="str">
        <f>IF(A110="","",COUNTIFS($A$8:$A110,A110)-2)</f>
        <v/>
      </c>
      <c r="C110" t="str">
        <f t="shared" si="16"/>
        <v>CARFAX</v>
      </c>
      <c r="D110" t="str">
        <f>IFERROR(VLOOKUP($C110&amp;"-"&amp;$A110,KEY!$X$6:$Y$110,2,FALSE),"")</f>
        <v/>
      </c>
      <c r="E110" t="str">
        <f>IF(B110=-1,"*N",IF(B110=0,"*H",IF(B110&lt;(COUNTIFS(DATA_FINAL!$B$5:$B$350,C110,DATA_FINAL!$D$5:$D$350,D110)+1),VLOOKUP(C110&amp;"-"&amp;D110&amp;"-"&amp;B110,DATA_FINAL!$F$5:$G$350,2,FALSE),IF(B110=(COUNTIFS(DATA_FINAL!$B$5:$B$350,C110,DATA_FINAL!$D$5:$D$350,D110)+1),"*T",""))))</f>
        <v/>
      </c>
      <c r="F110" t="str">
        <f t="shared" si="18"/>
        <v/>
      </c>
      <c r="G110" s="64" t="str">
        <f>IF(E110="","***",IF(E110="*N",D110,IF(E110="*H",AA$9,IF(E110="*T","TOTAL (Store Count: "&amp;B109&amp;")",IFERROR(VLOOKUP(F110,DATA_FINAL!$A$5:$G$324,7,FALSE),"")))))</f>
        <v>***</v>
      </c>
      <c r="H110" s="71" t="str">
        <f>IF($G110=$D110,AF$8,IF($G110=$AA$9,AF$9,IF(LEFT($G110,5)=LEFT($AA$10,5),SUMIFS(DATA_FINAL!$AC$5:$AC$350,DATA_FINAL!$B$5:$B$350,$C110,DATA_FINAL!$D$5:$D$350,$D110),IF($G110="***","***",IFERROR(SUMIFS(DATA_FINAL!$AC$5:$AC$350,DATA_FINAL!$A$5:$A$350,$F110),"")))))</f>
        <v>***</v>
      </c>
      <c r="I110" s="72" t="str">
        <f>IF($G110=$D110,AB$8,IF($G110=$AA$9,AB$9,IF(LEFT($G110,5)=LEFT($AA$10,5),SUMIFS(DATA_FINAL!$P$5:$P$350,DATA_FINAL!$B$5:$B$350,$C110,DATA_FINAL!$D$5:$D$350,$D110),IF($G110="***","***",IFERROR(SUMIFS(DATA_FINAL!$P$5:$P$350,DATA_FINAL!$A$5:$A$350,$F110),"")))))</f>
        <v>***</v>
      </c>
      <c r="J110" s="72" t="str">
        <f>IF($G110=$D110,AC$8,IF($G110=$AA$9,AC$9,IF(LEFT($G110,5)=LEFT($AA$10,5),SUMIFS(DATA_FINAL!$S$5:$S$350,DATA_FINAL!$B$5:$B$350,$C110,DATA_FINAL!$D$5:$D$350,$D110),IF($G110="***","***",IFERROR(SUMIFS(DATA_FINAL!$S$5:$S$350,DATA_FINAL!$A$5:$A$350,$F110),"")))))</f>
        <v>***</v>
      </c>
      <c r="K110" s="84" t="str">
        <f t="shared" si="13"/>
        <v>***</v>
      </c>
      <c r="L110" s="72" t="str">
        <f t="shared" si="14"/>
        <v>***</v>
      </c>
      <c r="M110" s="72" t="str">
        <f t="shared" si="19"/>
        <v>***</v>
      </c>
      <c r="N110" s="71" t="str">
        <f>IF($G110=$D110,AJ$8,IF($G110=$AA$9,AJ$9,IF(LEFT($G110,5)=LEFT($AA$10,5),SUMIFS(DATA_FINAL!$AG$5:$AG$350,DATA_FINAL!$B$5:$B$350,$C110,DATA_FINAL!$D$5:$D$350,$D110),IF($G110="***","***",IFERROR(SUMIFS(DATA_FINAL!$AG$5:$AG$350,DATA_FINAL!$A$5:$A$350,$F110),"")))))</f>
        <v>***</v>
      </c>
      <c r="O110" s="307" t="str">
        <f t="shared" si="17"/>
        <v>***</v>
      </c>
    </row>
    <row r="111" spans="1:15" ht="15" customHeight="1" x14ac:dyDescent="0.35">
      <c r="A111" t="str">
        <f>IF(A110="","",IF(B110&gt;(SUMIFS(KEY!$Z$6:$Z$110,KEY!$X$6:$X$110,C111&amp;"-"&amp;A110)+1),IF((A110+1)&gt;$AA$6,"",(A110+1)),A110))</f>
        <v/>
      </c>
      <c r="B111" t="str">
        <f>IF(A111="","",COUNTIFS($A$8:$A111,A111)-2)</f>
        <v/>
      </c>
      <c r="C111" t="str">
        <f t="shared" si="16"/>
        <v>CARFAX</v>
      </c>
      <c r="D111" t="str">
        <f>IFERROR(VLOOKUP($C111&amp;"-"&amp;$A111,KEY!$X$6:$Y$110,2,FALSE),"")</f>
        <v/>
      </c>
      <c r="E111" t="str">
        <f>IF(B111=-1,"*N",IF(B111=0,"*H",IF(B111&lt;(COUNTIFS(DATA_FINAL!$B$5:$B$350,C111,DATA_FINAL!$D$5:$D$350,D111)+1),VLOOKUP(C111&amp;"-"&amp;D111&amp;"-"&amp;B111,DATA_FINAL!$F$5:$G$350,2,FALSE),IF(B111=(COUNTIFS(DATA_FINAL!$B$5:$B$350,C111,DATA_FINAL!$D$5:$D$350,D111)+1),"*T",""))))</f>
        <v/>
      </c>
      <c r="F111" t="str">
        <f t="shared" si="18"/>
        <v/>
      </c>
      <c r="G111" s="64" t="str">
        <f>IF(E111="","***",IF(E111="*N",D111,IF(E111="*H",AA$9,IF(E111="*T","TOTAL (Store Count: "&amp;B110&amp;")",IFERROR(VLOOKUP(F111,DATA_FINAL!$A$5:$G$324,7,FALSE),"")))))</f>
        <v>***</v>
      </c>
      <c r="H111" s="71" t="str">
        <f>IF($G111=$D111,AF$8,IF($G111=$AA$9,AF$9,IF(LEFT($G111,5)=LEFT($AA$10,5),SUMIFS(DATA_FINAL!$AC$5:$AC$350,DATA_FINAL!$B$5:$B$350,$C111,DATA_FINAL!$D$5:$D$350,$D111),IF($G111="***","***",IFERROR(SUMIFS(DATA_FINAL!$AC$5:$AC$350,DATA_FINAL!$A$5:$A$350,$F111),"")))))</f>
        <v>***</v>
      </c>
      <c r="I111" s="72" t="str">
        <f>IF($G111=$D111,AB$8,IF($G111=$AA$9,AB$9,IF(LEFT($G111,5)=LEFT($AA$10,5),SUMIFS(DATA_FINAL!$P$5:$P$350,DATA_FINAL!$B$5:$B$350,$C111,DATA_FINAL!$D$5:$D$350,$D111),IF($G111="***","***",IFERROR(SUMIFS(DATA_FINAL!$P$5:$P$350,DATA_FINAL!$A$5:$A$350,$F111),"")))))</f>
        <v>***</v>
      </c>
      <c r="J111" s="72" t="str">
        <f>IF($G111=$D111,AC$8,IF($G111=$AA$9,AC$9,IF(LEFT($G111,5)=LEFT($AA$10,5),SUMIFS(DATA_FINAL!$S$5:$S$350,DATA_FINAL!$B$5:$B$350,$C111,DATA_FINAL!$D$5:$D$350,$D111),IF($G111="***","***",IFERROR(SUMIFS(DATA_FINAL!$S$5:$S$350,DATA_FINAL!$A$5:$A$350,$F111),"")))))</f>
        <v>***</v>
      </c>
      <c r="K111" s="84" t="str">
        <f t="shared" si="13"/>
        <v>***</v>
      </c>
      <c r="L111" s="72" t="str">
        <f t="shared" si="14"/>
        <v>***</v>
      </c>
      <c r="M111" s="72" t="str">
        <f t="shared" si="19"/>
        <v>***</v>
      </c>
      <c r="N111" s="71" t="str">
        <f>IF($G111=$D111,AJ$8,IF($G111=$AA$9,AJ$9,IF(LEFT($G111,5)=LEFT($AA$10,5),SUMIFS(DATA_FINAL!$AG$5:$AG$350,DATA_FINAL!$B$5:$B$350,$C111,DATA_FINAL!$D$5:$D$350,$D111),IF($G111="***","***",IFERROR(SUMIFS(DATA_FINAL!$AG$5:$AG$350,DATA_FINAL!$A$5:$A$350,$F111),"")))))</f>
        <v>***</v>
      </c>
      <c r="O111" s="307" t="str">
        <f t="shared" si="17"/>
        <v>***</v>
      </c>
    </row>
    <row r="112" spans="1:15" ht="15" customHeight="1" x14ac:dyDescent="0.35">
      <c r="A112" t="str">
        <f>IF(A111="","",IF(B111&gt;(SUMIFS(KEY!$Z$6:$Z$110,KEY!$X$6:$X$110,C112&amp;"-"&amp;A111)+1),IF((A111+1)&gt;$AA$6,"",(A111+1)),A111))</f>
        <v/>
      </c>
      <c r="B112" t="str">
        <f>IF(A112="","",COUNTIFS($A$8:$A112,A112)-2)</f>
        <v/>
      </c>
      <c r="C112" t="str">
        <f t="shared" si="16"/>
        <v>CARFAX</v>
      </c>
      <c r="D112" t="str">
        <f>IFERROR(VLOOKUP($C112&amp;"-"&amp;$A112,KEY!$X$6:$Y$110,2,FALSE),"")</f>
        <v/>
      </c>
      <c r="E112" t="str">
        <f>IF(B112=-1,"*N",IF(B112=0,"*H",IF(B112&lt;(COUNTIFS(DATA_FINAL!$B$5:$B$350,C112,DATA_FINAL!$D$5:$D$350,D112)+1),VLOOKUP(C112&amp;"-"&amp;D112&amp;"-"&amp;B112,DATA_FINAL!$F$5:$G$350,2,FALSE),IF(B112=(COUNTIFS(DATA_FINAL!$B$5:$B$350,C112,DATA_FINAL!$D$5:$D$350,D112)+1),"*T",""))))</f>
        <v/>
      </c>
      <c r="F112" t="str">
        <f t="shared" si="18"/>
        <v/>
      </c>
      <c r="G112" s="64" t="str">
        <f>IF(E112="","***",IF(E112="*N",D112,IF(E112="*H",AA$9,IF(E112="*T","TOTAL (Store Count: "&amp;B111&amp;")",IFERROR(VLOOKUP(F112,DATA_FINAL!$A$5:$G$324,7,FALSE),"")))))</f>
        <v>***</v>
      </c>
      <c r="H112" s="71" t="str">
        <f>IF($G112=$D112,AF$8,IF($G112=$AA$9,AF$9,IF(LEFT($G112,5)=LEFT($AA$10,5),SUMIFS(DATA_FINAL!$AC$5:$AC$350,DATA_FINAL!$B$5:$B$350,$C112,DATA_FINAL!$D$5:$D$350,$D112),IF($G112="***","***",IFERROR(SUMIFS(DATA_FINAL!$AC$5:$AC$350,DATA_FINAL!$A$5:$A$350,$F112),"")))))</f>
        <v>***</v>
      </c>
      <c r="I112" s="72" t="str">
        <f>IF($G112=$D112,AB$8,IF($G112=$AA$9,AB$9,IF(LEFT($G112,5)=LEFT($AA$10,5),SUMIFS(DATA_FINAL!$P$5:$P$350,DATA_FINAL!$B$5:$B$350,$C112,DATA_FINAL!$D$5:$D$350,$D112),IF($G112="***","***",IFERROR(SUMIFS(DATA_FINAL!$P$5:$P$350,DATA_FINAL!$A$5:$A$350,$F112),"")))))</f>
        <v>***</v>
      </c>
      <c r="J112" s="72" t="str">
        <f>IF($G112=$D112,AC$8,IF($G112=$AA$9,AC$9,IF(LEFT($G112,5)=LEFT($AA$10,5),SUMIFS(DATA_FINAL!$S$5:$S$350,DATA_FINAL!$B$5:$B$350,$C112,DATA_FINAL!$D$5:$D$350,$D112),IF($G112="***","***",IFERROR(SUMIFS(DATA_FINAL!$S$5:$S$350,DATA_FINAL!$A$5:$A$350,$F112),"")))))</f>
        <v>***</v>
      </c>
      <c r="K112" s="84" t="str">
        <f t="shared" si="13"/>
        <v>***</v>
      </c>
      <c r="L112" s="72" t="str">
        <f t="shared" si="14"/>
        <v>***</v>
      </c>
      <c r="M112" s="72" t="str">
        <f t="shared" si="19"/>
        <v>***</v>
      </c>
      <c r="N112" s="71" t="str">
        <f>IF($G112=$D112,AJ$8,IF($G112=$AA$9,AJ$9,IF(LEFT($G112,5)=LEFT($AA$10,5),SUMIFS(DATA_FINAL!$AG$5:$AG$350,DATA_FINAL!$B$5:$B$350,$C112,DATA_FINAL!$D$5:$D$350,$D112),IF($G112="***","***",IFERROR(SUMIFS(DATA_FINAL!$AG$5:$AG$350,DATA_FINAL!$A$5:$A$350,$F112),"")))))</f>
        <v>***</v>
      </c>
      <c r="O112" s="307" t="str">
        <f t="shared" si="17"/>
        <v>***</v>
      </c>
    </row>
    <row r="113" spans="1:15" ht="15" customHeight="1" x14ac:dyDescent="0.35">
      <c r="A113" t="str">
        <f>IF(A112="","",IF(B112&gt;(SUMIFS(KEY!$Z$6:$Z$110,KEY!$X$6:$X$110,C113&amp;"-"&amp;A112)+1),IF((A112+1)&gt;$AA$6,"",(A112+1)),A112))</f>
        <v/>
      </c>
      <c r="B113" t="str">
        <f>IF(A113="","",COUNTIFS($A$8:$A113,A113)-2)</f>
        <v/>
      </c>
      <c r="C113" t="str">
        <f t="shared" si="16"/>
        <v>CARFAX</v>
      </c>
      <c r="D113" t="str">
        <f>IFERROR(VLOOKUP($C113&amp;"-"&amp;$A113,KEY!$X$6:$Y$110,2,FALSE),"")</f>
        <v/>
      </c>
      <c r="E113" t="str">
        <f>IF(B113=-1,"*N",IF(B113=0,"*H",IF(B113&lt;(COUNTIFS(DATA_FINAL!$B$5:$B$350,C113,DATA_FINAL!$D$5:$D$350,D113)+1),VLOOKUP(C113&amp;"-"&amp;D113&amp;"-"&amp;B113,DATA_FINAL!$F$5:$G$350,2,FALSE),IF(B113=(COUNTIFS(DATA_FINAL!$B$5:$B$350,C113,DATA_FINAL!$D$5:$D$350,D113)+1),"*T",""))))</f>
        <v/>
      </c>
      <c r="F113" t="str">
        <f t="shared" si="18"/>
        <v/>
      </c>
      <c r="G113" s="64" t="str">
        <f>IF(E113="","***",IF(E113="*N",D113,IF(E113="*H",AA$9,IF(E113="*T","TOTAL (Store Count: "&amp;B112&amp;")",IFERROR(VLOOKUP(F113,DATA_FINAL!$A$5:$G$324,7,FALSE),"")))))</f>
        <v>***</v>
      </c>
      <c r="H113" s="71" t="str">
        <f>IF($G113=$D113,AF$8,IF($G113=$AA$9,AF$9,IF(LEFT($G113,5)=LEFT($AA$10,5),SUMIFS(DATA_FINAL!$AC$5:$AC$350,DATA_FINAL!$B$5:$B$350,$C113,DATA_FINAL!$D$5:$D$350,$D113),IF($G113="***","***",IFERROR(SUMIFS(DATA_FINAL!$AC$5:$AC$350,DATA_FINAL!$A$5:$A$350,$F113),"")))))</f>
        <v>***</v>
      </c>
      <c r="I113" s="72" t="str">
        <f>IF($G113=$D113,AB$8,IF($G113=$AA$9,AB$9,IF(LEFT($G113,5)=LEFT($AA$10,5),SUMIFS(DATA_FINAL!$P$5:$P$350,DATA_FINAL!$B$5:$B$350,$C113,DATA_FINAL!$D$5:$D$350,$D113),IF($G113="***","***",IFERROR(SUMIFS(DATA_FINAL!$P$5:$P$350,DATA_FINAL!$A$5:$A$350,$F113),"")))))</f>
        <v>***</v>
      </c>
      <c r="J113" s="72" t="str">
        <f>IF($G113=$D113,AC$8,IF($G113=$AA$9,AC$9,IF(LEFT($G113,5)=LEFT($AA$10,5),SUMIFS(DATA_FINAL!$S$5:$S$350,DATA_FINAL!$B$5:$B$350,$C113,DATA_FINAL!$D$5:$D$350,$D113),IF($G113="***","***",IFERROR(SUMIFS(DATA_FINAL!$S$5:$S$350,DATA_FINAL!$A$5:$A$350,$F113),"")))))</f>
        <v>***</v>
      </c>
      <c r="K113" s="84" t="str">
        <f t="shared" si="13"/>
        <v>***</v>
      </c>
      <c r="L113" s="72" t="str">
        <f t="shared" si="14"/>
        <v>***</v>
      </c>
      <c r="M113" s="72" t="str">
        <f t="shared" si="19"/>
        <v>***</v>
      </c>
      <c r="N113" s="71" t="str">
        <f>IF($G113=$D113,AJ$8,IF($G113=$AA$9,AJ$9,IF(LEFT($G113,5)=LEFT($AA$10,5),SUMIFS(DATA_FINAL!$AG$5:$AG$350,DATA_FINAL!$B$5:$B$350,$C113,DATA_FINAL!$D$5:$D$350,$D113),IF($G113="***","***",IFERROR(SUMIFS(DATA_FINAL!$AG$5:$AG$350,DATA_FINAL!$A$5:$A$350,$F113),"")))))</f>
        <v>***</v>
      </c>
      <c r="O113" s="307" t="str">
        <f t="shared" si="17"/>
        <v>***</v>
      </c>
    </row>
    <row r="114" spans="1:15" ht="15" customHeight="1" x14ac:dyDescent="0.35">
      <c r="A114" t="str">
        <f>IF(A113="","",IF(B113&gt;(SUMIFS(KEY!$Z$6:$Z$110,KEY!$X$6:$X$110,C114&amp;"-"&amp;A113)+1),IF((A113+1)&gt;$AA$6,"",(A113+1)),A113))</f>
        <v/>
      </c>
      <c r="B114" t="str">
        <f>IF(A114="","",COUNTIFS($A$8:$A114,A114)-2)</f>
        <v/>
      </c>
      <c r="C114" t="str">
        <f t="shared" si="16"/>
        <v>CARFAX</v>
      </c>
      <c r="D114" t="str">
        <f>IFERROR(VLOOKUP($C114&amp;"-"&amp;$A114,KEY!$X$6:$Y$110,2,FALSE),"")</f>
        <v/>
      </c>
      <c r="E114" t="str">
        <f>IF(B114=-1,"*N",IF(B114=0,"*H",IF(B114&lt;(COUNTIFS(DATA_FINAL!$B$5:$B$350,C114,DATA_FINAL!$D$5:$D$350,D114)+1),VLOOKUP(C114&amp;"-"&amp;D114&amp;"-"&amp;B114,DATA_FINAL!$F$5:$G$350,2,FALSE),IF(B114=(COUNTIFS(DATA_FINAL!$B$5:$B$350,C114,DATA_FINAL!$D$5:$D$350,D114)+1),"*T",""))))</f>
        <v/>
      </c>
      <c r="F114" t="str">
        <f t="shared" si="18"/>
        <v/>
      </c>
      <c r="G114" s="64" t="str">
        <f>IF(E114="","***",IF(E114="*N",D114,IF(E114="*H",AA$9,IF(E114="*T","TOTAL (Store Count: "&amp;B113&amp;")",IFERROR(VLOOKUP(F114,DATA_FINAL!$A$5:$G$324,7,FALSE),"")))))</f>
        <v>***</v>
      </c>
      <c r="H114" s="71" t="str">
        <f>IF($G114=$D114,AF$8,IF($G114=$AA$9,AF$9,IF(LEFT($G114,5)=LEFT($AA$10,5),SUMIFS(DATA_FINAL!$AC$5:$AC$350,DATA_FINAL!$B$5:$B$350,$C114,DATA_FINAL!$D$5:$D$350,$D114),IF($G114="***","***",IFERROR(SUMIFS(DATA_FINAL!$AC$5:$AC$350,DATA_FINAL!$A$5:$A$350,$F114),"")))))</f>
        <v>***</v>
      </c>
      <c r="I114" s="72" t="str">
        <f>IF($G114=$D114,AB$8,IF($G114=$AA$9,AB$9,IF(LEFT($G114,5)=LEFT($AA$10,5),SUMIFS(DATA_FINAL!$P$5:$P$350,DATA_FINAL!$B$5:$B$350,$C114,DATA_FINAL!$D$5:$D$350,$D114),IF($G114="***","***",IFERROR(SUMIFS(DATA_FINAL!$P$5:$P$350,DATA_FINAL!$A$5:$A$350,$F114),"")))))</f>
        <v>***</v>
      </c>
      <c r="J114" s="72" t="str">
        <f>IF($G114=$D114,AC$8,IF($G114=$AA$9,AC$9,IF(LEFT($G114,5)=LEFT($AA$10,5),SUMIFS(DATA_FINAL!$S$5:$S$350,DATA_FINAL!$B$5:$B$350,$C114,DATA_FINAL!$D$5:$D$350,$D114),IF($G114="***","***",IFERROR(SUMIFS(DATA_FINAL!$S$5:$S$350,DATA_FINAL!$A$5:$A$350,$F114),"")))))</f>
        <v>***</v>
      </c>
      <c r="K114" s="84" t="str">
        <f t="shared" si="13"/>
        <v>***</v>
      </c>
      <c r="L114" s="72" t="str">
        <f t="shared" si="14"/>
        <v>***</v>
      </c>
      <c r="M114" s="72" t="str">
        <f t="shared" si="19"/>
        <v>***</v>
      </c>
      <c r="N114" s="71" t="str">
        <f>IF($G114=$D114,AJ$8,IF($G114=$AA$9,AJ$9,IF(LEFT($G114,5)=LEFT($AA$10,5),SUMIFS(DATA_FINAL!$AG$5:$AG$350,DATA_FINAL!$B$5:$B$350,$C114,DATA_FINAL!$D$5:$D$350,$D114),IF($G114="***","***",IFERROR(SUMIFS(DATA_FINAL!$AG$5:$AG$350,DATA_FINAL!$A$5:$A$350,$F114),"")))))</f>
        <v>***</v>
      </c>
      <c r="O114" s="307" t="str">
        <f t="shared" si="17"/>
        <v>***</v>
      </c>
    </row>
    <row r="115" spans="1:15" ht="15" customHeight="1" x14ac:dyDescent="0.35">
      <c r="A115" t="str">
        <f>IF(A114="","",IF(B114&gt;(SUMIFS(KEY!$Z$6:$Z$110,KEY!$X$6:$X$110,C115&amp;"-"&amp;A114)+1),IF((A114+1)&gt;$AA$6,"",(A114+1)),A114))</f>
        <v/>
      </c>
      <c r="B115" t="str">
        <f>IF(A115="","",COUNTIFS($A$8:$A115,A115)-2)</f>
        <v/>
      </c>
      <c r="C115" t="str">
        <f t="shared" si="16"/>
        <v>CARFAX</v>
      </c>
      <c r="D115" t="str">
        <f>IFERROR(VLOOKUP($C115&amp;"-"&amp;$A115,KEY!$X$6:$Y$110,2,FALSE),"")</f>
        <v/>
      </c>
      <c r="E115" t="str">
        <f>IF(B115=-1,"*N",IF(B115=0,"*H",IF(B115&lt;(COUNTIFS(DATA_FINAL!$B$5:$B$350,C115,DATA_FINAL!$D$5:$D$350,D115)+1),VLOOKUP(C115&amp;"-"&amp;D115&amp;"-"&amp;B115,DATA_FINAL!$F$5:$G$350,2,FALSE),IF(B115=(COUNTIFS(DATA_FINAL!$B$5:$B$350,C115,DATA_FINAL!$D$5:$D$350,D115)+1),"*T",""))))</f>
        <v/>
      </c>
      <c r="F115" t="str">
        <f t="shared" si="18"/>
        <v/>
      </c>
      <c r="G115" s="64" t="str">
        <f>IF(E115="","***",IF(E115="*N",D115,IF(E115="*H",AA$9,IF(E115="*T","TOTAL (Store Count: "&amp;B114&amp;")",IFERROR(VLOOKUP(F115,DATA_FINAL!$A$5:$G$324,7,FALSE),"")))))</f>
        <v>***</v>
      </c>
      <c r="H115" s="71" t="str">
        <f>IF($G115=$D115,AF$8,IF($G115=$AA$9,AF$9,IF(LEFT($G115,5)=LEFT($AA$10,5),SUMIFS(DATA_FINAL!$AC$5:$AC$350,DATA_FINAL!$B$5:$B$350,$C115,DATA_FINAL!$D$5:$D$350,$D115),IF($G115="***","***",IFERROR(SUMIFS(DATA_FINAL!$AC$5:$AC$350,DATA_FINAL!$A$5:$A$350,$F115),"")))))</f>
        <v>***</v>
      </c>
      <c r="I115" s="72" t="str">
        <f>IF($G115=$D115,AB$8,IF($G115=$AA$9,AB$9,IF(LEFT($G115,5)=LEFT($AA$10,5),SUMIFS(DATA_FINAL!$P$5:$P$350,DATA_FINAL!$B$5:$B$350,$C115,DATA_FINAL!$D$5:$D$350,$D115),IF($G115="***","***",IFERROR(SUMIFS(DATA_FINAL!$P$5:$P$350,DATA_FINAL!$A$5:$A$350,$F115),"")))))</f>
        <v>***</v>
      </c>
      <c r="J115" s="72" t="str">
        <f>IF($G115=$D115,AC$8,IF($G115=$AA$9,AC$9,IF(LEFT($G115,5)=LEFT($AA$10,5),SUMIFS(DATA_FINAL!$S$5:$S$350,DATA_FINAL!$B$5:$B$350,$C115,DATA_FINAL!$D$5:$D$350,$D115),IF($G115="***","***",IFERROR(SUMIFS(DATA_FINAL!$S$5:$S$350,DATA_FINAL!$A$5:$A$350,$F115),"")))))</f>
        <v>***</v>
      </c>
      <c r="K115" s="84" t="str">
        <f t="shared" si="13"/>
        <v>***</v>
      </c>
      <c r="L115" s="72" t="str">
        <f t="shared" si="14"/>
        <v>***</v>
      </c>
      <c r="M115" s="72" t="str">
        <f t="shared" si="19"/>
        <v>***</v>
      </c>
      <c r="N115" s="71" t="str">
        <f>IF($G115=$D115,AJ$8,IF($G115=$AA$9,AJ$9,IF(LEFT($G115,5)=LEFT($AA$10,5),SUMIFS(DATA_FINAL!$AG$5:$AG$350,DATA_FINAL!$B$5:$B$350,$C115,DATA_FINAL!$D$5:$D$350,$D115),IF($G115="***","***",IFERROR(SUMIFS(DATA_FINAL!$AG$5:$AG$350,DATA_FINAL!$A$5:$A$350,$F115),"")))))</f>
        <v>***</v>
      </c>
      <c r="O115" s="307" t="str">
        <f t="shared" si="17"/>
        <v>***</v>
      </c>
    </row>
    <row r="116" spans="1:15" ht="15" customHeight="1" x14ac:dyDescent="0.35">
      <c r="A116" t="str">
        <f>IF(A115="","",IF(B115&gt;(SUMIFS(KEY!$Z$6:$Z$110,KEY!$X$6:$X$110,C116&amp;"-"&amp;A115)+1),IF((A115+1)&gt;$AA$6,"",(A115+1)),A115))</f>
        <v/>
      </c>
      <c r="B116" t="str">
        <f>IF(A116="","",COUNTIFS($A$8:$A116,A116)-2)</f>
        <v/>
      </c>
      <c r="C116" t="str">
        <f t="shared" si="16"/>
        <v>CARFAX</v>
      </c>
      <c r="D116" t="str">
        <f>IFERROR(VLOOKUP($C116&amp;"-"&amp;$A116,KEY!$X$6:$Y$110,2,FALSE),"")</f>
        <v/>
      </c>
      <c r="E116" t="str">
        <f>IF(B116=-1,"*N",IF(B116=0,"*H",IF(B116&lt;(COUNTIFS(DATA_FINAL!$B$5:$B$350,C116,DATA_FINAL!$D$5:$D$350,D116)+1),VLOOKUP(C116&amp;"-"&amp;D116&amp;"-"&amp;B116,DATA_FINAL!$F$5:$G$350,2,FALSE),IF(B116=(COUNTIFS(DATA_FINAL!$B$5:$B$350,C116,DATA_FINAL!$D$5:$D$350,D116)+1),"*T",""))))</f>
        <v/>
      </c>
      <c r="F116" t="str">
        <f t="shared" si="18"/>
        <v/>
      </c>
      <c r="G116" s="64" t="str">
        <f>IF(E116="","***",IF(E116="*N",D116,IF(E116="*H",AA$9,IF(E116="*T","TOTAL (Store Count: "&amp;B115&amp;")",IFERROR(VLOOKUP(F116,DATA_FINAL!$A$5:$G$324,7,FALSE),"")))))</f>
        <v>***</v>
      </c>
      <c r="H116" s="71" t="str">
        <f>IF($G116=$D116,AF$8,IF($G116=$AA$9,AF$9,IF(LEFT($G116,5)=LEFT($AA$10,5),SUMIFS(DATA_FINAL!$AC$5:$AC$350,DATA_FINAL!$B$5:$B$350,$C116,DATA_FINAL!$D$5:$D$350,$D116),IF($G116="***","***",IFERROR(SUMIFS(DATA_FINAL!$AC$5:$AC$350,DATA_FINAL!$A$5:$A$350,$F116),"")))))</f>
        <v>***</v>
      </c>
      <c r="I116" s="72" t="str">
        <f>IF($G116=$D116,AB$8,IF($G116=$AA$9,AB$9,IF(LEFT($G116,5)=LEFT($AA$10,5),SUMIFS(DATA_FINAL!$P$5:$P$350,DATA_FINAL!$B$5:$B$350,$C116,DATA_FINAL!$D$5:$D$350,$D116),IF($G116="***","***",IFERROR(SUMIFS(DATA_FINAL!$P$5:$P$350,DATA_FINAL!$A$5:$A$350,$F116),"")))))</f>
        <v>***</v>
      </c>
      <c r="J116" s="72" t="str">
        <f>IF($G116=$D116,AC$8,IF($G116=$AA$9,AC$9,IF(LEFT($G116,5)=LEFT($AA$10,5),SUMIFS(DATA_FINAL!$S$5:$S$350,DATA_FINAL!$B$5:$B$350,$C116,DATA_FINAL!$D$5:$D$350,$D116),IF($G116="***","***",IFERROR(SUMIFS(DATA_FINAL!$S$5:$S$350,DATA_FINAL!$A$5:$A$350,$F116),"")))))</f>
        <v>***</v>
      </c>
      <c r="K116" s="84" t="str">
        <f t="shared" si="13"/>
        <v>***</v>
      </c>
      <c r="L116" s="72" t="str">
        <f t="shared" si="14"/>
        <v>***</v>
      </c>
      <c r="M116" s="72" t="str">
        <f t="shared" si="19"/>
        <v>***</v>
      </c>
      <c r="N116" s="71" t="str">
        <f>IF($G116=$D116,AJ$8,IF($G116=$AA$9,AJ$9,IF(LEFT($G116,5)=LEFT($AA$10,5),SUMIFS(DATA_FINAL!$AG$5:$AG$350,DATA_FINAL!$B$5:$B$350,$C116,DATA_FINAL!$D$5:$D$350,$D116),IF($G116="***","***",IFERROR(SUMIFS(DATA_FINAL!$AG$5:$AG$350,DATA_FINAL!$A$5:$A$350,$F116),"")))))</f>
        <v>***</v>
      </c>
      <c r="O116" s="307" t="str">
        <f t="shared" si="17"/>
        <v>***</v>
      </c>
    </row>
    <row r="117" spans="1:15" ht="15" customHeight="1" x14ac:dyDescent="0.35">
      <c r="A117" t="str">
        <f>IF(A116="","",IF(B116&gt;(SUMIFS(KEY!$Z$6:$Z$110,KEY!$X$6:$X$110,C117&amp;"-"&amp;A116)+1),IF((A116+1)&gt;$AA$6,"",(A116+1)),A116))</f>
        <v/>
      </c>
      <c r="B117" t="str">
        <f>IF(A117="","",COUNTIFS($A$8:$A117,A117)-2)</f>
        <v/>
      </c>
      <c r="C117" t="str">
        <f t="shared" si="16"/>
        <v>CARFAX</v>
      </c>
      <c r="D117" t="str">
        <f>IFERROR(VLOOKUP($C117&amp;"-"&amp;$A117,KEY!$X$6:$Y$110,2,FALSE),"")</f>
        <v/>
      </c>
      <c r="E117" t="str">
        <f>IF(B117=-1,"*N",IF(B117=0,"*H",IF(B117&lt;(COUNTIFS(DATA_FINAL!$B$5:$B$350,C117,DATA_FINAL!$D$5:$D$350,D117)+1),VLOOKUP(C117&amp;"-"&amp;D117&amp;"-"&amp;B117,DATA_FINAL!$F$5:$G$350,2,FALSE),IF(B117=(COUNTIFS(DATA_FINAL!$B$5:$B$350,C117,DATA_FINAL!$D$5:$D$350,D117)+1),"*T",""))))</f>
        <v/>
      </c>
      <c r="F117" t="str">
        <f t="shared" si="18"/>
        <v/>
      </c>
      <c r="G117" s="64" t="str">
        <f>IF(E117="","***",IF(E117="*N",D117,IF(E117="*H",AA$9,IF(E117="*T","TOTAL (Store Count: "&amp;B116&amp;")",IFERROR(VLOOKUP(F117,DATA_FINAL!$A$5:$G$324,7,FALSE),"")))))</f>
        <v>***</v>
      </c>
      <c r="H117" s="71" t="str">
        <f>IF($G117=$D117,AF$8,IF($G117=$AA$9,AF$9,IF(LEFT($G117,5)=LEFT($AA$10,5),SUMIFS(DATA_FINAL!$AC$5:$AC$350,DATA_FINAL!$B$5:$B$350,$C117,DATA_FINAL!$D$5:$D$350,$D117),IF($G117="***","***",IFERROR(SUMIFS(DATA_FINAL!$AC$5:$AC$350,DATA_FINAL!$A$5:$A$350,$F117),"")))))</f>
        <v>***</v>
      </c>
      <c r="I117" s="72" t="str">
        <f>IF($G117=$D117,AB$8,IF($G117=$AA$9,AB$9,IF(LEFT($G117,5)=LEFT($AA$10,5),SUMIFS(DATA_FINAL!$P$5:$P$350,DATA_FINAL!$B$5:$B$350,$C117,DATA_FINAL!$D$5:$D$350,$D117),IF($G117="***","***",IFERROR(SUMIFS(DATA_FINAL!$P$5:$P$350,DATA_FINAL!$A$5:$A$350,$F117),"")))))</f>
        <v>***</v>
      </c>
      <c r="J117" s="72" t="str">
        <f>IF($G117=$D117,AC$8,IF($G117=$AA$9,AC$9,IF(LEFT($G117,5)=LEFT($AA$10,5),SUMIFS(DATA_FINAL!$S$5:$S$350,DATA_FINAL!$B$5:$B$350,$C117,DATA_FINAL!$D$5:$D$350,$D117),IF($G117="***","***",IFERROR(SUMIFS(DATA_FINAL!$S$5:$S$350,DATA_FINAL!$A$5:$A$350,$F117),"")))))</f>
        <v>***</v>
      </c>
      <c r="K117" s="84" t="str">
        <f t="shared" si="13"/>
        <v>***</v>
      </c>
      <c r="L117" s="72" t="str">
        <f t="shared" si="14"/>
        <v>***</v>
      </c>
      <c r="M117" s="72" t="str">
        <f t="shared" si="19"/>
        <v>***</v>
      </c>
      <c r="N117" s="71" t="str">
        <f>IF($G117=$D117,AJ$8,IF($G117=$AA$9,AJ$9,IF(LEFT($G117,5)=LEFT($AA$10,5),SUMIFS(DATA_FINAL!$AG$5:$AG$350,DATA_FINAL!$B$5:$B$350,$C117,DATA_FINAL!$D$5:$D$350,$D117),IF($G117="***","***",IFERROR(SUMIFS(DATA_FINAL!$AG$5:$AG$350,DATA_FINAL!$A$5:$A$350,$F117),"")))))</f>
        <v>***</v>
      </c>
      <c r="O117" s="307" t="str">
        <f t="shared" si="17"/>
        <v>***</v>
      </c>
    </row>
    <row r="118" spans="1:15" ht="15" customHeight="1" x14ac:dyDescent="0.35">
      <c r="A118" t="str">
        <f>IF(A117="","",IF(B117&gt;(SUMIFS(KEY!$Z$6:$Z$110,KEY!$X$6:$X$110,C118&amp;"-"&amp;A117)+1),IF((A117+1)&gt;$AA$6,"",(A117+1)),A117))</f>
        <v/>
      </c>
      <c r="B118" t="str">
        <f>IF(A118="","",COUNTIFS($A$8:$A118,A118)-2)</f>
        <v/>
      </c>
      <c r="C118" t="str">
        <f t="shared" si="16"/>
        <v>CARFAX</v>
      </c>
      <c r="D118" t="str">
        <f>IFERROR(VLOOKUP($C118&amp;"-"&amp;$A118,KEY!$X$6:$Y$110,2,FALSE),"")</f>
        <v/>
      </c>
      <c r="E118" t="str">
        <f>IF(B118=-1,"*N",IF(B118=0,"*H",IF(B118&lt;(COUNTIFS(DATA_FINAL!$B$5:$B$350,C118,DATA_FINAL!$D$5:$D$350,D118)+1),VLOOKUP(C118&amp;"-"&amp;D118&amp;"-"&amp;B118,DATA_FINAL!$F$5:$G$350,2,FALSE),IF(B118=(COUNTIFS(DATA_FINAL!$B$5:$B$350,C118,DATA_FINAL!$D$5:$D$350,D118)+1),"*T",""))))</f>
        <v/>
      </c>
      <c r="F118" t="str">
        <f t="shared" si="18"/>
        <v/>
      </c>
      <c r="G118" s="64" t="str">
        <f>IF(E118="","***",IF(E118="*N",D118,IF(E118="*H",AA$9,IF(E118="*T","TOTAL (Store Count: "&amp;B117&amp;")",IFERROR(VLOOKUP(F118,DATA_FINAL!$A$5:$G$324,7,FALSE),"")))))</f>
        <v>***</v>
      </c>
      <c r="H118" s="71" t="str">
        <f>IF($G118=$D118,AF$8,IF($G118=$AA$9,AF$9,IF(LEFT($G118,5)=LEFT($AA$10,5),SUMIFS(DATA_FINAL!$AC$5:$AC$350,DATA_FINAL!$B$5:$B$350,$C118,DATA_FINAL!$D$5:$D$350,$D118),IF($G118="***","***",IFERROR(SUMIFS(DATA_FINAL!$AC$5:$AC$350,DATA_FINAL!$A$5:$A$350,$F118),"")))))</f>
        <v>***</v>
      </c>
      <c r="I118" s="72" t="str">
        <f>IF($G118=$D118,AB$8,IF($G118=$AA$9,AB$9,IF(LEFT($G118,5)=LEFT($AA$10,5),SUMIFS(DATA_FINAL!$P$5:$P$350,DATA_FINAL!$B$5:$B$350,$C118,DATA_FINAL!$D$5:$D$350,$D118),IF($G118="***","***",IFERROR(SUMIFS(DATA_FINAL!$P$5:$P$350,DATA_FINAL!$A$5:$A$350,$F118),"")))))</f>
        <v>***</v>
      </c>
      <c r="J118" s="72" t="str">
        <f>IF($G118=$D118,AC$8,IF($G118=$AA$9,AC$9,IF(LEFT($G118,5)=LEFT($AA$10,5),SUMIFS(DATA_FINAL!$S$5:$S$350,DATA_FINAL!$B$5:$B$350,$C118,DATA_FINAL!$D$5:$D$350,$D118),IF($G118="***","***",IFERROR(SUMIFS(DATA_FINAL!$S$5:$S$350,DATA_FINAL!$A$5:$A$350,$F118),"")))))</f>
        <v>***</v>
      </c>
      <c r="K118" s="84" t="str">
        <f t="shared" si="13"/>
        <v>***</v>
      </c>
      <c r="L118" s="72" t="str">
        <f t="shared" si="14"/>
        <v>***</v>
      </c>
      <c r="M118" s="72" t="str">
        <f t="shared" si="19"/>
        <v>***</v>
      </c>
      <c r="N118" s="71" t="str">
        <f>IF($G118=$D118,AJ$8,IF($G118=$AA$9,AJ$9,IF(LEFT($G118,5)=LEFT($AA$10,5),SUMIFS(DATA_FINAL!$AG$5:$AG$350,DATA_FINAL!$B$5:$B$350,$C118,DATA_FINAL!$D$5:$D$350,$D118),IF($G118="***","***",IFERROR(SUMIFS(DATA_FINAL!$AG$5:$AG$350,DATA_FINAL!$A$5:$A$350,$F118),"")))))</f>
        <v>***</v>
      </c>
      <c r="O118" s="307" t="str">
        <f t="shared" si="17"/>
        <v>***</v>
      </c>
    </row>
    <row r="119" spans="1:15" ht="15" customHeight="1" x14ac:dyDescent="0.35">
      <c r="A119" t="str">
        <f>IF(A118="","",IF(B118&gt;(SUMIFS(KEY!$Z$6:$Z$110,KEY!$X$6:$X$110,C119&amp;"-"&amp;A118)+1),IF((A118+1)&gt;$AA$6,"",(A118+1)),A118))</f>
        <v/>
      </c>
      <c r="B119" t="str">
        <f>IF(A119="","",COUNTIFS($A$8:$A119,A119)-2)</f>
        <v/>
      </c>
      <c r="C119" t="str">
        <f t="shared" si="16"/>
        <v>CARFAX</v>
      </c>
      <c r="D119" t="str">
        <f>IFERROR(VLOOKUP($C119&amp;"-"&amp;$A119,KEY!$X$6:$Y$110,2,FALSE),"")</f>
        <v/>
      </c>
      <c r="E119" t="str">
        <f>IF(B119=-1,"*N",IF(B119=0,"*H",IF(B119&lt;(COUNTIFS(DATA_FINAL!$B$5:$B$350,C119,DATA_FINAL!$D$5:$D$350,D119)+1),VLOOKUP(C119&amp;"-"&amp;D119&amp;"-"&amp;B119,DATA_FINAL!$F$5:$G$350,2,FALSE),IF(B119=(COUNTIFS(DATA_FINAL!$B$5:$B$350,C119,DATA_FINAL!$D$5:$D$350,D119)+1),"*T",""))))</f>
        <v/>
      </c>
      <c r="F119" t="str">
        <f t="shared" si="18"/>
        <v/>
      </c>
      <c r="G119" s="64" t="str">
        <f>IF(E119="","***",IF(E119="*N",D119,IF(E119="*H",AA$9,IF(E119="*T","TOTAL (Store Count: "&amp;B118&amp;")",IFERROR(VLOOKUP(F119,DATA_FINAL!$A$5:$G$324,7,FALSE),"")))))</f>
        <v>***</v>
      </c>
      <c r="H119" s="71" t="str">
        <f>IF($G119=$D119,AF$8,IF($G119=$AA$9,AF$9,IF(LEFT($G119,5)=LEFT($AA$10,5),SUMIFS(DATA_FINAL!$AC$5:$AC$350,DATA_FINAL!$B$5:$B$350,$C119,DATA_FINAL!$D$5:$D$350,$D119),IF($G119="***","***",IFERROR(SUMIFS(DATA_FINAL!$AC$5:$AC$350,DATA_FINAL!$A$5:$A$350,$F119),"")))))</f>
        <v>***</v>
      </c>
      <c r="I119" s="72" t="str">
        <f>IF($G119=$D119,AB$8,IF($G119=$AA$9,AB$9,IF(LEFT($G119,5)=LEFT($AA$10,5),SUMIFS(DATA_FINAL!$P$5:$P$350,DATA_FINAL!$B$5:$B$350,$C119,DATA_FINAL!$D$5:$D$350,$D119),IF($G119="***","***",IFERROR(SUMIFS(DATA_FINAL!$P$5:$P$350,DATA_FINAL!$A$5:$A$350,$F119),"")))))</f>
        <v>***</v>
      </c>
      <c r="J119" s="72" t="str">
        <f>IF($G119=$D119,AC$8,IF($G119=$AA$9,AC$9,IF(LEFT($G119,5)=LEFT($AA$10,5),SUMIFS(DATA_FINAL!$S$5:$S$350,DATA_FINAL!$B$5:$B$350,$C119,DATA_FINAL!$D$5:$D$350,$D119),IF($G119="***","***",IFERROR(SUMIFS(DATA_FINAL!$S$5:$S$350,DATA_FINAL!$A$5:$A$350,$F119),"")))))</f>
        <v>***</v>
      </c>
      <c r="K119" s="84" t="str">
        <f t="shared" si="13"/>
        <v>***</v>
      </c>
      <c r="L119" s="72" t="str">
        <f t="shared" si="14"/>
        <v>***</v>
      </c>
      <c r="M119" s="72" t="str">
        <f t="shared" si="19"/>
        <v>***</v>
      </c>
      <c r="N119" s="71" t="str">
        <f>IF($G119=$D119,AJ$8,IF($G119=$AA$9,AJ$9,IF(LEFT($G119,5)=LEFT($AA$10,5),SUMIFS(DATA_FINAL!$AG$5:$AG$350,DATA_FINAL!$B$5:$B$350,$C119,DATA_FINAL!$D$5:$D$350,$D119),IF($G119="***","***",IFERROR(SUMIFS(DATA_FINAL!$AG$5:$AG$350,DATA_FINAL!$A$5:$A$350,$F119),"")))))</f>
        <v>***</v>
      </c>
      <c r="O119" s="307" t="str">
        <f t="shared" si="17"/>
        <v>***</v>
      </c>
    </row>
    <row r="120" spans="1:15" ht="15" customHeight="1" x14ac:dyDescent="0.35">
      <c r="A120" t="str">
        <f>IF(A119="","",IF(B119&gt;(SUMIFS(KEY!$Z$6:$Z$110,KEY!$X$6:$X$110,C120&amp;"-"&amp;A119)+1),IF((A119+1)&gt;$AA$6,"",(A119+1)),A119))</f>
        <v/>
      </c>
      <c r="B120" t="str">
        <f>IF(A120="","",COUNTIFS($A$8:$A120,A120)-2)</f>
        <v/>
      </c>
      <c r="C120" t="str">
        <f t="shared" si="16"/>
        <v>CARFAX</v>
      </c>
      <c r="D120" t="str">
        <f>IFERROR(VLOOKUP($C120&amp;"-"&amp;$A120,KEY!$X$6:$Y$110,2,FALSE),"")</f>
        <v/>
      </c>
      <c r="E120" t="str">
        <f>IF(B120=-1,"*N",IF(B120=0,"*H",IF(B120&lt;(COUNTIFS(DATA_FINAL!$B$5:$B$350,C120,DATA_FINAL!$D$5:$D$350,D120)+1),VLOOKUP(C120&amp;"-"&amp;D120&amp;"-"&amp;B120,DATA_FINAL!$F$5:$G$350,2,FALSE),IF(B120=(COUNTIFS(DATA_FINAL!$B$5:$B$350,C120,DATA_FINAL!$D$5:$D$350,D120)+1),"*T",""))))</f>
        <v/>
      </c>
      <c r="F120" t="str">
        <f t="shared" si="18"/>
        <v/>
      </c>
      <c r="G120" s="64" t="str">
        <f>IF(E120="","***",IF(E120="*N",D120,IF(E120="*H",AA$9,IF(E120="*T","TOTAL (Store Count: "&amp;B119&amp;")",IFERROR(VLOOKUP(F120,DATA_FINAL!$A$5:$G$324,7,FALSE),"")))))</f>
        <v>***</v>
      </c>
      <c r="H120" s="71" t="str">
        <f>IF($G120=$D120,AF$8,IF($G120=$AA$9,AF$9,IF(LEFT($G120,5)=LEFT($AA$10,5),SUMIFS(DATA_FINAL!$AC$5:$AC$350,DATA_FINAL!$B$5:$B$350,$C120,DATA_FINAL!$D$5:$D$350,$D120),IF($G120="***","***",IFERROR(SUMIFS(DATA_FINAL!$AC$5:$AC$350,DATA_FINAL!$A$5:$A$350,$F120),"")))))</f>
        <v>***</v>
      </c>
      <c r="I120" s="72" t="str">
        <f>IF($G120=$D120,AB$8,IF($G120=$AA$9,AB$9,IF(LEFT($G120,5)=LEFT($AA$10,5),SUMIFS(DATA_FINAL!$P$5:$P$350,DATA_FINAL!$B$5:$B$350,$C120,DATA_FINAL!$D$5:$D$350,$D120),IF($G120="***","***",IFERROR(SUMIFS(DATA_FINAL!$P$5:$P$350,DATA_FINAL!$A$5:$A$350,$F120),"")))))</f>
        <v>***</v>
      </c>
      <c r="J120" s="72" t="str">
        <f>IF($G120=$D120,AC$8,IF($G120=$AA$9,AC$9,IF(LEFT($G120,5)=LEFT($AA$10,5),SUMIFS(DATA_FINAL!$S$5:$S$350,DATA_FINAL!$B$5:$B$350,$C120,DATA_FINAL!$D$5:$D$350,$D120),IF($G120="***","***",IFERROR(SUMIFS(DATA_FINAL!$S$5:$S$350,DATA_FINAL!$A$5:$A$350,$F120),"")))))</f>
        <v>***</v>
      </c>
      <c r="K120" s="84" t="str">
        <f t="shared" si="13"/>
        <v>***</v>
      </c>
      <c r="L120" s="72" t="str">
        <f t="shared" si="14"/>
        <v>***</v>
      </c>
      <c r="M120" s="72" t="str">
        <f t="shared" si="19"/>
        <v>***</v>
      </c>
      <c r="N120" s="71" t="str">
        <f>IF($G120=$D120,AJ$8,IF($G120=$AA$9,AJ$9,IF(LEFT($G120,5)=LEFT($AA$10,5),SUMIFS(DATA_FINAL!$AG$5:$AG$350,DATA_FINAL!$B$5:$B$350,$C120,DATA_FINAL!$D$5:$D$350,$D120),IF($G120="***","***",IFERROR(SUMIFS(DATA_FINAL!$AG$5:$AG$350,DATA_FINAL!$A$5:$A$350,$F120),"")))))</f>
        <v>***</v>
      </c>
      <c r="O120" s="307" t="str">
        <f t="shared" si="17"/>
        <v>***</v>
      </c>
    </row>
    <row r="121" spans="1:15" ht="15" customHeight="1" x14ac:dyDescent="0.35">
      <c r="A121" t="str">
        <f>IF(A120="","",IF(B120&gt;(SUMIFS(KEY!$Z$6:$Z$110,KEY!$X$6:$X$110,C121&amp;"-"&amp;A120)+1),IF((A120+1)&gt;$AA$6,"",(A120+1)),A120))</f>
        <v/>
      </c>
      <c r="B121" t="str">
        <f>IF(A121="","",COUNTIFS($A$8:$A121,A121)-2)</f>
        <v/>
      </c>
      <c r="C121" t="str">
        <f t="shared" si="16"/>
        <v>CARFAX</v>
      </c>
      <c r="D121" t="str">
        <f>IFERROR(VLOOKUP($C121&amp;"-"&amp;$A121,KEY!$X$6:$Y$110,2,FALSE),"")</f>
        <v/>
      </c>
      <c r="E121" t="str">
        <f>IF(B121=-1,"*N",IF(B121=0,"*H",IF(B121&lt;(COUNTIFS(DATA_FINAL!$B$5:$B$350,C121,DATA_FINAL!$D$5:$D$350,D121)+1),VLOOKUP(C121&amp;"-"&amp;D121&amp;"-"&amp;B121,DATA_FINAL!$F$5:$G$350,2,FALSE),IF(B121=(COUNTIFS(DATA_FINAL!$B$5:$B$350,C121,DATA_FINAL!$D$5:$D$350,D121)+1),"*T",""))))</f>
        <v/>
      </c>
      <c r="F121" t="str">
        <f t="shared" si="18"/>
        <v/>
      </c>
      <c r="G121" s="64" t="str">
        <f>IF(E121="","***",IF(E121="*N",D121,IF(E121="*H",AA$9,IF(E121="*T","TOTAL (Store Count: "&amp;B120&amp;")",IFERROR(VLOOKUP(F121,DATA_FINAL!$A$5:$G$324,7,FALSE),"")))))</f>
        <v>***</v>
      </c>
      <c r="H121" s="71" t="str">
        <f>IF($G121=$D121,AF$8,IF($G121=$AA$9,AF$9,IF(LEFT($G121,5)=LEFT($AA$10,5),SUMIFS(DATA_FINAL!$AC$5:$AC$350,DATA_FINAL!$B$5:$B$350,$C121,DATA_FINAL!$D$5:$D$350,$D121),IF($G121="***","***",IFERROR(SUMIFS(DATA_FINAL!$AC$5:$AC$350,DATA_FINAL!$A$5:$A$350,$F121),"")))))</f>
        <v>***</v>
      </c>
      <c r="I121" s="72" t="str">
        <f>IF($G121=$D121,AB$8,IF($G121=$AA$9,AB$9,IF(LEFT($G121,5)=LEFT($AA$10,5),SUMIFS(DATA_FINAL!$P$5:$P$350,DATA_FINAL!$B$5:$B$350,$C121,DATA_FINAL!$D$5:$D$350,$D121),IF($G121="***","***",IFERROR(SUMIFS(DATA_FINAL!$P$5:$P$350,DATA_FINAL!$A$5:$A$350,$F121),"")))))</f>
        <v>***</v>
      </c>
      <c r="J121" s="72" t="str">
        <f>IF($G121=$D121,AC$8,IF($G121=$AA$9,AC$9,IF(LEFT($G121,5)=LEFT($AA$10,5),SUMIFS(DATA_FINAL!$S$5:$S$350,DATA_FINAL!$B$5:$B$350,$C121,DATA_FINAL!$D$5:$D$350,$D121),IF($G121="***","***",IFERROR(SUMIFS(DATA_FINAL!$S$5:$S$350,DATA_FINAL!$A$5:$A$350,$F121),"")))))</f>
        <v>***</v>
      </c>
      <c r="K121" s="84" t="str">
        <f t="shared" si="13"/>
        <v>***</v>
      </c>
      <c r="L121" s="72" t="str">
        <f t="shared" si="14"/>
        <v>***</v>
      </c>
      <c r="M121" s="72" t="str">
        <f t="shared" si="19"/>
        <v>***</v>
      </c>
      <c r="N121" s="71" t="str">
        <f>IF($G121=$D121,AJ$8,IF($G121=$AA$9,AJ$9,IF(LEFT($G121,5)=LEFT($AA$10,5),SUMIFS(DATA_FINAL!$AG$5:$AG$350,DATA_FINAL!$B$5:$B$350,$C121,DATA_FINAL!$D$5:$D$350,$D121),IF($G121="***","***",IFERROR(SUMIFS(DATA_FINAL!$AG$5:$AG$350,DATA_FINAL!$A$5:$A$350,$F121),"")))))</f>
        <v>***</v>
      </c>
      <c r="O121" s="307" t="str">
        <f t="shared" si="17"/>
        <v>***</v>
      </c>
    </row>
    <row r="122" spans="1:15" ht="15" customHeight="1" x14ac:dyDescent="0.35">
      <c r="A122" t="str">
        <f>IF(A121="","",IF(B121&gt;(SUMIFS(KEY!$Z$6:$Z$110,KEY!$X$6:$X$110,C122&amp;"-"&amp;A121)+1),IF((A121+1)&gt;$AA$6,"",(A121+1)),A121))</f>
        <v/>
      </c>
      <c r="B122" t="str">
        <f>IF(A122="","",COUNTIFS($A$8:$A122,A122)-2)</f>
        <v/>
      </c>
      <c r="C122" t="str">
        <f t="shared" si="16"/>
        <v>CARFAX</v>
      </c>
      <c r="D122" t="str">
        <f>IFERROR(VLOOKUP($C122&amp;"-"&amp;$A122,KEY!$X$6:$Y$110,2,FALSE),"")</f>
        <v/>
      </c>
      <c r="E122" t="str">
        <f>IF(B122=-1,"*N",IF(B122=0,"*H",IF(B122&lt;(COUNTIFS(DATA_FINAL!$B$5:$B$350,C122,DATA_FINAL!$D$5:$D$350,D122)+1),VLOOKUP(C122&amp;"-"&amp;D122&amp;"-"&amp;B122,DATA_FINAL!$F$5:$G$350,2,FALSE),IF(B122=(COUNTIFS(DATA_FINAL!$B$5:$B$350,C122,DATA_FINAL!$D$5:$D$350,D122)+1),"*T",""))))</f>
        <v/>
      </c>
      <c r="F122" t="str">
        <f t="shared" si="18"/>
        <v/>
      </c>
      <c r="G122" s="64" t="str">
        <f>IF(E122="","***",IF(E122="*N",D122,IF(E122="*H",AA$9,IF(E122="*T","TOTAL (Store Count: "&amp;B121&amp;")",IFERROR(VLOOKUP(F122,DATA_FINAL!$A$5:$G$324,7,FALSE),"")))))</f>
        <v>***</v>
      </c>
      <c r="H122" s="71" t="str">
        <f>IF($G122=$D122,AF$8,IF($G122=$AA$9,AF$9,IF(LEFT($G122,5)=LEFT($AA$10,5),SUMIFS(DATA_FINAL!$AC$5:$AC$350,DATA_FINAL!$B$5:$B$350,$C122,DATA_FINAL!$D$5:$D$350,$D122),IF($G122="***","***",IFERROR(SUMIFS(DATA_FINAL!$AC$5:$AC$350,DATA_FINAL!$A$5:$A$350,$F122),"")))))</f>
        <v>***</v>
      </c>
      <c r="I122" s="72" t="str">
        <f>IF($G122=$D122,AB$8,IF($G122=$AA$9,AB$9,IF(LEFT($G122,5)=LEFT($AA$10,5),SUMIFS(DATA_FINAL!$P$5:$P$350,DATA_FINAL!$B$5:$B$350,$C122,DATA_FINAL!$D$5:$D$350,$D122),IF($G122="***","***",IFERROR(SUMIFS(DATA_FINAL!$P$5:$P$350,DATA_FINAL!$A$5:$A$350,$F122),"")))))</f>
        <v>***</v>
      </c>
      <c r="J122" s="72" t="str">
        <f>IF($G122=$D122,AC$8,IF($G122=$AA$9,AC$9,IF(LEFT($G122,5)=LEFT($AA$10,5),SUMIFS(DATA_FINAL!$S$5:$S$350,DATA_FINAL!$B$5:$B$350,$C122,DATA_FINAL!$D$5:$D$350,$D122),IF($G122="***","***",IFERROR(SUMIFS(DATA_FINAL!$S$5:$S$350,DATA_FINAL!$A$5:$A$350,$F122),"")))))</f>
        <v>***</v>
      </c>
      <c r="K122" s="84" t="str">
        <f t="shared" si="13"/>
        <v>***</v>
      </c>
      <c r="L122" s="72" t="str">
        <f t="shared" si="14"/>
        <v>***</v>
      </c>
      <c r="M122" s="72" t="str">
        <f t="shared" si="19"/>
        <v>***</v>
      </c>
      <c r="N122" s="71" t="str">
        <f>IF($G122=$D122,AJ$8,IF($G122=$AA$9,AJ$9,IF(LEFT($G122,5)=LEFT($AA$10,5),SUMIFS(DATA_FINAL!$AG$5:$AG$350,DATA_FINAL!$B$5:$B$350,$C122,DATA_FINAL!$D$5:$D$350,$D122),IF($G122="***","***",IFERROR(SUMIFS(DATA_FINAL!$AG$5:$AG$350,DATA_FINAL!$A$5:$A$350,$F122),"")))))</f>
        <v>***</v>
      </c>
      <c r="O122" s="307" t="str">
        <f t="shared" si="17"/>
        <v>***</v>
      </c>
    </row>
    <row r="123" spans="1:15" ht="15" customHeight="1" x14ac:dyDescent="0.35">
      <c r="A123" t="str">
        <f>IF(A122="","",IF(B122&gt;(SUMIFS(KEY!$Z$6:$Z$110,KEY!$X$6:$X$110,C123&amp;"-"&amp;A122)+1),IF((A122+1)&gt;$AA$6,"",(A122+1)),A122))</f>
        <v/>
      </c>
      <c r="B123" t="str">
        <f>IF(A123="","",COUNTIFS($A$8:$A123,A123)-2)</f>
        <v/>
      </c>
      <c r="C123" t="str">
        <f t="shared" si="16"/>
        <v>CARFAX</v>
      </c>
      <c r="D123" t="str">
        <f>IFERROR(VLOOKUP($C123&amp;"-"&amp;$A123,KEY!$X$6:$Y$110,2,FALSE),"")</f>
        <v/>
      </c>
      <c r="E123" t="str">
        <f>IF(B123=-1,"*N",IF(B123=0,"*H",IF(B123&lt;(COUNTIFS(DATA_FINAL!$B$5:$B$350,C123,DATA_FINAL!$D$5:$D$350,D123)+1),VLOOKUP(C123&amp;"-"&amp;D123&amp;"-"&amp;B123,DATA_FINAL!$F$5:$G$350,2,FALSE),IF(B123=(COUNTIFS(DATA_FINAL!$B$5:$B$350,C123,DATA_FINAL!$D$5:$D$350,D123)+1),"*T",""))))</f>
        <v/>
      </c>
      <c r="F123" t="str">
        <f t="shared" si="18"/>
        <v/>
      </c>
      <c r="G123" s="64" t="str">
        <f>IF(E123="","***",IF(E123="*N",D123,IF(E123="*H",AA$9,IF(E123="*T","TOTAL (Store Count: "&amp;B122&amp;")",IFERROR(VLOOKUP(F123,DATA_FINAL!$A$5:$G$324,7,FALSE),"")))))</f>
        <v>***</v>
      </c>
      <c r="H123" s="71" t="str">
        <f>IF($G123=$D123,AF$8,IF($G123=$AA$9,AF$9,IF(LEFT($G123,5)=LEFT($AA$10,5),SUMIFS(DATA_FINAL!$AC$5:$AC$350,DATA_FINAL!$B$5:$B$350,$C123,DATA_FINAL!$D$5:$D$350,$D123),IF($G123="***","***",IFERROR(SUMIFS(DATA_FINAL!$AC$5:$AC$350,DATA_FINAL!$A$5:$A$350,$F123),"")))))</f>
        <v>***</v>
      </c>
      <c r="I123" s="72" t="str">
        <f>IF($G123=$D123,AB$8,IF($G123=$AA$9,AB$9,IF(LEFT($G123,5)=LEFT($AA$10,5),SUMIFS(DATA_FINAL!$P$5:$P$350,DATA_FINAL!$B$5:$B$350,$C123,DATA_FINAL!$D$5:$D$350,$D123),IF($G123="***","***",IFERROR(SUMIFS(DATA_FINAL!$P$5:$P$350,DATA_FINAL!$A$5:$A$350,$F123),"")))))</f>
        <v>***</v>
      </c>
      <c r="J123" s="72" t="str">
        <f>IF($G123=$D123,AC$8,IF($G123=$AA$9,AC$9,IF(LEFT($G123,5)=LEFT($AA$10,5),SUMIFS(DATA_FINAL!$S$5:$S$350,DATA_FINAL!$B$5:$B$350,$C123,DATA_FINAL!$D$5:$D$350,$D123),IF($G123="***","***",IFERROR(SUMIFS(DATA_FINAL!$S$5:$S$350,DATA_FINAL!$A$5:$A$350,$F123),"")))))</f>
        <v>***</v>
      </c>
      <c r="K123" s="84" t="str">
        <f t="shared" si="13"/>
        <v>***</v>
      </c>
      <c r="L123" s="72" t="str">
        <f t="shared" si="14"/>
        <v>***</v>
      </c>
      <c r="M123" s="72" t="str">
        <f t="shared" si="19"/>
        <v>***</v>
      </c>
      <c r="N123" s="71" t="str">
        <f>IF($G123=$D123,AJ$8,IF($G123=$AA$9,AJ$9,IF(LEFT($G123,5)=LEFT($AA$10,5),SUMIFS(DATA_FINAL!$AG$5:$AG$350,DATA_FINAL!$B$5:$B$350,$C123,DATA_FINAL!$D$5:$D$350,$D123),IF($G123="***","***",IFERROR(SUMIFS(DATA_FINAL!$AG$5:$AG$350,DATA_FINAL!$A$5:$A$350,$F123),"")))))</f>
        <v>***</v>
      </c>
      <c r="O123" s="307" t="str">
        <f t="shared" si="17"/>
        <v>***</v>
      </c>
    </row>
    <row r="124" spans="1:15" ht="15" customHeight="1" x14ac:dyDescent="0.35">
      <c r="A124" t="str">
        <f>IF(A123="","",IF(B123&gt;(SUMIFS(KEY!$Z$6:$Z$110,KEY!$X$6:$X$110,C124&amp;"-"&amp;A123)+1),IF((A123+1)&gt;$AA$6,"",(A123+1)),A123))</f>
        <v/>
      </c>
      <c r="B124" t="str">
        <f>IF(A124="","",COUNTIFS($A$8:$A124,A124)-2)</f>
        <v/>
      </c>
      <c r="C124" t="str">
        <f t="shared" si="16"/>
        <v>CARFAX</v>
      </c>
      <c r="D124" t="str">
        <f>IFERROR(VLOOKUP($C124&amp;"-"&amp;$A124,KEY!$X$6:$Y$110,2,FALSE),"")</f>
        <v/>
      </c>
      <c r="E124" t="str">
        <f>IF(B124=-1,"*N",IF(B124=0,"*H",IF(B124&lt;(COUNTIFS(DATA_FINAL!$B$5:$B$350,C124,DATA_FINAL!$D$5:$D$350,D124)+1),VLOOKUP(C124&amp;"-"&amp;D124&amp;"-"&amp;B124,DATA_FINAL!$F$5:$G$350,2,FALSE),IF(B124=(COUNTIFS(DATA_FINAL!$B$5:$B$350,C124,DATA_FINAL!$D$5:$D$350,D124)+1),"*T",""))))</f>
        <v/>
      </c>
      <c r="F124" t="str">
        <f t="shared" si="18"/>
        <v/>
      </c>
      <c r="G124" s="64" t="str">
        <f>IF(E124="","***",IF(E124="*N",D124,IF(E124="*H",AA$9,IF(E124="*T","TOTAL (Store Count: "&amp;B123&amp;")",IFERROR(VLOOKUP(F124,DATA_FINAL!$A$5:$G$324,7,FALSE),"")))))</f>
        <v>***</v>
      </c>
      <c r="H124" s="71" t="str">
        <f>IF($G124=$D124,AF$8,IF($G124=$AA$9,AF$9,IF(LEFT($G124,5)=LEFT($AA$10,5),SUMIFS(DATA_FINAL!$AC$5:$AC$350,DATA_FINAL!$B$5:$B$350,$C124,DATA_FINAL!$D$5:$D$350,$D124),IF($G124="***","***",IFERROR(SUMIFS(DATA_FINAL!$AC$5:$AC$350,DATA_FINAL!$A$5:$A$350,$F124),"")))))</f>
        <v>***</v>
      </c>
      <c r="I124" s="72" t="str">
        <f>IF($G124=$D124,AB$8,IF($G124=$AA$9,AB$9,IF(LEFT($G124,5)=LEFT($AA$10,5),SUMIFS(DATA_FINAL!$P$5:$P$350,DATA_FINAL!$B$5:$B$350,$C124,DATA_FINAL!$D$5:$D$350,$D124),IF($G124="***","***",IFERROR(SUMIFS(DATA_FINAL!$P$5:$P$350,DATA_FINAL!$A$5:$A$350,$F124),"")))))</f>
        <v>***</v>
      </c>
      <c r="J124" s="72" t="str">
        <f>IF($G124=$D124,AC$8,IF($G124=$AA$9,AC$9,IF(LEFT($G124,5)=LEFT($AA$10,5),SUMIFS(DATA_FINAL!$S$5:$S$350,DATA_FINAL!$B$5:$B$350,$C124,DATA_FINAL!$D$5:$D$350,$D124),IF($G124="***","***",IFERROR(SUMIFS(DATA_FINAL!$S$5:$S$350,DATA_FINAL!$A$5:$A$350,$F124),"")))))</f>
        <v>***</v>
      </c>
      <c r="K124" s="84" t="str">
        <f t="shared" si="13"/>
        <v>***</v>
      </c>
      <c r="L124" s="72" t="str">
        <f t="shared" si="14"/>
        <v>***</v>
      </c>
      <c r="M124" s="72" t="str">
        <f t="shared" si="19"/>
        <v>***</v>
      </c>
      <c r="N124" s="71" t="str">
        <f>IF($G124=$D124,AJ$8,IF($G124=$AA$9,AJ$9,IF(LEFT($G124,5)=LEFT($AA$10,5),SUMIFS(DATA_FINAL!$AG$5:$AG$350,DATA_FINAL!$B$5:$B$350,$C124,DATA_FINAL!$D$5:$D$350,$D124),IF($G124="***","***",IFERROR(SUMIFS(DATA_FINAL!$AG$5:$AG$350,DATA_FINAL!$A$5:$A$350,$F124),"")))))</f>
        <v>***</v>
      </c>
      <c r="O124" s="307" t="str">
        <f t="shared" si="17"/>
        <v>***</v>
      </c>
    </row>
    <row r="125" spans="1:15" ht="15" customHeight="1" x14ac:dyDescent="0.35">
      <c r="A125" t="str">
        <f>IF(A124="","",IF(B124&gt;(SUMIFS(KEY!$Z$6:$Z$110,KEY!$X$6:$X$110,C125&amp;"-"&amp;A124)+1),IF((A124+1)&gt;$AA$6,"",(A124+1)),A124))</f>
        <v/>
      </c>
      <c r="B125" t="str">
        <f>IF(A125="","",COUNTIFS($A$8:$A125,A125)-2)</f>
        <v/>
      </c>
      <c r="C125" t="str">
        <f t="shared" si="16"/>
        <v>CARFAX</v>
      </c>
      <c r="D125" t="str">
        <f>IFERROR(VLOOKUP($C125&amp;"-"&amp;$A125,KEY!$X$6:$Y$110,2,FALSE),"")</f>
        <v/>
      </c>
      <c r="E125" t="str">
        <f>IF(B125=-1,"*N",IF(B125=0,"*H",IF(B125&lt;(COUNTIFS(DATA_FINAL!$B$5:$B$350,C125,DATA_FINAL!$D$5:$D$350,D125)+1),VLOOKUP(C125&amp;"-"&amp;D125&amp;"-"&amp;B125,DATA_FINAL!$F$5:$G$350,2,FALSE),IF(B125=(COUNTIFS(DATA_FINAL!$B$5:$B$350,C125,DATA_FINAL!$D$5:$D$350,D125)+1),"*T",""))))</f>
        <v/>
      </c>
      <c r="F125" t="str">
        <f t="shared" si="18"/>
        <v/>
      </c>
      <c r="G125" s="64" t="str">
        <f>IF(E125="","***",IF(E125="*N",D125,IF(E125="*H",AA$9,IF(E125="*T","TOTAL (Store Count: "&amp;B124&amp;")",IFERROR(VLOOKUP(F125,DATA_FINAL!$A$5:$G$324,7,FALSE),"")))))</f>
        <v>***</v>
      </c>
      <c r="H125" s="71" t="str">
        <f>IF($G125=$D125,AF$8,IF($G125=$AA$9,AF$9,IF(LEFT($G125,5)=LEFT($AA$10,5),SUMIFS(DATA_FINAL!$AC$5:$AC$350,DATA_FINAL!$B$5:$B$350,$C125,DATA_FINAL!$D$5:$D$350,$D125),IF($G125="***","***",IFERROR(SUMIFS(DATA_FINAL!$AC$5:$AC$350,DATA_FINAL!$A$5:$A$350,$F125),"")))))</f>
        <v>***</v>
      </c>
      <c r="I125" s="72" t="str">
        <f>IF($G125=$D125,AB$8,IF($G125=$AA$9,AB$9,IF(LEFT($G125,5)=LEFT($AA$10,5),SUMIFS(DATA_FINAL!$P$5:$P$350,DATA_FINAL!$B$5:$B$350,$C125,DATA_FINAL!$D$5:$D$350,$D125),IF($G125="***","***",IFERROR(SUMIFS(DATA_FINAL!$P$5:$P$350,DATA_FINAL!$A$5:$A$350,$F125),"")))))</f>
        <v>***</v>
      </c>
      <c r="J125" s="72" t="str">
        <f>IF($G125=$D125,AC$8,IF($G125=$AA$9,AC$9,IF(LEFT($G125,5)=LEFT($AA$10,5),SUMIFS(DATA_FINAL!$S$5:$S$350,DATA_FINAL!$B$5:$B$350,$C125,DATA_FINAL!$D$5:$D$350,$D125),IF($G125="***","***",IFERROR(SUMIFS(DATA_FINAL!$S$5:$S$350,DATA_FINAL!$A$5:$A$350,$F125),"")))))</f>
        <v>***</v>
      </c>
      <c r="K125" s="84" t="str">
        <f t="shared" si="13"/>
        <v>***</v>
      </c>
      <c r="L125" s="72" t="str">
        <f t="shared" si="14"/>
        <v>***</v>
      </c>
      <c r="M125" s="72" t="str">
        <f t="shared" si="19"/>
        <v>***</v>
      </c>
      <c r="N125" s="71" t="str">
        <f>IF($G125=$D125,AJ$8,IF($G125=$AA$9,AJ$9,IF(LEFT($G125,5)=LEFT($AA$10,5),SUMIFS(DATA_FINAL!$AG$5:$AG$350,DATA_FINAL!$B$5:$B$350,$C125,DATA_FINAL!$D$5:$D$350,$D125),IF($G125="***","***",IFERROR(SUMIFS(DATA_FINAL!$AG$5:$AG$350,DATA_FINAL!$A$5:$A$350,$F125),"")))))</f>
        <v>***</v>
      </c>
      <c r="O125" s="307" t="str">
        <f t="shared" si="17"/>
        <v>***</v>
      </c>
    </row>
    <row r="126" spans="1:15" ht="15" customHeight="1" x14ac:dyDescent="0.35">
      <c r="A126" t="str">
        <f>IF(A125="","",IF(B125&gt;(SUMIFS(KEY!$Z$6:$Z$110,KEY!$X$6:$X$110,C126&amp;"-"&amp;A125)+1),IF((A125+1)&gt;$AA$6,"",(A125+1)),A125))</f>
        <v/>
      </c>
      <c r="B126" t="str">
        <f>IF(A126="","",COUNTIFS($A$8:$A126,A126)-2)</f>
        <v/>
      </c>
      <c r="C126" t="str">
        <f t="shared" si="16"/>
        <v>CARFAX</v>
      </c>
      <c r="D126" t="str">
        <f>IFERROR(VLOOKUP($C126&amp;"-"&amp;$A126,KEY!$X$6:$Y$110,2,FALSE),"")</f>
        <v/>
      </c>
      <c r="E126" t="str">
        <f>IF(B126=-1,"*N",IF(B126=0,"*H",IF(B126&lt;(COUNTIFS(DATA_FINAL!$B$5:$B$350,C126,DATA_FINAL!$D$5:$D$350,D126)+1),VLOOKUP(C126&amp;"-"&amp;D126&amp;"-"&amp;B126,DATA_FINAL!$F$5:$G$350,2,FALSE),IF(B126=(COUNTIFS(DATA_FINAL!$B$5:$B$350,C126,DATA_FINAL!$D$5:$D$350,D126)+1),"*T",""))))</f>
        <v/>
      </c>
      <c r="F126" t="str">
        <f t="shared" si="18"/>
        <v/>
      </c>
      <c r="G126" s="64" t="str">
        <f>IF(E126="","***",IF(E126="*N",D126,IF(E126="*H",AA$9,IF(E126="*T","TOTAL (Store Count: "&amp;B125&amp;")",IFERROR(VLOOKUP(F126,DATA_FINAL!$A$5:$G$324,7,FALSE),"")))))</f>
        <v>***</v>
      </c>
      <c r="H126" s="71" t="str">
        <f>IF($G126=$D126,AF$8,IF($G126=$AA$9,AF$9,IF(LEFT($G126,5)=LEFT($AA$10,5),SUMIFS(DATA_FINAL!$AC$5:$AC$350,DATA_FINAL!$B$5:$B$350,$C126,DATA_FINAL!$D$5:$D$350,$D126),IF($G126="***","***",IFERROR(SUMIFS(DATA_FINAL!$AC$5:$AC$350,DATA_FINAL!$A$5:$A$350,$F126),"")))))</f>
        <v>***</v>
      </c>
      <c r="I126" s="72" t="str">
        <f>IF($G126=$D126,AB$8,IF($G126=$AA$9,AB$9,IF(LEFT($G126,5)=LEFT($AA$10,5),SUMIFS(DATA_FINAL!$P$5:$P$350,DATA_FINAL!$B$5:$B$350,$C126,DATA_FINAL!$D$5:$D$350,$D126),IF($G126="***","***",IFERROR(SUMIFS(DATA_FINAL!$P$5:$P$350,DATA_FINAL!$A$5:$A$350,$F126),"")))))</f>
        <v>***</v>
      </c>
      <c r="J126" s="72" t="str">
        <f>IF($G126=$D126,AC$8,IF($G126=$AA$9,AC$9,IF(LEFT($G126,5)=LEFT($AA$10,5),SUMIFS(DATA_FINAL!$S$5:$S$350,DATA_FINAL!$B$5:$B$350,$C126,DATA_FINAL!$D$5:$D$350,$D126),IF($G126="***","***",IFERROR(SUMIFS(DATA_FINAL!$S$5:$S$350,DATA_FINAL!$A$5:$A$350,$F126),"")))))</f>
        <v>***</v>
      </c>
      <c r="K126" s="84" t="str">
        <f t="shared" si="13"/>
        <v>***</v>
      </c>
      <c r="L126" s="72" t="str">
        <f t="shared" si="14"/>
        <v>***</v>
      </c>
      <c r="M126" s="72" t="str">
        <f t="shared" si="19"/>
        <v>***</v>
      </c>
      <c r="N126" s="71" t="str">
        <f>IF($G126=$D126,AJ$8,IF($G126=$AA$9,AJ$9,IF(LEFT($G126,5)=LEFT($AA$10,5),SUMIFS(DATA_FINAL!$AG$5:$AG$350,DATA_FINAL!$B$5:$B$350,$C126,DATA_FINAL!$D$5:$D$350,$D126),IF($G126="***","***",IFERROR(SUMIFS(DATA_FINAL!$AG$5:$AG$350,DATA_FINAL!$A$5:$A$350,$F126),"")))))</f>
        <v>***</v>
      </c>
      <c r="O126" s="307" t="str">
        <f t="shared" si="17"/>
        <v>***</v>
      </c>
    </row>
    <row r="127" spans="1:15" ht="15" customHeight="1" x14ac:dyDescent="0.35">
      <c r="A127" t="str">
        <f>IF(A126="","",IF(B126&gt;(SUMIFS(KEY!$Z$6:$Z$110,KEY!$X$6:$X$110,C127&amp;"-"&amp;A126)+1),IF((A126+1)&gt;$AA$6,"",(A126+1)),A126))</f>
        <v/>
      </c>
      <c r="B127" t="str">
        <f>IF(A127="","",COUNTIFS($A$8:$A127,A127)-2)</f>
        <v/>
      </c>
      <c r="C127" t="str">
        <f t="shared" si="16"/>
        <v>CARFAX</v>
      </c>
      <c r="D127" t="str">
        <f>IFERROR(VLOOKUP($C127&amp;"-"&amp;$A127,KEY!$X$6:$Y$110,2,FALSE),"")</f>
        <v/>
      </c>
      <c r="E127" t="str">
        <f>IF(B127=-1,"*N",IF(B127=0,"*H",IF(B127&lt;(COUNTIFS(DATA_FINAL!$B$5:$B$350,C127,DATA_FINAL!$D$5:$D$350,D127)+1),VLOOKUP(C127&amp;"-"&amp;D127&amp;"-"&amp;B127,DATA_FINAL!$F$5:$G$350,2,FALSE),IF(B127=(COUNTIFS(DATA_FINAL!$B$5:$B$350,C127,DATA_FINAL!$D$5:$D$350,D127)+1),"*T",""))))</f>
        <v/>
      </c>
      <c r="F127" t="str">
        <f t="shared" si="18"/>
        <v/>
      </c>
      <c r="G127" s="64" t="str">
        <f>IF(E127="","***",IF(E127="*N",D127,IF(E127="*H",AA$9,IF(E127="*T","TOTAL (Store Count: "&amp;B126&amp;")",IFERROR(VLOOKUP(F127,DATA_FINAL!$A$5:$G$324,7,FALSE),"")))))</f>
        <v>***</v>
      </c>
      <c r="H127" s="71" t="str">
        <f>IF($G127=$D127,AF$8,IF($G127=$AA$9,AF$9,IF(LEFT($G127,5)=LEFT($AA$10,5),SUMIFS(DATA_FINAL!$AC$5:$AC$350,DATA_FINAL!$B$5:$B$350,$C127,DATA_FINAL!$D$5:$D$350,$D127),IF($G127="***","***",IFERROR(SUMIFS(DATA_FINAL!$AC$5:$AC$350,DATA_FINAL!$A$5:$A$350,$F127),"")))))</f>
        <v>***</v>
      </c>
      <c r="I127" s="72" t="str">
        <f>IF($G127=$D127,AB$8,IF($G127=$AA$9,AB$9,IF(LEFT($G127,5)=LEFT($AA$10,5),SUMIFS(DATA_FINAL!$P$5:$P$350,DATA_FINAL!$B$5:$B$350,$C127,DATA_FINAL!$D$5:$D$350,$D127),IF($G127="***","***",IFERROR(SUMIFS(DATA_FINAL!$P$5:$P$350,DATA_FINAL!$A$5:$A$350,$F127),"")))))</f>
        <v>***</v>
      </c>
      <c r="J127" s="72" t="str">
        <f>IF($G127=$D127,AC$8,IF($G127=$AA$9,AC$9,IF(LEFT($G127,5)=LEFT($AA$10,5),SUMIFS(DATA_FINAL!$S$5:$S$350,DATA_FINAL!$B$5:$B$350,$C127,DATA_FINAL!$D$5:$D$350,$D127),IF($G127="***","***",IFERROR(SUMIFS(DATA_FINAL!$S$5:$S$350,DATA_FINAL!$A$5:$A$350,$F127),"")))))</f>
        <v>***</v>
      </c>
      <c r="K127" s="84" t="str">
        <f t="shared" si="13"/>
        <v>***</v>
      </c>
      <c r="L127" s="72" t="str">
        <f t="shared" si="14"/>
        <v>***</v>
      </c>
      <c r="M127" s="72" t="str">
        <f t="shared" si="19"/>
        <v>***</v>
      </c>
      <c r="N127" s="71" t="str">
        <f>IF($G127=$D127,AJ$8,IF($G127=$AA$9,AJ$9,IF(LEFT($G127,5)=LEFT($AA$10,5),SUMIFS(DATA_FINAL!$AG$5:$AG$350,DATA_FINAL!$B$5:$B$350,$C127,DATA_FINAL!$D$5:$D$350,$D127),IF($G127="***","***",IFERROR(SUMIFS(DATA_FINAL!$AG$5:$AG$350,DATA_FINAL!$A$5:$A$350,$F127),"")))))</f>
        <v>***</v>
      </c>
      <c r="O127" s="307" t="str">
        <f t="shared" si="17"/>
        <v>***</v>
      </c>
    </row>
    <row r="128" spans="1:15" ht="15" customHeight="1" x14ac:dyDescent="0.35">
      <c r="A128" t="str">
        <f>IF(A127="","",IF(B127&gt;(SUMIFS(KEY!$Z$6:$Z$110,KEY!$X$6:$X$110,C128&amp;"-"&amp;A127)+1),IF((A127+1)&gt;$AA$6,"",(A127+1)),A127))</f>
        <v/>
      </c>
      <c r="B128" t="str">
        <f>IF(A128="","",COUNTIFS($A$8:$A128,A128)-2)</f>
        <v/>
      </c>
      <c r="C128" t="str">
        <f t="shared" si="16"/>
        <v>CARFAX</v>
      </c>
      <c r="D128" t="str">
        <f>IFERROR(VLOOKUP($C128&amp;"-"&amp;$A128,KEY!$X$6:$Y$110,2,FALSE),"")</f>
        <v/>
      </c>
      <c r="E128" t="str">
        <f>IF(B128=-1,"*N",IF(B128=0,"*H",IF(B128&lt;(COUNTIFS(DATA_FINAL!$B$5:$B$350,C128,DATA_FINAL!$D$5:$D$350,D128)+1),VLOOKUP(C128&amp;"-"&amp;D128&amp;"-"&amp;B128,DATA_FINAL!$F$5:$G$350,2,FALSE),IF(B128=(COUNTIFS(DATA_FINAL!$B$5:$B$350,C128,DATA_FINAL!$D$5:$D$350,D128)+1),"*T",""))))</f>
        <v/>
      </c>
      <c r="F128" t="str">
        <f t="shared" si="18"/>
        <v/>
      </c>
      <c r="G128" s="64" t="str">
        <f>IF(E128="","***",IF(E128="*N",D128,IF(E128="*H",AA$9,IF(E128="*T","TOTAL (Store Count: "&amp;B127&amp;")",IFERROR(VLOOKUP(F128,DATA_FINAL!$A$5:$G$324,7,FALSE),"")))))</f>
        <v>***</v>
      </c>
      <c r="H128" s="71" t="str">
        <f>IF($G128=$D128,AF$8,IF($G128=$AA$9,AF$9,IF(LEFT($G128,5)=LEFT($AA$10,5),SUMIFS(DATA_FINAL!$AC$5:$AC$350,DATA_FINAL!$B$5:$B$350,$C128,DATA_FINAL!$D$5:$D$350,$D128),IF($G128="***","***",IFERROR(SUMIFS(DATA_FINAL!$AC$5:$AC$350,DATA_FINAL!$A$5:$A$350,$F128),"")))))</f>
        <v>***</v>
      </c>
      <c r="I128" s="72" t="str">
        <f>IF($G128=$D128,AB$8,IF($G128=$AA$9,AB$9,IF(LEFT($G128,5)=LEFT($AA$10,5),SUMIFS(DATA_FINAL!$P$5:$P$350,DATA_FINAL!$B$5:$B$350,$C128,DATA_FINAL!$D$5:$D$350,$D128),IF($G128="***","***",IFERROR(SUMIFS(DATA_FINAL!$P$5:$P$350,DATA_FINAL!$A$5:$A$350,$F128),"")))))</f>
        <v>***</v>
      </c>
      <c r="J128" s="72" t="str">
        <f>IF($G128=$D128,AC$8,IF($G128=$AA$9,AC$9,IF(LEFT($G128,5)=LEFT($AA$10,5),SUMIFS(DATA_FINAL!$S$5:$S$350,DATA_FINAL!$B$5:$B$350,$C128,DATA_FINAL!$D$5:$D$350,$D128),IF($G128="***","***",IFERROR(SUMIFS(DATA_FINAL!$S$5:$S$350,DATA_FINAL!$A$5:$A$350,$F128),"")))))</f>
        <v>***</v>
      </c>
      <c r="K128" s="84" t="str">
        <f t="shared" si="13"/>
        <v>***</v>
      </c>
      <c r="L128" s="72" t="str">
        <f t="shared" si="14"/>
        <v>***</v>
      </c>
      <c r="M128" s="72" t="str">
        <f t="shared" si="19"/>
        <v>***</v>
      </c>
      <c r="N128" s="71" t="str">
        <f>IF($G128=$D128,AJ$8,IF($G128=$AA$9,AJ$9,IF(LEFT($G128,5)=LEFT($AA$10,5),SUMIFS(DATA_FINAL!$AG$5:$AG$350,DATA_FINAL!$B$5:$B$350,$C128,DATA_FINAL!$D$5:$D$350,$D128),IF($G128="***","***",IFERROR(SUMIFS(DATA_FINAL!$AG$5:$AG$350,DATA_FINAL!$A$5:$A$350,$F128),"")))))</f>
        <v>***</v>
      </c>
      <c r="O128" s="307" t="str">
        <f t="shared" si="17"/>
        <v>***</v>
      </c>
    </row>
    <row r="129" spans="1:15" ht="15" customHeight="1" x14ac:dyDescent="0.35">
      <c r="A129" t="str">
        <f>IF(A128="","",IF(B128&gt;(SUMIFS(KEY!$Z$6:$Z$110,KEY!$X$6:$X$110,C129&amp;"-"&amp;A128)+1),IF((A128+1)&gt;$AA$6,"",(A128+1)),A128))</f>
        <v/>
      </c>
      <c r="B129" t="str">
        <f>IF(A129="","",COUNTIFS($A$8:$A129,A129)-2)</f>
        <v/>
      </c>
      <c r="C129" t="str">
        <f t="shared" si="16"/>
        <v>CARFAX</v>
      </c>
      <c r="D129" t="str">
        <f>IFERROR(VLOOKUP($C129&amp;"-"&amp;$A129,KEY!$X$6:$Y$110,2,FALSE),"")</f>
        <v/>
      </c>
      <c r="E129" t="str">
        <f>IF(B129=-1,"*N",IF(B129=0,"*H",IF(B129&lt;(COUNTIFS(DATA_FINAL!$B$5:$B$350,C129,DATA_FINAL!$D$5:$D$350,D129)+1),VLOOKUP(C129&amp;"-"&amp;D129&amp;"-"&amp;B129,DATA_FINAL!$F$5:$G$350,2,FALSE),IF(B129=(COUNTIFS(DATA_FINAL!$B$5:$B$350,C129,DATA_FINAL!$D$5:$D$350,D129)+1),"*T",""))))</f>
        <v/>
      </c>
      <c r="F129" t="str">
        <f t="shared" si="18"/>
        <v/>
      </c>
      <c r="G129" s="64" t="str">
        <f>IF(E129="","***",IF(E129="*N",D129,IF(E129="*H",AA$9,IF(E129="*T","TOTAL (Store Count: "&amp;B128&amp;")",IFERROR(VLOOKUP(F129,DATA_FINAL!$A$5:$G$324,7,FALSE),"")))))</f>
        <v>***</v>
      </c>
      <c r="H129" s="71" t="str">
        <f>IF($G129=$D129,AF$8,IF($G129=$AA$9,AF$9,IF(LEFT($G129,5)=LEFT($AA$10,5),SUMIFS(DATA_FINAL!$AC$5:$AC$350,DATA_FINAL!$B$5:$B$350,$C129,DATA_FINAL!$D$5:$D$350,$D129),IF($G129="***","***",IFERROR(SUMIFS(DATA_FINAL!$AC$5:$AC$350,DATA_FINAL!$A$5:$A$350,$F129),"")))))</f>
        <v>***</v>
      </c>
      <c r="I129" s="72" t="str">
        <f>IF($G129=$D129,AB$8,IF($G129=$AA$9,AB$9,IF(LEFT($G129,5)=LEFT($AA$10,5),SUMIFS(DATA_FINAL!$P$5:$P$350,DATA_FINAL!$B$5:$B$350,$C129,DATA_FINAL!$D$5:$D$350,$D129),IF($G129="***","***",IFERROR(SUMIFS(DATA_FINAL!$P$5:$P$350,DATA_FINAL!$A$5:$A$350,$F129),"")))))</f>
        <v>***</v>
      </c>
      <c r="J129" s="72" t="str">
        <f>IF($G129=$D129,AC$8,IF($G129=$AA$9,AC$9,IF(LEFT($G129,5)=LEFT($AA$10,5),SUMIFS(DATA_FINAL!$S$5:$S$350,DATA_FINAL!$B$5:$B$350,$C129,DATA_FINAL!$D$5:$D$350,$D129),IF($G129="***","***",IFERROR(SUMIFS(DATA_FINAL!$S$5:$S$350,DATA_FINAL!$A$5:$A$350,$F129),"")))))</f>
        <v>***</v>
      </c>
      <c r="K129" s="84" t="str">
        <f t="shared" si="13"/>
        <v>***</v>
      </c>
      <c r="L129" s="72" t="str">
        <f t="shared" si="14"/>
        <v>***</v>
      </c>
      <c r="M129" s="72" t="str">
        <f t="shared" si="19"/>
        <v>***</v>
      </c>
      <c r="N129" s="71" t="str">
        <f>IF($G129=$D129,AJ$8,IF($G129=$AA$9,AJ$9,IF(LEFT($G129,5)=LEFT($AA$10,5),SUMIFS(DATA_FINAL!$AG$5:$AG$350,DATA_FINAL!$B$5:$B$350,$C129,DATA_FINAL!$D$5:$D$350,$D129),IF($G129="***","***",IFERROR(SUMIFS(DATA_FINAL!$AG$5:$AG$350,DATA_FINAL!$A$5:$A$350,$F129),"")))))</f>
        <v>***</v>
      </c>
      <c r="O129" s="307" t="str">
        <f t="shared" si="17"/>
        <v>***</v>
      </c>
    </row>
    <row r="130" spans="1:15" ht="15" customHeight="1" x14ac:dyDescent="0.35">
      <c r="A130" t="str">
        <f>IF(A129="","",IF(B129&gt;(SUMIFS(KEY!$Z$6:$Z$110,KEY!$X$6:$X$110,C130&amp;"-"&amp;A129)+1),IF((A129+1)&gt;$AA$6,"",(A129+1)),A129))</f>
        <v/>
      </c>
      <c r="B130" t="str">
        <f>IF(A130="","",COUNTIFS($A$8:$A130,A130)-2)</f>
        <v/>
      </c>
      <c r="C130" t="str">
        <f t="shared" si="16"/>
        <v>CARFAX</v>
      </c>
      <c r="D130" t="str">
        <f>IFERROR(VLOOKUP($C130&amp;"-"&amp;$A130,KEY!$X$6:$Y$110,2,FALSE),"")</f>
        <v/>
      </c>
      <c r="E130" t="str">
        <f>IF(B130=-1,"*N",IF(B130=0,"*H",IF(B130&lt;(COUNTIFS(DATA_FINAL!$B$5:$B$350,C130,DATA_FINAL!$D$5:$D$350,D130)+1),VLOOKUP(C130&amp;"-"&amp;D130&amp;"-"&amp;B130,DATA_FINAL!$F$5:$G$350,2,FALSE),IF(B130=(COUNTIFS(DATA_FINAL!$B$5:$B$350,C130,DATA_FINAL!$D$5:$D$350,D130)+1),"*T",""))))</f>
        <v/>
      </c>
      <c r="F130" t="str">
        <f t="shared" si="18"/>
        <v/>
      </c>
      <c r="G130" s="64" t="str">
        <f>IF(E130="","***",IF(E130="*N",D130,IF(E130="*H",AA$9,IF(E130="*T","TOTAL (Store Count: "&amp;B129&amp;")",IFERROR(VLOOKUP(F130,DATA_FINAL!$A$5:$G$324,7,FALSE),"")))))</f>
        <v>***</v>
      </c>
      <c r="H130" s="71" t="str">
        <f>IF($G130=$D130,AF$8,IF($G130=$AA$9,AF$9,IF(LEFT($G130,5)=LEFT($AA$10,5),SUMIFS(DATA_FINAL!$AC$5:$AC$350,DATA_FINAL!$B$5:$B$350,$C130,DATA_FINAL!$D$5:$D$350,$D130),IF($G130="***","***",IFERROR(SUMIFS(DATA_FINAL!$AC$5:$AC$350,DATA_FINAL!$A$5:$A$350,$F130),"")))))</f>
        <v>***</v>
      </c>
      <c r="I130" s="72" t="str">
        <f>IF($G130=$D130,AB$8,IF($G130=$AA$9,AB$9,IF(LEFT($G130,5)=LEFT($AA$10,5),SUMIFS(DATA_FINAL!$P$5:$P$350,DATA_FINAL!$B$5:$B$350,$C130,DATA_FINAL!$D$5:$D$350,$D130),IF($G130="***","***",IFERROR(SUMIFS(DATA_FINAL!$P$5:$P$350,DATA_FINAL!$A$5:$A$350,$F130),"")))))</f>
        <v>***</v>
      </c>
      <c r="J130" s="72" t="str">
        <f>IF($G130=$D130,AC$8,IF($G130=$AA$9,AC$9,IF(LEFT($G130,5)=LEFT($AA$10,5),SUMIFS(DATA_FINAL!$S$5:$S$350,DATA_FINAL!$B$5:$B$350,$C130,DATA_FINAL!$D$5:$D$350,$D130),IF($G130="***","***",IFERROR(SUMIFS(DATA_FINAL!$S$5:$S$350,DATA_FINAL!$A$5:$A$350,$F130),"")))))</f>
        <v>***</v>
      </c>
      <c r="K130" s="84" t="str">
        <f t="shared" si="13"/>
        <v>***</v>
      </c>
      <c r="L130" s="72" t="str">
        <f t="shared" si="14"/>
        <v>***</v>
      </c>
      <c r="M130" s="72" t="str">
        <f t="shared" si="19"/>
        <v>***</v>
      </c>
      <c r="N130" s="71" t="str">
        <f>IF($G130=$D130,AJ$8,IF($G130=$AA$9,AJ$9,IF(LEFT($G130,5)=LEFT($AA$10,5),SUMIFS(DATA_FINAL!$AG$5:$AG$350,DATA_FINAL!$B$5:$B$350,$C130,DATA_FINAL!$D$5:$D$350,$D130),IF($G130="***","***",IFERROR(SUMIFS(DATA_FINAL!$AG$5:$AG$350,DATA_FINAL!$A$5:$A$350,$F130),"")))))</f>
        <v>***</v>
      </c>
      <c r="O130" s="307" t="str">
        <f t="shared" si="17"/>
        <v>***</v>
      </c>
    </row>
    <row r="131" spans="1:15" ht="15" customHeight="1" x14ac:dyDescent="0.35">
      <c r="A131" t="str">
        <f>IF(A130="","",IF(B130&gt;(SUMIFS(KEY!$Z$6:$Z$110,KEY!$X$6:$X$110,C131&amp;"-"&amp;A130)+1),IF((A130+1)&gt;$AA$6,"",(A130+1)),A130))</f>
        <v/>
      </c>
      <c r="B131" t="str">
        <f>IF(A131="","",COUNTIFS($A$8:$A131,A131)-2)</f>
        <v/>
      </c>
      <c r="C131" t="str">
        <f t="shared" si="16"/>
        <v>CARFAX</v>
      </c>
      <c r="D131" t="str">
        <f>IFERROR(VLOOKUP($C131&amp;"-"&amp;$A131,KEY!$X$6:$Y$110,2,FALSE),"")</f>
        <v/>
      </c>
      <c r="E131" t="str">
        <f>IF(B131=-1,"*N",IF(B131=0,"*H",IF(B131&lt;(COUNTIFS(DATA_FINAL!$B$5:$B$350,C131,DATA_FINAL!$D$5:$D$350,D131)+1),VLOOKUP(C131&amp;"-"&amp;D131&amp;"-"&amp;B131,DATA_FINAL!$F$5:$G$350,2,FALSE),IF(B131=(COUNTIFS(DATA_FINAL!$B$5:$B$350,C131,DATA_FINAL!$D$5:$D$350,D131)+1),"*T",""))))</f>
        <v/>
      </c>
      <c r="F131" t="str">
        <f t="shared" si="18"/>
        <v/>
      </c>
      <c r="G131" s="64" t="str">
        <f>IF(E131="","***",IF(E131="*N",D131,IF(E131="*H",AA$9,IF(E131="*T","TOTAL (Store Count: "&amp;B130&amp;")",IFERROR(VLOOKUP(F131,DATA_FINAL!$A$5:$G$324,7,FALSE),"")))))</f>
        <v>***</v>
      </c>
      <c r="H131" s="71" t="str">
        <f>IF($G131=$D131,AF$8,IF($G131=$AA$9,AF$9,IF(LEFT($G131,5)=LEFT($AA$10,5),SUMIFS(DATA_FINAL!$AC$5:$AC$350,DATA_FINAL!$B$5:$B$350,$C131,DATA_FINAL!$D$5:$D$350,$D131),IF($G131="***","***",IFERROR(SUMIFS(DATA_FINAL!$AC$5:$AC$350,DATA_FINAL!$A$5:$A$350,$F131),"")))))</f>
        <v>***</v>
      </c>
      <c r="I131" s="72" t="str">
        <f>IF($G131=$D131,AB$8,IF($G131=$AA$9,AB$9,IF(LEFT($G131,5)=LEFT($AA$10,5),SUMIFS(DATA_FINAL!$P$5:$P$350,DATA_FINAL!$B$5:$B$350,$C131,DATA_FINAL!$D$5:$D$350,$D131),IF($G131="***","***",IFERROR(SUMIFS(DATA_FINAL!$P$5:$P$350,DATA_FINAL!$A$5:$A$350,$F131),"")))))</f>
        <v>***</v>
      </c>
      <c r="J131" s="72" t="str">
        <f>IF($G131=$D131,AC$8,IF($G131=$AA$9,AC$9,IF(LEFT($G131,5)=LEFT($AA$10,5),SUMIFS(DATA_FINAL!$S$5:$S$350,DATA_FINAL!$B$5:$B$350,$C131,DATA_FINAL!$D$5:$D$350,$D131),IF($G131="***","***",IFERROR(SUMIFS(DATA_FINAL!$S$5:$S$350,DATA_FINAL!$A$5:$A$350,$F131),"")))))</f>
        <v>***</v>
      </c>
      <c r="K131" s="84" t="str">
        <f t="shared" si="13"/>
        <v>***</v>
      </c>
      <c r="L131" s="72" t="str">
        <f t="shared" si="14"/>
        <v>***</v>
      </c>
      <c r="M131" s="72" t="str">
        <f t="shared" si="19"/>
        <v>***</v>
      </c>
      <c r="N131" s="71" t="str">
        <f>IF($G131=$D131,AJ$8,IF($G131=$AA$9,AJ$9,IF(LEFT($G131,5)=LEFT($AA$10,5),SUMIFS(DATA_FINAL!$AG$5:$AG$350,DATA_FINAL!$B$5:$B$350,$C131,DATA_FINAL!$D$5:$D$350,$D131),IF($G131="***","***",IFERROR(SUMIFS(DATA_FINAL!$AG$5:$AG$350,DATA_FINAL!$A$5:$A$350,$F131),"")))))</f>
        <v>***</v>
      </c>
      <c r="O131" s="307" t="str">
        <f t="shared" si="17"/>
        <v>***</v>
      </c>
    </row>
    <row r="132" spans="1:15" ht="15" customHeight="1" x14ac:dyDescent="0.35">
      <c r="A132" t="str">
        <f>IF(A131="","",IF(B131&gt;(SUMIFS(KEY!$Z$6:$Z$110,KEY!$X$6:$X$110,C132&amp;"-"&amp;A131)+1),IF((A131+1)&gt;$AA$6,"",(A131+1)),A131))</f>
        <v/>
      </c>
      <c r="B132" t="str">
        <f>IF(A132="","",COUNTIFS($A$8:$A132,A132)-2)</f>
        <v/>
      </c>
      <c r="C132" t="str">
        <f t="shared" si="16"/>
        <v>CARFAX</v>
      </c>
      <c r="D132" t="str">
        <f>IFERROR(VLOOKUP($C132&amp;"-"&amp;$A132,KEY!$X$6:$Y$110,2,FALSE),"")</f>
        <v/>
      </c>
      <c r="E132" t="str">
        <f>IF(B132=-1,"*N",IF(B132=0,"*H",IF(B132&lt;(COUNTIFS(DATA_FINAL!$B$5:$B$350,C132,DATA_FINAL!$D$5:$D$350,D132)+1),VLOOKUP(C132&amp;"-"&amp;D132&amp;"-"&amp;B132,DATA_FINAL!$F$5:$G$350,2,FALSE),IF(B132=(COUNTIFS(DATA_FINAL!$B$5:$B$350,C132,DATA_FINAL!$D$5:$D$350,D132)+1),"*T",""))))</f>
        <v/>
      </c>
      <c r="F132" t="str">
        <f t="shared" si="18"/>
        <v/>
      </c>
      <c r="G132" s="64" t="str">
        <f>IF(E132="","***",IF(E132="*N",D132,IF(E132="*H",AA$9,IF(E132="*T","TOTAL (Store Count: "&amp;B131&amp;")",IFERROR(VLOOKUP(F132,DATA_FINAL!$A$5:$G$324,7,FALSE),"")))))</f>
        <v>***</v>
      </c>
      <c r="H132" s="71" t="str">
        <f>IF($G132=$D132,AF$8,IF($G132=$AA$9,AF$9,IF(LEFT($G132,5)=LEFT($AA$10,5),SUMIFS(DATA_FINAL!$AC$5:$AC$350,DATA_FINAL!$B$5:$B$350,$C132,DATA_FINAL!$D$5:$D$350,$D132),IF($G132="***","***",IFERROR(SUMIFS(DATA_FINAL!$AC$5:$AC$350,DATA_FINAL!$A$5:$A$350,$F132),"")))))</f>
        <v>***</v>
      </c>
      <c r="I132" s="72" t="str">
        <f>IF($G132=$D132,AB$8,IF($G132=$AA$9,AB$9,IF(LEFT($G132,5)=LEFT($AA$10,5),SUMIFS(DATA_FINAL!$P$5:$P$350,DATA_FINAL!$B$5:$B$350,$C132,DATA_FINAL!$D$5:$D$350,$D132),IF($G132="***","***",IFERROR(SUMIFS(DATA_FINAL!$P$5:$P$350,DATA_FINAL!$A$5:$A$350,$F132),"")))))</f>
        <v>***</v>
      </c>
      <c r="J132" s="72" t="str">
        <f>IF($G132=$D132,AC$8,IF($G132=$AA$9,AC$9,IF(LEFT($G132,5)=LEFT($AA$10,5),SUMIFS(DATA_FINAL!$S$5:$S$350,DATA_FINAL!$B$5:$B$350,$C132,DATA_FINAL!$D$5:$D$350,$D132),IF($G132="***","***",IFERROR(SUMIFS(DATA_FINAL!$S$5:$S$350,DATA_FINAL!$A$5:$A$350,$F132),"")))))</f>
        <v>***</v>
      </c>
      <c r="K132" s="84" t="str">
        <f t="shared" si="13"/>
        <v>***</v>
      </c>
      <c r="L132" s="72" t="str">
        <f t="shared" si="14"/>
        <v>***</v>
      </c>
      <c r="M132" s="72" t="str">
        <f t="shared" si="19"/>
        <v>***</v>
      </c>
      <c r="N132" s="71" t="str">
        <f>IF($G132=$D132,AJ$8,IF($G132=$AA$9,AJ$9,IF(LEFT($G132,5)=LEFT($AA$10,5),SUMIFS(DATA_FINAL!$AG$5:$AG$350,DATA_FINAL!$B$5:$B$350,$C132,DATA_FINAL!$D$5:$D$350,$D132),IF($G132="***","***",IFERROR(SUMIFS(DATA_FINAL!$AG$5:$AG$350,DATA_FINAL!$A$5:$A$350,$F132),"")))))</f>
        <v>***</v>
      </c>
      <c r="O132" s="307" t="str">
        <f t="shared" si="17"/>
        <v>***</v>
      </c>
    </row>
    <row r="133" spans="1:15" ht="15" customHeight="1" x14ac:dyDescent="0.35">
      <c r="A133" t="str">
        <f>IF(A132="","",IF(B132&gt;(SUMIFS(KEY!$Z$6:$Z$110,KEY!$X$6:$X$110,C133&amp;"-"&amp;A132)+1),IF((A132+1)&gt;$AA$6,"",(A132+1)),A132))</f>
        <v/>
      </c>
      <c r="B133" t="str">
        <f>IF(A133="","",COUNTIFS($A$8:$A133,A133)-2)</f>
        <v/>
      </c>
      <c r="C133" t="str">
        <f t="shared" si="16"/>
        <v>CARFAX</v>
      </c>
      <c r="D133" t="str">
        <f>IFERROR(VLOOKUP($C133&amp;"-"&amp;$A133,KEY!$X$6:$Y$110,2,FALSE),"")</f>
        <v/>
      </c>
      <c r="E133" t="str">
        <f>IF(B133=-1,"*N",IF(B133=0,"*H",IF(B133&lt;(COUNTIFS(DATA_FINAL!$B$5:$B$350,C133,DATA_FINAL!$D$5:$D$350,D133)+1),VLOOKUP(C133&amp;"-"&amp;D133&amp;"-"&amp;B133,DATA_FINAL!$F$5:$G$350,2,FALSE),IF(B133=(COUNTIFS(DATA_FINAL!$B$5:$B$350,C133,DATA_FINAL!$D$5:$D$350,D133)+1),"*T",""))))</f>
        <v/>
      </c>
      <c r="F133" t="str">
        <f t="shared" si="18"/>
        <v/>
      </c>
      <c r="G133" s="64" t="str">
        <f>IF(E133="","***",IF(E133="*N",D133,IF(E133="*H",AA$9,IF(E133="*T","TOTAL (Store Count: "&amp;B132&amp;")",IFERROR(VLOOKUP(F133,DATA_FINAL!$A$5:$G$324,7,FALSE),"")))))</f>
        <v>***</v>
      </c>
      <c r="H133" s="71" t="str">
        <f>IF($G133=$D133,AF$8,IF($G133=$AA$9,AF$9,IF(LEFT($G133,5)=LEFT($AA$10,5),SUMIFS(DATA_FINAL!$AC$5:$AC$350,DATA_FINAL!$B$5:$B$350,$C133,DATA_FINAL!$D$5:$D$350,$D133),IF($G133="***","***",IFERROR(SUMIFS(DATA_FINAL!$AC$5:$AC$350,DATA_FINAL!$A$5:$A$350,$F133),"")))))</f>
        <v>***</v>
      </c>
      <c r="I133" s="72" t="str">
        <f>IF($G133=$D133,AB$8,IF($G133=$AA$9,AB$9,IF(LEFT($G133,5)=LEFT($AA$10,5),SUMIFS(DATA_FINAL!$P$5:$P$350,DATA_FINAL!$B$5:$B$350,$C133,DATA_FINAL!$D$5:$D$350,$D133),IF($G133="***","***",IFERROR(SUMIFS(DATA_FINAL!$P$5:$P$350,DATA_FINAL!$A$5:$A$350,$F133),"")))))</f>
        <v>***</v>
      </c>
      <c r="J133" s="72" t="str">
        <f>IF($G133=$D133,AC$8,IF($G133=$AA$9,AC$9,IF(LEFT($G133,5)=LEFT($AA$10,5),SUMIFS(DATA_FINAL!$S$5:$S$350,DATA_FINAL!$B$5:$B$350,$C133,DATA_FINAL!$D$5:$D$350,$D133),IF($G133="***","***",IFERROR(SUMIFS(DATA_FINAL!$S$5:$S$350,DATA_FINAL!$A$5:$A$350,$F133),"")))))</f>
        <v>***</v>
      </c>
      <c r="K133" s="84" t="str">
        <f t="shared" si="13"/>
        <v>***</v>
      </c>
      <c r="L133" s="72" t="str">
        <f t="shared" si="14"/>
        <v>***</v>
      </c>
      <c r="M133" s="72" t="str">
        <f t="shared" si="19"/>
        <v>***</v>
      </c>
      <c r="N133" s="71" t="str">
        <f>IF($G133=$D133,AJ$8,IF($G133=$AA$9,AJ$9,IF(LEFT($G133,5)=LEFT($AA$10,5),SUMIFS(DATA_FINAL!$AG$5:$AG$350,DATA_FINAL!$B$5:$B$350,$C133,DATA_FINAL!$D$5:$D$350,$D133),IF($G133="***","***",IFERROR(SUMIFS(DATA_FINAL!$AG$5:$AG$350,DATA_FINAL!$A$5:$A$350,$F133),"")))))</f>
        <v>***</v>
      </c>
      <c r="O133" s="307" t="str">
        <f t="shared" si="17"/>
        <v>***</v>
      </c>
    </row>
    <row r="134" spans="1:15" ht="15" customHeight="1" x14ac:dyDescent="0.35">
      <c r="A134" t="str">
        <f>IF(A133="","",IF(B133&gt;(SUMIFS(KEY!$Z$6:$Z$110,KEY!$X$6:$X$110,C134&amp;"-"&amp;A133)+1),IF((A133+1)&gt;$AA$6,"",(A133+1)),A133))</f>
        <v/>
      </c>
      <c r="B134" t="str">
        <f>IF(A134="","",COUNTIFS($A$8:$A134,A134)-2)</f>
        <v/>
      </c>
      <c r="C134" t="str">
        <f t="shared" si="16"/>
        <v>CARFAX</v>
      </c>
      <c r="D134" t="str">
        <f>IFERROR(VLOOKUP($C134&amp;"-"&amp;$A134,KEY!$X$6:$Y$110,2,FALSE),"")</f>
        <v/>
      </c>
      <c r="E134" t="str">
        <f>IF(B134=-1,"*N",IF(B134=0,"*H",IF(B134&lt;(COUNTIFS(DATA_FINAL!$B$5:$B$350,C134,DATA_FINAL!$D$5:$D$350,D134)+1),VLOOKUP(C134&amp;"-"&amp;D134&amp;"-"&amp;B134,DATA_FINAL!$F$5:$G$350,2,FALSE),IF(B134=(COUNTIFS(DATA_FINAL!$B$5:$B$350,C134,DATA_FINAL!$D$5:$D$350,D134)+1),"*T",""))))</f>
        <v/>
      </c>
      <c r="F134" t="str">
        <f t="shared" si="18"/>
        <v/>
      </c>
      <c r="G134" s="64" t="str">
        <f>IF(E134="","***",IF(E134="*N",D134,IF(E134="*H",AA$9,IF(E134="*T","TOTAL (Store Count: "&amp;B133&amp;")",IFERROR(VLOOKUP(F134,DATA_FINAL!$A$5:$G$324,7,FALSE),"")))))</f>
        <v>***</v>
      </c>
      <c r="H134" s="71" t="str">
        <f>IF($G134=$D134,AF$8,IF($G134=$AA$9,AF$9,IF(LEFT($G134,5)=LEFT($AA$10,5),SUMIFS(DATA_FINAL!$AC$5:$AC$350,DATA_FINAL!$B$5:$B$350,$C134,DATA_FINAL!$D$5:$D$350,$D134),IF($G134="***","***",IFERROR(SUMIFS(DATA_FINAL!$AC$5:$AC$350,DATA_FINAL!$A$5:$A$350,$F134),"")))))</f>
        <v>***</v>
      </c>
      <c r="I134" s="72" t="str">
        <f>IF($G134=$D134,AB$8,IF($G134=$AA$9,AB$9,IF(LEFT($G134,5)=LEFT($AA$10,5),SUMIFS(DATA_FINAL!$P$5:$P$350,DATA_FINAL!$B$5:$B$350,$C134,DATA_FINAL!$D$5:$D$350,$D134),IF($G134="***","***",IFERROR(SUMIFS(DATA_FINAL!$P$5:$P$350,DATA_FINAL!$A$5:$A$350,$F134),"")))))</f>
        <v>***</v>
      </c>
      <c r="J134" s="72" t="str">
        <f>IF($G134=$D134,AC$8,IF($G134=$AA$9,AC$9,IF(LEFT($G134,5)=LEFT($AA$10,5),SUMIFS(DATA_FINAL!$S$5:$S$350,DATA_FINAL!$B$5:$B$350,$C134,DATA_FINAL!$D$5:$D$350,$D134),IF($G134="***","***",IFERROR(SUMIFS(DATA_FINAL!$S$5:$S$350,DATA_FINAL!$A$5:$A$350,$F134),"")))))</f>
        <v>***</v>
      </c>
      <c r="K134" s="84" t="str">
        <f t="shared" si="13"/>
        <v>***</v>
      </c>
      <c r="L134" s="72" t="str">
        <f t="shared" si="14"/>
        <v>***</v>
      </c>
      <c r="M134" s="72" t="str">
        <f t="shared" si="19"/>
        <v>***</v>
      </c>
      <c r="N134" s="71" t="str">
        <f>IF($G134=$D134,AJ$8,IF($G134=$AA$9,AJ$9,IF(LEFT($G134,5)=LEFT($AA$10,5),SUMIFS(DATA_FINAL!$AG$5:$AG$350,DATA_FINAL!$B$5:$B$350,$C134,DATA_FINAL!$D$5:$D$350,$D134),IF($G134="***","***",IFERROR(SUMIFS(DATA_FINAL!$AG$5:$AG$350,DATA_FINAL!$A$5:$A$350,$F134),"")))))</f>
        <v>***</v>
      </c>
      <c r="O134" s="307" t="str">
        <f t="shared" si="17"/>
        <v>***</v>
      </c>
    </row>
    <row r="135" spans="1:15" ht="15" customHeight="1" x14ac:dyDescent="0.35">
      <c r="A135" t="str">
        <f>IF(A134="","",IF(B134&gt;(SUMIFS(KEY!$Z$6:$Z$110,KEY!$X$6:$X$110,C135&amp;"-"&amp;A134)+1),IF((A134+1)&gt;$AA$6,"",(A134+1)),A134))</f>
        <v/>
      </c>
      <c r="B135" t="str">
        <f>IF(A135="","",COUNTIFS($A$8:$A135,A135)-2)</f>
        <v/>
      </c>
      <c r="C135" t="str">
        <f t="shared" si="16"/>
        <v>CARFAX</v>
      </c>
      <c r="D135" t="str">
        <f>IFERROR(VLOOKUP($C135&amp;"-"&amp;$A135,KEY!$X$6:$Y$110,2,FALSE),"")</f>
        <v/>
      </c>
      <c r="E135" t="str">
        <f>IF(B135=-1,"*N",IF(B135=0,"*H",IF(B135&lt;(COUNTIFS(DATA_FINAL!$B$5:$B$350,C135,DATA_FINAL!$D$5:$D$350,D135)+1),VLOOKUP(C135&amp;"-"&amp;D135&amp;"-"&amp;B135,DATA_FINAL!$F$5:$G$350,2,FALSE),IF(B135=(COUNTIFS(DATA_FINAL!$B$5:$B$350,C135,DATA_FINAL!$D$5:$D$350,D135)+1),"*T",""))))</f>
        <v/>
      </c>
      <c r="F135" t="str">
        <f t="shared" si="18"/>
        <v/>
      </c>
      <c r="G135" s="64" t="str">
        <f>IF(E135="","***",IF(E135="*N",D135,IF(E135="*H",AA$9,IF(E135="*T","TOTAL (Store Count: "&amp;B134&amp;")",IFERROR(VLOOKUP(F135,DATA_FINAL!$A$5:$G$324,7,FALSE),"")))))</f>
        <v>***</v>
      </c>
      <c r="H135" s="71" t="str">
        <f>IF($G135=$D135,AF$8,IF($G135=$AA$9,AF$9,IF(LEFT($G135,5)=LEFT($AA$10,5),SUMIFS(DATA_FINAL!$AC$5:$AC$350,DATA_FINAL!$B$5:$B$350,$C135,DATA_FINAL!$D$5:$D$350,$D135),IF($G135="***","***",IFERROR(SUMIFS(DATA_FINAL!$AC$5:$AC$350,DATA_FINAL!$A$5:$A$350,$F135),"")))))</f>
        <v>***</v>
      </c>
      <c r="I135" s="72" t="str">
        <f>IF($G135=$D135,AB$8,IF($G135=$AA$9,AB$9,IF(LEFT($G135,5)=LEFT($AA$10,5),SUMIFS(DATA_FINAL!$P$5:$P$350,DATA_FINAL!$B$5:$B$350,$C135,DATA_FINAL!$D$5:$D$350,$D135),IF($G135="***","***",IFERROR(SUMIFS(DATA_FINAL!$P$5:$P$350,DATA_FINAL!$A$5:$A$350,$F135),"")))))</f>
        <v>***</v>
      </c>
      <c r="J135" s="72" t="str">
        <f>IF($G135=$D135,AC$8,IF($G135=$AA$9,AC$9,IF(LEFT($G135,5)=LEFT($AA$10,5),SUMIFS(DATA_FINAL!$S$5:$S$350,DATA_FINAL!$B$5:$B$350,$C135,DATA_FINAL!$D$5:$D$350,$D135),IF($G135="***","***",IFERROR(SUMIFS(DATA_FINAL!$S$5:$S$350,DATA_FINAL!$A$5:$A$350,$F135),"")))))</f>
        <v>***</v>
      </c>
      <c r="K135" s="84" t="str">
        <f t="shared" si="13"/>
        <v>***</v>
      </c>
      <c r="L135" s="72" t="str">
        <f t="shared" si="14"/>
        <v>***</v>
      </c>
      <c r="M135" s="72" t="str">
        <f t="shared" si="19"/>
        <v>***</v>
      </c>
      <c r="N135" s="71" t="str">
        <f>IF($G135=$D135,AJ$8,IF($G135=$AA$9,AJ$9,IF(LEFT($G135,5)=LEFT($AA$10,5),SUMIFS(DATA_FINAL!$AG$5:$AG$350,DATA_FINAL!$B$5:$B$350,$C135,DATA_FINAL!$D$5:$D$350,$D135),IF($G135="***","***",IFERROR(SUMIFS(DATA_FINAL!$AG$5:$AG$350,DATA_FINAL!$A$5:$A$350,$F135),"")))))</f>
        <v>***</v>
      </c>
      <c r="O135" s="307" t="str">
        <f t="shared" si="17"/>
        <v>***</v>
      </c>
    </row>
    <row r="136" spans="1:15" ht="15" customHeight="1" x14ac:dyDescent="0.35">
      <c r="A136" t="str">
        <f>IF(A135="","",IF(B135&gt;(SUMIFS(KEY!$Z$6:$Z$110,KEY!$X$6:$X$110,C136&amp;"-"&amp;A135)+1),IF((A135+1)&gt;$AA$6,"",(A135+1)),A135))</f>
        <v/>
      </c>
      <c r="B136" t="str">
        <f>IF(A136="","",COUNTIFS($A$8:$A136,A136)-2)</f>
        <v/>
      </c>
      <c r="C136" t="str">
        <f t="shared" si="16"/>
        <v>CARFAX</v>
      </c>
      <c r="D136" t="str">
        <f>IFERROR(VLOOKUP($C136&amp;"-"&amp;$A136,KEY!$X$6:$Y$110,2,FALSE),"")</f>
        <v/>
      </c>
      <c r="E136" t="str">
        <f>IF(B136=-1,"*N",IF(B136=0,"*H",IF(B136&lt;(COUNTIFS(DATA_FINAL!$B$5:$B$350,C136,DATA_FINAL!$D$5:$D$350,D136)+1),VLOOKUP(C136&amp;"-"&amp;D136&amp;"-"&amp;B136,DATA_FINAL!$F$5:$G$350,2,FALSE),IF(B136=(COUNTIFS(DATA_FINAL!$B$5:$B$350,C136,DATA_FINAL!$D$5:$D$350,D136)+1),"*T",""))))</f>
        <v/>
      </c>
      <c r="F136" t="str">
        <f t="shared" si="18"/>
        <v/>
      </c>
      <c r="G136" s="64" t="str">
        <f>IF(E136="","***",IF(E136="*N",D136,IF(E136="*H",AA$9,IF(E136="*T","TOTAL (Store Count: "&amp;B135&amp;")",IFERROR(VLOOKUP(F136,DATA_FINAL!$A$5:$G$324,7,FALSE),"")))))</f>
        <v>***</v>
      </c>
      <c r="H136" s="71" t="str">
        <f>IF($G136=$D136,AF$8,IF($G136=$AA$9,AF$9,IF(LEFT($G136,5)=LEFT($AA$10,5),SUMIFS(DATA_FINAL!$AC$5:$AC$350,DATA_FINAL!$B$5:$B$350,$C136,DATA_FINAL!$D$5:$D$350,$D136),IF($G136="***","***",IFERROR(SUMIFS(DATA_FINAL!$AC$5:$AC$350,DATA_FINAL!$A$5:$A$350,$F136),"")))))</f>
        <v>***</v>
      </c>
      <c r="I136" s="72" t="str">
        <f>IF($G136=$D136,AB$8,IF($G136=$AA$9,AB$9,IF(LEFT($G136,5)=LEFT($AA$10,5),SUMIFS(DATA_FINAL!$P$5:$P$350,DATA_FINAL!$B$5:$B$350,$C136,DATA_FINAL!$D$5:$D$350,$D136),IF($G136="***","***",IFERROR(SUMIFS(DATA_FINAL!$P$5:$P$350,DATA_FINAL!$A$5:$A$350,$F136),"")))))</f>
        <v>***</v>
      </c>
      <c r="J136" s="72" t="str">
        <f>IF($G136=$D136,AC$8,IF($G136=$AA$9,AC$9,IF(LEFT($G136,5)=LEFT($AA$10,5),SUMIFS(DATA_FINAL!$S$5:$S$350,DATA_FINAL!$B$5:$B$350,$C136,DATA_FINAL!$D$5:$D$350,$D136),IF($G136="***","***",IFERROR(SUMIFS(DATA_FINAL!$S$5:$S$350,DATA_FINAL!$A$5:$A$350,$F136),"")))))</f>
        <v>***</v>
      </c>
      <c r="K136" s="84" t="str">
        <f t="shared" ref="K136:K169" si="20">IF($G136=$D136,AD$8,IF($G136=$AA$9,AD$9,IF($G136="***","***",IFERROR(J136/I136,"-"))))</f>
        <v>***</v>
      </c>
      <c r="L136" s="72" t="str">
        <f t="shared" si="14"/>
        <v>***</v>
      </c>
      <c r="M136" s="72" t="str">
        <f t="shared" si="19"/>
        <v>***</v>
      </c>
      <c r="N136" s="71" t="str">
        <f>IF($G136=$D136,AJ$8,IF($G136=$AA$9,AJ$9,IF(LEFT($G136,5)=LEFT($AA$10,5),SUMIFS(DATA_FINAL!$AG$5:$AG$350,DATA_FINAL!$B$5:$B$350,$C136,DATA_FINAL!$D$5:$D$350,$D136),IF($G136="***","***",IFERROR(SUMIFS(DATA_FINAL!$AG$5:$AG$350,DATA_FINAL!$A$5:$A$350,$F136),"")))))</f>
        <v>***</v>
      </c>
      <c r="O136" s="307" t="str">
        <f t="shared" si="17"/>
        <v>***</v>
      </c>
    </row>
    <row r="137" spans="1:15" ht="15" customHeight="1" x14ac:dyDescent="0.35">
      <c r="A137" t="str">
        <f>IF(A136="","",IF(B136&gt;(SUMIFS(KEY!$Z$6:$Z$110,KEY!$X$6:$X$110,C137&amp;"-"&amp;A136)+1),IF((A136+1)&gt;$AA$6,"",(A136+1)),A136))</f>
        <v/>
      </c>
      <c r="B137" t="str">
        <f>IF(A137="","",COUNTIFS($A$8:$A137,A137)-2)</f>
        <v/>
      </c>
      <c r="C137" t="str">
        <f t="shared" si="16"/>
        <v>CARFAX</v>
      </c>
      <c r="D137" t="str">
        <f>IFERROR(VLOOKUP($C137&amp;"-"&amp;$A137,KEY!$X$6:$Y$110,2,FALSE),"")</f>
        <v/>
      </c>
      <c r="E137" t="str">
        <f>IF(B137=-1,"*N",IF(B137=0,"*H",IF(B137&lt;(COUNTIFS(DATA_FINAL!$B$5:$B$350,C137,DATA_FINAL!$D$5:$D$350,D137)+1),VLOOKUP(C137&amp;"-"&amp;D137&amp;"-"&amp;B137,DATA_FINAL!$F$5:$G$350,2,FALSE),IF(B137=(COUNTIFS(DATA_FINAL!$B$5:$B$350,C137,DATA_FINAL!$D$5:$D$350,D137)+1),"*T",""))))</f>
        <v/>
      </c>
      <c r="F137" t="str">
        <f t="shared" si="18"/>
        <v/>
      </c>
      <c r="G137" s="64" t="str">
        <f>IF(E137="","***",IF(E137="*N",D137,IF(E137="*H",AA$9,IF(E137="*T","TOTAL (Store Count: "&amp;B136&amp;")",IFERROR(VLOOKUP(F137,DATA_FINAL!$A$5:$G$324,7,FALSE),"")))))</f>
        <v>***</v>
      </c>
      <c r="H137" s="71" t="str">
        <f>IF($G137=$D137,AF$8,IF($G137=$AA$9,AF$9,IF(LEFT($G137,5)=LEFT($AA$10,5),SUMIFS(DATA_FINAL!$AC$5:$AC$350,DATA_FINAL!$B$5:$B$350,$C137,DATA_FINAL!$D$5:$D$350,$D137),IF($G137="***","***",IFERROR(SUMIFS(DATA_FINAL!$AC$5:$AC$350,DATA_FINAL!$A$5:$A$350,$F137),"")))))</f>
        <v>***</v>
      </c>
      <c r="I137" s="72" t="str">
        <f>IF($G137=$D137,AB$8,IF($G137=$AA$9,AB$9,IF(LEFT($G137,5)=LEFT($AA$10,5),SUMIFS(DATA_FINAL!$P$5:$P$350,DATA_FINAL!$B$5:$B$350,$C137,DATA_FINAL!$D$5:$D$350,$D137),IF($G137="***","***",IFERROR(SUMIFS(DATA_FINAL!$P$5:$P$350,DATA_FINAL!$A$5:$A$350,$F137),"")))))</f>
        <v>***</v>
      </c>
      <c r="J137" s="72" t="str">
        <f>IF($G137=$D137,AC$8,IF($G137=$AA$9,AC$9,IF(LEFT($G137,5)=LEFT($AA$10,5),SUMIFS(DATA_FINAL!$S$5:$S$350,DATA_FINAL!$B$5:$B$350,$C137,DATA_FINAL!$D$5:$D$350,$D137),IF($G137="***","***",IFERROR(SUMIFS(DATA_FINAL!$S$5:$S$350,DATA_FINAL!$A$5:$A$350,$F137),"")))))</f>
        <v>***</v>
      </c>
      <c r="K137" s="84" t="str">
        <f t="shared" si="20"/>
        <v>***</v>
      </c>
      <c r="L137" s="72" t="str">
        <f t="shared" ref="L137:L169" si="21">IF($G137=$D137,AG$8,IF($G137=$AA$9,AG$9,IF($G137="***","***",IFERROR(H137/I137,"-"))))</f>
        <v>***</v>
      </c>
      <c r="M137" s="72" t="str">
        <f t="shared" ref="M137:M169" si="22">IF($G137=$D137,AH$8,IF($G137=$AA$9,AH$9,IF($G137="***","***",IFERROR(H137/J137,"∞"))))</f>
        <v>***</v>
      </c>
      <c r="N137" s="71" t="str">
        <f>IF($G137=$D137,AJ$8,IF($G137=$AA$9,AJ$9,IF(LEFT($G137,5)=LEFT($AA$10,5),SUMIFS(DATA_FINAL!$AG$5:$AG$350,DATA_FINAL!$B$5:$B$350,$C137,DATA_FINAL!$D$5:$D$350,$D137),IF($G137="***","***",IFERROR(SUMIFS(DATA_FINAL!$AG$5:$AG$350,DATA_FINAL!$A$5:$A$350,$F137),"")))))</f>
        <v>***</v>
      </c>
      <c r="O137" s="307" t="str">
        <f t="shared" si="17"/>
        <v>***</v>
      </c>
    </row>
    <row r="138" spans="1:15" ht="15" customHeight="1" x14ac:dyDescent="0.35">
      <c r="A138" t="str">
        <f>IF(A137="","",IF(B137&gt;(SUMIFS(KEY!$Z$6:$Z$110,KEY!$X$6:$X$110,C138&amp;"-"&amp;A137)+1),IF((A137+1)&gt;$AA$6,"",(A137+1)),A137))</f>
        <v/>
      </c>
      <c r="B138" t="str">
        <f>IF(A138="","",COUNTIFS($A$8:$A138,A138)-2)</f>
        <v/>
      </c>
      <c r="C138" t="str">
        <f t="shared" ref="C138:C159" si="23">C137</f>
        <v>CARFAX</v>
      </c>
      <c r="D138" t="str">
        <f>IFERROR(VLOOKUP($C138&amp;"-"&amp;$A138,KEY!$X$6:$Y$110,2,FALSE),"")</f>
        <v/>
      </c>
      <c r="E138" t="str">
        <f>IF(B138=-1,"*N",IF(B138=0,"*H",IF(B138&lt;(COUNTIFS(DATA_FINAL!$B$5:$B$350,C138,DATA_FINAL!$D$5:$D$350,D138)+1),VLOOKUP(C138&amp;"-"&amp;D138&amp;"-"&amp;B138,DATA_FINAL!$F$5:$G$350,2,FALSE),IF(B138=(COUNTIFS(DATA_FINAL!$B$5:$B$350,C138,DATA_FINAL!$D$5:$D$350,D138)+1),"*T",""))))</f>
        <v/>
      </c>
      <c r="F138" t="str">
        <f t="shared" si="18"/>
        <v/>
      </c>
      <c r="G138" s="64" t="str">
        <f>IF(E138="","***",IF(E138="*N",D138,IF(E138="*H",AA$9,IF(E138="*T","TOTAL (Store Count: "&amp;B137&amp;")",IFERROR(VLOOKUP(F138,DATA_FINAL!$A$5:$G$324,7,FALSE),"")))))</f>
        <v>***</v>
      </c>
      <c r="H138" s="71" t="str">
        <f>IF($G138=$D138,AF$8,IF($G138=$AA$9,AF$9,IF(LEFT($G138,5)=LEFT($AA$10,5),SUMIFS(DATA_FINAL!$AC$5:$AC$350,DATA_FINAL!$B$5:$B$350,$C138,DATA_FINAL!$D$5:$D$350,$D138),IF($G138="***","***",IFERROR(SUMIFS(DATA_FINAL!$AC$5:$AC$350,DATA_FINAL!$A$5:$A$350,$F138),"")))))</f>
        <v>***</v>
      </c>
      <c r="I138" s="72" t="str">
        <f>IF($G138=$D138,AB$8,IF($G138=$AA$9,AB$9,IF(LEFT($G138,5)=LEFT($AA$10,5),SUMIFS(DATA_FINAL!$P$5:$P$350,DATA_FINAL!$B$5:$B$350,$C138,DATA_FINAL!$D$5:$D$350,$D138),IF($G138="***","***",IFERROR(SUMIFS(DATA_FINAL!$P$5:$P$350,DATA_FINAL!$A$5:$A$350,$F138),"")))))</f>
        <v>***</v>
      </c>
      <c r="J138" s="72" t="str">
        <f>IF($G138=$D138,AC$8,IF($G138=$AA$9,AC$9,IF(LEFT($G138,5)=LEFT($AA$10,5),SUMIFS(DATA_FINAL!$S$5:$S$350,DATA_FINAL!$B$5:$B$350,$C138,DATA_FINAL!$D$5:$D$350,$D138),IF($G138="***","***",IFERROR(SUMIFS(DATA_FINAL!$S$5:$S$350,DATA_FINAL!$A$5:$A$350,$F138),"")))))</f>
        <v>***</v>
      </c>
      <c r="K138" s="84" t="str">
        <f t="shared" si="20"/>
        <v>***</v>
      </c>
      <c r="L138" s="72" t="str">
        <f t="shared" si="21"/>
        <v>***</v>
      </c>
      <c r="M138" s="72" t="str">
        <f t="shared" si="22"/>
        <v>***</v>
      </c>
      <c r="N138" s="71" t="str">
        <f>IF($G138=$D138,AJ$8,IF($G138=$AA$9,AJ$9,IF(LEFT($G138,5)=LEFT($AA$10,5),SUMIFS(DATA_FINAL!$AG$5:$AG$350,DATA_FINAL!$B$5:$B$350,$C138,DATA_FINAL!$D$5:$D$350,$D138),IF($G138="***","***",IFERROR(SUMIFS(DATA_FINAL!$AG$5:$AG$350,DATA_FINAL!$A$5:$A$350,$F138),"")))))</f>
        <v>***</v>
      </c>
      <c r="O138" s="307" t="str">
        <f t="shared" ref="O138:O169" si="24">IF($G138=$D138,AJ$8,IF($G138=$AA$9,AK$9,IF($G138="***","***",IFERROR(H138/N138,"-"))))</f>
        <v>***</v>
      </c>
    </row>
    <row r="139" spans="1:15" ht="15" customHeight="1" x14ac:dyDescent="0.35">
      <c r="A139" t="str">
        <f>IF(A138="","",IF(B138&gt;(SUMIFS(KEY!$Z$6:$Z$110,KEY!$X$6:$X$110,C139&amp;"-"&amp;A138)+1),IF((A138+1)&gt;$AA$6,"",(A138+1)),A138))</f>
        <v/>
      </c>
      <c r="B139" t="str">
        <f>IF(A139="","",COUNTIFS($A$8:$A139,A139)-2)</f>
        <v/>
      </c>
      <c r="C139" t="str">
        <f t="shared" si="23"/>
        <v>CARFAX</v>
      </c>
      <c r="D139" t="str">
        <f>IFERROR(VLOOKUP($C139&amp;"-"&amp;$A139,KEY!$X$6:$Y$110,2,FALSE),"")</f>
        <v/>
      </c>
      <c r="E139" t="str">
        <f>IF(B139=-1,"*N",IF(B139=0,"*H",IF(B139&lt;(COUNTIFS(DATA_FINAL!$B$5:$B$350,C139,DATA_FINAL!$D$5:$D$350,D139)+1),VLOOKUP(C139&amp;"-"&amp;D139&amp;"-"&amp;B139,DATA_FINAL!$F$5:$G$350,2,FALSE),IF(B139=(COUNTIFS(DATA_FINAL!$B$5:$B$350,C139,DATA_FINAL!$D$5:$D$350,D139)+1),"*T",""))))</f>
        <v/>
      </c>
      <c r="F139" t="str">
        <f t="shared" ref="F139:F159" si="25">IF(OR(E139="",E139="*N",E139="*H",E139="*T"),"",C139&amp;"-"&amp;E139)</f>
        <v/>
      </c>
      <c r="G139" s="64" t="str">
        <f>IF(E139="","***",IF(E139="*N",D139,IF(E139="*H",AA$9,IF(E139="*T","TOTAL (Store Count: "&amp;B138&amp;")",IFERROR(VLOOKUP(F139,DATA_FINAL!$A$5:$G$324,7,FALSE),"")))))</f>
        <v>***</v>
      </c>
      <c r="H139" s="71" t="str">
        <f>IF($G139=$D139,AF$8,IF($G139=$AA$9,AF$9,IF(LEFT($G139,5)=LEFT($AA$10,5),SUMIFS(DATA_FINAL!$AC$5:$AC$350,DATA_FINAL!$B$5:$B$350,$C139,DATA_FINAL!$D$5:$D$350,$D139),IF($G139="***","***",IFERROR(SUMIFS(DATA_FINAL!$AC$5:$AC$350,DATA_FINAL!$A$5:$A$350,$F139),"")))))</f>
        <v>***</v>
      </c>
      <c r="I139" s="72" t="str">
        <f>IF($G139=$D139,AB$8,IF($G139=$AA$9,AB$9,IF(LEFT($G139,5)=LEFT($AA$10,5),SUMIFS(DATA_FINAL!$P$5:$P$350,DATA_FINAL!$B$5:$B$350,$C139,DATA_FINAL!$D$5:$D$350,$D139),IF($G139="***","***",IFERROR(SUMIFS(DATA_FINAL!$P$5:$P$350,DATA_FINAL!$A$5:$A$350,$F139),"")))))</f>
        <v>***</v>
      </c>
      <c r="J139" s="72" t="str">
        <f>IF($G139=$D139,AC$8,IF($G139=$AA$9,AC$9,IF(LEFT($G139,5)=LEFT($AA$10,5),SUMIFS(DATA_FINAL!$S$5:$S$350,DATA_FINAL!$B$5:$B$350,$C139,DATA_FINAL!$D$5:$D$350,$D139),IF($G139="***","***",IFERROR(SUMIFS(DATA_FINAL!$S$5:$S$350,DATA_FINAL!$A$5:$A$350,$F139),"")))))</f>
        <v>***</v>
      </c>
      <c r="K139" s="84" t="str">
        <f t="shared" si="20"/>
        <v>***</v>
      </c>
      <c r="L139" s="72" t="str">
        <f t="shared" si="21"/>
        <v>***</v>
      </c>
      <c r="M139" s="72" t="str">
        <f t="shared" si="22"/>
        <v>***</v>
      </c>
      <c r="N139" s="71" t="str">
        <f>IF($G139=$D139,AJ$8,IF($G139=$AA$9,AJ$9,IF(LEFT($G139,5)=LEFT($AA$10,5),SUMIFS(DATA_FINAL!$AG$5:$AG$350,DATA_FINAL!$B$5:$B$350,$C139,DATA_FINAL!$D$5:$D$350,$D139),IF($G139="***","***",IFERROR(SUMIFS(DATA_FINAL!$AG$5:$AG$350,DATA_FINAL!$A$5:$A$350,$F139),"")))))</f>
        <v>***</v>
      </c>
      <c r="O139" s="307" t="str">
        <f t="shared" si="24"/>
        <v>***</v>
      </c>
    </row>
    <row r="140" spans="1:15" ht="15" customHeight="1" x14ac:dyDescent="0.35">
      <c r="A140" t="str">
        <f>IF(A139="","",IF(B139&gt;(SUMIFS(KEY!$Z$6:$Z$110,KEY!$X$6:$X$110,C140&amp;"-"&amp;A139)+1),IF((A139+1)&gt;$AA$6,"",(A139+1)),A139))</f>
        <v/>
      </c>
      <c r="B140" t="str">
        <f>IF(A140="","",COUNTIFS($A$8:$A140,A140)-2)</f>
        <v/>
      </c>
      <c r="C140" t="str">
        <f t="shared" si="23"/>
        <v>CARFAX</v>
      </c>
      <c r="D140" t="str">
        <f>IFERROR(VLOOKUP($C140&amp;"-"&amp;$A140,KEY!$X$6:$Y$110,2,FALSE),"")</f>
        <v/>
      </c>
      <c r="E140" t="str">
        <f>IF(B140=-1,"*N",IF(B140=0,"*H",IF(B140&lt;(COUNTIFS(DATA_FINAL!$B$5:$B$350,C140,DATA_FINAL!$D$5:$D$350,D140)+1),VLOOKUP(C140&amp;"-"&amp;D140&amp;"-"&amp;B140,DATA_FINAL!$F$5:$G$350,2,FALSE),IF(B140=(COUNTIFS(DATA_FINAL!$B$5:$B$350,C140,DATA_FINAL!$D$5:$D$350,D140)+1),"*T",""))))</f>
        <v/>
      </c>
      <c r="F140" t="str">
        <f t="shared" si="25"/>
        <v/>
      </c>
      <c r="G140" s="64" t="str">
        <f>IF(E140="","***",IF(E140="*N",D140,IF(E140="*H",AA$9,IF(E140="*T","TOTAL (Store Count: "&amp;B139&amp;")",IFERROR(VLOOKUP(F140,DATA_FINAL!$A$5:$G$324,7,FALSE),"")))))</f>
        <v>***</v>
      </c>
      <c r="H140" s="71" t="str">
        <f>IF($G140=$D140,AF$8,IF($G140=$AA$9,AF$9,IF(LEFT($G140,5)=LEFT($AA$10,5),SUMIFS(DATA_FINAL!$AC$5:$AC$350,DATA_FINAL!$B$5:$B$350,$C140,DATA_FINAL!$D$5:$D$350,$D140),IF($G140="***","***",IFERROR(SUMIFS(DATA_FINAL!$AC$5:$AC$350,DATA_FINAL!$A$5:$A$350,$F140),"")))))</f>
        <v>***</v>
      </c>
      <c r="I140" s="72" t="str">
        <f>IF($G140=$D140,AB$8,IF($G140=$AA$9,AB$9,IF(LEFT($G140,5)=LEFT($AA$10,5),SUMIFS(DATA_FINAL!$P$5:$P$350,DATA_FINAL!$B$5:$B$350,$C140,DATA_FINAL!$D$5:$D$350,$D140),IF($G140="***","***",IFERROR(SUMIFS(DATA_FINAL!$P$5:$P$350,DATA_FINAL!$A$5:$A$350,$F140),"")))))</f>
        <v>***</v>
      </c>
      <c r="J140" s="72" t="str">
        <f>IF($G140=$D140,AC$8,IF($G140=$AA$9,AC$9,IF(LEFT($G140,5)=LEFT($AA$10,5),SUMIFS(DATA_FINAL!$S$5:$S$350,DATA_FINAL!$B$5:$B$350,$C140,DATA_FINAL!$D$5:$D$350,$D140),IF($G140="***","***",IFERROR(SUMIFS(DATA_FINAL!$S$5:$S$350,DATA_FINAL!$A$5:$A$350,$F140),"")))))</f>
        <v>***</v>
      </c>
      <c r="K140" s="84" t="str">
        <f t="shared" si="20"/>
        <v>***</v>
      </c>
      <c r="L140" s="72" t="str">
        <f t="shared" si="21"/>
        <v>***</v>
      </c>
      <c r="M140" s="72" t="str">
        <f t="shared" si="22"/>
        <v>***</v>
      </c>
      <c r="N140" s="71" t="str">
        <f>IF($G140=$D140,AJ$8,IF($G140=$AA$9,AJ$9,IF(LEFT($G140,5)=LEFT($AA$10,5),SUMIFS(DATA_FINAL!$AG$5:$AG$350,DATA_FINAL!$B$5:$B$350,$C140,DATA_FINAL!$D$5:$D$350,$D140),IF($G140="***","***",IFERROR(SUMIFS(DATA_FINAL!$AG$5:$AG$350,DATA_FINAL!$A$5:$A$350,$F140),"")))))</f>
        <v>***</v>
      </c>
      <c r="O140" s="307" t="str">
        <f t="shared" si="24"/>
        <v>***</v>
      </c>
    </row>
    <row r="141" spans="1:15" ht="15" customHeight="1" x14ac:dyDescent="0.35">
      <c r="A141" t="str">
        <f>IF(A140="","",IF(B140&gt;(SUMIFS(KEY!$Z$6:$Z$110,KEY!$X$6:$X$110,C141&amp;"-"&amp;A140)+1),IF((A140+1)&gt;$AA$6,"",(A140+1)),A140))</f>
        <v/>
      </c>
      <c r="B141" t="str">
        <f>IF(A141="","",COUNTIFS($A$8:$A141,A141)-2)</f>
        <v/>
      </c>
      <c r="C141" t="str">
        <f t="shared" si="23"/>
        <v>CARFAX</v>
      </c>
      <c r="D141" t="str">
        <f>IFERROR(VLOOKUP($C141&amp;"-"&amp;$A141,KEY!$X$6:$Y$110,2,FALSE),"")</f>
        <v/>
      </c>
      <c r="E141" t="str">
        <f>IF(B141=-1,"*N",IF(B141=0,"*H",IF(B141&lt;(COUNTIFS(DATA_FINAL!$B$5:$B$350,C141,DATA_FINAL!$D$5:$D$350,D141)+1),VLOOKUP(C141&amp;"-"&amp;D141&amp;"-"&amp;B141,DATA_FINAL!$F$5:$G$350,2,FALSE),IF(B141=(COUNTIFS(DATA_FINAL!$B$5:$B$350,C141,DATA_FINAL!$D$5:$D$350,D141)+1),"*T",""))))</f>
        <v/>
      </c>
      <c r="F141" t="str">
        <f t="shared" si="25"/>
        <v/>
      </c>
      <c r="G141" s="64" t="str">
        <f>IF(E141="","***",IF(E141="*N",D141,IF(E141="*H",AA$9,IF(E141="*T","TOTAL (Store Count: "&amp;B140&amp;")",IFERROR(VLOOKUP(F141,DATA_FINAL!$A$5:$G$324,7,FALSE),"")))))</f>
        <v>***</v>
      </c>
      <c r="H141" s="71" t="str">
        <f>IF($G141=$D141,AF$8,IF($G141=$AA$9,AF$9,IF(LEFT($G141,5)=LEFT($AA$10,5),SUMIFS(DATA_FINAL!$AC$5:$AC$350,DATA_FINAL!$B$5:$B$350,$C141,DATA_FINAL!$D$5:$D$350,$D141),IF($G141="***","***",IFERROR(SUMIFS(DATA_FINAL!$AC$5:$AC$350,DATA_FINAL!$A$5:$A$350,$F141),"")))))</f>
        <v>***</v>
      </c>
      <c r="I141" s="72" t="str">
        <f>IF($G141=$D141,AB$8,IF($G141=$AA$9,AB$9,IF(LEFT($G141,5)=LEFT($AA$10,5),SUMIFS(DATA_FINAL!$P$5:$P$350,DATA_FINAL!$B$5:$B$350,$C141,DATA_FINAL!$D$5:$D$350,$D141),IF($G141="***","***",IFERROR(SUMIFS(DATA_FINAL!$P$5:$P$350,DATA_FINAL!$A$5:$A$350,$F141),"")))))</f>
        <v>***</v>
      </c>
      <c r="J141" s="72" t="str">
        <f>IF($G141=$D141,AC$8,IF($G141=$AA$9,AC$9,IF(LEFT($G141,5)=LEFT($AA$10,5),SUMIFS(DATA_FINAL!$S$5:$S$350,DATA_FINAL!$B$5:$B$350,$C141,DATA_FINAL!$D$5:$D$350,$D141),IF($G141="***","***",IFERROR(SUMIFS(DATA_FINAL!$S$5:$S$350,DATA_FINAL!$A$5:$A$350,$F141),"")))))</f>
        <v>***</v>
      </c>
      <c r="K141" s="84" t="str">
        <f t="shared" si="20"/>
        <v>***</v>
      </c>
      <c r="L141" s="72" t="str">
        <f t="shared" si="21"/>
        <v>***</v>
      </c>
      <c r="M141" s="72" t="str">
        <f t="shared" si="22"/>
        <v>***</v>
      </c>
      <c r="N141" s="71" t="str">
        <f>IF($G141=$D141,AJ$8,IF($G141=$AA$9,AJ$9,IF(LEFT($G141,5)=LEFT($AA$10,5),SUMIFS(DATA_FINAL!$AG$5:$AG$350,DATA_FINAL!$B$5:$B$350,$C141,DATA_FINAL!$D$5:$D$350,$D141),IF($G141="***","***",IFERROR(SUMIFS(DATA_FINAL!$AG$5:$AG$350,DATA_FINAL!$A$5:$A$350,$F141),"")))))</f>
        <v>***</v>
      </c>
      <c r="O141" s="307" t="str">
        <f t="shared" si="24"/>
        <v>***</v>
      </c>
    </row>
    <row r="142" spans="1:15" ht="15" customHeight="1" x14ac:dyDescent="0.35">
      <c r="A142" t="str">
        <f>IF(A141="","",IF(B141&gt;(SUMIFS(KEY!$Z$6:$Z$110,KEY!$X$6:$X$110,C142&amp;"-"&amp;A141)+1),IF((A141+1)&gt;$AA$6,"",(A141+1)),A141))</f>
        <v/>
      </c>
      <c r="B142" t="str">
        <f>IF(A142="","",COUNTIFS($A$8:$A142,A142)-2)</f>
        <v/>
      </c>
      <c r="C142" t="str">
        <f t="shared" si="23"/>
        <v>CARFAX</v>
      </c>
      <c r="D142" t="str">
        <f>IFERROR(VLOOKUP($C142&amp;"-"&amp;$A142,KEY!$X$6:$Y$110,2,FALSE),"")</f>
        <v/>
      </c>
      <c r="E142" t="str">
        <f>IF(B142=-1,"*N",IF(B142=0,"*H",IF(B142&lt;(COUNTIFS(DATA_FINAL!$B$5:$B$350,C142,DATA_FINAL!$D$5:$D$350,D142)+1),VLOOKUP(C142&amp;"-"&amp;D142&amp;"-"&amp;B142,DATA_FINAL!$F$5:$G$350,2,FALSE),IF(B142=(COUNTIFS(DATA_FINAL!$B$5:$B$350,C142,DATA_FINAL!$D$5:$D$350,D142)+1),"*T",""))))</f>
        <v/>
      </c>
      <c r="F142" t="str">
        <f t="shared" si="25"/>
        <v/>
      </c>
      <c r="G142" s="64" t="str">
        <f>IF(E142="","***",IF(E142="*N",D142,IF(E142="*H",AA$9,IF(E142="*T","TOTAL (Store Count: "&amp;B141&amp;")",IFERROR(VLOOKUP(F142,DATA_FINAL!$A$5:$G$324,7,FALSE),"")))))</f>
        <v>***</v>
      </c>
      <c r="H142" s="71" t="str">
        <f>IF($G142=$D142,AF$8,IF($G142=$AA$9,AF$9,IF(LEFT($G142,5)=LEFT($AA$10,5),SUMIFS(DATA_FINAL!$AC$5:$AC$350,DATA_FINAL!$B$5:$B$350,$C142,DATA_FINAL!$D$5:$D$350,$D142),IF($G142="***","***",IFERROR(SUMIFS(DATA_FINAL!$AC$5:$AC$350,DATA_FINAL!$A$5:$A$350,$F142),"")))))</f>
        <v>***</v>
      </c>
      <c r="I142" s="72" t="str">
        <f>IF($G142=$D142,AB$8,IF($G142=$AA$9,AB$9,IF(LEFT($G142,5)=LEFT($AA$10,5),SUMIFS(DATA_FINAL!$P$5:$P$350,DATA_FINAL!$B$5:$B$350,$C142,DATA_FINAL!$D$5:$D$350,$D142),IF($G142="***","***",IFERROR(SUMIFS(DATA_FINAL!$P$5:$P$350,DATA_FINAL!$A$5:$A$350,$F142),"")))))</f>
        <v>***</v>
      </c>
      <c r="J142" s="72" t="str">
        <f>IF($G142=$D142,AC$8,IF($G142=$AA$9,AC$9,IF(LEFT($G142,5)=LEFT($AA$10,5),SUMIFS(DATA_FINAL!$S$5:$S$350,DATA_FINAL!$B$5:$B$350,$C142,DATA_FINAL!$D$5:$D$350,$D142),IF($G142="***","***",IFERROR(SUMIFS(DATA_FINAL!$S$5:$S$350,DATA_FINAL!$A$5:$A$350,$F142),"")))))</f>
        <v>***</v>
      </c>
      <c r="K142" s="84" t="str">
        <f t="shared" si="20"/>
        <v>***</v>
      </c>
      <c r="L142" s="72" t="str">
        <f t="shared" si="21"/>
        <v>***</v>
      </c>
      <c r="M142" s="72" t="str">
        <f t="shared" si="22"/>
        <v>***</v>
      </c>
      <c r="N142" s="71" t="str">
        <f>IF($G142=$D142,AJ$8,IF($G142=$AA$9,AJ$9,IF(LEFT($G142,5)=LEFT($AA$10,5),SUMIFS(DATA_FINAL!$AG$5:$AG$350,DATA_FINAL!$B$5:$B$350,$C142,DATA_FINAL!$D$5:$D$350,$D142),IF($G142="***","***",IFERROR(SUMIFS(DATA_FINAL!$AG$5:$AG$350,DATA_FINAL!$A$5:$A$350,$F142),"")))))</f>
        <v>***</v>
      </c>
      <c r="O142" s="307" t="str">
        <f t="shared" si="24"/>
        <v>***</v>
      </c>
    </row>
    <row r="143" spans="1:15" ht="15" customHeight="1" x14ac:dyDescent="0.35">
      <c r="A143" t="str">
        <f>IF(A142="","",IF(B142&gt;(SUMIFS(KEY!$Z$6:$Z$110,KEY!$X$6:$X$110,C143&amp;"-"&amp;A142)+1),IF((A142+1)&gt;$AA$6,"",(A142+1)),A142))</f>
        <v/>
      </c>
      <c r="B143" t="str">
        <f>IF(A143="","",COUNTIFS($A$8:$A143,A143)-2)</f>
        <v/>
      </c>
      <c r="C143" t="str">
        <f t="shared" si="23"/>
        <v>CARFAX</v>
      </c>
      <c r="D143" t="str">
        <f>IFERROR(VLOOKUP($C143&amp;"-"&amp;$A143,KEY!$X$6:$Y$110,2,FALSE),"")</f>
        <v/>
      </c>
      <c r="E143" t="str">
        <f>IF(B143=-1,"*N",IF(B143=0,"*H",IF(B143&lt;(COUNTIFS(DATA_FINAL!$B$5:$B$350,C143,DATA_FINAL!$D$5:$D$350,D143)+1),VLOOKUP(C143&amp;"-"&amp;D143&amp;"-"&amp;B143,DATA_FINAL!$F$5:$G$350,2,FALSE),IF(B143=(COUNTIFS(DATA_FINAL!$B$5:$B$350,C143,DATA_FINAL!$D$5:$D$350,D143)+1),"*T",""))))</f>
        <v/>
      </c>
      <c r="F143" t="str">
        <f t="shared" si="25"/>
        <v/>
      </c>
      <c r="G143" s="64" t="str">
        <f>IF(E143="","***",IF(E143="*N",D143,IF(E143="*H",AA$9,IF(E143="*T","TOTAL (Store Count: "&amp;B142&amp;")",IFERROR(VLOOKUP(F143,DATA_FINAL!$A$5:$G$324,7,FALSE),"")))))</f>
        <v>***</v>
      </c>
      <c r="H143" s="71" t="str">
        <f>IF($G143=$D143,AF$8,IF($G143=$AA$9,AF$9,IF(LEFT($G143,5)=LEFT($AA$10,5),SUMIFS(DATA_FINAL!$AC$5:$AC$350,DATA_FINAL!$B$5:$B$350,$C143,DATA_FINAL!$D$5:$D$350,$D143),IF($G143="***","***",IFERROR(SUMIFS(DATA_FINAL!$AC$5:$AC$350,DATA_FINAL!$A$5:$A$350,$F143),"")))))</f>
        <v>***</v>
      </c>
      <c r="I143" s="72" t="str">
        <f>IF($G143=$D143,AB$8,IF($G143=$AA$9,AB$9,IF(LEFT($G143,5)=LEFT($AA$10,5),SUMIFS(DATA_FINAL!$P$5:$P$350,DATA_FINAL!$B$5:$B$350,$C143,DATA_FINAL!$D$5:$D$350,$D143),IF($G143="***","***",IFERROR(SUMIFS(DATA_FINAL!$P$5:$P$350,DATA_FINAL!$A$5:$A$350,$F143),"")))))</f>
        <v>***</v>
      </c>
      <c r="J143" s="72" t="str">
        <f>IF($G143=$D143,AC$8,IF($G143=$AA$9,AC$9,IF(LEFT($G143,5)=LEFT($AA$10,5),SUMIFS(DATA_FINAL!$S$5:$S$350,DATA_FINAL!$B$5:$B$350,$C143,DATA_FINAL!$D$5:$D$350,$D143),IF($G143="***","***",IFERROR(SUMIFS(DATA_FINAL!$S$5:$S$350,DATA_FINAL!$A$5:$A$350,$F143),"")))))</f>
        <v>***</v>
      </c>
      <c r="K143" s="84" t="str">
        <f t="shared" si="20"/>
        <v>***</v>
      </c>
      <c r="L143" s="72" t="str">
        <f t="shared" si="21"/>
        <v>***</v>
      </c>
      <c r="M143" s="72" t="str">
        <f t="shared" si="22"/>
        <v>***</v>
      </c>
      <c r="N143" s="71" t="str">
        <f>IF($G143=$D143,AJ$8,IF($G143=$AA$9,AJ$9,IF(LEFT($G143,5)=LEFT($AA$10,5),SUMIFS(DATA_FINAL!$AG$5:$AG$350,DATA_FINAL!$B$5:$B$350,$C143,DATA_FINAL!$D$5:$D$350,$D143),IF($G143="***","***",IFERROR(SUMIFS(DATA_FINAL!$AG$5:$AG$350,DATA_FINAL!$A$5:$A$350,$F143),"")))))</f>
        <v>***</v>
      </c>
      <c r="O143" s="307" t="str">
        <f t="shared" si="24"/>
        <v>***</v>
      </c>
    </row>
    <row r="144" spans="1:15" ht="15" customHeight="1" x14ac:dyDescent="0.35">
      <c r="A144" t="str">
        <f>IF(A143="","",IF(B143&gt;(SUMIFS(KEY!$Z$6:$Z$110,KEY!$X$6:$X$110,C144&amp;"-"&amp;A143)+1),IF((A143+1)&gt;$AA$6,"",(A143+1)),A143))</f>
        <v/>
      </c>
      <c r="B144" t="str">
        <f>IF(A144="","",COUNTIFS($A$8:$A144,A144)-2)</f>
        <v/>
      </c>
      <c r="C144" t="str">
        <f t="shared" si="23"/>
        <v>CARFAX</v>
      </c>
      <c r="D144" t="str">
        <f>IFERROR(VLOOKUP($C144&amp;"-"&amp;$A144,KEY!$X$6:$Y$110,2,FALSE),"")</f>
        <v/>
      </c>
      <c r="E144" t="str">
        <f>IF(B144=-1,"*N",IF(B144=0,"*H",IF(B144&lt;(COUNTIFS(DATA_FINAL!$B$5:$B$350,C144,DATA_FINAL!$D$5:$D$350,D144)+1),VLOOKUP(C144&amp;"-"&amp;D144&amp;"-"&amp;B144,DATA_FINAL!$F$5:$G$350,2,FALSE),IF(B144=(COUNTIFS(DATA_FINAL!$B$5:$B$350,C144,DATA_FINAL!$D$5:$D$350,D144)+1),"*T",""))))</f>
        <v/>
      </c>
      <c r="F144" t="str">
        <f t="shared" si="25"/>
        <v/>
      </c>
      <c r="G144" s="64" t="str">
        <f>IF(E144="","***",IF(E144="*N",D144,IF(E144="*H",AA$9,IF(E144="*T","TOTAL (Store Count: "&amp;B143&amp;")",IFERROR(VLOOKUP(F144,DATA_FINAL!$A$5:$G$324,7,FALSE),"")))))</f>
        <v>***</v>
      </c>
      <c r="H144" s="71" t="str">
        <f>IF($G144=$D144,AF$8,IF($G144=$AA$9,AF$9,IF(LEFT($G144,5)=LEFT($AA$10,5),SUMIFS(DATA_FINAL!$AC$5:$AC$350,DATA_FINAL!$B$5:$B$350,$C144,DATA_FINAL!$D$5:$D$350,$D144),IF($G144="***","***",IFERROR(SUMIFS(DATA_FINAL!$AC$5:$AC$350,DATA_FINAL!$A$5:$A$350,$F144),"")))))</f>
        <v>***</v>
      </c>
      <c r="I144" s="72" t="str">
        <f>IF($G144=$D144,AB$8,IF($G144=$AA$9,AB$9,IF(LEFT($G144,5)=LEFT($AA$10,5),SUMIFS(DATA_FINAL!$P$5:$P$350,DATA_FINAL!$B$5:$B$350,$C144,DATA_FINAL!$D$5:$D$350,$D144),IF($G144="***","***",IFERROR(SUMIFS(DATA_FINAL!$P$5:$P$350,DATA_FINAL!$A$5:$A$350,$F144),"")))))</f>
        <v>***</v>
      </c>
      <c r="J144" s="72" t="str">
        <f>IF($G144=$D144,AC$8,IF($G144=$AA$9,AC$9,IF(LEFT($G144,5)=LEFT($AA$10,5),SUMIFS(DATA_FINAL!$S$5:$S$350,DATA_FINAL!$B$5:$B$350,$C144,DATA_FINAL!$D$5:$D$350,$D144),IF($G144="***","***",IFERROR(SUMIFS(DATA_FINAL!$S$5:$S$350,DATA_FINAL!$A$5:$A$350,$F144),"")))))</f>
        <v>***</v>
      </c>
      <c r="K144" s="84" t="str">
        <f t="shared" si="20"/>
        <v>***</v>
      </c>
      <c r="L144" s="72" t="str">
        <f t="shared" si="21"/>
        <v>***</v>
      </c>
      <c r="M144" s="72" t="str">
        <f t="shared" si="22"/>
        <v>***</v>
      </c>
      <c r="N144" s="71" t="str">
        <f>IF($G144=$D144,AJ$8,IF($G144=$AA$9,AJ$9,IF(LEFT($G144,5)=LEFT($AA$10,5),SUMIFS(DATA_FINAL!$AG$5:$AG$350,DATA_FINAL!$B$5:$B$350,$C144,DATA_FINAL!$D$5:$D$350,$D144),IF($G144="***","***",IFERROR(SUMIFS(DATA_FINAL!$AG$5:$AG$350,DATA_FINAL!$A$5:$A$350,$F144),"")))))</f>
        <v>***</v>
      </c>
      <c r="O144" s="307" t="str">
        <f t="shared" si="24"/>
        <v>***</v>
      </c>
    </row>
    <row r="145" spans="1:15" ht="15" customHeight="1" x14ac:dyDescent="0.35">
      <c r="A145" t="str">
        <f>IF(A144="","",IF(B144&gt;(SUMIFS(KEY!$Z$6:$Z$110,KEY!$X$6:$X$110,C145&amp;"-"&amp;A144)+1),IF((A144+1)&gt;$AA$6,"",(A144+1)),A144))</f>
        <v/>
      </c>
      <c r="B145" t="str">
        <f>IF(A145="","",COUNTIFS($A$8:$A145,A145)-2)</f>
        <v/>
      </c>
      <c r="C145" t="str">
        <f t="shared" si="23"/>
        <v>CARFAX</v>
      </c>
      <c r="D145" t="str">
        <f>IFERROR(VLOOKUP($C145&amp;"-"&amp;$A145,KEY!$X$6:$Y$110,2,FALSE),"")</f>
        <v/>
      </c>
      <c r="E145" t="str">
        <f>IF(B145=-1,"*N",IF(B145=0,"*H",IF(B145&lt;(COUNTIFS(DATA_FINAL!$B$5:$B$350,C145,DATA_FINAL!$D$5:$D$350,D145)+1),VLOOKUP(C145&amp;"-"&amp;D145&amp;"-"&amp;B145,DATA_FINAL!$F$5:$G$350,2,FALSE),IF(B145=(COUNTIFS(DATA_FINAL!$B$5:$B$350,C145,DATA_FINAL!$D$5:$D$350,D145)+1),"*T",""))))</f>
        <v/>
      </c>
      <c r="F145" t="str">
        <f t="shared" si="25"/>
        <v/>
      </c>
      <c r="G145" s="64" t="str">
        <f>IF(E145="","***",IF(E145="*N",D145,IF(E145="*H",AA$9,IF(E145="*T","TOTAL (Store Count: "&amp;B144&amp;")",IFERROR(VLOOKUP(F145,DATA_FINAL!$A$5:$G$324,7,FALSE),"")))))</f>
        <v>***</v>
      </c>
      <c r="H145" s="71" t="str">
        <f>IF($G145=$D145,AF$8,IF($G145=$AA$9,AF$9,IF(LEFT($G145,5)=LEFT($AA$10,5),SUMIFS(DATA_FINAL!$AC$5:$AC$350,DATA_FINAL!$B$5:$B$350,$C145,DATA_FINAL!$D$5:$D$350,$D145),IF($G145="***","***",IFERROR(SUMIFS(DATA_FINAL!$AC$5:$AC$350,DATA_FINAL!$A$5:$A$350,$F145),"")))))</f>
        <v>***</v>
      </c>
      <c r="I145" s="72" t="str">
        <f>IF($G145=$D145,AB$8,IF($G145=$AA$9,AB$9,IF(LEFT($G145,5)=LEFT($AA$10,5),SUMIFS(DATA_FINAL!$P$5:$P$350,DATA_FINAL!$B$5:$B$350,$C145,DATA_FINAL!$D$5:$D$350,$D145),IF($G145="***","***",IFERROR(SUMIFS(DATA_FINAL!$P$5:$P$350,DATA_FINAL!$A$5:$A$350,$F145),"")))))</f>
        <v>***</v>
      </c>
      <c r="J145" s="72" t="str">
        <f>IF($G145=$D145,AC$8,IF($G145=$AA$9,AC$9,IF(LEFT($G145,5)=LEFT($AA$10,5),SUMIFS(DATA_FINAL!$S$5:$S$350,DATA_FINAL!$B$5:$B$350,$C145,DATA_FINAL!$D$5:$D$350,$D145),IF($G145="***","***",IFERROR(SUMIFS(DATA_FINAL!$S$5:$S$350,DATA_FINAL!$A$5:$A$350,$F145),"")))))</f>
        <v>***</v>
      </c>
      <c r="K145" s="84" t="str">
        <f t="shared" si="20"/>
        <v>***</v>
      </c>
      <c r="L145" s="72" t="str">
        <f t="shared" si="21"/>
        <v>***</v>
      </c>
      <c r="M145" s="72" t="str">
        <f t="shared" si="22"/>
        <v>***</v>
      </c>
      <c r="N145" s="71" t="str">
        <f>IF($G145=$D145,AJ$8,IF($G145=$AA$9,AJ$9,IF(LEFT($G145,5)=LEFT($AA$10,5),SUMIFS(DATA_FINAL!$AG$5:$AG$350,DATA_FINAL!$B$5:$B$350,$C145,DATA_FINAL!$D$5:$D$350,$D145),IF($G145="***","***",IFERROR(SUMIFS(DATA_FINAL!$AG$5:$AG$350,DATA_FINAL!$A$5:$A$350,$F145),"")))))</f>
        <v>***</v>
      </c>
      <c r="O145" s="307" t="str">
        <f t="shared" si="24"/>
        <v>***</v>
      </c>
    </row>
    <row r="146" spans="1:15" ht="15" customHeight="1" x14ac:dyDescent="0.35">
      <c r="A146" t="str">
        <f>IF(A145="","",IF(B145&gt;(SUMIFS(KEY!$Z$6:$Z$110,KEY!$X$6:$X$110,C146&amp;"-"&amp;A145)+1),IF((A145+1)&gt;$AA$6,"",(A145+1)),A145))</f>
        <v/>
      </c>
      <c r="B146" t="str">
        <f>IF(A146="","",COUNTIFS($A$8:$A146,A146)-2)</f>
        <v/>
      </c>
      <c r="C146" t="str">
        <f t="shared" si="23"/>
        <v>CARFAX</v>
      </c>
      <c r="D146" t="str">
        <f>IFERROR(VLOOKUP($C146&amp;"-"&amp;$A146,KEY!$X$6:$Y$110,2,FALSE),"")</f>
        <v/>
      </c>
      <c r="E146" t="str">
        <f>IF(B146=-1,"*N",IF(B146=0,"*H",IF(B146&lt;(COUNTIFS(DATA_FINAL!$B$5:$B$350,C146,DATA_FINAL!$D$5:$D$350,D146)+1),VLOOKUP(C146&amp;"-"&amp;D146&amp;"-"&amp;B146,DATA_FINAL!$F$5:$G$350,2,FALSE),IF(B146=(COUNTIFS(DATA_FINAL!$B$5:$B$350,C146,DATA_FINAL!$D$5:$D$350,D146)+1),"*T",""))))</f>
        <v/>
      </c>
      <c r="F146" t="str">
        <f t="shared" si="25"/>
        <v/>
      </c>
      <c r="G146" s="64" t="str">
        <f>IF(E146="","***",IF(E146="*N",D146,IF(E146="*H",AA$9,IF(E146="*T","TOTAL (Store Count: "&amp;B145&amp;")",IFERROR(VLOOKUP(F146,DATA_FINAL!$A$5:$G$324,7,FALSE),"")))))</f>
        <v>***</v>
      </c>
      <c r="H146" s="71" t="str">
        <f>IF($G146=$D146,AF$8,IF($G146=$AA$9,AF$9,IF(LEFT($G146,5)=LEFT($AA$10,5),SUMIFS(DATA_FINAL!$AC$5:$AC$350,DATA_FINAL!$B$5:$B$350,$C146,DATA_FINAL!$D$5:$D$350,$D146),IF($G146="***","***",IFERROR(SUMIFS(DATA_FINAL!$AC$5:$AC$350,DATA_FINAL!$A$5:$A$350,$F146),"")))))</f>
        <v>***</v>
      </c>
      <c r="I146" s="72" t="str">
        <f>IF($G146=$D146,AB$8,IF($G146=$AA$9,AB$9,IF(LEFT($G146,5)=LEFT($AA$10,5),SUMIFS(DATA_FINAL!$P$5:$P$350,DATA_FINAL!$B$5:$B$350,$C146,DATA_FINAL!$D$5:$D$350,$D146),IF($G146="***","***",IFERROR(SUMIFS(DATA_FINAL!$P$5:$P$350,DATA_FINAL!$A$5:$A$350,$F146),"")))))</f>
        <v>***</v>
      </c>
      <c r="J146" s="72" t="str">
        <f>IF($G146=$D146,AC$8,IF($G146=$AA$9,AC$9,IF(LEFT($G146,5)=LEFT($AA$10,5),SUMIFS(DATA_FINAL!$S$5:$S$350,DATA_FINAL!$B$5:$B$350,$C146,DATA_FINAL!$D$5:$D$350,$D146),IF($G146="***","***",IFERROR(SUMIFS(DATA_FINAL!$S$5:$S$350,DATA_FINAL!$A$5:$A$350,$F146),"")))))</f>
        <v>***</v>
      </c>
      <c r="K146" s="84" t="str">
        <f t="shared" si="20"/>
        <v>***</v>
      </c>
      <c r="L146" s="72" t="str">
        <f t="shared" si="21"/>
        <v>***</v>
      </c>
      <c r="M146" s="72" t="str">
        <f t="shared" si="22"/>
        <v>***</v>
      </c>
      <c r="N146" s="71" t="str">
        <f>IF($G146=$D146,AJ$8,IF($G146=$AA$9,AJ$9,IF(LEFT($G146,5)=LEFT($AA$10,5),SUMIFS(DATA_FINAL!$AG$5:$AG$350,DATA_FINAL!$B$5:$B$350,$C146,DATA_FINAL!$D$5:$D$350,$D146),IF($G146="***","***",IFERROR(SUMIFS(DATA_FINAL!$AG$5:$AG$350,DATA_FINAL!$A$5:$A$350,$F146),"")))))</f>
        <v>***</v>
      </c>
      <c r="O146" s="307" t="str">
        <f t="shared" si="24"/>
        <v>***</v>
      </c>
    </row>
    <row r="147" spans="1:15" ht="15" customHeight="1" x14ac:dyDescent="0.35">
      <c r="A147" t="str">
        <f>IF(A146="","",IF(B146&gt;(SUMIFS(KEY!$Z$6:$Z$110,KEY!$X$6:$X$110,C147&amp;"-"&amp;A146)+1),IF((A146+1)&gt;$AA$6,"",(A146+1)),A146))</f>
        <v/>
      </c>
      <c r="B147" t="str">
        <f>IF(A147="","",COUNTIFS($A$8:$A147,A147)-2)</f>
        <v/>
      </c>
      <c r="C147" t="str">
        <f t="shared" si="23"/>
        <v>CARFAX</v>
      </c>
      <c r="D147" t="str">
        <f>IFERROR(VLOOKUP($C147&amp;"-"&amp;$A147,KEY!$X$6:$Y$110,2,FALSE),"")</f>
        <v/>
      </c>
      <c r="E147" t="str">
        <f>IF(B147=-1,"*N",IF(B147=0,"*H",IF(B147&lt;(COUNTIFS(DATA_FINAL!$B$5:$B$350,C147,DATA_FINAL!$D$5:$D$350,D147)+1),VLOOKUP(C147&amp;"-"&amp;D147&amp;"-"&amp;B147,DATA_FINAL!$F$5:$G$350,2,FALSE),IF(B147=(COUNTIFS(DATA_FINAL!$B$5:$B$350,C147,DATA_FINAL!$D$5:$D$350,D147)+1),"*T",""))))</f>
        <v/>
      </c>
      <c r="F147" t="str">
        <f t="shared" si="25"/>
        <v/>
      </c>
      <c r="G147" s="64" t="str">
        <f>IF(E147="","***",IF(E147="*N",D147,IF(E147="*H",AA$9,IF(E147="*T","TOTAL (Store Count: "&amp;B146&amp;")",IFERROR(VLOOKUP(F147,DATA_FINAL!$A$5:$G$324,7,FALSE),"")))))</f>
        <v>***</v>
      </c>
      <c r="H147" s="71" t="str">
        <f>IF($G147=$D147,AF$8,IF($G147=$AA$9,AF$9,IF(LEFT($G147,5)=LEFT($AA$10,5),SUMIFS(DATA_FINAL!$AC$5:$AC$350,DATA_FINAL!$B$5:$B$350,$C147,DATA_FINAL!$D$5:$D$350,$D147),IF($G147="***","***",IFERROR(SUMIFS(DATA_FINAL!$AC$5:$AC$350,DATA_FINAL!$A$5:$A$350,$F147),"")))))</f>
        <v>***</v>
      </c>
      <c r="I147" s="72" t="str">
        <f>IF($G147=$D147,AB$8,IF($G147=$AA$9,AB$9,IF(LEFT($G147,5)=LEFT($AA$10,5),SUMIFS(DATA_FINAL!$P$5:$P$350,DATA_FINAL!$B$5:$B$350,$C147,DATA_FINAL!$D$5:$D$350,$D147),IF($G147="***","***",IFERROR(SUMIFS(DATA_FINAL!$P$5:$P$350,DATA_FINAL!$A$5:$A$350,$F147),"")))))</f>
        <v>***</v>
      </c>
      <c r="J147" s="72" t="str">
        <f>IF($G147=$D147,AC$8,IF($G147=$AA$9,AC$9,IF(LEFT($G147,5)=LEFT($AA$10,5),SUMIFS(DATA_FINAL!$S$5:$S$350,DATA_FINAL!$B$5:$B$350,$C147,DATA_FINAL!$D$5:$D$350,$D147),IF($G147="***","***",IFERROR(SUMIFS(DATA_FINAL!$S$5:$S$350,DATA_FINAL!$A$5:$A$350,$F147),"")))))</f>
        <v>***</v>
      </c>
      <c r="K147" s="84" t="str">
        <f t="shared" si="20"/>
        <v>***</v>
      </c>
      <c r="L147" s="72" t="str">
        <f t="shared" si="21"/>
        <v>***</v>
      </c>
      <c r="M147" s="72" t="str">
        <f t="shared" si="22"/>
        <v>***</v>
      </c>
      <c r="N147" s="71" t="str">
        <f>IF($G147=$D147,AJ$8,IF($G147=$AA$9,AJ$9,IF(LEFT($G147,5)=LEFT($AA$10,5),SUMIFS(DATA_FINAL!$AG$5:$AG$350,DATA_FINAL!$B$5:$B$350,$C147,DATA_FINAL!$D$5:$D$350,$D147),IF($G147="***","***",IFERROR(SUMIFS(DATA_FINAL!$AG$5:$AG$350,DATA_FINAL!$A$5:$A$350,$F147),"")))))</f>
        <v>***</v>
      </c>
      <c r="O147" s="307" t="str">
        <f t="shared" si="24"/>
        <v>***</v>
      </c>
    </row>
    <row r="148" spans="1:15" ht="15" customHeight="1" x14ac:dyDescent="0.35">
      <c r="A148" t="str">
        <f>IF(A147="","",IF(B147&gt;(SUMIFS(KEY!$Z$6:$Z$110,KEY!$X$6:$X$110,C148&amp;"-"&amp;A147)+1),IF((A147+1)&gt;$AA$6,"",(A147+1)),A147))</f>
        <v/>
      </c>
      <c r="B148" t="str">
        <f>IF(A148="","",COUNTIFS($A$8:$A148,A148)-2)</f>
        <v/>
      </c>
      <c r="C148" t="str">
        <f t="shared" si="23"/>
        <v>CARFAX</v>
      </c>
      <c r="D148" t="str">
        <f>IFERROR(VLOOKUP($C148&amp;"-"&amp;$A148,KEY!$X$6:$Y$110,2,FALSE),"")</f>
        <v/>
      </c>
      <c r="E148" t="str">
        <f>IF(B148=-1,"*N",IF(B148=0,"*H",IF(B148&lt;(COUNTIFS(DATA_FINAL!$B$5:$B$350,C148,DATA_FINAL!$D$5:$D$350,D148)+1),VLOOKUP(C148&amp;"-"&amp;D148&amp;"-"&amp;B148,DATA_FINAL!$F$5:$G$350,2,FALSE),IF(B148=(COUNTIFS(DATA_FINAL!$B$5:$B$350,C148,DATA_FINAL!$D$5:$D$350,D148)+1),"*T",""))))</f>
        <v/>
      </c>
      <c r="F148" t="str">
        <f t="shared" si="25"/>
        <v/>
      </c>
      <c r="G148" s="64" t="str">
        <f>IF(E148="","***",IF(E148="*N",D148,IF(E148="*H",AA$9,IF(E148="*T","TOTAL (Store Count: "&amp;B147&amp;")",IFERROR(VLOOKUP(F148,DATA_FINAL!$A$5:$G$324,7,FALSE),"")))))</f>
        <v>***</v>
      </c>
      <c r="H148" s="71" t="str">
        <f>IF($G148=$D148,AF$8,IF($G148=$AA$9,AF$9,IF(LEFT($G148,5)=LEFT($AA$10,5),SUMIFS(DATA_FINAL!$AC$5:$AC$350,DATA_FINAL!$B$5:$B$350,$C148,DATA_FINAL!$D$5:$D$350,$D148),IF($G148="***","***",IFERROR(SUMIFS(DATA_FINAL!$AC$5:$AC$350,DATA_FINAL!$A$5:$A$350,$F148),"")))))</f>
        <v>***</v>
      </c>
      <c r="I148" s="72" t="str">
        <f>IF($G148=$D148,AB$8,IF($G148=$AA$9,AB$9,IF(LEFT($G148,5)=LEFT($AA$10,5),SUMIFS(DATA_FINAL!$P$5:$P$350,DATA_FINAL!$B$5:$B$350,$C148,DATA_FINAL!$D$5:$D$350,$D148),IF($G148="***","***",IFERROR(SUMIFS(DATA_FINAL!$P$5:$P$350,DATA_FINAL!$A$5:$A$350,$F148),"")))))</f>
        <v>***</v>
      </c>
      <c r="J148" s="72" t="str">
        <f>IF($G148=$D148,AC$8,IF($G148=$AA$9,AC$9,IF(LEFT($G148,5)=LEFT($AA$10,5),SUMIFS(DATA_FINAL!$S$5:$S$350,DATA_FINAL!$B$5:$B$350,$C148,DATA_FINAL!$D$5:$D$350,$D148),IF($G148="***","***",IFERROR(SUMIFS(DATA_FINAL!$S$5:$S$350,DATA_FINAL!$A$5:$A$350,$F148),"")))))</f>
        <v>***</v>
      </c>
      <c r="K148" s="84" t="str">
        <f t="shared" si="20"/>
        <v>***</v>
      </c>
      <c r="L148" s="72" t="str">
        <f t="shared" si="21"/>
        <v>***</v>
      </c>
      <c r="M148" s="72" t="str">
        <f t="shared" si="22"/>
        <v>***</v>
      </c>
      <c r="N148" s="71" t="str">
        <f>IF($G148=$D148,AJ$8,IF($G148=$AA$9,AJ$9,IF(LEFT($G148,5)=LEFT($AA$10,5),SUMIFS(DATA_FINAL!$AG$5:$AG$350,DATA_FINAL!$B$5:$B$350,$C148,DATA_FINAL!$D$5:$D$350,$D148),IF($G148="***","***",IFERROR(SUMIFS(DATA_FINAL!$AG$5:$AG$350,DATA_FINAL!$A$5:$A$350,$F148),"")))))</f>
        <v>***</v>
      </c>
      <c r="O148" s="307" t="str">
        <f t="shared" si="24"/>
        <v>***</v>
      </c>
    </row>
    <row r="149" spans="1:15" ht="15" customHeight="1" x14ac:dyDescent="0.35">
      <c r="A149" t="str">
        <f>IF(A148="","",IF(B148&gt;(SUMIFS(KEY!$Z$6:$Z$110,KEY!$X$6:$X$110,C149&amp;"-"&amp;A148)+1),IF((A148+1)&gt;$AA$6,"",(A148+1)),A148))</f>
        <v/>
      </c>
      <c r="B149" t="str">
        <f>IF(A149="","",COUNTIFS($A$8:$A149,A149)-2)</f>
        <v/>
      </c>
      <c r="C149" t="str">
        <f t="shared" si="23"/>
        <v>CARFAX</v>
      </c>
      <c r="D149" t="str">
        <f>IFERROR(VLOOKUP($C149&amp;"-"&amp;$A149,KEY!$X$6:$Y$110,2,FALSE),"")</f>
        <v/>
      </c>
      <c r="E149" t="str">
        <f>IF(B149=-1,"*N",IF(B149=0,"*H",IF(B149&lt;(COUNTIFS(DATA_FINAL!$B$5:$B$350,C149,DATA_FINAL!$D$5:$D$350,D149)+1),VLOOKUP(C149&amp;"-"&amp;D149&amp;"-"&amp;B149,DATA_FINAL!$F$5:$G$350,2,FALSE),IF(B149=(COUNTIFS(DATA_FINAL!$B$5:$B$350,C149,DATA_FINAL!$D$5:$D$350,D149)+1),"*T",""))))</f>
        <v/>
      </c>
      <c r="F149" t="str">
        <f t="shared" si="25"/>
        <v/>
      </c>
      <c r="G149" s="64" t="str">
        <f>IF(E149="","***",IF(E149="*N",D149,IF(E149="*H",AA$9,IF(E149="*T","TOTAL (Store Count: "&amp;B148&amp;")",IFERROR(VLOOKUP(F149,DATA_FINAL!$A$5:$G$324,7,FALSE),"")))))</f>
        <v>***</v>
      </c>
      <c r="H149" s="71" t="str">
        <f>IF($G149=$D149,AF$8,IF($G149=$AA$9,AF$9,IF(LEFT($G149,5)=LEFT($AA$10,5),SUMIFS(DATA_FINAL!$AC$5:$AC$350,DATA_FINAL!$B$5:$B$350,$C149,DATA_FINAL!$D$5:$D$350,$D149),IF($G149="***","***",IFERROR(SUMIFS(DATA_FINAL!$AC$5:$AC$350,DATA_FINAL!$A$5:$A$350,$F149),"")))))</f>
        <v>***</v>
      </c>
      <c r="I149" s="72" t="str">
        <f>IF($G149=$D149,AB$8,IF($G149=$AA$9,AB$9,IF(LEFT($G149,5)=LEFT($AA$10,5),SUMIFS(DATA_FINAL!$P$5:$P$350,DATA_FINAL!$B$5:$B$350,$C149,DATA_FINAL!$D$5:$D$350,$D149),IF($G149="***","***",IFERROR(SUMIFS(DATA_FINAL!$P$5:$P$350,DATA_FINAL!$A$5:$A$350,$F149),"")))))</f>
        <v>***</v>
      </c>
      <c r="J149" s="72" t="str">
        <f>IF($G149=$D149,AC$8,IF($G149=$AA$9,AC$9,IF(LEFT($G149,5)=LEFT($AA$10,5),SUMIFS(DATA_FINAL!$S$5:$S$350,DATA_FINAL!$B$5:$B$350,$C149,DATA_FINAL!$D$5:$D$350,$D149),IF($G149="***","***",IFERROR(SUMIFS(DATA_FINAL!$S$5:$S$350,DATA_FINAL!$A$5:$A$350,$F149),"")))))</f>
        <v>***</v>
      </c>
      <c r="K149" s="84" t="str">
        <f t="shared" si="20"/>
        <v>***</v>
      </c>
      <c r="L149" s="72" t="str">
        <f t="shared" si="21"/>
        <v>***</v>
      </c>
      <c r="M149" s="72" t="str">
        <f t="shared" si="22"/>
        <v>***</v>
      </c>
      <c r="N149" s="71" t="str">
        <f>IF($G149=$D149,AJ$8,IF($G149=$AA$9,AJ$9,IF(LEFT($G149,5)=LEFT($AA$10,5),SUMIFS(DATA_FINAL!$AG$5:$AG$350,DATA_FINAL!$B$5:$B$350,$C149,DATA_FINAL!$D$5:$D$350,$D149),IF($G149="***","***",IFERROR(SUMIFS(DATA_FINAL!$AG$5:$AG$350,DATA_FINAL!$A$5:$A$350,$F149),"")))))</f>
        <v>***</v>
      </c>
      <c r="O149" s="307" t="str">
        <f t="shared" si="24"/>
        <v>***</v>
      </c>
    </row>
    <row r="150" spans="1:15" ht="15" customHeight="1" x14ac:dyDescent="0.35">
      <c r="A150" t="str">
        <f>IF(A149="","",IF(B149&gt;(SUMIFS(KEY!$Z$6:$Z$110,KEY!$X$6:$X$110,C150&amp;"-"&amp;A149)+1),IF((A149+1)&gt;$AA$6,"",(A149+1)),A149))</f>
        <v/>
      </c>
      <c r="B150" t="str">
        <f>IF(A150="","",COUNTIFS($A$8:$A150,A150)-2)</f>
        <v/>
      </c>
      <c r="C150" t="str">
        <f t="shared" si="23"/>
        <v>CARFAX</v>
      </c>
      <c r="D150" t="str">
        <f>IFERROR(VLOOKUP($C150&amp;"-"&amp;$A150,KEY!$X$6:$Y$110,2,FALSE),"")</f>
        <v/>
      </c>
      <c r="E150" t="str">
        <f>IF(B150=-1,"*N",IF(B150=0,"*H",IF(B150&lt;(COUNTIFS(DATA_FINAL!$B$5:$B$350,C150,DATA_FINAL!$D$5:$D$350,D150)+1),VLOOKUP(C150&amp;"-"&amp;D150&amp;"-"&amp;B150,DATA_FINAL!$F$5:$G$350,2,FALSE),IF(B150=(COUNTIFS(DATA_FINAL!$B$5:$B$350,C150,DATA_FINAL!$D$5:$D$350,D150)+1),"*T",""))))</f>
        <v/>
      </c>
      <c r="F150" t="str">
        <f t="shared" si="25"/>
        <v/>
      </c>
      <c r="G150" s="64" t="str">
        <f>IF(E150="","***",IF(E150="*N",D150,IF(E150="*H",AA$9,IF(E150="*T","TOTAL (Store Count: "&amp;B149&amp;")",IFERROR(VLOOKUP(F150,DATA_FINAL!$A$5:$G$324,7,FALSE),"")))))</f>
        <v>***</v>
      </c>
      <c r="H150" s="71" t="str">
        <f>IF($G150=$D150,AF$8,IF($G150=$AA$9,AF$9,IF(LEFT($G150,5)=LEFT($AA$10,5),SUMIFS(DATA_FINAL!$AC$5:$AC$350,DATA_FINAL!$B$5:$B$350,$C150,DATA_FINAL!$D$5:$D$350,$D150),IF($G150="***","***",IFERROR(SUMIFS(DATA_FINAL!$AC$5:$AC$350,DATA_FINAL!$A$5:$A$350,$F150),"")))))</f>
        <v>***</v>
      </c>
      <c r="I150" s="72" t="str">
        <f>IF($G150=$D150,AB$8,IF($G150=$AA$9,AB$9,IF(LEFT($G150,5)=LEFT($AA$10,5),SUMIFS(DATA_FINAL!$P$5:$P$350,DATA_FINAL!$B$5:$B$350,$C150,DATA_FINAL!$D$5:$D$350,$D150),IF($G150="***","***",IFERROR(SUMIFS(DATA_FINAL!$P$5:$P$350,DATA_FINAL!$A$5:$A$350,$F150),"")))))</f>
        <v>***</v>
      </c>
      <c r="J150" s="72" t="str">
        <f>IF($G150=$D150,AC$8,IF($G150=$AA$9,AC$9,IF(LEFT($G150,5)=LEFT($AA$10,5),SUMIFS(DATA_FINAL!$S$5:$S$350,DATA_FINAL!$B$5:$B$350,$C150,DATA_FINAL!$D$5:$D$350,$D150),IF($G150="***","***",IFERROR(SUMIFS(DATA_FINAL!$S$5:$S$350,DATA_FINAL!$A$5:$A$350,$F150),"")))))</f>
        <v>***</v>
      </c>
      <c r="K150" s="84" t="str">
        <f t="shared" si="20"/>
        <v>***</v>
      </c>
      <c r="L150" s="72" t="str">
        <f t="shared" si="21"/>
        <v>***</v>
      </c>
      <c r="M150" s="72" t="str">
        <f t="shared" si="22"/>
        <v>***</v>
      </c>
      <c r="N150" s="71" t="str">
        <f>IF($G150=$D150,AJ$8,IF($G150=$AA$9,AJ$9,IF(LEFT($G150,5)=LEFT($AA$10,5),SUMIFS(DATA_FINAL!$AG$5:$AG$350,DATA_FINAL!$B$5:$B$350,$C150,DATA_FINAL!$D$5:$D$350,$D150),IF($G150="***","***",IFERROR(SUMIFS(DATA_FINAL!$AG$5:$AG$350,DATA_FINAL!$A$5:$A$350,$F150),"")))))</f>
        <v>***</v>
      </c>
      <c r="O150" s="307" t="str">
        <f t="shared" si="24"/>
        <v>***</v>
      </c>
    </row>
    <row r="151" spans="1:15" ht="15" customHeight="1" x14ac:dyDescent="0.35">
      <c r="A151" t="str">
        <f>IF(A150="","",IF(B150&gt;(SUMIFS(KEY!$Z$6:$Z$110,KEY!$X$6:$X$110,C151&amp;"-"&amp;A150)+1),IF((A150+1)&gt;$AA$6,"",(A150+1)),A150))</f>
        <v/>
      </c>
      <c r="B151" t="str">
        <f>IF(A151="","",COUNTIFS($A$8:$A151,A151)-2)</f>
        <v/>
      </c>
      <c r="C151" t="str">
        <f t="shared" si="23"/>
        <v>CARFAX</v>
      </c>
      <c r="D151" t="str">
        <f>IFERROR(VLOOKUP($C151&amp;"-"&amp;$A151,KEY!$X$6:$Y$110,2,FALSE),"")</f>
        <v/>
      </c>
      <c r="E151" t="str">
        <f>IF(B151=-1,"*N",IF(B151=0,"*H",IF(B151&lt;(COUNTIFS(DATA_FINAL!$B$5:$B$350,C151,DATA_FINAL!$D$5:$D$350,D151)+1),VLOOKUP(C151&amp;"-"&amp;D151&amp;"-"&amp;B151,DATA_FINAL!$F$5:$G$350,2,FALSE),IF(B151=(COUNTIFS(DATA_FINAL!$B$5:$B$350,C151,DATA_FINAL!$D$5:$D$350,D151)+1),"*T",""))))</f>
        <v/>
      </c>
      <c r="F151" t="str">
        <f t="shared" si="25"/>
        <v/>
      </c>
      <c r="G151" s="64" t="str">
        <f>IF(E151="","***",IF(E151="*N",D151,IF(E151="*H",AA$9,IF(E151="*T","TOTAL (Store Count: "&amp;B150&amp;")",IFERROR(VLOOKUP(F151,DATA_FINAL!$A$5:$G$324,7,FALSE),"")))))</f>
        <v>***</v>
      </c>
      <c r="H151" s="71" t="str">
        <f>IF($G151=$D151,AF$8,IF($G151=$AA$9,AF$9,IF(LEFT($G151,5)=LEFT($AA$10,5),SUMIFS(DATA_FINAL!$AC$5:$AC$350,DATA_FINAL!$B$5:$B$350,$C151,DATA_FINAL!$D$5:$D$350,$D151),IF($G151="***","***",IFERROR(SUMIFS(DATA_FINAL!$AC$5:$AC$350,DATA_FINAL!$A$5:$A$350,$F151),"")))))</f>
        <v>***</v>
      </c>
      <c r="I151" s="72" t="str">
        <f>IF($G151=$D151,AB$8,IF($G151=$AA$9,AB$9,IF(LEFT($G151,5)=LEFT($AA$10,5),SUMIFS(DATA_FINAL!$P$5:$P$350,DATA_FINAL!$B$5:$B$350,$C151,DATA_FINAL!$D$5:$D$350,$D151),IF($G151="***","***",IFERROR(SUMIFS(DATA_FINAL!$P$5:$P$350,DATA_FINAL!$A$5:$A$350,$F151),"")))))</f>
        <v>***</v>
      </c>
      <c r="J151" s="72" t="str">
        <f>IF($G151=$D151,AC$8,IF($G151=$AA$9,AC$9,IF(LEFT($G151,5)=LEFT($AA$10,5),SUMIFS(DATA_FINAL!$S$5:$S$350,DATA_FINAL!$B$5:$B$350,$C151,DATA_FINAL!$D$5:$D$350,$D151),IF($G151="***","***",IFERROR(SUMIFS(DATA_FINAL!$S$5:$S$350,DATA_FINAL!$A$5:$A$350,$F151),"")))))</f>
        <v>***</v>
      </c>
      <c r="K151" s="84" t="str">
        <f t="shared" si="20"/>
        <v>***</v>
      </c>
      <c r="L151" s="72" t="str">
        <f t="shared" si="21"/>
        <v>***</v>
      </c>
      <c r="M151" s="72" t="str">
        <f t="shared" si="22"/>
        <v>***</v>
      </c>
      <c r="N151" s="71" t="str">
        <f>IF($G151=$D151,AJ$8,IF($G151=$AA$9,AJ$9,IF(LEFT($G151,5)=LEFT($AA$10,5),SUMIFS(DATA_FINAL!$AG$5:$AG$350,DATA_FINAL!$B$5:$B$350,$C151,DATA_FINAL!$D$5:$D$350,$D151),IF($G151="***","***",IFERROR(SUMIFS(DATA_FINAL!$AG$5:$AG$350,DATA_FINAL!$A$5:$A$350,$F151),"")))))</f>
        <v>***</v>
      </c>
      <c r="O151" s="307" t="str">
        <f t="shared" si="24"/>
        <v>***</v>
      </c>
    </row>
    <row r="152" spans="1:15" ht="15" customHeight="1" x14ac:dyDescent="0.35">
      <c r="A152" t="str">
        <f>IF(A151="","",IF(B151&gt;(SUMIFS(KEY!$Z$6:$Z$110,KEY!$X$6:$X$110,C152&amp;"-"&amp;A151)+1),IF((A151+1)&gt;$AA$6,"",(A151+1)),A151))</f>
        <v/>
      </c>
      <c r="B152" t="str">
        <f>IF(A152="","",COUNTIFS($A$8:$A152,A152)-2)</f>
        <v/>
      </c>
      <c r="C152" t="str">
        <f t="shared" si="23"/>
        <v>CARFAX</v>
      </c>
      <c r="D152" t="str">
        <f>IFERROR(VLOOKUP($C152&amp;"-"&amp;$A152,KEY!$X$6:$Y$110,2,FALSE),"")</f>
        <v/>
      </c>
      <c r="E152" t="str">
        <f>IF(B152=-1,"*N",IF(B152=0,"*H",IF(B152&lt;(COUNTIFS(DATA_FINAL!$B$5:$B$350,C152,DATA_FINAL!$D$5:$D$350,D152)+1),VLOOKUP(C152&amp;"-"&amp;D152&amp;"-"&amp;B152,DATA_FINAL!$F$5:$G$350,2,FALSE),IF(B152=(COUNTIFS(DATA_FINAL!$B$5:$B$350,C152,DATA_FINAL!$D$5:$D$350,D152)+1),"*T",""))))</f>
        <v/>
      </c>
      <c r="F152" t="str">
        <f t="shared" si="25"/>
        <v/>
      </c>
      <c r="G152" s="64" t="str">
        <f>IF(E152="","***",IF(E152="*N",D152,IF(E152="*H",AA$9,IF(E152="*T","TOTAL (Store Count: "&amp;B151&amp;")",IFERROR(VLOOKUP(F152,DATA_FINAL!$A$5:$G$324,7,FALSE),"")))))</f>
        <v>***</v>
      </c>
      <c r="H152" s="71" t="str">
        <f>IF($G152=$D152,AF$8,IF($G152=$AA$9,AF$9,IF(LEFT($G152,5)=LEFT($AA$10,5),SUMIFS(DATA_FINAL!$AC$5:$AC$350,DATA_FINAL!$B$5:$B$350,$C152,DATA_FINAL!$D$5:$D$350,$D152),IF($G152="***","***",IFERROR(SUMIFS(DATA_FINAL!$AC$5:$AC$350,DATA_FINAL!$A$5:$A$350,$F152),"")))))</f>
        <v>***</v>
      </c>
      <c r="I152" s="72" t="str">
        <f>IF($G152=$D152,AB$8,IF($G152=$AA$9,AB$9,IF(LEFT($G152,5)=LEFT($AA$10,5),SUMIFS(DATA_FINAL!$P$5:$P$350,DATA_FINAL!$B$5:$B$350,$C152,DATA_FINAL!$D$5:$D$350,$D152),IF($G152="***","***",IFERROR(SUMIFS(DATA_FINAL!$P$5:$P$350,DATA_FINAL!$A$5:$A$350,$F152),"")))))</f>
        <v>***</v>
      </c>
      <c r="J152" s="72" t="str">
        <f>IF($G152=$D152,AC$8,IF($G152=$AA$9,AC$9,IF(LEFT($G152,5)=LEFT($AA$10,5),SUMIFS(DATA_FINAL!$S$5:$S$350,DATA_FINAL!$B$5:$B$350,$C152,DATA_FINAL!$D$5:$D$350,$D152),IF($G152="***","***",IFERROR(SUMIFS(DATA_FINAL!$S$5:$S$350,DATA_FINAL!$A$5:$A$350,$F152),"")))))</f>
        <v>***</v>
      </c>
      <c r="K152" s="84" t="str">
        <f t="shared" si="20"/>
        <v>***</v>
      </c>
      <c r="L152" s="72" t="str">
        <f t="shared" si="21"/>
        <v>***</v>
      </c>
      <c r="M152" s="72" t="str">
        <f t="shared" si="22"/>
        <v>***</v>
      </c>
      <c r="N152" s="71" t="str">
        <f>IF($G152=$D152,AJ$8,IF($G152=$AA$9,AJ$9,IF(LEFT($G152,5)=LEFT($AA$10,5),SUMIFS(DATA_FINAL!$AG$5:$AG$350,DATA_FINAL!$B$5:$B$350,$C152,DATA_FINAL!$D$5:$D$350,$D152),IF($G152="***","***",IFERROR(SUMIFS(DATA_FINAL!$AG$5:$AG$350,DATA_FINAL!$A$5:$A$350,$F152),"")))))</f>
        <v>***</v>
      </c>
      <c r="O152" s="307" t="str">
        <f t="shared" si="24"/>
        <v>***</v>
      </c>
    </row>
    <row r="153" spans="1:15" ht="15" customHeight="1" x14ac:dyDescent="0.35">
      <c r="A153" t="str">
        <f>IF(A152="","",IF(B152&gt;(SUMIFS(KEY!$Z$6:$Z$110,KEY!$X$6:$X$110,C153&amp;"-"&amp;A152)+1),IF((A152+1)&gt;$AA$6,"",(A152+1)),A152))</f>
        <v/>
      </c>
      <c r="B153" t="str">
        <f>IF(A153="","",COUNTIFS($A$8:$A153,A153)-2)</f>
        <v/>
      </c>
      <c r="C153" t="str">
        <f t="shared" si="23"/>
        <v>CARFAX</v>
      </c>
      <c r="D153" t="str">
        <f>IFERROR(VLOOKUP($C153&amp;"-"&amp;$A153,KEY!$X$6:$Y$110,2,FALSE),"")</f>
        <v/>
      </c>
      <c r="E153" t="str">
        <f>IF(B153=-1,"*N",IF(B153=0,"*H",IF(B153&lt;(COUNTIFS(DATA_FINAL!$B$5:$B$350,C153,DATA_FINAL!$D$5:$D$350,D153)+1),VLOOKUP(C153&amp;"-"&amp;D153&amp;"-"&amp;B153,DATA_FINAL!$F$5:$G$350,2,FALSE),IF(B153=(COUNTIFS(DATA_FINAL!$B$5:$B$350,C153,DATA_FINAL!$D$5:$D$350,D153)+1),"*T",""))))</f>
        <v/>
      </c>
      <c r="F153" t="str">
        <f t="shared" si="25"/>
        <v/>
      </c>
      <c r="G153" s="64" t="str">
        <f>IF(E153="","***",IF(E153="*N",D153,IF(E153="*H",AA$9,IF(E153="*T","TOTAL (Store Count: "&amp;B152&amp;")",IFERROR(VLOOKUP(F153,DATA_FINAL!$A$5:$G$324,7,FALSE),"")))))</f>
        <v>***</v>
      </c>
      <c r="H153" s="71" t="str">
        <f>IF($G153=$D153,AF$8,IF($G153=$AA$9,AF$9,IF(LEFT($G153,5)=LEFT($AA$10,5),SUMIFS(DATA_FINAL!$AC$5:$AC$350,DATA_FINAL!$B$5:$B$350,$C153,DATA_FINAL!$D$5:$D$350,$D153),IF($G153="***","***",IFERROR(SUMIFS(DATA_FINAL!$AC$5:$AC$350,DATA_FINAL!$A$5:$A$350,$F153),"")))))</f>
        <v>***</v>
      </c>
      <c r="I153" s="72" t="str">
        <f>IF($G153=$D153,AB$8,IF($G153=$AA$9,AB$9,IF(LEFT($G153,5)=LEFT($AA$10,5),SUMIFS(DATA_FINAL!$P$5:$P$350,DATA_FINAL!$B$5:$B$350,$C153,DATA_FINAL!$D$5:$D$350,$D153),IF($G153="***","***",IFERROR(SUMIFS(DATA_FINAL!$P$5:$P$350,DATA_FINAL!$A$5:$A$350,$F153),"")))))</f>
        <v>***</v>
      </c>
      <c r="J153" s="72" t="str">
        <f>IF($G153=$D153,AC$8,IF($G153=$AA$9,AC$9,IF(LEFT($G153,5)=LEFT($AA$10,5),SUMIFS(DATA_FINAL!$S$5:$S$350,DATA_FINAL!$B$5:$B$350,$C153,DATA_FINAL!$D$5:$D$350,$D153),IF($G153="***","***",IFERROR(SUMIFS(DATA_FINAL!$S$5:$S$350,DATA_FINAL!$A$5:$A$350,$F153),"")))))</f>
        <v>***</v>
      </c>
      <c r="K153" s="84" t="str">
        <f t="shared" si="20"/>
        <v>***</v>
      </c>
      <c r="L153" s="72" t="str">
        <f t="shared" si="21"/>
        <v>***</v>
      </c>
      <c r="M153" s="72" t="str">
        <f t="shared" si="22"/>
        <v>***</v>
      </c>
      <c r="N153" s="71" t="str">
        <f>IF($G153=$D153,AJ$8,IF($G153=$AA$9,AJ$9,IF(LEFT($G153,5)=LEFT($AA$10,5),SUMIFS(DATA_FINAL!$AG$5:$AG$350,DATA_FINAL!$B$5:$B$350,$C153,DATA_FINAL!$D$5:$D$350,$D153),IF($G153="***","***",IFERROR(SUMIFS(DATA_FINAL!$AG$5:$AG$350,DATA_FINAL!$A$5:$A$350,$F153),"")))))</f>
        <v>***</v>
      </c>
      <c r="O153" s="307" t="str">
        <f t="shared" si="24"/>
        <v>***</v>
      </c>
    </row>
    <row r="154" spans="1:15" ht="15" customHeight="1" x14ac:dyDescent="0.35">
      <c r="A154" t="str">
        <f>IF(A153="","",IF(B153&gt;(SUMIFS(KEY!$Z$6:$Z$110,KEY!$X$6:$X$110,C154&amp;"-"&amp;A153)+1),IF((A153+1)&gt;$AA$6,"",(A153+1)),A153))</f>
        <v/>
      </c>
      <c r="B154" t="str">
        <f>IF(A154="","",COUNTIFS($A$8:$A154,A154)-2)</f>
        <v/>
      </c>
      <c r="C154" t="str">
        <f t="shared" si="23"/>
        <v>CARFAX</v>
      </c>
      <c r="D154" t="str">
        <f>IFERROR(VLOOKUP($C154&amp;"-"&amp;$A154,KEY!$X$6:$Y$110,2,FALSE),"")</f>
        <v/>
      </c>
      <c r="E154" t="str">
        <f>IF(B154=-1,"*N",IF(B154=0,"*H",IF(B154&lt;(COUNTIFS(DATA_FINAL!$B$5:$B$350,C154,DATA_FINAL!$D$5:$D$350,D154)+1),VLOOKUP(C154&amp;"-"&amp;D154&amp;"-"&amp;B154,DATA_FINAL!$F$5:$G$350,2,FALSE),IF(B154=(COUNTIFS(DATA_FINAL!$B$5:$B$350,C154,DATA_FINAL!$D$5:$D$350,D154)+1),"*T",""))))</f>
        <v/>
      </c>
      <c r="F154" t="str">
        <f t="shared" si="25"/>
        <v/>
      </c>
      <c r="G154" s="64" t="str">
        <f>IF(E154="","***",IF(E154="*N",D154,IF(E154="*H",AA$9,IF(E154="*T","TOTAL (Store Count: "&amp;B153&amp;")",IFERROR(VLOOKUP(F154,DATA_FINAL!$A$5:$G$324,7,FALSE),"")))))</f>
        <v>***</v>
      </c>
      <c r="H154" s="71" t="str">
        <f>IF($G154=$D154,AF$8,IF($G154=$AA$9,AF$9,IF(LEFT($G154,5)=LEFT($AA$10,5),SUMIFS(DATA_FINAL!$AC$5:$AC$350,DATA_FINAL!$B$5:$B$350,$C154,DATA_FINAL!$D$5:$D$350,$D154),IF($G154="***","***",IFERROR(SUMIFS(DATA_FINAL!$AC$5:$AC$350,DATA_FINAL!$A$5:$A$350,$F154),"")))))</f>
        <v>***</v>
      </c>
      <c r="I154" s="72" t="str">
        <f>IF($G154=$D154,AB$8,IF($G154=$AA$9,AB$9,IF(LEFT($G154,5)=LEFT($AA$10,5),SUMIFS(DATA_FINAL!$P$5:$P$350,DATA_FINAL!$B$5:$B$350,$C154,DATA_FINAL!$D$5:$D$350,$D154),IF($G154="***","***",IFERROR(SUMIFS(DATA_FINAL!$P$5:$P$350,DATA_FINAL!$A$5:$A$350,$F154),"")))))</f>
        <v>***</v>
      </c>
      <c r="J154" s="72" t="str">
        <f>IF($G154=$D154,AC$8,IF($G154=$AA$9,AC$9,IF(LEFT($G154,5)=LEFT($AA$10,5),SUMIFS(DATA_FINAL!$S$5:$S$350,DATA_FINAL!$B$5:$B$350,$C154,DATA_FINAL!$D$5:$D$350,$D154),IF($G154="***","***",IFERROR(SUMIFS(DATA_FINAL!$S$5:$S$350,DATA_FINAL!$A$5:$A$350,$F154),"")))))</f>
        <v>***</v>
      </c>
      <c r="K154" s="84" t="str">
        <f t="shared" si="20"/>
        <v>***</v>
      </c>
      <c r="L154" s="72" t="str">
        <f t="shared" si="21"/>
        <v>***</v>
      </c>
      <c r="M154" s="72" t="str">
        <f t="shared" si="22"/>
        <v>***</v>
      </c>
      <c r="N154" s="71" t="str">
        <f>IF($G154=$D154,AJ$8,IF($G154=$AA$9,AJ$9,IF(LEFT($G154,5)=LEFT($AA$10,5),SUMIFS(DATA_FINAL!$AG$5:$AG$350,DATA_FINAL!$B$5:$B$350,$C154,DATA_FINAL!$D$5:$D$350,$D154),IF($G154="***","***",IFERROR(SUMIFS(DATA_FINAL!$AG$5:$AG$350,DATA_FINAL!$A$5:$A$350,$F154),"")))))</f>
        <v>***</v>
      </c>
      <c r="O154" s="307" t="str">
        <f t="shared" si="24"/>
        <v>***</v>
      </c>
    </row>
    <row r="155" spans="1:15" ht="15" customHeight="1" x14ac:dyDescent="0.35">
      <c r="A155" t="str">
        <f>IF(A154="","",IF(B154&gt;(SUMIFS(KEY!$Z$6:$Z$110,KEY!$X$6:$X$110,C155&amp;"-"&amp;A154)+1),IF((A154+1)&gt;$AA$6,"",(A154+1)),A154))</f>
        <v/>
      </c>
      <c r="B155" t="str">
        <f>IF(A155="","",COUNTIFS($A$8:$A155,A155)-2)</f>
        <v/>
      </c>
      <c r="C155" t="str">
        <f t="shared" si="23"/>
        <v>CARFAX</v>
      </c>
      <c r="D155" t="str">
        <f>IFERROR(VLOOKUP($C155&amp;"-"&amp;$A155,KEY!$X$6:$Y$110,2,FALSE),"")</f>
        <v/>
      </c>
      <c r="E155" t="str">
        <f>IF(B155=-1,"*N",IF(B155=0,"*H",IF(B155&lt;(COUNTIFS(DATA_FINAL!$B$5:$B$350,C155,DATA_FINAL!$D$5:$D$350,D155)+1),VLOOKUP(C155&amp;"-"&amp;D155&amp;"-"&amp;B155,DATA_FINAL!$F$5:$G$350,2,FALSE),IF(B155=(COUNTIFS(DATA_FINAL!$B$5:$B$350,C155,DATA_FINAL!$D$5:$D$350,D155)+1),"*T",""))))</f>
        <v/>
      </c>
      <c r="F155" t="str">
        <f t="shared" si="25"/>
        <v/>
      </c>
      <c r="G155" s="64" t="str">
        <f>IF(E155="","***",IF(E155="*N",D155,IF(E155="*H",AA$9,IF(E155="*T","TOTAL (Store Count: "&amp;B154&amp;")",IFERROR(VLOOKUP(F155,DATA_FINAL!$A$5:$G$324,7,FALSE),"")))))</f>
        <v>***</v>
      </c>
      <c r="H155" s="71" t="str">
        <f>IF($G155=$D155,AF$8,IF($G155=$AA$9,AF$9,IF(LEFT($G155,5)=LEFT($AA$10,5),SUMIFS(DATA_FINAL!$AC$5:$AC$350,DATA_FINAL!$B$5:$B$350,$C155,DATA_FINAL!$D$5:$D$350,$D155),IF($G155="***","***",IFERROR(SUMIFS(DATA_FINAL!$AC$5:$AC$350,DATA_FINAL!$A$5:$A$350,$F155),"")))))</f>
        <v>***</v>
      </c>
      <c r="I155" s="72" t="str">
        <f>IF($G155=$D155,AB$8,IF($G155=$AA$9,AB$9,IF(LEFT($G155,5)=LEFT($AA$10,5),SUMIFS(DATA_FINAL!$P$5:$P$350,DATA_FINAL!$B$5:$B$350,$C155,DATA_FINAL!$D$5:$D$350,$D155),IF($G155="***","***",IFERROR(SUMIFS(DATA_FINAL!$P$5:$P$350,DATA_FINAL!$A$5:$A$350,$F155),"")))))</f>
        <v>***</v>
      </c>
      <c r="J155" s="72" t="str">
        <f>IF($G155=$D155,AC$8,IF($G155=$AA$9,AC$9,IF(LEFT($G155,5)=LEFT($AA$10,5),SUMIFS(DATA_FINAL!$S$5:$S$350,DATA_FINAL!$B$5:$B$350,$C155,DATA_FINAL!$D$5:$D$350,$D155),IF($G155="***","***",IFERROR(SUMIFS(DATA_FINAL!$S$5:$S$350,DATA_FINAL!$A$5:$A$350,$F155),"")))))</f>
        <v>***</v>
      </c>
      <c r="K155" s="84" t="str">
        <f t="shared" si="20"/>
        <v>***</v>
      </c>
      <c r="L155" s="72" t="str">
        <f t="shared" si="21"/>
        <v>***</v>
      </c>
      <c r="M155" s="72" t="str">
        <f t="shared" si="22"/>
        <v>***</v>
      </c>
      <c r="N155" s="71" t="str">
        <f>IF($G155=$D155,AJ$8,IF($G155=$AA$9,AJ$9,IF(LEFT($G155,5)=LEFT($AA$10,5),SUMIFS(DATA_FINAL!$AG$5:$AG$350,DATA_FINAL!$B$5:$B$350,$C155,DATA_FINAL!$D$5:$D$350,$D155),IF($G155="***","***",IFERROR(SUMIFS(DATA_FINAL!$AG$5:$AG$350,DATA_FINAL!$A$5:$A$350,$F155),"")))))</f>
        <v>***</v>
      </c>
      <c r="O155" s="307" t="str">
        <f t="shared" si="24"/>
        <v>***</v>
      </c>
    </row>
    <row r="156" spans="1:15" ht="15" customHeight="1" x14ac:dyDescent="0.35">
      <c r="A156" t="str">
        <f>IF(A155="","",IF(B155&gt;(SUMIFS(KEY!$Z$6:$Z$110,KEY!$X$6:$X$110,C156&amp;"-"&amp;A155)+1),IF((A155+1)&gt;$AA$6,"",(A155+1)),A155))</f>
        <v/>
      </c>
      <c r="B156" t="str">
        <f>IF(A156="","",COUNTIFS($A$8:$A156,A156)-2)</f>
        <v/>
      </c>
      <c r="C156" t="str">
        <f t="shared" si="23"/>
        <v>CARFAX</v>
      </c>
      <c r="D156" t="str">
        <f>IFERROR(VLOOKUP($C156&amp;"-"&amp;$A156,KEY!$X$6:$Y$110,2,FALSE),"")</f>
        <v/>
      </c>
      <c r="E156" t="str">
        <f>IF(B156=-1,"*N",IF(B156=0,"*H",IF(B156&lt;(COUNTIFS(DATA_FINAL!$B$5:$B$350,C156,DATA_FINAL!$D$5:$D$350,D156)+1),VLOOKUP(C156&amp;"-"&amp;D156&amp;"-"&amp;B156,DATA_FINAL!$F$5:$G$350,2,FALSE),IF(B156=(COUNTIFS(DATA_FINAL!$B$5:$B$350,C156,DATA_FINAL!$D$5:$D$350,D156)+1),"*T",""))))</f>
        <v/>
      </c>
      <c r="F156" t="str">
        <f t="shared" si="25"/>
        <v/>
      </c>
      <c r="G156" s="64" t="str">
        <f>IF(E156="","***",IF(E156="*N",D156,IF(E156="*H",AA$9,IF(E156="*T","TOTAL (Store Count: "&amp;B155&amp;")",IFERROR(VLOOKUP(F156,DATA_FINAL!$A$5:$G$324,7,FALSE),"")))))</f>
        <v>***</v>
      </c>
      <c r="H156" s="71" t="str">
        <f>IF($G156=$D156,AF$8,IF($G156=$AA$9,AF$9,IF(LEFT($G156,5)=LEFT($AA$10,5),SUMIFS(DATA_FINAL!$AC$5:$AC$350,DATA_FINAL!$B$5:$B$350,$C156,DATA_FINAL!$D$5:$D$350,$D156),IF($G156="***","***",IFERROR(SUMIFS(DATA_FINAL!$AC$5:$AC$350,DATA_FINAL!$A$5:$A$350,$F156),"")))))</f>
        <v>***</v>
      </c>
      <c r="I156" s="72" t="str">
        <f>IF($G156=$D156,AB$8,IF($G156=$AA$9,AB$9,IF(LEFT($G156,5)=LEFT($AA$10,5),SUMIFS(DATA_FINAL!$P$5:$P$350,DATA_FINAL!$B$5:$B$350,$C156,DATA_FINAL!$D$5:$D$350,$D156),IF($G156="***","***",IFERROR(SUMIFS(DATA_FINAL!$P$5:$P$350,DATA_FINAL!$A$5:$A$350,$F156),"")))))</f>
        <v>***</v>
      </c>
      <c r="J156" s="72" t="str">
        <f>IF($G156=$D156,AC$8,IF($G156=$AA$9,AC$9,IF(LEFT($G156,5)=LEFT($AA$10,5),SUMIFS(DATA_FINAL!$S$5:$S$350,DATA_FINAL!$B$5:$B$350,$C156,DATA_FINAL!$D$5:$D$350,$D156),IF($G156="***","***",IFERROR(SUMIFS(DATA_FINAL!$S$5:$S$350,DATA_FINAL!$A$5:$A$350,$F156),"")))))</f>
        <v>***</v>
      </c>
      <c r="K156" s="84" t="str">
        <f t="shared" si="20"/>
        <v>***</v>
      </c>
      <c r="L156" s="72" t="str">
        <f t="shared" si="21"/>
        <v>***</v>
      </c>
      <c r="M156" s="72" t="str">
        <f t="shared" si="22"/>
        <v>***</v>
      </c>
      <c r="N156" s="71" t="str">
        <f>IF($G156=$D156,AJ$8,IF($G156=$AA$9,AJ$9,IF(LEFT($G156,5)=LEFT($AA$10,5),SUMIFS(DATA_FINAL!$AG$5:$AG$350,DATA_FINAL!$B$5:$B$350,$C156,DATA_FINAL!$D$5:$D$350,$D156),IF($G156="***","***",IFERROR(SUMIFS(DATA_FINAL!$AG$5:$AG$350,DATA_FINAL!$A$5:$A$350,$F156),"")))))</f>
        <v>***</v>
      </c>
      <c r="O156" s="307" t="str">
        <f t="shared" si="24"/>
        <v>***</v>
      </c>
    </row>
    <row r="157" spans="1:15" ht="15" customHeight="1" x14ac:dyDescent="0.35">
      <c r="A157" t="str">
        <f>IF(A156="","",IF(B156&gt;(SUMIFS(KEY!$Z$6:$Z$110,KEY!$X$6:$X$110,C157&amp;"-"&amp;A156)+1),IF((A156+1)&gt;$AA$6,"",(A156+1)),A156))</f>
        <v/>
      </c>
      <c r="B157" t="str">
        <f>IF(A157="","",COUNTIFS($A$8:$A157,A157)-2)</f>
        <v/>
      </c>
      <c r="C157" t="str">
        <f t="shared" si="23"/>
        <v>CARFAX</v>
      </c>
      <c r="D157" t="str">
        <f>IFERROR(VLOOKUP($C157&amp;"-"&amp;$A157,KEY!$X$6:$Y$110,2,FALSE),"")</f>
        <v/>
      </c>
      <c r="E157" t="str">
        <f>IF(B157=-1,"*N",IF(B157=0,"*H",IF(B157&lt;(COUNTIFS(DATA_FINAL!$B$5:$B$350,C157,DATA_FINAL!$D$5:$D$350,D157)+1),VLOOKUP(C157&amp;"-"&amp;D157&amp;"-"&amp;B157,DATA_FINAL!$F$5:$G$350,2,FALSE),IF(B157=(COUNTIFS(DATA_FINAL!$B$5:$B$350,C157,DATA_FINAL!$D$5:$D$350,D157)+1),"*T",""))))</f>
        <v/>
      </c>
      <c r="F157" t="str">
        <f t="shared" si="25"/>
        <v/>
      </c>
      <c r="G157" s="64" t="str">
        <f>IF(E157="","***",IF(E157="*N",D157,IF(E157="*H",AA$9,IF(E157="*T","TOTAL (Store Count: "&amp;B156&amp;")",IFERROR(VLOOKUP(F157,DATA_FINAL!$A$5:$G$324,7,FALSE),"")))))</f>
        <v>***</v>
      </c>
      <c r="H157" s="71" t="str">
        <f>IF($G157=$D157,AF$8,IF($G157=$AA$9,AF$9,IF(LEFT($G157,5)=LEFT($AA$10,5),SUMIFS(DATA_FINAL!$AC$5:$AC$350,DATA_FINAL!$B$5:$B$350,$C157,DATA_FINAL!$D$5:$D$350,$D157),IF($G157="***","***",IFERROR(SUMIFS(DATA_FINAL!$AC$5:$AC$350,DATA_FINAL!$A$5:$A$350,$F157),"")))))</f>
        <v>***</v>
      </c>
      <c r="I157" s="72" t="str">
        <f>IF($G157=$D157,AB$8,IF($G157=$AA$9,AB$9,IF(LEFT($G157,5)=LEFT($AA$10,5),SUMIFS(DATA_FINAL!$P$5:$P$350,DATA_FINAL!$B$5:$B$350,$C157,DATA_FINAL!$D$5:$D$350,$D157),IF($G157="***","***",IFERROR(SUMIFS(DATA_FINAL!$P$5:$P$350,DATA_FINAL!$A$5:$A$350,$F157),"")))))</f>
        <v>***</v>
      </c>
      <c r="J157" s="72" t="str">
        <f>IF($G157=$D157,AC$8,IF($G157=$AA$9,AC$9,IF(LEFT($G157,5)=LEFT($AA$10,5),SUMIFS(DATA_FINAL!$S$5:$S$350,DATA_FINAL!$B$5:$B$350,$C157,DATA_FINAL!$D$5:$D$350,$D157),IF($G157="***","***",IFERROR(SUMIFS(DATA_FINAL!$S$5:$S$350,DATA_FINAL!$A$5:$A$350,$F157),"")))))</f>
        <v>***</v>
      </c>
      <c r="K157" s="84" t="str">
        <f t="shared" si="20"/>
        <v>***</v>
      </c>
      <c r="L157" s="72" t="str">
        <f t="shared" si="21"/>
        <v>***</v>
      </c>
      <c r="M157" s="72" t="str">
        <f t="shared" si="22"/>
        <v>***</v>
      </c>
      <c r="N157" s="71" t="str">
        <f>IF($G157=$D157,AJ$8,IF($G157=$AA$9,AJ$9,IF(LEFT($G157,5)=LEFT($AA$10,5),SUMIFS(DATA_FINAL!$AG$5:$AG$350,DATA_FINAL!$B$5:$B$350,$C157,DATA_FINAL!$D$5:$D$350,$D157),IF($G157="***","***",IFERROR(SUMIFS(DATA_FINAL!$AG$5:$AG$350,DATA_FINAL!$A$5:$A$350,$F157),"")))))</f>
        <v>***</v>
      </c>
      <c r="O157" s="307" t="str">
        <f t="shared" si="24"/>
        <v>***</v>
      </c>
    </row>
    <row r="158" spans="1:15" x14ac:dyDescent="0.35">
      <c r="A158" t="str">
        <f>IF(A157="","",IF(B157&gt;(SUMIFS(KEY!$Z$6:$Z$110,KEY!$X$6:$X$110,C158&amp;"-"&amp;A157)+1),IF((A157+1)&gt;$AA$6,"",(A157+1)),A157))</f>
        <v/>
      </c>
      <c r="B158" t="str">
        <f>IF(A158="","",COUNTIFS($A$8:$A158,A158)-2)</f>
        <v/>
      </c>
      <c r="C158" t="str">
        <f t="shared" si="23"/>
        <v>CARFAX</v>
      </c>
      <c r="D158" t="str">
        <f>IFERROR(VLOOKUP($C158&amp;"-"&amp;$A158,KEY!$X$6:$Y$110,2,FALSE),"")</f>
        <v/>
      </c>
      <c r="E158" t="str">
        <f>IF(B158=-1,"*N",IF(B158=0,"*H",IF(B158&lt;(COUNTIFS(DATA_FINAL!$B$5:$B$350,C158,DATA_FINAL!$D$5:$D$350,D158)+1),VLOOKUP(C158&amp;"-"&amp;D158&amp;"-"&amp;B158,DATA_FINAL!$F$5:$G$350,2,FALSE),IF(B158=(COUNTIFS(DATA_FINAL!$B$5:$B$350,C158,DATA_FINAL!$D$5:$D$350,D158)+1),"*T",""))))</f>
        <v/>
      </c>
      <c r="F158" t="str">
        <f t="shared" si="25"/>
        <v/>
      </c>
      <c r="G158" s="64" t="str">
        <f>IF(E158="","***",IF(E158="*N",D158,IF(E158="*H",AA$9,IF(E158="*T","TOTAL (Store Count: "&amp;B157&amp;")",IFERROR(VLOOKUP(F158,DATA_FINAL!$A$5:$G$324,7,FALSE),"")))))</f>
        <v>***</v>
      </c>
      <c r="H158" s="71" t="str">
        <f>IF($G158=$D158,AF$8,IF($G158=$AA$9,AF$9,IF(LEFT($G158,5)=LEFT($AA$10,5),SUMIFS(DATA_FINAL!$AC$5:$AC$350,DATA_FINAL!$B$5:$B$350,$C158,DATA_FINAL!$D$5:$D$350,$D158),IF($G158="***","***",IFERROR(SUMIFS(DATA_FINAL!$AC$5:$AC$350,DATA_FINAL!$A$5:$A$350,$F158),"")))))</f>
        <v>***</v>
      </c>
      <c r="I158" s="72" t="str">
        <f>IF($G158=$D158,AB$8,IF($G158=$AA$9,AB$9,IF(LEFT($G158,5)=LEFT($AA$10,5),SUMIFS(DATA_FINAL!$P$5:$P$350,DATA_FINAL!$B$5:$B$350,$C158,DATA_FINAL!$D$5:$D$350,$D158),IF($G158="***","***",IFERROR(SUMIFS(DATA_FINAL!$P$5:$P$350,DATA_FINAL!$A$5:$A$350,$F158),"")))))</f>
        <v>***</v>
      </c>
      <c r="J158" s="72" t="str">
        <f>IF($G158=$D158,AC$8,IF($G158=$AA$9,AC$9,IF(LEFT($G158,5)=LEFT($AA$10,5),SUMIFS(DATA_FINAL!$S$5:$S$350,DATA_FINAL!$B$5:$B$350,$C158,DATA_FINAL!$D$5:$D$350,$D158),IF($G158="***","***",IFERROR(SUMIFS(DATA_FINAL!$S$5:$S$350,DATA_FINAL!$A$5:$A$350,$F158),"")))))</f>
        <v>***</v>
      </c>
      <c r="K158" s="84" t="str">
        <f t="shared" si="20"/>
        <v>***</v>
      </c>
      <c r="L158" s="72" t="str">
        <f t="shared" si="21"/>
        <v>***</v>
      </c>
      <c r="M158" s="72" t="str">
        <f t="shared" si="22"/>
        <v>***</v>
      </c>
      <c r="N158" s="71" t="str">
        <f>IF($G158=$D158,AJ$8,IF($G158=$AA$9,AJ$9,IF(LEFT($G158,5)=LEFT($AA$10,5),SUMIFS(DATA_FINAL!$AG$5:$AG$350,DATA_FINAL!$B$5:$B$350,$C158,DATA_FINAL!$D$5:$D$350,$D158),IF($G158="***","***",IFERROR(SUMIFS(DATA_FINAL!$AG$5:$AG$350,DATA_FINAL!$A$5:$A$350,$F158),"")))))</f>
        <v>***</v>
      </c>
      <c r="O158" s="307" t="str">
        <f t="shared" si="24"/>
        <v>***</v>
      </c>
    </row>
    <row r="159" spans="1:15" x14ac:dyDescent="0.35">
      <c r="A159" t="str">
        <f>IF(A158="","",IF(B158&gt;(SUMIFS(KEY!$Z$6:$Z$110,KEY!$X$6:$X$110,C159&amp;"-"&amp;A158)+1),IF((A158+1)&gt;$AA$6,"",(A158+1)),A158))</f>
        <v/>
      </c>
      <c r="B159" t="str">
        <f>IF(A159="","",COUNTIFS($A$8:$A159,A159)-2)</f>
        <v/>
      </c>
      <c r="C159" t="str">
        <f t="shared" si="23"/>
        <v>CARFAX</v>
      </c>
      <c r="D159" t="str">
        <f>IFERROR(VLOOKUP($C159&amp;"-"&amp;$A159,KEY!$X$6:$Y$110,2,FALSE),"")</f>
        <v/>
      </c>
      <c r="E159" t="str">
        <f>IF(B159=-1,"*N",IF(B159=0,"*H",IF(B159&lt;(COUNTIFS(DATA_FINAL!$B$5:$B$350,C159,DATA_FINAL!$D$5:$D$350,D159)+1),VLOOKUP(C159&amp;"-"&amp;D159&amp;"-"&amp;B159,DATA_FINAL!$F$5:$G$350,2,FALSE),IF(B159=(COUNTIFS(DATA_FINAL!$B$5:$B$350,C159,DATA_FINAL!$D$5:$D$350,D159)+1),"*T",""))))</f>
        <v/>
      </c>
      <c r="F159" t="str">
        <f t="shared" si="25"/>
        <v/>
      </c>
      <c r="G159" s="64" t="str">
        <f>IF(E159="","***",IF(E159="*N",D159,IF(E159="*H",AA$9,IF(E159="*T","TOTAL (Store Count: "&amp;B158&amp;")",IFERROR(VLOOKUP(F159,DATA_FINAL!$A$5:$G$324,7,FALSE),"")))))</f>
        <v>***</v>
      </c>
      <c r="H159" s="71" t="str">
        <f>IF($G159=$D159,AF$8,IF($G159=$AA$9,AF$9,IF(LEFT($G159,5)=LEFT($AA$10,5),SUMIFS(DATA_FINAL!$AC$5:$AC$350,DATA_FINAL!$B$5:$B$350,$C159,DATA_FINAL!$D$5:$D$350,$D159),IF($G159="***","***",IFERROR(SUMIFS(DATA_FINAL!$AC$5:$AC$350,DATA_FINAL!$A$5:$A$350,$F159),"")))))</f>
        <v>***</v>
      </c>
      <c r="I159" s="72" t="str">
        <f>IF($G159=$D159,AB$8,IF($G159=$AA$9,AB$9,IF(LEFT($G159,5)=LEFT($AA$10,5),SUMIFS(DATA_FINAL!$P$5:$P$350,DATA_FINAL!$B$5:$B$350,$C159,DATA_FINAL!$D$5:$D$350,$D159),IF($G159="***","***",IFERROR(SUMIFS(DATA_FINAL!$P$5:$P$350,DATA_FINAL!$A$5:$A$350,$F159),"")))))</f>
        <v>***</v>
      </c>
      <c r="J159" s="72" t="str">
        <f>IF($G159=$D159,AC$8,IF($G159=$AA$9,AC$9,IF(LEFT($G159,5)=LEFT($AA$10,5),SUMIFS(DATA_FINAL!$S$5:$S$350,DATA_FINAL!$B$5:$B$350,$C159,DATA_FINAL!$D$5:$D$350,$D159),IF($G159="***","***",IFERROR(SUMIFS(DATA_FINAL!$S$5:$S$350,DATA_FINAL!$A$5:$A$350,$F159),"")))))</f>
        <v>***</v>
      </c>
      <c r="K159" s="84" t="str">
        <f t="shared" si="20"/>
        <v>***</v>
      </c>
      <c r="L159" s="72" t="str">
        <f t="shared" si="21"/>
        <v>***</v>
      </c>
      <c r="M159" s="72" t="str">
        <f t="shared" si="22"/>
        <v>***</v>
      </c>
      <c r="N159" s="71" t="str">
        <f>IF($G159=$D159,AJ$8,IF($G159=$AA$9,AJ$9,IF(LEFT($G159,5)=LEFT($AA$10,5),SUMIFS(DATA_FINAL!$AG$5:$AG$350,DATA_FINAL!$B$5:$B$350,$C159,DATA_FINAL!$D$5:$D$350,$D159),IF($G159="***","***",IFERROR(SUMIFS(DATA_FINAL!$AG$5:$AG$350,DATA_FINAL!$A$5:$A$350,$F159),"")))))</f>
        <v>***</v>
      </c>
      <c r="O159" s="307" t="str">
        <f t="shared" si="24"/>
        <v>***</v>
      </c>
    </row>
    <row r="160" spans="1:15" x14ac:dyDescent="0.35">
      <c r="D160" t="str">
        <f>IFERROR(VLOOKUP($A160,KEY!$J$17:$K$48,2,FALSE),"")</f>
        <v/>
      </c>
      <c r="G160" s="64" t="str">
        <f>IF(E160="","***",IF(E160="*N",D160,IF(E160="*H",AA$9,IF(E160="*T","TOTAL (Store Count: "&amp;B159&amp;")",IFERROR(VLOOKUP(F160,DATA_FINAL!$A$5:$G$324,7,FALSE),"")))))</f>
        <v>***</v>
      </c>
      <c r="H160" s="71" t="str">
        <f>IF($G160=$D160,AF$8,IF($G160=$AA$9,AF$9,IF(LEFT($G160,5)=LEFT($AA$10,5),SUMIFS(DATA_FINAL!$AC$5:$AC$350,DATA_FINAL!$B$5:$B$350,$C160,DATA_FINAL!$D$5:$D$350,$D160),IF($G160="***","***",IFERROR(SUMIFS(DATA_FINAL!$AC$5:$AC$350,DATA_FINAL!$A$5:$A$350,$F160),"")))))</f>
        <v>***</v>
      </c>
      <c r="I160" s="72" t="str">
        <f>IF($G160=$D160,AB$8,IF($G160=$AA$9,AB$9,IF(LEFT($G160,5)=LEFT($AA$10,5),SUMIFS(DATA_FINAL!$P$5:$P$350,DATA_FINAL!$B$5:$B$350,$C160,DATA_FINAL!$D$5:$D$350,$D160),IF($G160="***","***",IFERROR(SUMIFS(DATA_FINAL!$P$5:$P$350,DATA_FINAL!$A$5:$A$350,$F160),"")))))</f>
        <v>***</v>
      </c>
      <c r="J160" s="72" t="str">
        <f>IF($G160=$D160,AC$8,IF($G160=$AA$9,AC$9,IF(LEFT($G160,5)=LEFT($AA$10,5),SUMIFS(DATA_FINAL!$S$5:$S$350,DATA_FINAL!$B$5:$B$350,$C160,DATA_FINAL!$D$5:$D$350,$D160),IF($G160="***","***",IFERROR(SUMIFS(DATA_FINAL!$S$5:$S$350,DATA_FINAL!$A$5:$A$350,$F160),"")))))</f>
        <v>***</v>
      </c>
      <c r="K160" s="84" t="str">
        <f t="shared" si="20"/>
        <v>***</v>
      </c>
      <c r="L160" s="72" t="str">
        <f t="shared" si="21"/>
        <v>***</v>
      </c>
      <c r="M160" s="72" t="str">
        <f t="shared" si="22"/>
        <v>***</v>
      </c>
      <c r="N160" s="71" t="str">
        <f>IF($G160=$D160,AJ$8,IF($G160=$AA$9,AJ$9,IF(LEFT($G160,5)=LEFT($AA$10,5),SUMIFS(DATA_FINAL!$AG$5:$AG$350,DATA_FINAL!$B$5:$B$350,$C160,DATA_FINAL!$D$5:$D$350,$D160),IF($G160="***","***",IFERROR(SUMIFS(DATA_FINAL!$AG$5:$AG$350,DATA_FINAL!$A$5:$A$350,$F160),"")))))</f>
        <v>***</v>
      </c>
      <c r="O160" s="307" t="str">
        <f t="shared" si="24"/>
        <v>***</v>
      </c>
    </row>
    <row r="161" spans="4:15" x14ac:dyDescent="0.35">
      <c r="D161" t="str">
        <f>IFERROR(VLOOKUP($A161,KEY!$J$17:$K$48,2,FALSE),"")</f>
        <v/>
      </c>
      <c r="G161" s="64" t="str">
        <f>IF(E161="","***",IF(E161="*N",D161,IF(E161="*H",AA$9,IF(E161="*T","TOTAL (Store Count: "&amp;B160&amp;")",IFERROR(VLOOKUP(F161,DATA_FINAL!$A$5:$G$324,7,FALSE),"")))))</f>
        <v>***</v>
      </c>
      <c r="H161" s="71" t="str">
        <f>IF($G161=$D161,AF$8,IF($G161=$AA$9,AF$9,IF(LEFT($G161,5)=LEFT($AA$10,5),SUMIFS(DATA_FINAL!$AC$5:$AC$350,DATA_FINAL!$B$5:$B$350,$C161,DATA_FINAL!$D$5:$D$350,$D161),IF($G161="***","***",IFERROR(SUMIFS(DATA_FINAL!$AC$5:$AC$350,DATA_FINAL!$A$5:$A$350,$F161),"")))))</f>
        <v>***</v>
      </c>
      <c r="I161" s="72" t="str">
        <f>IF($G161=$D161,AB$8,IF($G161=$AA$9,AB$9,IF(LEFT($G161,5)=LEFT($AA$10,5),SUMIFS(DATA_FINAL!$P$5:$P$350,DATA_FINAL!$B$5:$B$350,$C161,DATA_FINAL!$D$5:$D$350,$D161),IF($G161="***","***",IFERROR(SUMIFS(DATA_FINAL!$P$5:$P$350,DATA_FINAL!$A$5:$A$350,$F161),"")))))</f>
        <v>***</v>
      </c>
      <c r="J161" s="72" t="str">
        <f>IF($G161=$D161,AC$8,IF($G161=$AA$9,AC$9,IF(LEFT($G161,5)=LEFT($AA$10,5),SUMIFS(DATA_FINAL!$S$5:$S$350,DATA_FINAL!$B$5:$B$350,$C161,DATA_FINAL!$D$5:$D$350,$D161),IF($G161="***","***",IFERROR(SUMIFS(DATA_FINAL!$S$5:$S$350,DATA_FINAL!$A$5:$A$350,$F161),"")))))</f>
        <v>***</v>
      </c>
      <c r="K161" s="84" t="str">
        <f t="shared" si="20"/>
        <v>***</v>
      </c>
      <c r="L161" s="72" t="str">
        <f t="shared" si="21"/>
        <v>***</v>
      </c>
      <c r="M161" s="72" t="str">
        <f t="shared" si="22"/>
        <v>***</v>
      </c>
      <c r="N161" s="71" t="str">
        <f>IF($G161=$D161,AJ$8,IF($G161=$AA$9,AJ$9,IF(LEFT($G161,5)=LEFT($AA$10,5),SUMIFS(DATA_FINAL!$AG$5:$AG$350,DATA_FINAL!$B$5:$B$350,$C161,DATA_FINAL!$D$5:$D$350,$D161),IF($G161="***","***",IFERROR(SUMIFS(DATA_FINAL!$AG$5:$AG$350,DATA_FINAL!$A$5:$A$350,$F161),"")))))</f>
        <v>***</v>
      </c>
      <c r="O161" s="307" t="str">
        <f t="shared" si="24"/>
        <v>***</v>
      </c>
    </row>
    <row r="162" spans="4:15" x14ac:dyDescent="0.35">
      <c r="D162" t="str">
        <f>IFERROR(VLOOKUP($A162,KEY!$J$17:$K$48,2,FALSE),"")</f>
        <v/>
      </c>
      <c r="G162" s="64" t="str">
        <f>IF(E162="","***",IF(E162="*N",D162,IF(E162="*H",AA$9,IF(E162="*T","TOTAL (Store Count: "&amp;B161&amp;")",IFERROR(VLOOKUP(F162,DATA_FINAL!$A$5:$G$324,7,FALSE),"")))))</f>
        <v>***</v>
      </c>
      <c r="H162" s="71" t="str">
        <f>IF($G162=$D162,AF$8,IF($G162=$AA$9,AF$9,IF(LEFT($G162,5)=LEFT($AA$10,5),SUMIFS(DATA_FINAL!$AC$5:$AC$350,DATA_FINAL!$B$5:$B$350,$C162,DATA_FINAL!$D$5:$D$350,$D162),IF($G162="***","***",IFERROR(SUMIFS(DATA_FINAL!$AC$5:$AC$350,DATA_FINAL!$A$5:$A$350,$F162),"")))))</f>
        <v>***</v>
      </c>
      <c r="I162" s="72" t="str">
        <f>IF($G162=$D162,AB$8,IF($G162=$AA$9,AB$9,IF(LEFT($G162,5)=LEFT($AA$10,5),SUMIFS(DATA_FINAL!$P$5:$P$350,DATA_FINAL!$B$5:$B$350,$C162,DATA_FINAL!$D$5:$D$350,$D162),IF($G162="***","***",IFERROR(SUMIFS(DATA_FINAL!$P$5:$P$350,DATA_FINAL!$A$5:$A$350,$F162),"")))))</f>
        <v>***</v>
      </c>
      <c r="J162" s="72" t="str">
        <f>IF($G162=$D162,AC$8,IF($G162=$AA$9,AC$9,IF(LEFT($G162,5)=LEFT($AA$10,5),SUMIFS(DATA_FINAL!$S$5:$S$350,DATA_FINAL!$B$5:$B$350,$C162,DATA_FINAL!$D$5:$D$350,$D162),IF($G162="***","***",IFERROR(SUMIFS(DATA_FINAL!$S$5:$S$350,DATA_FINAL!$A$5:$A$350,$F162),"")))))</f>
        <v>***</v>
      </c>
      <c r="K162" s="84" t="str">
        <f t="shared" si="20"/>
        <v>***</v>
      </c>
      <c r="L162" s="72" t="str">
        <f t="shared" si="21"/>
        <v>***</v>
      </c>
      <c r="M162" s="72" t="str">
        <f t="shared" si="22"/>
        <v>***</v>
      </c>
      <c r="N162" s="71" t="str">
        <f>IF($G162=$D162,AJ$8,IF($G162=$AA$9,AJ$9,IF(LEFT($G162,5)=LEFT($AA$10,5),SUMIFS(DATA_FINAL!$AG$5:$AG$350,DATA_FINAL!$B$5:$B$350,$C162,DATA_FINAL!$D$5:$D$350,$D162),IF($G162="***","***",IFERROR(SUMIFS(DATA_FINAL!$AG$5:$AG$350,DATA_FINAL!$A$5:$A$350,$F162),"")))))</f>
        <v>***</v>
      </c>
      <c r="O162" s="307" t="str">
        <f t="shared" si="24"/>
        <v>***</v>
      </c>
    </row>
    <row r="163" spans="4:15" x14ac:dyDescent="0.35">
      <c r="D163" t="str">
        <f>IFERROR(VLOOKUP($A163,KEY!$J$17:$K$48,2,FALSE),"")</f>
        <v/>
      </c>
      <c r="G163" s="64" t="str">
        <f>IF(E163="","***",IF(E163="*N",D163,IF(E163="*H",AA$9,IF(E163="*T","TOTAL (Store Count: "&amp;B162&amp;")",IFERROR(VLOOKUP(F163,DATA_FINAL!$A$5:$G$324,7,FALSE),"")))))</f>
        <v>***</v>
      </c>
      <c r="H163" s="71" t="str">
        <f>IF($G163=$D163,AF$8,IF($G163=$AA$9,AF$9,IF(LEFT($G163,5)=LEFT($AA$10,5),SUMIFS(DATA_FINAL!$AC$5:$AC$350,DATA_FINAL!$B$5:$B$350,$C163,DATA_FINAL!$D$5:$D$350,$D163),IF($G163="***","***",IFERROR(SUMIFS(DATA_FINAL!$AC$5:$AC$350,DATA_FINAL!$A$5:$A$350,$F163),"")))))</f>
        <v>***</v>
      </c>
      <c r="I163" s="72" t="str">
        <f>IF($G163=$D163,AB$8,IF($G163=$AA$9,AB$9,IF(LEFT($G163,5)=LEFT($AA$10,5),SUMIFS(DATA_FINAL!$P$5:$P$350,DATA_FINAL!$B$5:$B$350,$C163,DATA_FINAL!$D$5:$D$350,$D163),IF($G163="***","***",IFERROR(SUMIFS(DATA_FINAL!$P$5:$P$350,DATA_FINAL!$A$5:$A$350,$F163),"")))))</f>
        <v>***</v>
      </c>
      <c r="J163" s="72" t="str">
        <f>IF($G163=$D163,AC$8,IF($G163=$AA$9,AC$9,IF(LEFT($G163,5)=LEFT($AA$10,5),SUMIFS(DATA_FINAL!$S$5:$S$350,DATA_FINAL!$B$5:$B$350,$C163,DATA_FINAL!$D$5:$D$350,$D163),IF($G163="***","***",IFERROR(SUMIFS(DATA_FINAL!$S$5:$S$350,DATA_FINAL!$A$5:$A$350,$F163),"")))))</f>
        <v>***</v>
      </c>
      <c r="K163" s="84" t="str">
        <f t="shared" si="20"/>
        <v>***</v>
      </c>
      <c r="L163" s="72" t="str">
        <f t="shared" si="21"/>
        <v>***</v>
      </c>
      <c r="M163" s="72" t="str">
        <f t="shared" si="22"/>
        <v>***</v>
      </c>
      <c r="N163" s="71" t="str">
        <f>IF($G163=$D163,AJ$8,IF($G163=$AA$9,AJ$9,IF(LEFT($G163,5)=LEFT($AA$10,5),SUMIFS(DATA_FINAL!$AG$5:$AG$350,DATA_FINAL!$B$5:$B$350,$C163,DATA_FINAL!$D$5:$D$350,$D163),IF($G163="***","***",IFERROR(SUMIFS(DATA_FINAL!$AG$5:$AG$350,DATA_FINAL!$A$5:$A$350,$F163),"")))))</f>
        <v>***</v>
      </c>
      <c r="O163" s="307" t="str">
        <f t="shared" si="24"/>
        <v>***</v>
      </c>
    </row>
    <row r="164" spans="4:15" x14ac:dyDescent="0.35">
      <c r="D164" t="str">
        <f>IFERROR(VLOOKUP($A164,KEY!$J$17:$K$48,2,FALSE),"")</f>
        <v/>
      </c>
      <c r="G164" s="64" t="str">
        <f>IF(E164="","***",IF(E164="*N",D164,IF(E164="*H",AA$9,IF(E164="*T","TOTAL (Store Count: "&amp;B163&amp;")",IFERROR(VLOOKUP(F164,DATA_FINAL!$A$5:$G$324,7,FALSE),"")))))</f>
        <v>***</v>
      </c>
      <c r="H164" s="71" t="str">
        <f>IF($G164=$D164,AF$8,IF($G164=$AA$9,AF$9,IF(LEFT($G164,5)=LEFT($AA$10,5),SUMIFS(DATA_FINAL!$AC$5:$AC$350,DATA_FINAL!$B$5:$B$350,$C164,DATA_FINAL!$D$5:$D$350,$D164),IF($G164="***","***",IFERROR(SUMIFS(DATA_FINAL!$AC$5:$AC$350,DATA_FINAL!$A$5:$A$350,$F164),"")))))</f>
        <v>***</v>
      </c>
      <c r="I164" s="72" t="str">
        <f>IF($G164=$D164,AB$8,IF($G164=$AA$9,AB$9,IF(LEFT($G164,5)=LEFT($AA$10,5),SUMIFS(DATA_FINAL!$P$5:$P$350,DATA_FINAL!$B$5:$B$350,$C164,DATA_FINAL!$D$5:$D$350,$D164),IF($G164="***","***",IFERROR(SUMIFS(DATA_FINAL!$P$5:$P$350,DATA_FINAL!$A$5:$A$350,$F164),"")))))</f>
        <v>***</v>
      </c>
      <c r="J164" s="72" t="str">
        <f>IF($G164=$D164,AC$8,IF($G164=$AA$9,AC$9,IF(LEFT($G164,5)=LEFT($AA$10,5),SUMIFS(DATA_FINAL!$S$5:$S$350,DATA_FINAL!$B$5:$B$350,$C164,DATA_FINAL!$D$5:$D$350,$D164),IF($G164="***","***",IFERROR(SUMIFS(DATA_FINAL!$S$5:$S$350,DATA_FINAL!$A$5:$A$350,$F164),"")))))</f>
        <v>***</v>
      </c>
      <c r="K164" s="84" t="str">
        <f t="shared" si="20"/>
        <v>***</v>
      </c>
      <c r="L164" s="72" t="str">
        <f t="shared" si="21"/>
        <v>***</v>
      </c>
      <c r="M164" s="72" t="str">
        <f t="shared" si="22"/>
        <v>***</v>
      </c>
      <c r="N164" s="71" t="str">
        <f>IF($G164=$D164,AJ$8,IF($G164=$AA$9,AJ$9,IF(LEFT($G164,5)=LEFT($AA$10,5),SUMIFS(DATA_FINAL!$AG$5:$AG$350,DATA_FINAL!$B$5:$B$350,$C164,DATA_FINAL!$D$5:$D$350,$D164),IF($G164="***","***",IFERROR(SUMIFS(DATA_FINAL!$AG$5:$AG$350,DATA_FINAL!$A$5:$A$350,$F164),"")))))</f>
        <v>***</v>
      </c>
      <c r="O164" s="307" t="str">
        <f t="shared" si="24"/>
        <v>***</v>
      </c>
    </row>
    <row r="165" spans="4:15" x14ac:dyDescent="0.35">
      <c r="D165" t="str">
        <f>IFERROR(VLOOKUP($A165,KEY!$J$17:$K$48,2,FALSE),"")</f>
        <v/>
      </c>
      <c r="G165" s="64" t="str">
        <f>IF(E165="","***",IF(E165="*N",D165,IF(E165="*H",AA$9,IF(E165="*T","TOTAL (Store Count: "&amp;B164&amp;")",IFERROR(VLOOKUP(F165,DATA_FINAL!$A$5:$G$324,7,FALSE),"")))))</f>
        <v>***</v>
      </c>
      <c r="H165" s="71" t="str">
        <f>IF($G165=$D165,AF$8,IF($G165=$AA$9,AF$9,IF(LEFT($G165,5)=LEFT($AA$10,5),SUMIFS(DATA_FINAL!$AC$5:$AC$350,DATA_FINAL!$B$5:$B$350,$C165,DATA_FINAL!$D$5:$D$350,$D165),IF($G165="***","***",IFERROR(SUMIFS(DATA_FINAL!$AC$5:$AC$350,DATA_FINAL!$A$5:$A$350,$F165),"")))))</f>
        <v>***</v>
      </c>
      <c r="I165" s="72" t="str">
        <f>IF($G165=$D165,AB$8,IF($G165=$AA$9,AB$9,IF(LEFT($G165,5)=LEFT($AA$10,5),SUMIFS(DATA_FINAL!$P$5:$P$350,DATA_FINAL!$B$5:$B$350,$C165,DATA_FINAL!$D$5:$D$350,$D165),IF($G165="***","***",IFERROR(SUMIFS(DATA_FINAL!$P$5:$P$350,DATA_FINAL!$A$5:$A$350,$F165),"")))))</f>
        <v>***</v>
      </c>
      <c r="J165" s="72" t="str">
        <f>IF($G165=$D165,AC$8,IF($G165=$AA$9,AC$9,IF(LEFT($G165,5)=LEFT($AA$10,5),SUMIFS(DATA_FINAL!$S$5:$S$350,DATA_FINAL!$B$5:$B$350,$C165,DATA_FINAL!$D$5:$D$350,$D165),IF($G165="***","***",IFERROR(SUMIFS(DATA_FINAL!$S$5:$S$350,DATA_FINAL!$A$5:$A$350,$F165),"")))))</f>
        <v>***</v>
      </c>
      <c r="K165" s="84" t="str">
        <f t="shared" si="20"/>
        <v>***</v>
      </c>
      <c r="L165" s="72" t="str">
        <f t="shared" si="21"/>
        <v>***</v>
      </c>
      <c r="M165" s="72" t="str">
        <f t="shared" si="22"/>
        <v>***</v>
      </c>
      <c r="N165" s="71" t="str">
        <f>IF($G165=$D165,AJ$8,IF($G165=$AA$9,AJ$9,IF(LEFT($G165,5)=LEFT($AA$10,5),SUMIFS(DATA_FINAL!$AG$5:$AG$350,DATA_FINAL!$B$5:$B$350,$C165,DATA_FINAL!$D$5:$D$350,$D165),IF($G165="***","***",IFERROR(SUMIFS(DATA_FINAL!$AG$5:$AG$350,DATA_FINAL!$A$5:$A$350,$F165),"")))))</f>
        <v>***</v>
      </c>
      <c r="O165" s="307" t="str">
        <f t="shared" si="24"/>
        <v>***</v>
      </c>
    </row>
    <row r="166" spans="4:15" x14ac:dyDescent="0.35">
      <c r="D166" t="str">
        <f>IFERROR(VLOOKUP($A166,KEY!$J$17:$K$48,2,FALSE),"")</f>
        <v/>
      </c>
      <c r="G166" s="64" t="str">
        <f>IF(E166="","***",IF(E166="*N",D166,IF(E166="*H",AA$9,IF(E166="*T","TOTAL (Store Count: "&amp;B165&amp;")",IFERROR(VLOOKUP(F166,DATA_FINAL!$A$5:$G$324,7,FALSE),"")))))</f>
        <v>***</v>
      </c>
      <c r="H166" s="71" t="str">
        <f>IF($G166=$D166,AF$8,IF($G166=$AA$9,AF$9,IF(LEFT($G166,5)=LEFT($AA$10,5),SUMIFS(DATA_FINAL!$AC$5:$AC$350,DATA_FINAL!$B$5:$B$350,$C166,DATA_FINAL!$D$5:$D$350,$D166),IF($G166="***","***",IFERROR(SUMIFS(DATA_FINAL!$AC$5:$AC$350,DATA_FINAL!$A$5:$A$350,$F166),"")))))</f>
        <v>***</v>
      </c>
      <c r="I166" s="72" t="str">
        <f>IF($G166=$D166,AB$8,IF($G166=$AA$9,AB$9,IF(LEFT($G166,5)=LEFT($AA$10,5),SUMIFS(DATA_FINAL!$P$5:$P$350,DATA_FINAL!$B$5:$B$350,$C166,DATA_FINAL!$D$5:$D$350,$D166),IF($G166="***","***",IFERROR(SUMIFS(DATA_FINAL!$P$5:$P$350,DATA_FINAL!$A$5:$A$350,$F166),"")))))</f>
        <v>***</v>
      </c>
      <c r="J166" s="72" t="str">
        <f>IF($G166=$D166,AC$8,IF($G166=$AA$9,AC$9,IF(LEFT($G166,5)=LEFT($AA$10,5),SUMIFS(DATA_FINAL!$S$5:$S$350,DATA_FINAL!$B$5:$B$350,$C166,DATA_FINAL!$D$5:$D$350,$D166),IF($G166="***","***",IFERROR(SUMIFS(DATA_FINAL!$S$5:$S$350,DATA_FINAL!$A$5:$A$350,$F166),"")))))</f>
        <v>***</v>
      </c>
      <c r="K166" s="84" t="str">
        <f t="shared" si="20"/>
        <v>***</v>
      </c>
      <c r="L166" s="72" t="str">
        <f t="shared" si="21"/>
        <v>***</v>
      </c>
      <c r="M166" s="72" t="str">
        <f t="shared" si="22"/>
        <v>***</v>
      </c>
      <c r="N166" s="71" t="str">
        <f>IF($G166=$D166,AJ$8,IF($G166=$AA$9,AJ$9,IF(LEFT($G166,5)=LEFT($AA$10,5),SUMIFS(DATA_FINAL!$AG$5:$AG$350,DATA_FINAL!$B$5:$B$350,$C166,DATA_FINAL!$D$5:$D$350,$D166),IF($G166="***","***",IFERROR(SUMIFS(DATA_FINAL!$AG$5:$AG$350,DATA_FINAL!$A$5:$A$350,$F166),"")))))</f>
        <v>***</v>
      </c>
      <c r="O166" s="307" t="str">
        <f t="shared" si="24"/>
        <v>***</v>
      </c>
    </row>
    <row r="167" spans="4:15" x14ac:dyDescent="0.35">
      <c r="D167" t="str">
        <f>IFERROR(VLOOKUP($A167,KEY!$J$17:$K$48,2,FALSE),"")</f>
        <v/>
      </c>
      <c r="G167" s="64" t="str">
        <f>IF(E167="","***",IF(E167="*N",D167,IF(E167="*H",AA$9,IF(E167="*T","TOTAL (Store Count: "&amp;B166&amp;")",IFERROR(VLOOKUP(F167,DATA_FINAL!$A$5:$G$324,7,FALSE),"")))))</f>
        <v>***</v>
      </c>
      <c r="H167" s="71" t="str">
        <f>IF($G167=$D167,AF$8,IF($G167=$AA$9,AF$9,IF(LEFT($G167,5)=LEFT($AA$10,5),SUMIFS(DATA_FINAL!$AC$5:$AC$350,DATA_FINAL!$B$5:$B$350,$C167,DATA_FINAL!$D$5:$D$350,$D167),IF($G167="***","***",IFERROR(SUMIFS(DATA_FINAL!$AC$5:$AC$350,DATA_FINAL!$A$5:$A$350,$F167),"")))))</f>
        <v>***</v>
      </c>
      <c r="I167" s="72" t="str">
        <f>IF($G167=$D167,AB$8,IF($G167=$AA$9,AB$9,IF(LEFT($G167,5)=LEFT($AA$10,5),SUMIFS(DATA_FINAL!$P$5:$P$350,DATA_FINAL!$B$5:$B$350,$C167,DATA_FINAL!$D$5:$D$350,$D167),IF($G167="***","***",IFERROR(SUMIFS(DATA_FINAL!$P$5:$P$350,DATA_FINAL!$A$5:$A$350,$F167),"")))))</f>
        <v>***</v>
      </c>
      <c r="J167" s="72" t="str">
        <f>IF($G167=$D167,AC$8,IF($G167=$AA$9,AC$9,IF(LEFT($G167,5)=LEFT($AA$10,5),SUMIFS(DATA_FINAL!$S$5:$S$350,DATA_FINAL!$B$5:$B$350,$C167,DATA_FINAL!$D$5:$D$350,$D167),IF($G167="***","***",IFERROR(SUMIFS(DATA_FINAL!$S$5:$S$350,DATA_FINAL!$A$5:$A$350,$F167),"")))))</f>
        <v>***</v>
      </c>
      <c r="K167" s="84" t="str">
        <f t="shared" si="20"/>
        <v>***</v>
      </c>
      <c r="L167" s="72" t="str">
        <f t="shared" si="21"/>
        <v>***</v>
      </c>
      <c r="M167" s="72" t="str">
        <f t="shared" si="22"/>
        <v>***</v>
      </c>
      <c r="N167" s="71" t="str">
        <f>IF($G167=$D167,AJ$8,IF($G167=$AA$9,AJ$9,IF(LEFT($G167,5)=LEFT($AA$10,5),SUMIFS(DATA_FINAL!$AG$5:$AG$350,DATA_FINAL!$B$5:$B$350,$C167,DATA_FINAL!$D$5:$D$350,$D167),IF($G167="***","***",IFERROR(SUMIFS(DATA_FINAL!$AG$5:$AG$350,DATA_FINAL!$A$5:$A$350,$F167),"")))))</f>
        <v>***</v>
      </c>
      <c r="O167" s="307" t="str">
        <f t="shared" si="24"/>
        <v>***</v>
      </c>
    </row>
    <row r="168" spans="4:15" x14ac:dyDescent="0.35">
      <c r="D168" t="str">
        <f>IFERROR(VLOOKUP($A168,KEY!$J$17:$K$48,2,FALSE),"")</f>
        <v/>
      </c>
      <c r="G168" s="64" t="str">
        <f>IF(E168="","***",IF(E168="*N",D168,IF(E168="*H",AA$9,IF(E168="*T","TOTAL (Store Count: "&amp;B167&amp;")",IFERROR(VLOOKUP(F168,DATA_FINAL!$A$5:$G$324,7,FALSE),"")))))</f>
        <v>***</v>
      </c>
      <c r="H168" s="71" t="str">
        <f>IF($G168=$D168,AF$8,IF($G168=$AA$9,AF$9,IF(LEFT($G168,5)=LEFT($AA$10,5),SUMIFS(DATA_FINAL!$AC$5:$AC$350,DATA_FINAL!$B$5:$B$350,$C168,DATA_FINAL!$D$5:$D$350,$D168),IF($G168="***","***",IFERROR(SUMIFS(DATA_FINAL!$AC$5:$AC$350,DATA_FINAL!$A$5:$A$350,$F168),"")))))</f>
        <v>***</v>
      </c>
      <c r="I168" s="72" t="str">
        <f>IF($G168=$D168,AB$8,IF($G168=$AA$9,AB$9,IF(LEFT($G168,5)=LEFT($AA$10,5),SUMIFS(DATA_FINAL!$P$5:$P$350,DATA_FINAL!$B$5:$B$350,$C168,DATA_FINAL!$D$5:$D$350,$D168),IF($G168="***","***",IFERROR(SUMIFS(DATA_FINAL!$P$5:$P$350,DATA_FINAL!$A$5:$A$350,$F168),"")))))</f>
        <v>***</v>
      </c>
      <c r="J168" s="72" t="str">
        <f>IF($G168=$D168,AC$8,IF($G168=$AA$9,AC$9,IF(LEFT($G168,5)=LEFT($AA$10,5),SUMIFS(DATA_FINAL!$S$5:$S$350,DATA_FINAL!$B$5:$B$350,$C168,DATA_FINAL!$D$5:$D$350,$D168),IF($G168="***","***",IFERROR(SUMIFS(DATA_FINAL!$S$5:$S$350,DATA_FINAL!$A$5:$A$350,$F168),"")))))</f>
        <v>***</v>
      </c>
      <c r="K168" s="84" t="str">
        <f t="shared" si="20"/>
        <v>***</v>
      </c>
      <c r="L168" s="72" t="str">
        <f t="shared" si="21"/>
        <v>***</v>
      </c>
      <c r="M168" s="72" t="str">
        <f t="shared" si="22"/>
        <v>***</v>
      </c>
      <c r="N168" s="71" t="str">
        <f>IF($G168=$D168,AJ$8,IF($G168=$AA$9,AJ$9,IF(LEFT($G168,5)=LEFT($AA$10,5),SUMIFS(DATA_FINAL!$AG$5:$AG$350,DATA_FINAL!$B$5:$B$350,$C168,DATA_FINAL!$D$5:$D$350,$D168),IF($G168="***","***",IFERROR(SUMIFS(DATA_FINAL!$AG$5:$AG$350,DATA_FINAL!$A$5:$A$350,$F168),"")))))</f>
        <v>***</v>
      </c>
      <c r="O168" s="307" t="str">
        <f t="shared" si="24"/>
        <v>***</v>
      </c>
    </row>
    <row r="169" spans="4:15" x14ac:dyDescent="0.35">
      <c r="D169" t="str">
        <f>IFERROR(VLOOKUP($A169,KEY!$J$17:$K$48,2,FALSE),"")</f>
        <v/>
      </c>
      <c r="G169" s="64" t="str">
        <f>IF(E169="","***",IF(E169="*N",D169,IF(E169="*H",AA$9,IF(E169="*T","TOTAL (Store Count: "&amp;B168&amp;")",IFERROR(VLOOKUP(F169,DATA_FINAL!$A$5:$G$324,7,FALSE),"")))))</f>
        <v>***</v>
      </c>
      <c r="H169" s="71" t="str">
        <f>IF($G169=$D169,AF$8,IF($G169=$AA$9,AF$9,IF(LEFT($G169,5)=LEFT($AA$10,5),SUMIFS(DATA_FINAL!$AC$5:$AC$350,DATA_FINAL!$B$5:$B$350,$C169,DATA_FINAL!$D$5:$D$350,$D169),IF($G169="***","***",IFERROR(SUMIFS(DATA_FINAL!$AC$5:$AC$350,DATA_FINAL!$A$5:$A$350,$F169),"")))))</f>
        <v>***</v>
      </c>
      <c r="I169" s="72" t="str">
        <f>IF($G169=$D169,AB$8,IF($G169=$AA$9,AB$9,IF(LEFT($G169,5)=LEFT($AA$10,5),SUMIFS(DATA_FINAL!$P$5:$P$350,DATA_FINAL!$B$5:$B$350,$C169,DATA_FINAL!$D$5:$D$350,$D169),IF($G169="***","***",IFERROR(SUMIFS(DATA_FINAL!$P$5:$P$350,DATA_FINAL!$A$5:$A$350,$F169),"")))))</f>
        <v>***</v>
      </c>
      <c r="J169" s="72" t="str">
        <f>IF($G169=$D169,AC$8,IF($G169=$AA$9,AC$9,IF(LEFT($G169,5)=LEFT($AA$10,5),SUMIFS(DATA_FINAL!$S$5:$S$350,DATA_FINAL!$B$5:$B$350,$C169,DATA_FINAL!$D$5:$D$350,$D169),IF($G169="***","***",IFERROR(SUMIFS(DATA_FINAL!$S$5:$S$350,DATA_FINAL!$A$5:$A$350,$F169),"")))))</f>
        <v>***</v>
      </c>
      <c r="K169" s="84" t="str">
        <f t="shared" si="20"/>
        <v>***</v>
      </c>
      <c r="L169" s="72" t="str">
        <f t="shared" si="21"/>
        <v>***</v>
      </c>
      <c r="M169" s="72" t="str">
        <f t="shared" si="22"/>
        <v>***</v>
      </c>
      <c r="N169" s="71" t="str">
        <f>IF($G169=$D169,AJ$8,IF($G169=$AA$9,AJ$9,IF(LEFT($G169,5)=LEFT($AA$10,5),SUMIFS(DATA_FINAL!$AG$5:$AG$350,DATA_FINAL!$B$5:$B$350,$C169,DATA_FINAL!$D$5:$D$350,$D169),IF($G169="***","***",IFERROR(SUMIFS(DATA_FINAL!$AG$5:$AG$350,DATA_FINAL!$A$5:$A$350,$F169),"")))))</f>
        <v>***</v>
      </c>
      <c r="O169" s="307" t="str">
        <f t="shared" si="24"/>
        <v>***</v>
      </c>
    </row>
  </sheetData>
  <mergeCells count="2">
    <mergeCell ref="H1:J1"/>
    <mergeCell ref="G5:G6"/>
  </mergeCells>
  <conditionalFormatting sqref="G8:G169">
    <cfRule type="cellIs" dxfId="118" priority="94" operator="equal">
      <formula>"**"</formula>
    </cfRule>
    <cfRule type="expression" dxfId="117" priority="93">
      <formula>$E8="*H"</formula>
    </cfRule>
    <cfRule type="expression" dxfId="116" priority="92">
      <formula>$E8="*N"</formula>
    </cfRule>
  </conditionalFormatting>
  <conditionalFormatting sqref="G8:O169">
    <cfRule type="cellIs" dxfId="115" priority="2" stopIfTrue="1" operator="equal">
      <formula>"***"</formula>
    </cfRule>
    <cfRule type="expression" dxfId="114" priority="3" stopIfTrue="1">
      <formula>$E8="*T"</formula>
    </cfRule>
  </conditionalFormatting>
  <conditionalFormatting sqref="H8:O169">
    <cfRule type="expression" dxfId="113" priority="4" stopIfTrue="1">
      <formula>$E8="*H"</formula>
    </cfRule>
    <cfRule type="cellIs" dxfId="112" priority="5" operator="equal">
      <formula>"**"</formula>
    </cfRule>
  </conditionalFormatting>
  <conditionalFormatting sqref="K6">
    <cfRule type="cellIs" dxfId="111" priority="42" operator="between">
      <formula>0</formula>
      <formula>0.0449</formula>
    </cfRule>
    <cfRule type="cellIs" dxfId="110" priority="44" operator="between">
      <formula>0.065</formula>
      <formula>1</formula>
    </cfRule>
    <cfRule type="cellIs" dxfId="109" priority="43" stopIfTrue="1" operator="between">
      <formula>0.045</formula>
      <formula>0.06449</formula>
    </cfRule>
  </conditionalFormatting>
  <conditionalFormatting sqref="K8">
    <cfRule type="colorScale" priority="91">
      <colorScale>
        <cfvo type="percent" val="3"/>
        <cfvo type="percent" val="5"/>
        <cfvo type="percent" val="7"/>
        <color rgb="FFFF3437"/>
        <color rgb="FFFFFF00"/>
        <color rgb="FF92D050"/>
      </colorScale>
    </cfRule>
  </conditionalFormatting>
  <conditionalFormatting sqref="K9:K159">
    <cfRule type="cellIs" dxfId="108" priority="70" operator="between">
      <formula>0.065</formula>
      <formula>1</formula>
    </cfRule>
    <cfRule type="cellIs" dxfId="107" priority="69" stopIfTrue="1" operator="between">
      <formula>0.045</formula>
      <formula>0.06449</formula>
    </cfRule>
    <cfRule type="cellIs" dxfId="106" priority="68" operator="between">
      <formula>0</formula>
      <formula>0.0449</formula>
    </cfRule>
  </conditionalFormatting>
  <conditionalFormatting sqref="K160:K169">
    <cfRule type="colorScale" priority="77">
      <colorScale>
        <cfvo type="percent" val="3"/>
        <cfvo type="percent" val="5"/>
        <cfvo type="percent" val="7"/>
        <color rgb="FFFF3437"/>
        <color rgb="FFFFFF00"/>
        <color rgb="FF92D050"/>
      </colorScale>
    </cfRule>
  </conditionalFormatting>
  <conditionalFormatting sqref="K6:M6">
    <cfRule type="cellIs" dxfId="105" priority="35" operator="equal">
      <formula>"**"</formula>
    </cfRule>
    <cfRule type="cellIs" dxfId="104" priority="32" stopIfTrue="1" operator="equal">
      <formula>"***"</formula>
    </cfRule>
    <cfRule type="expression" dxfId="103" priority="33" stopIfTrue="1">
      <formula>$E6="*T"</formula>
    </cfRule>
    <cfRule type="expression" dxfId="102" priority="34" stopIfTrue="1">
      <formula>$E6="*H"</formula>
    </cfRule>
  </conditionalFormatting>
  <conditionalFormatting sqref="L6">
    <cfRule type="cellIs" dxfId="101" priority="39" operator="between">
      <formula>0</formula>
      <formula>50</formula>
    </cfRule>
    <cfRule type="cellIs" dxfId="100" priority="40" operator="between">
      <formula>51</formula>
      <formula>100</formula>
    </cfRule>
    <cfRule type="cellIs" dxfId="99" priority="41" operator="between">
      <formula>101</formula>
      <formula>99999</formula>
    </cfRule>
  </conditionalFormatting>
  <conditionalFormatting sqref="L8">
    <cfRule type="colorScale" priority="90">
      <colorScale>
        <cfvo type="num" val="50"/>
        <cfvo type="num" val="75"/>
        <cfvo type="num" val="100"/>
        <color rgb="FF92D050"/>
        <color rgb="FFFFFF00"/>
        <color rgb="FFFF3437"/>
      </colorScale>
    </cfRule>
  </conditionalFormatting>
  <conditionalFormatting sqref="L9:L169">
    <cfRule type="cellIs" dxfId="98" priority="25" operator="between">
      <formula>101</formula>
      <formula>99999</formula>
    </cfRule>
    <cfRule type="cellIs" dxfId="97" priority="24" stopIfTrue="1" operator="between">
      <formula>50</formula>
      <formula>100</formula>
    </cfRule>
    <cfRule type="cellIs" dxfId="96" priority="23" operator="between">
      <formula>0</formula>
      <formula>50</formula>
    </cfRule>
  </conditionalFormatting>
  <conditionalFormatting sqref="L160:L169">
    <cfRule type="colorScale" priority="31">
      <colorScale>
        <cfvo type="num" val="50"/>
        <cfvo type="num" val="75"/>
        <cfvo type="num" val="100"/>
        <color rgb="FF92D050"/>
        <color rgb="FFFFFF00"/>
        <color rgb="FFFF3437"/>
      </colorScale>
    </cfRule>
    <cfRule type="cellIs" dxfId="95" priority="29" operator="equal">
      <formula>"**"</formula>
    </cfRule>
    <cfRule type="expression" dxfId="94" priority="28" stopIfTrue="1">
      <formula>$E160="*H"</formula>
    </cfRule>
    <cfRule type="expression" dxfId="93" priority="27" stopIfTrue="1">
      <formula>$E160="*T"</formula>
    </cfRule>
    <cfRule type="cellIs" dxfId="92" priority="26" stopIfTrue="1" operator="equal">
      <formula>"***"</formula>
    </cfRule>
  </conditionalFormatting>
  <conditionalFormatting sqref="M6">
    <cfRule type="cellIs" dxfId="91" priority="36" operator="between">
      <formula>0</formula>
      <formula>500</formula>
    </cfRule>
    <cfRule type="cellIs" dxfId="90" priority="37" stopIfTrue="1" operator="between">
      <formula>501</formula>
      <formula>750</formula>
    </cfRule>
    <cfRule type="cellIs" dxfId="89" priority="38" operator="between">
      <formula>751</formula>
      <formula>99999</formula>
    </cfRule>
  </conditionalFormatting>
  <conditionalFormatting sqref="M8">
    <cfRule type="colorScale" priority="89">
      <colorScale>
        <cfvo type="num" val="500"/>
        <cfvo type="num" val="625"/>
        <cfvo type="num" val="750"/>
        <color rgb="FF92D050"/>
        <color rgb="FFFFFF00"/>
        <color rgb="FFFF3437"/>
      </colorScale>
    </cfRule>
  </conditionalFormatting>
  <conditionalFormatting sqref="M9:M169">
    <cfRule type="cellIs" dxfId="88" priority="6" operator="between">
      <formula>0</formula>
      <formula>500</formula>
    </cfRule>
    <cfRule type="cellIs" dxfId="87" priority="8" operator="between">
      <formula>751</formula>
      <formula>99999</formula>
    </cfRule>
    <cfRule type="cellIs" dxfId="86" priority="7" operator="between">
      <formula>500</formula>
      <formula>750</formula>
    </cfRule>
    <cfRule type="cellIs" dxfId="85" priority="1" stopIfTrue="1" operator="equal">
      <formula>"∞"</formula>
    </cfRule>
  </conditionalFormatting>
  <pageMargins left="0.7" right="0.7" top="0.75" bottom="0.75" header="0.3" footer="0.3"/>
  <pageSetup scale="5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4A9853-DDE5-8543-9EB3-98101B5789F8}">
  <sheetPr>
    <pageSetUpPr fitToPage="1"/>
  </sheetPr>
  <dimension ref="A1:AK169"/>
  <sheetViews>
    <sheetView showGridLines="0" topLeftCell="G1" workbookViewId="0">
      <pane ySplit="6" topLeftCell="A22" activePane="bottomLeft" state="frozen"/>
      <selection activeCell="G1" sqref="G1"/>
      <selection pane="bottomLeft" activeCell="K30" sqref="K30"/>
    </sheetView>
  </sheetViews>
  <sheetFormatPr defaultColWidth="8.81640625" defaultRowHeight="14.5" x14ac:dyDescent="0.35"/>
  <cols>
    <col min="1" max="2" width="8.81640625" hidden="1" customWidth="1"/>
    <col min="3" max="3" width="16.1796875" hidden="1" customWidth="1"/>
    <col min="4" max="4" width="8.81640625" hidden="1" customWidth="1"/>
    <col min="5" max="6" width="42" hidden="1" customWidth="1"/>
    <col min="7" max="7" width="34.81640625" style="65" bestFit="1" customWidth="1"/>
    <col min="8" max="10" width="14.453125" style="65" customWidth="1"/>
    <col min="11" max="11" width="19.453125" style="65" bestFit="1" customWidth="1"/>
    <col min="12" max="13" width="14.453125" style="65" customWidth="1"/>
    <col min="14" max="14" width="19.453125" style="65" customWidth="1"/>
    <col min="15" max="15" width="14.453125" style="65" customWidth="1"/>
    <col min="17" max="25" width="8.81640625" customWidth="1"/>
    <col min="27" max="37" width="16.81640625" hidden="1" customWidth="1"/>
  </cols>
  <sheetData>
    <row r="1" spans="1:37" ht="32.25" customHeight="1" thickBot="1" x14ac:dyDescent="0.4">
      <c r="G1" s="323" t="s">
        <v>24</v>
      </c>
      <c r="H1" s="419" t="s">
        <v>12</v>
      </c>
      <c r="I1" s="420"/>
      <c r="J1" s="421"/>
      <c r="K1"/>
      <c r="L1"/>
      <c r="M1"/>
      <c r="N1"/>
      <c r="O1"/>
      <c r="AA1" t="s">
        <v>10</v>
      </c>
      <c r="AB1" t="s">
        <v>11</v>
      </c>
      <c r="AC1" t="s">
        <v>12</v>
      </c>
      <c r="AD1" t="s">
        <v>13</v>
      </c>
      <c r="AE1" t="s">
        <v>25</v>
      </c>
    </row>
    <row r="2" spans="1:37" x14ac:dyDescent="0.35">
      <c r="H2" s="315" t="str">
        <f>IFERROR(HLOOKUP(#REF!,DATA_FINAL!$AS$1:$AU$4,4,FALSE),"Alpha")</f>
        <v>Alpha</v>
      </c>
    </row>
    <row r="3" spans="1:37" s="70" customFormat="1" ht="24" customHeight="1" x14ac:dyDescent="0.5">
      <c r="G3" s="73" t="s">
        <v>26</v>
      </c>
      <c r="H3" s="74"/>
      <c r="I3" s="74"/>
      <c r="J3" s="74"/>
      <c r="K3" s="74"/>
      <c r="L3" s="74"/>
      <c r="M3" s="74"/>
      <c r="N3" s="75"/>
      <c r="O3" s="74"/>
    </row>
    <row r="4" spans="1:37" ht="20.25" customHeight="1" thickBot="1" x14ac:dyDescent="0.4">
      <c r="G4" s="239" t="str">
        <f>DATA_FINAL!G1</f>
        <v>December '25</v>
      </c>
      <c r="H4" s="66"/>
      <c r="I4" s="66"/>
      <c r="J4" s="66"/>
      <c r="K4" s="66"/>
      <c r="L4" s="66"/>
      <c r="M4" s="66"/>
      <c r="N4" s="76"/>
      <c r="O4" s="66"/>
    </row>
    <row r="5" spans="1:37" s="79" customFormat="1" ht="18" customHeight="1" x14ac:dyDescent="0.35">
      <c r="A5"/>
      <c r="B5"/>
      <c r="C5"/>
      <c r="D5"/>
      <c r="E5"/>
      <c r="F5"/>
      <c r="G5" s="422" t="str">
        <f>"Region Totals (Store Count: "&amp;COUNTIF(DATA_FINAL!$B$5:$B$350,$H$1)&amp;")"</f>
        <v>Region Totals (Store Count: 46)</v>
      </c>
      <c r="H5" s="80" t="s">
        <v>2</v>
      </c>
      <c r="I5" s="80" t="s">
        <v>3</v>
      </c>
      <c r="J5" s="80" t="s">
        <v>4</v>
      </c>
      <c r="K5" s="80" t="s">
        <v>27</v>
      </c>
      <c r="L5" s="80" t="s">
        <v>6</v>
      </c>
      <c r="M5" s="80" t="s">
        <v>7</v>
      </c>
      <c r="N5" s="81" t="s">
        <v>8</v>
      </c>
      <c r="O5" s="80" t="s">
        <v>9</v>
      </c>
      <c r="P5" s="377"/>
      <c r="Q5" s="377"/>
      <c r="R5" s="377"/>
      <c r="S5" s="377"/>
      <c r="T5" s="377"/>
      <c r="U5" s="377"/>
      <c r="V5" s="377"/>
      <c r="W5" s="377"/>
      <c r="X5" s="377"/>
      <c r="Y5" s="377"/>
      <c r="Z5" s="377"/>
      <c r="AA5" s="385" t="s">
        <v>28</v>
      </c>
      <c r="AB5" s="377"/>
      <c r="AC5" s="377"/>
      <c r="AD5" s="377"/>
      <c r="AE5" s="377"/>
      <c r="AF5" s="377"/>
      <c r="AG5" s="377"/>
      <c r="AH5" s="377"/>
      <c r="AI5" s="377"/>
      <c r="AJ5" s="377"/>
      <c r="AK5" s="377"/>
    </row>
    <row r="6" spans="1:37" ht="30" customHeight="1" x14ac:dyDescent="0.35">
      <c r="G6" s="423"/>
      <c r="H6" s="77">
        <f>SUMIFS(DATA_FINAL!$AC$5:$AC$350,DATA_FINAL!$B$5:$B$350,$H$1&amp;"-ALL")</f>
        <v>80017</v>
      </c>
      <c r="I6" s="82">
        <f>SUMIFS(DATA_FINAL!$P$5:$P$350,DATA_FINAL!$B$5:$B$350,$H$1&amp;"-ALL")</f>
        <v>1724</v>
      </c>
      <c r="J6" s="82">
        <f>SUMIFS(DATA_FINAL!$S$5:$S$350,DATA_FINAL!$B$5:$B$350,$H$1&amp;"-ALL")</f>
        <v>180</v>
      </c>
      <c r="K6" s="324">
        <f>J6/I6</f>
        <v>0.10440835266821345</v>
      </c>
      <c r="L6" s="325">
        <f>H6/I6</f>
        <v>46.41357308584687</v>
      </c>
      <c r="M6" s="325">
        <f>H6/J6</f>
        <v>444.53888888888889</v>
      </c>
      <c r="N6" s="242">
        <f>IF(H1="TrueCar","-",SUMIFS(DATA_FINAL!$AG$5:$AG$350,DATA_FINAL!$B$5:$B$350,$H$1&amp;"-ALL"))</f>
        <v>4908</v>
      </c>
      <c r="O6" s="83">
        <f>H6/N6</f>
        <v>16.303382233088836</v>
      </c>
      <c r="AA6" s="32">
        <f>IFERROR(SUMIFS(KEY!$AB$6:$AB$110,KEY!$W$6:$W$110,$H$1),0)</f>
        <v>1</v>
      </c>
    </row>
    <row r="7" spans="1:37" ht="16" customHeight="1" thickBot="1" x14ac:dyDescent="0.4"/>
    <row r="8" spans="1:37" ht="15" hidden="1" customHeight="1" thickBot="1" x14ac:dyDescent="0.4">
      <c r="A8">
        <v>1</v>
      </c>
      <c r="B8">
        <f>IF(A8="","",COUNTIFS($A$8:$A8,A8)-2)</f>
        <v>-1</v>
      </c>
      <c r="C8" t="str">
        <f>H1</f>
        <v>CarGurus.com</v>
      </c>
      <c r="D8" t="str">
        <f>IFERROR(VLOOKUP($C8&amp;"-"&amp;$A8,KEY!$X$6:$Y$110,2,FALSE),"")</f>
        <v>PAG WEST</v>
      </c>
      <c r="E8" t="str">
        <f>IF(B8=-1,"*N",IF(B8=0,"*H",IF(B8&lt;(COUNTIFS(DATA_FINAL!$B$5:$B$350,C8,DATA_FINAL!$D$5:$D$350,D8)+1),VLOOKUP(C8&amp;"-"&amp;D8&amp;"-"&amp;B8,DATA_FINAL!$F$5:$G$350,2,FALSE),IF(B8=(COUNTIFS(DATA_FINAL!$B$5:$B$350,C8,DATA_FINAL!$D$5:$D$350,D8)+1),"*T",""))))</f>
        <v>*N</v>
      </c>
      <c r="F8" t="str">
        <f t="shared" ref="F8:F9" si="0">IF(OR(E8="",E8="*N",E8="*H",E8="*T"),"",C8&amp;"-"&amp;E8)</f>
        <v/>
      </c>
      <c r="G8" s="64" t="str">
        <f>IF(E8="","***",IF(E8="*N",D8,IF(E8="*H",AA$9,IF(E8="*T","TOTAL (Store Count: "&amp;B7&amp;")",IFERROR(VLOOKUP(F8,DATA_FINAL!$A$5:$G$324,7,FALSE),"")))))</f>
        <v>PAG WEST</v>
      </c>
      <c r="H8" s="71" t="str">
        <f>IF($G8=$D8,AF$8,IF($G8=$AA$9,AF$9,IF(LEFT($G8,5)=LEFT($AA$10,5),SUMIFS(DATA_FINAL!$AC$5:$AC$350,DATA_FINAL!$B$5:$B$350,$C8,DATA_FINAL!$D$5:$D$350,$D8),IF($G8="***","***",IFERROR(SUMIFS(DATA_FINAL!$AC$5:$AC$350,DATA_FINAL!$A$5:$A$350,$F8),"")))))</f>
        <v>**</v>
      </c>
      <c r="I8" s="72" t="str">
        <f>IF($G8=$D8,AB$8,IF($G8=$AA$9,AB$9,IF(LEFT($G8,5)=LEFT($AA$10,5),SUMIFS(DATA_FINAL!$P$5:$P$350,DATA_FINAL!$B$5:$B$350,$C8,DATA_FINAL!$D$5:$D$350,$D8),IF($G8="***","***",IFERROR(SUMIFS(DATA_FINAL!$P$5:$P$350,DATA_FINAL!$A$5:$A$350,$F8),"")))))</f>
        <v>**</v>
      </c>
      <c r="J8" s="72" t="str">
        <f>IF($G8=$D8,AC$8,IF($G8=$AA$9,AC$9,IF(LEFT($G8,5)=LEFT($AA$10,5),SUMIFS(DATA_FINAL!$S$5:$S$350,DATA_FINAL!$B$5:$B$350,$C8,DATA_FINAL!$D$5:$D$350,$D8),IF($G8="***","***",IFERROR(SUMIFS(DATA_FINAL!$S$5:$S$350,DATA_FINAL!$A$5:$A$350,$F8),"")))))</f>
        <v>**</v>
      </c>
      <c r="K8" s="84" t="str">
        <f t="shared" ref="K8:K71" si="1">IF($G8=$D8,AD$8,IF($G8=$AA$9,AD$9,IF($G8="***","***",IFERROR(J8/I8,"-"))))</f>
        <v>**</v>
      </c>
      <c r="L8" s="72" t="str">
        <f t="shared" ref="L8:L71" si="2">IF($G8=$D8,AG$8,IF($G8=$AA$9,AG$9,IF($G8="***","***",IFERROR(H8/I8,"-"))))</f>
        <v>**</v>
      </c>
      <c r="M8" s="72" t="str">
        <f t="shared" ref="M8" si="3">IF($G8=$D8,AH$8,IF($G8=$AA$9,AH$9,IF($G8="***","***",IFERROR(H8/J8,"-"))))</f>
        <v>**</v>
      </c>
      <c r="N8" s="71" t="str">
        <f>IF($G8=$D8,AJ$8,IF($G8=$AA$9,AJ$9,IF(LEFT($G8,5)=LEFT($AA$10,5),SUMIFS(DATA_FINAL!$AG$5:$AG$350,DATA_FINAL!$B$5:$B$350,$C8,DATA_FINAL!$D$5:$D$350,$D8),IF($G8="***","***",IFERROR(SUMIFS(DATA_FINAL!$AG$5:$AG$350,DATA_FINAL!$A$5:$A$350,$F8),"")))))</f>
        <v>**</v>
      </c>
      <c r="O8" s="307" t="str">
        <f t="shared" ref="O8" si="4">IF($G8=$D8,AJ$8,IF($G8=$AA$9,AK$9,IF($G8="***","***",IFERROR(H8/N8,"-"))))</f>
        <v>**</v>
      </c>
      <c r="AA8" s="36" t="s">
        <v>29</v>
      </c>
      <c r="AB8" s="36" t="s">
        <v>30</v>
      </c>
      <c r="AC8" s="36" t="s">
        <v>30</v>
      </c>
      <c r="AD8" s="36" t="s">
        <v>30</v>
      </c>
      <c r="AE8" s="36" t="s">
        <v>30</v>
      </c>
      <c r="AF8" s="36" t="s">
        <v>30</v>
      </c>
      <c r="AG8" s="36" t="s">
        <v>30</v>
      </c>
      <c r="AH8" s="36" t="s">
        <v>30</v>
      </c>
      <c r="AI8" s="36" t="s">
        <v>30</v>
      </c>
      <c r="AJ8" s="36" t="s">
        <v>30</v>
      </c>
      <c r="AK8" s="36" t="s">
        <v>30</v>
      </c>
    </row>
    <row r="9" spans="1:37" ht="15" customHeight="1" x14ac:dyDescent="0.35">
      <c r="A9">
        <f>IF(A8="","",IF(B8&gt;(SUMIFS(KEY!$Z$6:$Z$110,KEY!$X$6:$X$110,C9&amp;"-"&amp;A8)+1),IF((A8+1)&gt;$AA$6,"",(A8+1)),A8))</f>
        <v>1</v>
      </c>
      <c r="B9">
        <f>IF(A9="","",COUNTIFS($A$8:$A9,A9)-2)</f>
        <v>0</v>
      </c>
      <c r="C9" t="str">
        <f>C8</f>
        <v>CarGurus.com</v>
      </c>
      <c r="D9" t="str">
        <f>IFERROR(VLOOKUP($C9&amp;"-"&amp;$A9,KEY!$X$6:$Y$110,2,FALSE),"")</f>
        <v>PAG WEST</v>
      </c>
      <c r="E9" t="str">
        <f>IF(B9=-1,"*N",IF(B9=0,"*H",IF(B9&lt;(COUNTIFS(DATA_FINAL!$B$5:$B$350,C9,DATA_FINAL!$D$5:$D$350,D9)+1),VLOOKUP(C9&amp;"-"&amp;D9&amp;"-"&amp;B9,DATA_FINAL!$F$5:$G$350,2,FALSE),IF(B9=(COUNTIFS(DATA_FINAL!$B$5:$B$350,C9,DATA_FINAL!$D$5:$D$350,D9)+1),"*T",""))))</f>
        <v>*H</v>
      </c>
      <c r="F9" t="str">
        <f t="shared" si="0"/>
        <v/>
      </c>
      <c r="G9" s="64" t="str">
        <f>IF(E9="","***",IF(E9="*N",D9,IF(E9="*H",AA$9,IF(E9="*T","TOTAL (Store Count: "&amp;B8&amp;")",IFERROR(VLOOKUP(F9,DATA_FINAL!$A$5:$G$324,7,FALSE),"")))))</f>
        <v>Store</v>
      </c>
      <c r="H9" s="71" t="str">
        <f>IF($G9=$D9,AF$8,IF($G9=$AA$9,AF$9,IF(LEFT($G9,5)=LEFT($AA$10,5),SUMIFS(DATA_FINAL!$AC$5:$AC$350,DATA_FINAL!$B$5:$B$350,$C9,DATA_FINAL!$D$5:$D$350,$D9),IF($G9="***","***",IFERROR(SUMIFS(DATA_FINAL!$AC$5:$AC$350,DATA_FINAL!$A$5:$A$350,$F9),"")))))</f>
        <v>Vendor Cost</v>
      </c>
      <c r="I9" s="72" t="str">
        <f>IF($G9=$D9,AB$8,IF($G9=$AA$9,AB$9,IF(LEFT($G9,5)=LEFT($AA$10,5),SUMIFS(DATA_FINAL!$P$5:$P$350,DATA_FINAL!$B$5:$B$350,$C9,DATA_FINAL!$D$5:$D$350,$D9),IF($G9="***","***",IFERROR(SUMIFS(DATA_FINAL!$P$5:$P$350,DATA_FINAL!$A$5:$A$350,$F9),"")))))</f>
        <v>Total Leads</v>
      </c>
      <c r="J9" s="72" t="str">
        <f>IF($G9=$D9,AC$8,IF($G9=$AA$9,AC$9,IF(LEFT($G9,5)=LEFT($AA$10,5),SUMIFS(DATA_FINAL!$S$5:$S$350,DATA_FINAL!$B$5:$B$350,$C9,DATA_FINAL!$D$5:$D$350,$D9),IF($G9="***","***",IFERROR(SUMIFS(DATA_FINAL!$S$5:$S$350,DATA_FINAL!$A$5:$A$350,$F9),"")))))</f>
        <v>Total Sold</v>
      </c>
      <c r="K9" s="84" t="str">
        <f t="shared" si="1"/>
        <v>Prospects Sold %</v>
      </c>
      <c r="L9" s="72" t="str">
        <f t="shared" si="2"/>
        <v>Cost/Lead</v>
      </c>
      <c r="M9" s="72" t="str">
        <f t="shared" ref="M9:M40" si="5">IF($G9=$D9,AH$8,IF($G9=$AA$9,AH$9,IF($G9="***","***",IFERROR(H9/J9,"∞"))))</f>
        <v>Cost/Sold</v>
      </c>
      <c r="N9" s="71" t="str">
        <f>IF($G9=$D9,AJ$8,IF($G9=$AA$9,AJ$9,IF(LEFT($G9,5)=LEFT($AA$10,5),SUMIFS(DATA_FINAL!$AG$5:$AG$350,DATA_FINAL!$B$5:$B$350,$C9,DATA_FINAL!$D$5:$D$350,$D9),IF($G9="***","***",IFERROR(SUMIFS(DATA_FINAL!$AG$5:$AG$350,DATA_FINAL!$A$5:$A$350,$F9),"")))))</f>
        <v>Website Referrals</v>
      </c>
      <c r="O9" s="307" t="str">
        <f>IF($G9=$D9,AJ$8,IF($G9=$AA$9,AK$9,IF($G9="***","***",IFERROR(H9/N9,"-"))))</f>
        <v>Cost/Referral</v>
      </c>
      <c r="AA9" s="35" t="s">
        <v>31</v>
      </c>
      <c r="AB9" s="1" t="s">
        <v>3</v>
      </c>
      <c r="AC9" s="1" t="s">
        <v>4</v>
      </c>
      <c r="AD9" s="1" t="s">
        <v>27</v>
      </c>
      <c r="AE9" s="1" t="s">
        <v>32</v>
      </c>
      <c r="AF9" s="1" t="s">
        <v>2</v>
      </c>
      <c r="AG9" s="1" t="s">
        <v>6</v>
      </c>
      <c r="AH9" s="1" t="s">
        <v>7</v>
      </c>
      <c r="AI9" s="1" t="s">
        <v>33</v>
      </c>
      <c r="AJ9" s="1" t="s">
        <v>8</v>
      </c>
      <c r="AK9" s="1" t="s">
        <v>9</v>
      </c>
    </row>
    <row r="10" spans="1:37" ht="15" customHeight="1" x14ac:dyDescent="0.35">
      <c r="A10">
        <f>IF(A9="","",IF(B9&gt;(SUMIFS(KEY!$Z$6:$Z$110,KEY!$X$6:$X$110,C10&amp;"-"&amp;A9)+1),IF((A9+1)&gt;$AA$6,"",(A9+1)),A9))</f>
        <v>1</v>
      </c>
      <c r="B10">
        <f>IF(A10="","",COUNTIFS($A$8:$A10,A10)-2)</f>
        <v>1</v>
      </c>
      <c r="C10" t="str">
        <f t="shared" ref="C10:C73" si="6">C9</f>
        <v>CarGurus.com</v>
      </c>
      <c r="D10" t="str">
        <f>IFERROR(VLOOKUP($C10&amp;"-"&amp;$A10,KEY!$X$6:$Y$110,2,FALSE),"")</f>
        <v>PAG WEST</v>
      </c>
      <c r="E10" t="str">
        <f>IF(B10=-1,"*N",IF(B10=0,"*H",IF(B10&lt;(COUNTIFS(DATA_FINAL!$B$5:$B$350,C10,DATA_FINAL!$D$5:$D$350,D10)+1),VLOOKUP(C10&amp;"-"&amp;D10&amp;"-"&amp;B10,DATA_FINAL!$F$5:$G$350,2,FALSE),IF(B10=(COUNTIFS(DATA_FINAL!$B$5:$B$350,C10,DATA_FINAL!$D$5:$D$350,D10)+1),"*T",""))))</f>
        <v>Crevier BMW</v>
      </c>
      <c r="F10" t="str">
        <f>IF(OR(E10="",E10="*N",E10="*H",E10="*T"),"",C10&amp;"-"&amp;E10)</f>
        <v>CarGurus.com-Crevier BMW</v>
      </c>
      <c r="G10" s="64" t="str">
        <f>IF(E10="","***",IF(E10="*N",D10,IF(E10="*H",AA$9,IF(E10="*T","TOTAL (Store Count: "&amp;B9&amp;")",IFERROR(VLOOKUP(F10,DATA_FINAL!$A$5:$G$324,7,FALSE),"")))))</f>
        <v>Crevier BMW</v>
      </c>
      <c r="H10" s="71">
        <f>IF($G10=$D10,AF$8,IF($G10=$AA$9,AF$9,IF(LEFT($G10,5)=LEFT($AA$10,5),SUMIFS(DATA_FINAL!$AC$5:$AC$350,DATA_FINAL!$B$5:$B$350,$C10,DATA_FINAL!$D$5:$D$350,$D10),IF($G10="***","***",IFERROR(SUMIFS(DATA_FINAL!$AC$5:$AC$350,DATA_FINAL!$A$5:$A$350,$F10),"")))))</f>
        <v>1967</v>
      </c>
      <c r="I10" s="72">
        <f>IF($G10=$D10,AB$8,IF($G10=$AA$9,AB$9,IF(LEFT($G10,5)=LEFT($AA$10,5),SUMIFS(DATA_FINAL!$P$5:$P$350,DATA_FINAL!$B$5:$B$350,$C10,DATA_FINAL!$D$5:$D$350,$D10),IF($G10="***","***",IFERROR(SUMIFS(DATA_FINAL!$P$5:$P$350,DATA_FINAL!$A$5:$A$350,$F10),"")))))</f>
        <v>201</v>
      </c>
      <c r="J10" s="72">
        <f>IF($G10=$D10,AC$8,IF($G10=$AA$9,AC$9,IF(LEFT($G10,5)=LEFT($AA$10,5),SUMIFS(DATA_FINAL!$S$5:$S$350,DATA_FINAL!$B$5:$B$350,$C10,DATA_FINAL!$D$5:$D$350,$D10),IF($G10="***","***",IFERROR(SUMIFS(DATA_FINAL!$S$5:$S$350,DATA_FINAL!$A$5:$A$350,$F10),"")))))</f>
        <v>30</v>
      </c>
      <c r="K10" s="84">
        <f t="shared" si="1"/>
        <v>0.14925373134328357</v>
      </c>
      <c r="L10" s="72">
        <f t="shared" si="2"/>
        <v>9.7860696517412933</v>
      </c>
      <c r="M10" s="72">
        <f t="shared" si="5"/>
        <v>65.566666666666663</v>
      </c>
      <c r="N10" s="71">
        <f>IF($G10=$D10,AJ$8,IF($G10=$AA$9,AJ$9,IF(LEFT($G10,5)=LEFT($AA$10,5),SUMIFS(DATA_FINAL!$AG$5:$AG$350,DATA_FINAL!$B$5:$B$350,$C10,DATA_FINAL!$D$5:$D$350,$D10),IF($G10="***","***",IFERROR(SUMIFS(DATA_FINAL!$AG$5:$AG$350,DATA_FINAL!$A$5:$A$350,$F10),"")))))</f>
        <v>667</v>
      </c>
      <c r="O10" s="307">
        <f t="shared" ref="O10:O73" si="7">IF($G10=$D10,AJ$8,IF($G10=$AA$9,AK$9,IF($G10="***","***",IFERROR(H10/N10,"-"))))</f>
        <v>2.9490254872563719</v>
      </c>
      <c r="AA10" s="34" t="s">
        <v>34</v>
      </c>
      <c r="AB10" s="2"/>
      <c r="AC10" s="2"/>
      <c r="AD10" s="3"/>
      <c r="AE10" s="4"/>
      <c r="AF10" s="4"/>
      <c r="AG10" s="5"/>
      <c r="AH10" s="5"/>
      <c r="AI10" s="6"/>
      <c r="AJ10" s="7"/>
      <c r="AK10" s="7"/>
    </row>
    <row r="11" spans="1:37" ht="15" customHeight="1" x14ac:dyDescent="0.35">
      <c r="A11">
        <f>IF(A10="","",IF(B10&gt;(SUMIFS(KEY!$Z$6:$Z$110,KEY!$X$6:$X$110,C11&amp;"-"&amp;A10)+1),IF((A10+1)&gt;$AA$6,"",(A10+1)),A10))</f>
        <v>1</v>
      </c>
      <c r="B11">
        <f>IF(A11="","",COUNTIFS($A$8:$A11,A11)-2)</f>
        <v>2</v>
      </c>
      <c r="C11" t="str">
        <f t="shared" si="6"/>
        <v>CarGurus.com</v>
      </c>
      <c r="D11" t="str">
        <f>IFERROR(VLOOKUP($C11&amp;"-"&amp;$A11,KEY!$X$6:$Y$110,2,FALSE),"")</f>
        <v>PAG WEST</v>
      </c>
      <c r="E11" t="str">
        <f>IF(B11=-1,"*N",IF(B11=0,"*H",IF(B11&lt;(COUNTIFS(DATA_FINAL!$B$5:$B$350,C11,DATA_FINAL!$D$5:$D$350,D11)+1),VLOOKUP(C11&amp;"-"&amp;D11&amp;"-"&amp;B11,DATA_FINAL!$F$5:$G$350,2,FALSE),IF(B11=(COUNTIFS(DATA_FINAL!$B$5:$B$350,C11,DATA_FINAL!$D$5:$D$350,D11)+1),"*T",""))))</f>
        <v>MINI of San Diego</v>
      </c>
      <c r="F11" t="str">
        <f t="shared" ref="F11:F74" si="8">IF(OR(E11="",E11="*N",E11="*H",E11="*T"),"",C11&amp;"-"&amp;E11)</f>
        <v>CarGurus.com-MINI of San Diego</v>
      </c>
      <c r="G11" s="64" t="str">
        <f>IF(E11="","***",IF(E11="*N",D11,IF(E11="*H",AA$9,IF(E11="*T","TOTAL (Store Count: "&amp;B10&amp;")",IFERROR(VLOOKUP(F11,DATA_FINAL!$A$5:$G$324,7,FALSE),"")))))</f>
        <v>MINI of San Diego</v>
      </c>
      <c r="H11" s="71">
        <f>IF($G11=$D11,AF$8,IF($G11=$AA$9,AF$9,IF(LEFT($G11,5)=LEFT($AA$10,5),SUMIFS(DATA_FINAL!$AC$5:$AC$350,DATA_FINAL!$B$5:$B$350,$C11,DATA_FINAL!$D$5:$D$350,$D11),IF($G11="***","***",IFERROR(SUMIFS(DATA_FINAL!$AC$5:$AC$350,DATA_FINAL!$A$5:$A$350,$F11),"")))))</f>
        <v>300</v>
      </c>
      <c r="I11" s="72">
        <f>IF($G11=$D11,AB$8,IF($G11=$AA$9,AB$9,IF(LEFT($G11,5)=LEFT($AA$10,5),SUMIFS(DATA_FINAL!$P$5:$P$350,DATA_FINAL!$B$5:$B$350,$C11,DATA_FINAL!$D$5:$D$350,$D11),IF($G11="***","***",IFERROR(SUMIFS(DATA_FINAL!$P$5:$P$350,DATA_FINAL!$A$5:$A$350,$F11),"")))))</f>
        <v>8</v>
      </c>
      <c r="J11" s="72">
        <f>IF($G11=$D11,AC$8,IF($G11=$AA$9,AC$9,IF(LEFT($G11,5)=LEFT($AA$10,5),SUMIFS(DATA_FINAL!$S$5:$S$350,DATA_FINAL!$B$5:$B$350,$C11,DATA_FINAL!$D$5:$D$350,$D11),IF($G11="***","***",IFERROR(SUMIFS(DATA_FINAL!$S$5:$S$350,DATA_FINAL!$A$5:$A$350,$F11),"")))))</f>
        <v>2</v>
      </c>
      <c r="K11" s="84">
        <f t="shared" ref="K11:K24" si="9">IF($G11=$D11,AD$8,IF($G11=$AA$9,AD$9,IF($G11="***","***",IFERROR(J11/I11,"-"))))</f>
        <v>0.25</v>
      </c>
      <c r="L11" s="72">
        <f t="shared" ref="L11:L24" si="10">IF($G11=$D11,AG$8,IF($G11=$AA$9,AG$9,IF($G11="***","***",IFERROR(H11/I11,"-"))))</f>
        <v>37.5</v>
      </c>
      <c r="M11" s="72">
        <f t="shared" si="5"/>
        <v>150</v>
      </c>
      <c r="N11" s="71">
        <f>IF($G11=$D11,AJ$8,IF($G11=$AA$9,AJ$9,IF(LEFT($G11,5)=LEFT($AA$10,5),SUMIFS(DATA_FINAL!$AG$5:$AG$350,DATA_FINAL!$B$5:$B$350,$C11,DATA_FINAL!$D$5:$D$350,$D11),IF($G11="***","***",IFERROR(SUMIFS(DATA_FINAL!$AG$5:$AG$350,DATA_FINAL!$A$5:$A$350,$F11),"")))))</f>
        <v>17</v>
      </c>
      <c r="O11" s="307">
        <f t="shared" ref="O11:O24" si="11">IF($G11=$D11,AJ$8,IF($G11=$AA$9,AK$9,IF($G11="***","***",IFERROR(H11/N11,"-"))))</f>
        <v>17.647058823529413</v>
      </c>
    </row>
    <row r="12" spans="1:37" ht="15" customHeight="1" x14ac:dyDescent="0.35">
      <c r="A12">
        <f>IF(A11="","",IF(B11&gt;(SUMIFS(KEY!$Z$6:$Z$110,KEY!$X$6:$X$110,C12&amp;"-"&amp;A11)+1),IF((A11+1)&gt;$AA$6,"",(A11+1)),A11))</f>
        <v>1</v>
      </c>
      <c r="B12">
        <f>IF(A12="","",COUNTIFS($A$8:$A12,A12)-2)</f>
        <v>3</v>
      </c>
      <c r="C12" t="str">
        <f t="shared" si="6"/>
        <v>CarGurus.com</v>
      </c>
      <c r="D12" t="str">
        <f>IFERROR(VLOOKUP($C12&amp;"-"&amp;$A12,KEY!$X$6:$Y$110,2,FALSE),"")</f>
        <v>PAG WEST</v>
      </c>
      <c r="E12" t="str">
        <f>IF(B12=-1,"*N",IF(B12=0,"*H",IF(B12&lt;(COUNTIFS(DATA_FINAL!$B$5:$B$350,C12,DATA_FINAL!$D$5:$D$350,D12)+1),VLOOKUP(C12&amp;"-"&amp;D12&amp;"-"&amp;B12,DATA_FINAL!$F$5:$G$350,2,FALSE),IF(B12=(COUNTIFS(DATA_FINAL!$B$5:$B$350,C12,DATA_FINAL!$D$5:$D$350,D12)+1),"*T",""))))</f>
        <v>Mini of Austin</v>
      </c>
      <c r="F12" t="str">
        <f t="shared" si="8"/>
        <v>CarGurus.com-Mini of Austin</v>
      </c>
      <c r="G12" s="64" t="str">
        <f>IF(E12="","***",IF(E12="*N",D12,IF(E12="*H",AA$9,IF(E12="*T","TOTAL (Store Count: "&amp;B11&amp;")",IFERROR(VLOOKUP(F12,DATA_FINAL!$A$5:$G$324,7,FALSE),"")))))</f>
        <v>Mini of Austin</v>
      </c>
      <c r="H12" s="71">
        <f>IF($G12=$D12,AF$8,IF($G12=$AA$9,AF$9,IF(LEFT($G12,5)=LEFT($AA$10,5),SUMIFS(DATA_FINAL!$AC$5:$AC$350,DATA_FINAL!$B$5:$B$350,$C12,DATA_FINAL!$D$5:$D$350,$D12),IF($G12="***","***",IFERROR(SUMIFS(DATA_FINAL!$AC$5:$AC$350,DATA_FINAL!$A$5:$A$350,$F12),"")))))</f>
        <v>500</v>
      </c>
      <c r="I12" s="72">
        <f>IF($G12=$D12,AB$8,IF($G12=$AA$9,AB$9,IF(LEFT($G12,5)=LEFT($AA$10,5),SUMIFS(DATA_FINAL!$P$5:$P$350,DATA_FINAL!$B$5:$B$350,$C12,DATA_FINAL!$D$5:$D$350,$D12),IF($G12="***","***",IFERROR(SUMIFS(DATA_FINAL!$P$5:$P$350,DATA_FINAL!$A$5:$A$350,$F12),"")))))</f>
        <v>11</v>
      </c>
      <c r="J12" s="72">
        <f>IF($G12=$D12,AC$8,IF($G12=$AA$9,AC$9,IF(LEFT($G12,5)=LEFT($AA$10,5),SUMIFS(DATA_FINAL!$S$5:$S$350,DATA_FINAL!$B$5:$B$350,$C12,DATA_FINAL!$D$5:$D$350,$D12),IF($G12="***","***",IFERROR(SUMIFS(DATA_FINAL!$S$5:$S$350,DATA_FINAL!$A$5:$A$350,$F12),"")))))</f>
        <v>3</v>
      </c>
      <c r="K12" s="84">
        <f t="shared" si="9"/>
        <v>0.27272727272727271</v>
      </c>
      <c r="L12" s="72">
        <f t="shared" si="10"/>
        <v>45.454545454545453</v>
      </c>
      <c r="M12" s="72">
        <f t="shared" si="5"/>
        <v>166.66666666666666</v>
      </c>
      <c r="N12" s="71">
        <f>IF($G12=$D12,AJ$8,IF($G12=$AA$9,AJ$9,IF(LEFT($G12,5)=LEFT($AA$10,5),SUMIFS(DATA_FINAL!$AG$5:$AG$350,DATA_FINAL!$B$5:$B$350,$C12,DATA_FINAL!$D$5:$D$350,$D12),IF($G12="***","***",IFERROR(SUMIFS(DATA_FINAL!$AG$5:$AG$350,DATA_FINAL!$A$5:$A$350,$F12),"")))))</f>
        <v>45</v>
      </c>
      <c r="O12" s="307">
        <f t="shared" si="11"/>
        <v>11.111111111111111</v>
      </c>
    </row>
    <row r="13" spans="1:37" ht="15" customHeight="1" x14ac:dyDescent="0.35">
      <c r="A13">
        <f>IF(A12="","",IF(B12&gt;(SUMIFS(KEY!$Z$6:$Z$110,KEY!$X$6:$X$110,C13&amp;"-"&amp;A12)+1),IF((A12+1)&gt;$AA$6,"",(A12+1)),A12))</f>
        <v>1</v>
      </c>
      <c r="B13">
        <f>IF(A13="","",COUNTIFS($A$8:$A13,A13)-2)</f>
        <v>4</v>
      </c>
      <c r="C13" t="str">
        <f t="shared" si="6"/>
        <v>CarGurus.com</v>
      </c>
      <c r="D13" t="str">
        <f>IFERROR(VLOOKUP($C13&amp;"-"&amp;$A13,KEY!$X$6:$Y$110,2,FALSE),"")</f>
        <v>PAG WEST</v>
      </c>
      <c r="E13" t="str">
        <f>IF(B13=-1,"*N",IF(B13=0,"*H",IF(B13&lt;(COUNTIFS(DATA_FINAL!$B$5:$B$350,C13,DATA_FINAL!$D$5:$D$350,D13)+1),VLOOKUP(C13&amp;"-"&amp;D13&amp;"-"&amp;B13,DATA_FINAL!$F$5:$G$350,2,FALSE),IF(B13=(COUNTIFS(DATA_FINAL!$B$5:$B$350,C13,DATA_FINAL!$D$5:$D$350,D13)+1),"*T",""))))</f>
        <v>Volkswagen South Coast</v>
      </c>
      <c r="F13" t="str">
        <f t="shared" si="8"/>
        <v>CarGurus.com-Volkswagen South Coast</v>
      </c>
      <c r="G13" s="64" t="str">
        <f>IF(E13="","***",IF(E13="*N",D13,IF(E13="*H",AA$9,IF(E13="*T","TOTAL (Store Count: "&amp;B12&amp;")",IFERROR(VLOOKUP(F13,DATA_FINAL!$A$5:$G$324,7,FALSE),"")))))</f>
        <v>Volkswagen South Coast</v>
      </c>
      <c r="H13" s="71">
        <f>IF($G13=$D13,AF$8,IF($G13=$AA$9,AF$9,IF(LEFT($G13,5)=LEFT($AA$10,5),SUMIFS(DATA_FINAL!$AC$5:$AC$350,DATA_FINAL!$B$5:$B$350,$C13,DATA_FINAL!$D$5:$D$350,$D13),IF($G13="***","***",IFERROR(SUMIFS(DATA_FINAL!$AC$5:$AC$350,DATA_FINAL!$A$5:$A$350,$F13),"")))))</f>
        <v>500</v>
      </c>
      <c r="I13" s="72">
        <f>IF($G13=$D13,AB$8,IF($G13=$AA$9,AB$9,IF(LEFT($G13,5)=LEFT($AA$10,5),SUMIFS(DATA_FINAL!$P$5:$P$350,DATA_FINAL!$B$5:$B$350,$C13,DATA_FINAL!$D$5:$D$350,$D13),IF($G13="***","***",IFERROR(SUMIFS(DATA_FINAL!$P$5:$P$350,DATA_FINAL!$A$5:$A$350,$F13),"")))))</f>
        <v>22</v>
      </c>
      <c r="J13" s="72">
        <f>IF($G13=$D13,AC$8,IF($G13=$AA$9,AC$9,IF(LEFT($G13,5)=LEFT($AA$10,5),SUMIFS(DATA_FINAL!$S$5:$S$350,DATA_FINAL!$B$5:$B$350,$C13,DATA_FINAL!$D$5:$D$350,$D13),IF($G13="***","***",IFERROR(SUMIFS(DATA_FINAL!$S$5:$S$350,DATA_FINAL!$A$5:$A$350,$F13),"")))))</f>
        <v>3</v>
      </c>
      <c r="K13" s="84">
        <f t="shared" si="9"/>
        <v>0.13636363636363635</v>
      </c>
      <c r="L13" s="72">
        <f t="shared" si="10"/>
        <v>22.727272727272727</v>
      </c>
      <c r="M13" s="72">
        <f t="shared" si="5"/>
        <v>166.66666666666666</v>
      </c>
      <c r="N13" s="71">
        <f>IF($G13=$D13,AJ$8,IF($G13=$AA$9,AJ$9,IF(LEFT($G13,5)=LEFT($AA$10,5),SUMIFS(DATA_FINAL!$AG$5:$AG$350,DATA_FINAL!$B$5:$B$350,$C13,DATA_FINAL!$D$5:$D$350,$D13),IF($G13="***","***",IFERROR(SUMIFS(DATA_FINAL!$AG$5:$AG$350,DATA_FINAL!$A$5:$A$350,$F13),"")))))</f>
        <v>49</v>
      </c>
      <c r="O13" s="307">
        <f t="shared" si="11"/>
        <v>10.204081632653061</v>
      </c>
    </row>
    <row r="14" spans="1:37" ht="15" customHeight="1" x14ac:dyDescent="0.35">
      <c r="A14">
        <f>IF(A13="","",IF(B13&gt;(SUMIFS(KEY!$Z$6:$Z$110,KEY!$X$6:$X$110,C14&amp;"-"&amp;A13)+1),IF((A13+1)&gt;$AA$6,"",(A13+1)),A13))</f>
        <v>1</v>
      </c>
      <c r="B14">
        <f>IF(A14="","",COUNTIFS($A$8:$A14,A14)-2)</f>
        <v>5</v>
      </c>
      <c r="C14" t="str">
        <f t="shared" si="6"/>
        <v>CarGurus.com</v>
      </c>
      <c r="D14" t="str">
        <f>IFERROR(VLOOKUP($C14&amp;"-"&amp;$A14,KEY!$X$6:$Y$110,2,FALSE),"")</f>
        <v>PAG WEST</v>
      </c>
      <c r="E14" t="str">
        <f>IF(B14=-1,"*N",IF(B14=0,"*H",IF(B14&lt;(COUNTIFS(DATA_FINAL!$B$5:$B$350,C14,DATA_FINAL!$D$5:$D$350,D14)+1),VLOOKUP(C14&amp;"-"&amp;D14&amp;"-"&amp;B14,DATA_FINAL!$F$5:$G$350,2,FALSE),IF(B14=(COUNTIFS(DATA_FINAL!$B$5:$B$350,C14,DATA_FINAL!$D$5:$D$350,D14)+1),"*T",""))))</f>
        <v>Round Rock Hyundai</v>
      </c>
      <c r="F14" t="str">
        <f t="shared" si="8"/>
        <v>CarGurus.com-Round Rock Hyundai</v>
      </c>
      <c r="G14" s="64" t="str">
        <f>IF(E14="","***",IF(E14="*N",D14,IF(E14="*H",AA$9,IF(E14="*T","TOTAL (Store Count: "&amp;B13&amp;")",IFERROR(VLOOKUP(F14,DATA_FINAL!$A$5:$G$324,7,FALSE),"")))))</f>
        <v>Round Rock Hyundai</v>
      </c>
      <c r="H14" s="71">
        <f>IF($G14=$D14,AF$8,IF($G14=$AA$9,AF$9,IF(LEFT($G14,5)=LEFT($AA$10,5),SUMIFS(DATA_FINAL!$AC$5:$AC$350,DATA_FINAL!$B$5:$B$350,$C14,DATA_FINAL!$D$5:$D$350,$D14),IF($G14="***","***",IFERROR(SUMIFS(DATA_FINAL!$AC$5:$AC$350,DATA_FINAL!$A$5:$A$350,$F14),"")))))</f>
        <v>1650</v>
      </c>
      <c r="I14" s="72">
        <f>IF($G14=$D14,AB$8,IF($G14=$AA$9,AB$9,IF(LEFT($G14,5)=LEFT($AA$10,5),SUMIFS(DATA_FINAL!$P$5:$P$350,DATA_FINAL!$B$5:$B$350,$C14,DATA_FINAL!$D$5:$D$350,$D14),IF($G14="***","***",IFERROR(SUMIFS(DATA_FINAL!$P$5:$P$350,DATA_FINAL!$A$5:$A$350,$F14),"")))))</f>
        <v>43</v>
      </c>
      <c r="J14" s="72">
        <f>IF($G14=$D14,AC$8,IF($G14=$AA$9,AC$9,IF(LEFT($G14,5)=LEFT($AA$10,5),SUMIFS(DATA_FINAL!$S$5:$S$350,DATA_FINAL!$B$5:$B$350,$C14,DATA_FINAL!$D$5:$D$350,$D14),IF($G14="***","***",IFERROR(SUMIFS(DATA_FINAL!$S$5:$S$350,DATA_FINAL!$A$5:$A$350,$F14),"")))))</f>
        <v>8</v>
      </c>
      <c r="K14" s="84">
        <f t="shared" si="9"/>
        <v>0.18604651162790697</v>
      </c>
      <c r="L14" s="72">
        <f t="shared" si="10"/>
        <v>38.372093023255815</v>
      </c>
      <c r="M14" s="72">
        <f t="shared" si="5"/>
        <v>206.25</v>
      </c>
      <c r="N14" s="71">
        <f>IF($G14=$D14,AJ$8,IF($G14=$AA$9,AJ$9,IF(LEFT($G14,5)=LEFT($AA$10,5),SUMIFS(DATA_FINAL!$AG$5:$AG$350,DATA_FINAL!$B$5:$B$350,$C14,DATA_FINAL!$D$5:$D$350,$D14),IF($G14="***","***",IFERROR(SUMIFS(DATA_FINAL!$AG$5:$AG$350,DATA_FINAL!$A$5:$A$350,$F14),"")))))</f>
        <v>128</v>
      </c>
      <c r="O14" s="307">
        <f t="shared" si="11"/>
        <v>12.890625</v>
      </c>
    </row>
    <row r="15" spans="1:37" ht="15" customHeight="1" x14ac:dyDescent="0.35">
      <c r="A15">
        <f>IF(A14="","",IF(B14&gt;(SUMIFS(KEY!$Z$6:$Z$110,KEY!$X$6:$X$110,C15&amp;"-"&amp;A14)+1),IF((A14+1)&gt;$AA$6,"",(A14+1)),A14))</f>
        <v>1</v>
      </c>
      <c r="B15">
        <f>IF(A15="","",COUNTIFS($A$8:$A15,A15)-2)</f>
        <v>6</v>
      </c>
      <c r="C15" t="str">
        <f t="shared" si="6"/>
        <v>CarGurus.com</v>
      </c>
      <c r="D15" t="str">
        <f>IFERROR(VLOOKUP($C15&amp;"-"&amp;$A15,KEY!$X$6:$Y$110,2,FALSE),"")</f>
        <v>PAG WEST</v>
      </c>
      <c r="E15" t="str">
        <f>IF(B15=-1,"*N",IF(B15=0,"*H",IF(B15&lt;(COUNTIFS(DATA_FINAL!$B$5:$B$350,C15,DATA_FINAL!$D$5:$D$350,D15)+1),VLOOKUP(C15&amp;"-"&amp;D15&amp;"-"&amp;B15,DATA_FINAL!$F$5:$G$350,2,FALSE),IF(B15=(COUNTIFS(DATA_FINAL!$B$5:$B$350,C15,DATA_FINAL!$D$5:$D$350,D15)+1),"*T",""))))</f>
        <v>Tempe Honda</v>
      </c>
      <c r="F15" t="str">
        <f t="shared" si="8"/>
        <v>CarGurus.com-Tempe Honda</v>
      </c>
      <c r="G15" s="64" t="str">
        <f>IF(E15="","***",IF(E15="*N",D15,IF(E15="*H",AA$9,IF(E15="*T","TOTAL (Store Count: "&amp;B14&amp;")",IFERROR(VLOOKUP(F15,DATA_FINAL!$A$5:$G$324,7,FALSE),"")))))</f>
        <v>Tempe Honda</v>
      </c>
      <c r="H15" s="71">
        <f>IF($G15=$D15,AF$8,IF($G15=$AA$9,AF$9,IF(LEFT($G15,5)=LEFT($AA$10,5),SUMIFS(DATA_FINAL!$AC$5:$AC$350,DATA_FINAL!$B$5:$B$350,$C15,DATA_FINAL!$D$5:$D$350,$D15),IF($G15="***","***",IFERROR(SUMIFS(DATA_FINAL!$AC$5:$AC$350,DATA_FINAL!$A$5:$A$350,$F15),"")))))</f>
        <v>1750</v>
      </c>
      <c r="I15" s="72">
        <f>IF($G15=$D15,AB$8,IF($G15=$AA$9,AB$9,IF(LEFT($G15,5)=LEFT($AA$10,5),SUMIFS(DATA_FINAL!$P$5:$P$350,DATA_FINAL!$B$5:$B$350,$C15,DATA_FINAL!$D$5:$D$350,$D15),IF($G15="***","***",IFERROR(SUMIFS(DATA_FINAL!$P$5:$P$350,DATA_FINAL!$A$5:$A$350,$F15),"")))))</f>
        <v>42</v>
      </c>
      <c r="J15" s="72">
        <f>IF($G15=$D15,AC$8,IF($G15=$AA$9,AC$9,IF(LEFT($G15,5)=LEFT($AA$10,5),SUMIFS(DATA_FINAL!$S$5:$S$350,DATA_FINAL!$B$5:$B$350,$C15,DATA_FINAL!$D$5:$D$350,$D15),IF($G15="***","***",IFERROR(SUMIFS(DATA_FINAL!$S$5:$S$350,DATA_FINAL!$A$5:$A$350,$F15),"")))))</f>
        <v>8</v>
      </c>
      <c r="K15" s="84">
        <f t="shared" si="9"/>
        <v>0.19047619047619047</v>
      </c>
      <c r="L15" s="72">
        <f t="shared" si="10"/>
        <v>41.666666666666664</v>
      </c>
      <c r="M15" s="72">
        <f t="shared" si="5"/>
        <v>218.75</v>
      </c>
      <c r="N15" s="71">
        <f>IF($G15=$D15,AJ$8,IF($G15=$AA$9,AJ$9,IF(LEFT($G15,5)=LEFT($AA$10,5),SUMIFS(DATA_FINAL!$AG$5:$AG$350,DATA_FINAL!$B$5:$B$350,$C15,DATA_FINAL!$D$5:$D$350,$D15),IF($G15="***","***",IFERROR(SUMIFS(DATA_FINAL!$AG$5:$AG$350,DATA_FINAL!$A$5:$A$350,$F15),"")))))</f>
        <v>80</v>
      </c>
      <c r="O15" s="307">
        <f t="shared" si="11"/>
        <v>21.875</v>
      </c>
    </row>
    <row r="16" spans="1:37" ht="15" customHeight="1" x14ac:dyDescent="0.35">
      <c r="A16">
        <f>IF(A15="","",IF(B15&gt;(SUMIFS(KEY!$Z$6:$Z$110,KEY!$X$6:$X$110,C16&amp;"-"&amp;A15)+1),IF((A15+1)&gt;$AA$6,"",(A15+1)),A15))</f>
        <v>1</v>
      </c>
      <c r="B16">
        <f>IF(A16="","",COUNTIFS($A$8:$A16,A16)-2)</f>
        <v>7</v>
      </c>
      <c r="C16" t="str">
        <f t="shared" si="6"/>
        <v>CarGurus.com</v>
      </c>
      <c r="D16" t="str">
        <f>IFERROR(VLOOKUP($C16&amp;"-"&amp;$A16,KEY!$X$6:$Y$110,2,FALSE),"")</f>
        <v>PAG WEST</v>
      </c>
      <c r="E16" t="str">
        <f>IF(B16=-1,"*N",IF(B16=0,"*H",IF(B16&lt;(COUNTIFS(DATA_FINAL!$B$5:$B$350,C16,DATA_FINAL!$D$5:$D$350,D16)+1),VLOOKUP(C16&amp;"-"&amp;D16&amp;"-"&amp;B16,DATA_FINAL!$F$5:$G$350,2,FALSE),IF(B16=(COUNTIFS(DATA_FINAL!$B$5:$B$350,C16,DATA_FINAL!$D$5:$D$350,D16)+1),"*T",""))))</f>
        <v>Audi Escondido</v>
      </c>
      <c r="F16" t="str">
        <f t="shared" si="8"/>
        <v>CarGurus.com-Audi Escondido</v>
      </c>
      <c r="G16" s="64" t="str">
        <f>IF(E16="","***",IF(E16="*N",D16,IF(E16="*H",AA$9,IF(E16="*T","TOTAL (Store Count: "&amp;B15&amp;")",IFERROR(VLOOKUP(F16,DATA_FINAL!$A$5:$G$324,7,FALSE),"")))))</f>
        <v>Audi Escondido</v>
      </c>
      <c r="H16" s="71">
        <f>IF($G16=$D16,AF$8,IF($G16=$AA$9,AF$9,IF(LEFT($G16,5)=LEFT($AA$10,5),SUMIFS(DATA_FINAL!$AC$5:$AC$350,DATA_FINAL!$B$5:$B$350,$C16,DATA_FINAL!$D$5:$D$350,$D16),IF($G16="***","***",IFERROR(SUMIFS(DATA_FINAL!$AC$5:$AC$350,DATA_FINAL!$A$5:$A$350,$F16),"")))))</f>
        <v>700</v>
      </c>
      <c r="I16" s="72">
        <f>IF($G16=$D16,AB$8,IF($G16=$AA$9,AB$9,IF(LEFT($G16,5)=LEFT($AA$10,5),SUMIFS(DATA_FINAL!$P$5:$P$350,DATA_FINAL!$B$5:$B$350,$C16,DATA_FINAL!$D$5:$D$350,$D16),IF($G16="***","***",IFERROR(SUMIFS(DATA_FINAL!$P$5:$P$350,DATA_FINAL!$A$5:$A$350,$F16),"")))))</f>
        <v>14</v>
      </c>
      <c r="J16" s="72">
        <f>IF($G16=$D16,AC$8,IF($G16=$AA$9,AC$9,IF(LEFT($G16,5)=LEFT($AA$10,5),SUMIFS(DATA_FINAL!$S$5:$S$350,DATA_FINAL!$B$5:$B$350,$C16,DATA_FINAL!$D$5:$D$350,$D16),IF($G16="***","***",IFERROR(SUMIFS(DATA_FINAL!$S$5:$S$350,DATA_FINAL!$A$5:$A$350,$F16),"")))))</f>
        <v>3</v>
      </c>
      <c r="K16" s="84">
        <f t="shared" si="9"/>
        <v>0.21428571428571427</v>
      </c>
      <c r="L16" s="72">
        <f t="shared" si="10"/>
        <v>50</v>
      </c>
      <c r="M16" s="72">
        <f t="shared" si="5"/>
        <v>233.33333333333334</v>
      </c>
      <c r="N16" s="71">
        <f>IF($G16=$D16,AJ$8,IF($G16=$AA$9,AJ$9,IF(LEFT($G16,5)=LEFT($AA$10,5),SUMIFS(DATA_FINAL!$AG$5:$AG$350,DATA_FINAL!$B$5:$B$350,$C16,DATA_FINAL!$D$5:$D$350,$D16),IF($G16="***","***",IFERROR(SUMIFS(DATA_FINAL!$AG$5:$AG$350,DATA_FINAL!$A$5:$A$350,$F16),"")))))</f>
        <v>27</v>
      </c>
      <c r="O16" s="307">
        <f t="shared" si="11"/>
        <v>25.925925925925927</v>
      </c>
    </row>
    <row r="17" spans="1:20" ht="15" customHeight="1" x14ac:dyDescent="0.35">
      <c r="A17">
        <f>IF(A16="","",IF(B16&gt;(SUMIFS(KEY!$Z$6:$Z$110,KEY!$X$6:$X$110,C17&amp;"-"&amp;A16)+1),IF((A16+1)&gt;$AA$6,"",(A16+1)),A16))</f>
        <v>1</v>
      </c>
      <c r="B17">
        <f>IF(A17="","",COUNTIFS($A$8:$A17,A17)-2)</f>
        <v>8</v>
      </c>
      <c r="C17" t="str">
        <f t="shared" si="6"/>
        <v>CarGurus.com</v>
      </c>
      <c r="D17" t="str">
        <f>IFERROR(VLOOKUP($C17&amp;"-"&amp;$A17,KEY!$X$6:$Y$110,2,FALSE),"")</f>
        <v>PAG WEST</v>
      </c>
      <c r="E17" t="str">
        <f>IF(B17=-1,"*N",IF(B17=0,"*H",IF(B17&lt;(COUNTIFS(DATA_FINAL!$B$5:$B$350,C17,DATA_FINAL!$D$5:$D$350,D17)+1),VLOOKUP(C17&amp;"-"&amp;D17&amp;"-"&amp;B17,DATA_FINAL!$F$5:$G$350,2,FALSE),IF(B17=(COUNTIFS(DATA_FINAL!$B$5:$B$350,C17,DATA_FINAL!$D$5:$D$350,D17)+1),"*T",""))))</f>
        <v>Lexus San Diego</v>
      </c>
      <c r="F17" t="str">
        <f t="shared" si="8"/>
        <v>CarGurus.com-Lexus San Diego</v>
      </c>
      <c r="G17" s="64" t="str">
        <f>IF(E17="","***",IF(E17="*N",D17,IF(E17="*H",AA$9,IF(E17="*T","TOTAL (Store Count: "&amp;B16&amp;")",IFERROR(VLOOKUP(F17,DATA_FINAL!$A$5:$G$324,7,FALSE),"")))))</f>
        <v>Lexus San Diego</v>
      </c>
      <c r="H17" s="71">
        <f>IF($G17=$D17,AF$8,IF($G17=$AA$9,AF$9,IF(LEFT($G17,5)=LEFT($AA$10,5),SUMIFS(DATA_FINAL!$AC$5:$AC$350,DATA_FINAL!$B$5:$B$350,$C17,DATA_FINAL!$D$5:$D$350,$D17),IF($G17="***","***",IFERROR(SUMIFS(DATA_FINAL!$AC$5:$AC$350,DATA_FINAL!$A$5:$A$350,$F17),"")))))</f>
        <v>2900</v>
      </c>
      <c r="I17" s="72">
        <f>IF($G17=$D17,AB$8,IF($G17=$AA$9,AB$9,IF(LEFT($G17,5)=LEFT($AA$10,5),SUMIFS(DATA_FINAL!$P$5:$P$350,DATA_FINAL!$B$5:$B$350,$C17,DATA_FINAL!$D$5:$D$350,$D17),IF($G17="***","***",IFERROR(SUMIFS(DATA_FINAL!$P$5:$P$350,DATA_FINAL!$A$5:$A$350,$F17),"")))))</f>
        <v>95</v>
      </c>
      <c r="J17" s="72">
        <f>IF($G17=$D17,AC$8,IF($G17=$AA$9,AC$9,IF(LEFT($G17,5)=LEFT($AA$10,5),SUMIFS(DATA_FINAL!$S$5:$S$350,DATA_FINAL!$B$5:$B$350,$C17,DATA_FINAL!$D$5:$D$350,$D17),IF($G17="***","***",IFERROR(SUMIFS(DATA_FINAL!$S$5:$S$350,DATA_FINAL!$A$5:$A$350,$F17),"")))))</f>
        <v>12</v>
      </c>
      <c r="K17" s="84">
        <f t="shared" si="9"/>
        <v>0.12631578947368421</v>
      </c>
      <c r="L17" s="72">
        <f t="shared" si="10"/>
        <v>30.526315789473685</v>
      </c>
      <c r="M17" s="72">
        <f t="shared" si="5"/>
        <v>241.66666666666666</v>
      </c>
      <c r="N17" s="71">
        <f>IF($G17=$D17,AJ$8,IF($G17=$AA$9,AJ$9,IF(LEFT($G17,5)=LEFT($AA$10,5),SUMIFS(DATA_FINAL!$AG$5:$AG$350,DATA_FINAL!$B$5:$B$350,$C17,DATA_FINAL!$D$5:$D$350,$D17),IF($G17="***","***",IFERROR(SUMIFS(DATA_FINAL!$AG$5:$AG$350,DATA_FINAL!$A$5:$A$350,$F17),"")))))</f>
        <v>150</v>
      </c>
      <c r="O17" s="307">
        <f t="shared" si="11"/>
        <v>19.333333333333332</v>
      </c>
    </row>
    <row r="18" spans="1:20" ht="15" customHeight="1" x14ac:dyDescent="0.35">
      <c r="A18">
        <f>IF(A17="","",IF(B17&gt;(SUMIFS(KEY!$Z$6:$Z$110,KEY!$X$6:$X$110,C18&amp;"-"&amp;A17)+1),IF((A17+1)&gt;$AA$6,"",(A17+1)),A17))</f>
        <v>1</v>
      </c>
      <c r="B18">
        <f>IF(A18="","",COUNTIFS($A$8:$A18,A18)-2)</f>
        <v>9</v>
      </c>
      <c r="C18" t="str">
        <f t="shared" si="6"/>
        <v>CarGurus.com</v>
      </c>
      <c r="D18" t="str">
        <f>IFERROR(VLOOKUP($C18&amp;"-"&amp;$A18,KEY!$X$6:$Y$110,2,FALSE),"")</f>
        <v>PAG WEST</v>
      </c>
      <c r="E18" t="str">
        <f>IF(B18=-1,"*N",IF(B18=0,"*H",IF(B18&lt;(COUNTIFS(DATA_FINAL!$B$5:$B$350,C18,DATA_FINAL!$D$5:$D$350,D18)+1),VLOOKUP(C18&amp;"-"&amp;D18&amp;"-"&amp;B18,DATA_FINAL!$F$5:$G$350,2,FALSE),IF(B18=(COUNTIFS(DATA_FINAL!$B$5:$B$350,C18,DATA_FINAL!$D$5:$D$350,D18)+1),"*T",""))))</f>
        <v>Mercedes-Benz of Chandler</v>
      </c>
      <c r="F18" t="str">
        <f t="shared" si="8"/>
        <v>CarGurus.com-Mercedes-Benz of Chandler</v>
      </c>
      <c r="G18" s="64" t="str">
        <f>IF(E18="","***",IF(E18="*N",D18,IF(E18="*H",AA$9,IF(E18="*T","TOTAL (Store Count: "&amp;B17&amp;")",IFERROR(VLOOKUP(F18,DATA_FINAL!$A$5:$G$324,7,FALSE),"")))))</f>
        <v>Mercedes-Benz of Chandler</v>
      </c>
      <c r="H18" s="71">
        <f>IF($G18=$D18,AF$8,IF($G18=$AA$9,AF$9,IF(LEFT($G18,5)=LEFT($AA$10,5),SUMIFS(DATA_FINAL!$AC$5:$AC$350,DATA_FINAL!$B$5:$B$350,$C18,DATA_FINAL!$D$5:$D$350,$D18),IF($G18="***","***",IFERROR(SUMIFS(DATA_FINAL!$AC$5:$AC$350,DATA_FINAL!$A$5:$A$350,$F18),"")))))</f>
        <v>1000</v>
      </c>
      <c r="I18" s="72">
        <f>IF($G18=$D18,AB$8,IF($G18=$AA$9,AB$9,IF(LEFT($G18,5)=LEFT($AA$10,5),SUMIFS(DATA_FINAL!$P$5:$P$350,DATA_FINAL!$B$5:$B$350,$C18,DATA_FINAL!$D$5:$D$350,$D18),IF($G18="***","***",IFERROR(SUMIFS(DATA_FINAL!$P$5:$P$350,DATA_FINAL!$A$5:$A$350,$F18),"")))))</f>
        <v>16</v>
      </c>
      <c r="J18" s="72">
        <f>IF($G18=$D18,AC$8,IF($G18=$AA$9,AC$9,IF(LEFT($G18,5)=LEFT($AA$10,5),SUMIFS(DATA_FINAL!$S$5:$S$350,DATA_FINAL!$B$5:$B$350,$C18,DATA_FINAL!$D$5:$D$350,$D18),IF($G18="***","***",IFERROR(SUMIFS(DATA_FINAL!$S$5:$S$350,DATA_FINAL!$A$5:$A$350,$F18),"")))))</f>
        <v>4</v>
      </c>
      <c r="K18" s="84">
        <f t="shared" si="9"/>
        <v>0.25</v>
      </c>
      <c r="L18" s="72">
        <f t="shared" si="10"/>
        <v>62.5</v>
      </c>
      <c r="M18" s="72">
        <f t="shared" si="5"/>
        <v>250</v>
      </c>
      <c r="N18" s="71">
        <f>IF($G18=$D18,AJ$8,IF($G18=$AA$9,AJ$9,IF(LEFT($G18,5)=LEFT($AA$10,5),SUMIFS(DATA_FINAL!$AG$5:$AG$350,DATA_FINAL!$B$5:$B$350,$C18,DATA_FINAL!$D$5:$D$350,$D18),IF($G18="***","***",IFERROR(SUMIFS(DATA_FINAL!$AG$5:$AG$350,DATA_FINAL!$A$5:$A$350,$F18),"")))))</f>
        <v>41</v>
      </c>
      <c r="O18" s="307">
        <f t="shared" si="11"/>
        <v>24.390243902439025</v>
      </c>
    </row>
    <row r="19" spans="1:20" ht="15" customHeight="1" x14ac:dyDescent="0.35">
      <c r="A19">
        <f>IF(A18="","",IF(B18&gt;(SUMIFS(KEY!$Z$6:$Z$110,KEY!$X$6:$X$110,C19&amp;"-"&amp;A18)+1),IF((A18+1)&gt;$AA$6,"",(A18+1)),A18))</f>
        <v>1</v>
      </c>
      <c r="B19">
        <f>IF(A19="","",COUNTIFS($A$8:$A19,A19)-2)</f>
        <v>10</v>
      </c>
      <c r="C19" t="str">
        <f t="shared" si="6"/>
        <v>CarGurus.com</v>
      </c>
      <c r="D19" t="str">
        <f>IFERROR(VLOOKUP($C19&amp;"-"&amp;$A19,KEY!$X$6:$Y$110,2,FALSE),"")</f>
        <v>PAG WEST</v>
      </c>
      <c r="E19" t="str">
        <f>IF(B19=-1,"*N",IF(B19=0,"*H",IF(B19&lt;(COUNTIFS(DATA_FINAL!$B$5:$B$350,C19,DATA_FINAL!$D$5:$D$350,D19)+1),VLOOKUP(C19&amp;"-"&amp;D19&amp;"-"&amp;B19,DATA_FINAL!$F$5:$G$350,2,FALSE),IF(B19=(COUNTIFS(DATA_FINAL!$B$5:$B$350,C19,DATA_FINAL!$D$5:$D$350,D19)+1),"*T",""))))</f>
        <v>Audi North OC</v>
      </c>
      <c r="F19" t="str">
        <f t="shared" si="8"/>
        <v>CarGurus.com-Audi North OC</v>
      </c>
      <c r="G19" s="64" t="str">
        <f>IF(E19="","***",IF(E19="*N",D19,IF(E19="*H",AA$9,IF(E19="*T","TOTAL (Store Count: "&amp;B18&amp;")",IFERROR(VLOOKUP(F19,DATA_FINAL!$A$5:$G$324,7,FALSE),"")))))</f>
        <v>Audi North OC</v>
      </c>
      <c r="H19" s="71">
        <f>IF($G19=$D19,AF$8,IF($G19=$AA$9,AF$9,IF(LEFT($G19,5)=LEFT($AA$10,5),SUMIFS(DATA_FINAL!$AC$5:$AC$350,DATA_FINAL!$B$5:$B$350,$C19,DATA_FINAL!$D$5:$D$350,$D19),IF($G19="***","***",IFERROR(SUMIFS(DATA_FINAL!$AC$5:$AC$350,DATA_FINAL!$A$5:$A$350,$F19),"")))))</f>
        <v>800</v>
      </c>
      <c r="I19" s="72">
        <f>IF($G19=$D19,AB$8,IF($G19=$AA$9,AB$9,IF(LEFT($G19,5)=LEFT($AA$10,5),SUMIFS(DATA_FINAL!$P$5:$P$350,DATA_FINAL!$B$5:$B$350,$C19,DATA_FINAL!$D$5:$D$350,$D19),IF($G19="***","***",IFERROR(SUMIFS(DATA_FINAL!$P$5:$P$350,DATA_FINAL!$A$5:$A$350,$F19),"")))))</f>
        <v>18</v>
      </c>
      <c r="J19" s="72">
        <f>IF($G19=$D19,AC$8,IF($G19=$AA$9,AC$9,IF(LEFT($G19,5)=LEFT($AA$10,5),SUMIFS(DATA_FINAL!$S$5:$S$350,DATA_FINAL!$B$5:$B$350,$C19,DATA_FINAL!$D$5:$D$350,$D19),IF($G19="***","***",IFERROR(SUMIFS(DATA_FINAL!$S$5:$S$350,DATA_FINAL!$A$5:$A$350,$F19),"")))))</f>
        <v>3</v>
      </c>
      <c r="K19" s="84">
        <f t="shared" si="9"/>
        <v>0.16666666666666666</v>
      </c>
      <c r="L19" s="72">
        <f t="shared" si="10"/>
        <v>44.444444444444443</v>
      </c>
      <c r="M19" s="72">
        <f t="shared" si="5"/>
        <v>266.66666666666669</v>
      </c>
      <c r="N19" s="71">
        <f>IF($G19=$D19,AJ$8,IF($G19=$AA$9,AJ$9,IF(LEFT($G19,5)=LEFT($AA$10,5),SUMIFS(DATA_FINAL!$AG$5:$AG$350,DATA_FINAL!$B$5:$B$350,$C19,DATA_FINAL!$D$5:$D$350,$D19),IF($G19="***","***",IFERROR(SUMIFS(DATA_FINAL!$AG$5:$AG$350,DATA_FINAL!$A$5:$A$350,$F19),"")))))</f>
        <v>101</v>
      </c>
      <c r="O19" s="307">
        <f t="shared" si="11"/>
        <v>7.9207920792079207</v>
      </c>
    </row>
    <row r="20" spans="1:20" ht="15" customHeight="1" x14ac:dyDescent="0.35">
      <c r="A20">
        <f>IF(A19="","",IF(B19&gt;(SUMIFS(KEY!$Z$6:$Z$110,KEY!$X$6:$X$110,C20&amp;"-"&amp;A19)+1),IF((A19+1)&gt;$AA$6,"",(A19+1)),A19))</f>
        <v>1</v>
      </c>
      <c r="B20">
        <f>IF(A20="","",COUNTIFS($A$8:$A20,A20)-2)</f>
        <v>11</v>
      </c>
      <c r="C20" t="str">
        <f t="shared" si="6"/>
        <v>CarGurus.com</v>
      </c>
      <c r="D20" t="str">
        <f>IFERROR(VLOOKUP($C20&amp;"-"&amp;$A20,KEY!$X$6:$Y$110,2,FALSE),"")</f>
        <v>PAG WEST</v>
      </c>
      <c r="E20" t="str">
        <f>IF(B20=-1,"*N",IF(B20=0,"*H",IF(B20&lt;(COUNTIFS(DATA_FINAL!$B$5:$B$350,C20,DATA_FINAL!$D$5:$D$350,D20)+1),VLOOKUP(C20&amp;"-"&amp;D20&amp;"-"&amp;B20,DATA_FINAL!$F$5:$G$350,2,FALSE),IF(B20=(COUNTIFS(DATA_FINAL!$B$5:$B$350,C20,DATA_FINAL!$D$5:$D$350,D20)+1),"*T",""))))</f>
        <v>Audi North Scottsdale</v>
      </c>
      <c r="F20" t="str">
        <f t="shared" si="8"/>
        <v>CarGurus.com-Audi North Scottsdale</v>
      </c>
      <c r="G20" s="64" t="str">
        <f>IF(E20="","***",IF(E20="*N",D20,IF(E20="*H",AA$9,IF(E20="*T","TOTAL (Store Count: "&amp;B19&amp;")",IFERROR(VLOOKUP(F20,DATA_FINAL!$A$5:$G$324,7,FALSE),"")))))</f>
        <v>Audi North Scottsdale</v>
      </c>
      <c r="H20" s="71">
        <f>IF($G20=$D20,AF$8,IF($G20=$AA$9,AF$9,IF(LEFT($G20,5)=LEFT($AA$10,5),SUMIFS(DATA_FINAL!$AC$5:$AC$350,DATA_FINAL!$B$5:$B$350,$C20,DATA_FINAL!$D$5:$D$350,$D20),IF($G20="***","***",IFERROR(SUMIFS(DATA_FINAL!$AC$5:$AC$350,DATA_FINAL!$A$5:$A$350,$F20),"")))))</f>
        <v>1650</v>
      </c>
      <c r="I20" s="72">
        <f>IF($G20=$D20,AB$8,IF($G20=$AA$9,AB$9,IF(LEFT($G20,5)=LEFT($AA$10,5),SUMIFS(DATA_FINAL!$P$5:$P$350,DATA_FINAL!$B$5:$B$350,$C20,DATA_FINAL!$D$5:$D$350,$D20),IF($G20="***","***",IFERROR(SUMIFS(DATA_FINAL!$P$5:$P$350,DATA_FINAL!$A$5:$A$350,$F20),"")))))</f>
        <v>41</v>
      </c>
      <c r="J20" s="72">
        <f>IF($G20=$D20,AC$8,IF($G20=$AA$9,AC$9,IF(LEFT($G20,5)=LEFT($AA$10,5),SUMIFS(DATA_FINAL!$S$5:$S$350,DATA_FINAL!$B$5:$B$350,$C20,DATA_FINAL!$D$5:$D$350,$D20),IF($G20="***","***",IFERROR(SUMIFS(DATA_FINAL!$S$5:$S$350,DATA_FINAL!$A$5:$A$350,$F20),"")))))</f>
        <v>6</v>
      </c>
      <c r="K20" s="84">
        <f t="shared" si="9"/>
        <v>0.14634146341463414</v>
      </c>
      <c r="L20" s="72">
        <f t="shared" si="10"/>
        <v>40.243902439024389</v>
      </c>
      <c r="M20" s="72">
        <f t="shared" si="5"/>
        <v>275</v>
      </c>
      <c r="N20" s="71">
        <f>IF($G20=$D20,AJ$8,IF($G20=$AA$9,AJ$9,IF(LEFT($G20,5)=LEFT($AA$10,5),SUMIFS(DATA_FINAL!$AG$5:$AG$350,DATA_FINAL!$B$5:$B$350,$C20,DATA_FINAL!$D$5:$D$350,$D20),IF($G20="***","***",IFERROR(SUMIFS(DATA_FINAL!$AG$5:$AG$350,DATA_FINAL!$A$5:$A$350,$F20),"")))))</f>
        <v>131</v>
      </c>
      <c r="O20" s="307">
        <f t="shared" si="11"/>
        <v>12.595419847328245</v>
      </c>
    </row>
    <row r="21" spans="1:20" ht="15" customHeight="1" x14ac:dyDescent="0.35">
      <c r="A21">
        <f>IF(A20="","",IF(B20&gt;(SUMIFS(KEY!$Z$6:$Z$110,KEY!$X$6:$X$110,C21&amp;"-"&amp;A20)+1),IF((A20+1)&gt;$AA$6,"",(A20+1)),A20))</f>
        <v>1</v>
      </c>
      <c r="B21">
        <f>IF(A21="","",COUNTIFS($A$8:$A21,A21)-2)</f>
        <v>12</v>
      </c>
      <c r="C21" t="str">
        <f t="shared" si="6"/>
        <v>CarGurus.com</v>
      </c>
      <c r="D21" t="str">
        <f>IFERROR(VLOOKUP($C21&amp;"-"&amp;$A21,KEY!$X$6:$Y$110,2,FALSE),"")</f>
        <v>PAG WEST</v>
      </c>
      <c r="E21" t="str">
        <f>IF(B21=-1,"*N",IF(B21=0,"*H",IF(B21&lt;(COUNTIFS(DATA_FINAL!$B$5:$B$350,C21,DATA_FINAL!$D$5:$D$350,D21)+1),VLOOKUP(C21&amp;"-"&amp;D21&amp;"-"&amp;B21,DATA_FINAL!$F$5:$G$350,2,FALSE),IF(B21=(COUNTIFS(DATA_FINAL!$B$5:$B$350,C21,DATA_FINAL!$D$5:$D$350,D21)+1),"*T",""))))</f>
        <v>Lincoln South Coast</v>
      </c>
      <c r="F21" t="str">
        <f t="shared" si="8"/>
        <v>CarGurus.com-Lincoln South Coast</v>
      </c>
      <c r="G21" s="64" t="str">
        <f>IF(E21="","***",IF(E21="*N",D21,IF(E21="*H",AA$9,IF(E21="*T","TOTAL (Store Count: "&amp;B20&amp;")",IFERROR(VLOOKUP(F21,DATA_FINAL!$A$5:$G$324,7,FALSE),"")))))</f>
        <v>Lincoln South Coast</v>
      </c>
      <c r="H21" s="71">
        <f>IF($G21=$D21,AF$8,IF($G21=$AA$9,AF$9,IF(LEFT($G21,5)=LEFT($AA$10,5),SUMIFS(DATA_FINAL!$AC$5:$AC$350,DATA_FINAL!$B$5:$B$350,$C21,DATA_FINAL!$D$5:$D$350,$D21),IF($G21="***","***",IFERROR(SUMIFS(DATA_FINAL!$AC$5:$AC$350,DATA_FINAL!$A$5:$A$350,$F21),"")))))</f>
        <v>600</v>
      </c>
      <c r="I21" s="72">
        <f>IF($G21=$D21,AB$8,IF($G21=$AA$9,AB$9,IF(LEFT($G21,5)=LEFT($AA$10,5),SUMIFS(DATA_FINAL!$P$5:$P$350,DATA_FINAL!$B$5:$B$350,$C21,DATA_FINAL!$D$5:$D$350,$D21),IF($G21="***","***",IFERROR(SUMIFS(DATA_FINAL!$P$5:$P$350,DATA_FINAL!$A$5:$A$350,$F21),"")))))</f>
        <v>24</v>
      </c>
      <c r="J21" s="72">
        <f>IF($G21=$D21,AC$8,IF($G21=$AA$9,AC$9,IF(LEFT($G21,5)=LEFT($AA$10,5),SUMIFS(DATA_FINAL!$S$5:$S$350,DATA_FINAL!$B$5:$B$350,$C21,DATA_FINAL!$D$5:$D$350,$D21),IF($G21="***","***",IFERROR(SUMIFS(DATA_FINAL!$S$5:$S$350,DATA_FINAL!$A$5:$A$350,$F21),"")))))</f>
        <v>2</v>
      </c>
      <c r="K21" s="84">
        <f t="shared" si="9"/>
        <v>8.3333333333333329E-2</v>
      </c>
      <c r="L21" s="72">
        <f t="shared" si="10"/>
        <v>25</v>
      </c>
      <c r="M21" s="72">
        <f t="shared" si="5"/>
        <v>300</v>
      </c>
      <c r="N21" s="71">
        <f>IF($G21=$D21,AJ$8,IF($G21=$AA$9,AJ$9,IF(LEFT($G21,5)=LEFT($AA$10,5),SUMIFS(DATA_FINAL!$AG$5:$AG$350,DATA_FINAL!$B$5:$B$350,$C21,DATA_FINAL!$D$5:$D$350,$D21),IF($G21="***","***",IFERROR(SUMIFS(DATA_FINAL!$AG$5:$AG$350,DATA_FINAL!$A$5:$A$350,$F21),"")))))</f>
        <v>61</v>
      </c>
      <c r="O21" s="307">
        <f t="shared" si="11"/>
        <v>9.8360655737704921</v>
      </c>
    </row>
    <row r="22" spans="1:20" ht="15" customHeight="1" x14ac:dyDescent="0.35">
      <c r="A22">
        <f>IF(A21="","",IF(B21&gt;(SUMIFS(KEY!$Z$6:$Z$110,KEY!$X$6:$X$110,C22&amp;"-"&amp;A21)+1),IF((A21+1)&gt;$AA$6,"",(A21+1)),A21))</f>
        <v>1</v>
      </c>
      <c r="B22">
        <f>IF(A22="","",COUNTIFS($A$8:$A22,A22)-2)</f>
        <v>13</v>
      </c>
      <c r="C22" t="str">
        <f t="shared" si="6"/>
        <v>CarGurus.com</v>
      </c>
      <c r="D22" t="str">
        <f>IFERROR(VLOOKUP($C22&amp;"-"&amp;$A22,KEY!$X$6:$Y$110,2,FALSE),"")</f>
        <v>PAG WEST</v>
      </c>
      <c r="E22" t="str">
        <f>IF(B22=-1,"*N",IF(B22=0,"*H",IF(B22&lt;(COUNTIFS(DATA_FINAL!$B$5:$B$350,C22,DATA_FINAL!$D$5:$D$350,D22)+1),VLOOKUP(C22&amp;"-"&amp;D22&amp;"-"&amp;B22,DATA_FINAL!$F$5:$G$350,2,FALSE),IF(B22=(COUNTIFS(DATA_FINAL!$B$5:$B$350,C22,DATA_FINAL!$D$5:$D$350,D22)+1),"*T",""))))</f>
        <v>Motorwerks MINI</v>
      </c>
      <c r="F22" t="str">
        <f t="shared" si="8"/>
        <v>CarGurus.com-Motorwerks MINI</v>
      </c>
      <c r="G22" s="64" t="str">
        <f>IF(E22="","***",IF(E22="*N",D22,IF(E22="*H",AA$9,IF(E22="*T","TOTAL (Store Count: "&amp;B21&amp;")",IFERROR(VLOOKUP(F22,DATA_FINAL!$A$5:$G$324,7,FALSE),"")))))</f>
        <v>Motorwerks MINI</v>
      </c>
      <c r="H22" s="71">
        <f>IF($G22=$D22,AF$8,IF($G22=$AA$9,AF$9,IF(LEFT($G22,5)=LEFT($AA$10,5),SUMIFS(DATA_FINAL!$AC$5:$AC$350,DATA_FINAL!$B$5:$B$350,$C22,DATA_FINAL!$D$5:$D$350,$D22),IF($G22="***","***",IFERROR(SUMIFS(DATA_FINAL!$AC$5:$AC$350,DATA_FINAL!$A$5:$A$350,$F22),"")))))</f>
        <v>1000</v>
      </c>
      <c r="I22" s="72">
        <f>IF($G22=$D22,AB$8,IF($G22=$AA$9,AB$9,IF(LEFT($G22,5)=LEFT($AA$10,5),SUMIFS(DATA_FINAL!$P$5:$P$350,DATA_FINAL!$B$5:$B$350,$C22,DATA_FINAL!$D$5:$D$350,$D22),IF($G22="***","***",IFERROR(SUMIFS(DATA_FINAL!$P$5:$P$350,DATA_FINAL!$A$5:$A$350,$F22),"")))))</f>
        <v>21</v>
      </c>
      <c r="J22" s="72">
        <f>IF($G22=$D22,AC$8,IF($G22=$AA$9,AC$9,IF(LEFT($G22,5)=LEFT($AA$10,5),SUMIFS(DATA_FINAL!$S$5:$S$350,DATA_FINAL!$B$5:$B$350,$C22,DATA_FINAL!$D$5:$D$350,$D22),IF($G22="***","***",IFERROR(SUMIFS(DATA_FINAL!$S$5:$S$350,DATA_FINAL!$A$5:$A$350,$F22),"")))))</f>
        <v>3</v>
      </c>
      <c r="K22" s="84">
        <f t="shared" si="9"/>
        <v>0.14285714285714285</v>
      </c>
      <c r="L22" s="72">
        <f t="shared" si="10"/>
        <v>47.61904761904762</v>
      </c>
      <c r="M22" s="72">
        <f t="shared" si="5"/>
        <v>333.33333333333331</v>
      </c>
      <c r="N22" s="71">
        <f>IF($G22=$D22,AJ$8,IF($G22=$AA$9,AJ$9,IF(LEFT($G22,5)=LEFT($AA$10,5),SUMIFS(DATA_FINAL!$AG$5:$AG$350,DATA_FINAL!$B$5:$B$350,$C22,DATA_FINAL!$D$5:$D$350,$D22),IF($G22="***","***",IFERROR(SUMIFS(DATA_FINAL!$AG$5:$AG$350,DATA_FINAL!$A$5:$A$350,$F22),"")))))</f>
        <v>47</v>
      </c>
      <c r="O22" s="307">
        <f t="shared" si="11"/>
        <v>21.276595744680851</v>
      </c>
    </row>
    <row r="23" spans="1:20" ht="15" customHeight="1" x14ac:dyDescent="0.35">
      <c r="A23">
        <f>IF(A22="","",IF(B22&gt;(SUMIFS(KEY!$Z$6:$Z$110,KEY!$X$6:$X$110,C23&amp;"-"&amp;A22)+1),IF((A22+1)&gt;$AA$6,"",(A22+1)),A22))</f>
        <v>1</v>
      </c>
      <c r="B23">
        <f>IF(A23="","",COUNTIFS($A$8:$A23,A23)-2)</f>
        <v>14</v>
      </c>
      <c r="C23" t="str">
        <f t="shared" si="6"/>
        <v>CarGurus.com</v>
      </c>
      <c r="D23" t="str">
        <f>IFERROR(VLOOKUP($C23&amp;"-"&amp;$A23,KEY!$X$6:$Y$110,2,FALSE),"")</f>
        <v>PAG WEST</v>
      </c>
      <c r="E23" t="str">
        <f>IF(B23=-1,"*N",IF(B23=0,"*H",IF(B23&lt;(COUNTIFS(DATA_FINAL!$B$5:$B$350,C23,DATA_FINAL!$D$5:$D$350,D23)+1),VLOOKUP(C23&amp;"-"&amp;D23&amp;"-"&amp;B23,DATA_FINAL!$F$5:$G$350,2,FALSE),IF(B23=(COUNTIFS(DATA_FINAL!$B$5:$B$350,C23,DATA_FINAL!$D$5:$D$350,D23)+1),"*T",""))))</f>
        <v>BMW North Scottsdale</v>
      </c>
      <c r="F23" t="str">
        <f t="shared" si="8"/>
        <v>CarGurus.com-BMW North Scottsdale</v>
      </c>
      <c r="G23" s="64" t="str">
        <f>IF(E23="","***",IF(E23="*N",D23,IF(E23="*H",AA$9,IF(E23="*T","TOTAL (Store Count: "&amp;B22&amp;")",IFERROR(VLOOKUP(F23,DATA_FINAL!$A$5:$G$324,7,FALSE),"")))))</f>
        <v>BMW North Scottsdale</v>
      </c>
      <c r="H23" s="71">
        <f>IF($G23=$D23,AF$8,IF($G23=$AA$9,AF$9,IF(LEFT($G23,5)=LEFT($AA$10,5),SUMIFS(DATA_FINAL!$AC$5:$AC$350,DATA_FINAL!$B$5:$B$350,$C23,DATA_FINAL!$D$5:$D$350,$D23),IF($G23="***","***",IFERROR(SUMIFS(DATA_FINAL!$AC$5:$AC$350,DATA_FINAL!$A$5:$A$350,$F23),"")))))</f>
        <v>3800</v>
      </c>
      <c r="I23" s="72">
        <f>IF($G23=$D23,AB$8,IF($G23=$AA$9,AB$9,IF(LEFT($G23,5)=LEFT($AA$10,5),SUMIFS(DATA_FINAL!$P$5:$P$350,DATA_FINAL!$B$5:$B$350,$C23,DATA_FINAL!$D$5:$D$350,$D23),IF($G23="***","***",IFERROR(SUMIFS(DATA_FINAL!$P$5:$P$350,DATA_FINAL!$A$5:$A$350,$F23),"")))))</f>
        <v>114</v>
      </c>
      <c r="J23" s="72">
        <f>IF($G23=$D23,AC$8,IF($G23=$AA$9,AC$9,IF(LEFT($G23,5)=LEFT($AA$10,5),SUMIFS(DATA_FINAL!$S$5:$S$350,DATA_FINAL!$B$5:$B$350,$C23,DATA_FINAL!$D$5:$D$350,$D23),IF($G23="***","***",IFERROR(SUMIFS(DATA_FINAL!$S$5:$S$350,DATA_FINAL!$A$5:$A$350,$F23),"")))))</f>
        <v>11</v>
      </c>
      <c r="K23" s="84">
        <f t="shared" si="9"/>
        <v>9.6491228070175433E-2</v>
      </c>
      <c r="L23" s="72">
        <f t="shared" si="10"/>
        <v>33.333333333333336</v>
      </c>
      <c r="M23" s="72">
        <f t="shared" si="5"/>
        <v>345.45454545454544</v>
      </c>
      <c r="N23" s="71">
        <f>IF($G23=$D23,AJ$8,IF($G23=$AA$9,AJ$9,IF(LEFT($G23,5)=LEFT($AA$10,5),SUMIFS(DATA_FINAL!$AG$5:$AG$350,DATA_FINAL!$B$5:$B$350,$C23,DATA_FINAL!$D$5:$D$350,$D23),IF($G23="***","***",IFERROR(SUMIFS(DATA_FINAL!$AG$5:$AG$350,DATA_FINAL!$A$5:$A$350,$F23),"")))))</f>
        <v>302</v>
      </c>
      <c r="O23" s="307">
        <f t="shared" si="11"/>
        <v>12.582781456953642</v>
      </c>
      <c r="Q23" s="68"/>
      <c r="R23" s="68"/>
      <c r="T23" s="68"/>
    </row>
    <row r="24" spans="1:20" ht="15" customHeight="1" x14ac:dyDescent="0.35">
      <c r="A24">
        <f>IF(A23="","",IF(B23&gt;(SUMIFS(KEY!$Z$6:$Z$110,KEY!$X$6:$X$110,C24&amp;"-"&amp;A23)+1),IF((A23+1)&gt;$AA$6,"",(A23+1)),A23))</f>
        <v>1</v>
      </c>
      <c r="B24">
        <f>IF(A24="","",COUNTIFS($A$8:$A24,A24)-2)</f>
        <v>15</v>
      </c>
      <c r="C24" t="str">
        <f t="shared" si="6"/>
        <v>CarGurus.com</v>
      </c>
      <c r="D24" t="str">
        <f>IFERROR(VLOOKUP($C24&amp;"-"&amp;$A24,KEY!$X$6:$Y$110,2,FALSE),"")</f>
        <v>PAG WEST</v>
      </c>
      <c r="E24" t="str">
        <f>IF(B24=-1,"*N",IF(B24=0,"*H",IF(B24&lt;(COUNTIFS(DATA_FINAL!$B$5:$B$350,C24,DATA_FINAL!$D$5:$D$350,D24)+1),VLOOKUP(C24&amp;"-"&amp;D24&amp;"-"&amp;B24,DATA_FINAL!$F$5:$G$350,2,FALSE),IF(B24=(COUNTIFS(DATA_FINAL!$B$5:$B$350,C24,DATA_FINAL!$D$5:$D$350,D24)+1),"*T",""))))</f>
        <v>Porsche Stevens Creek</v>
      </c>
      <c r="F24" t="str">
        <f t="shared" si="8"/>
        <v>CarGurus.com-Porsche Stevens Creek</v>
      </c>
      <c r="G24" s="64" t="str">
        <f>IF(E24="","***",IF(E24="*N",D24,IF(E24="*H",AA$9,IF(E24="*T","TOTAL (Store Count: "&amp;B23&amp;")",IFERROR(VLOOKUP(F24,DATA_FINAL!$A$5:$G$324,7,FALSE),"")))))</f>
        <v>Porsche Stevens Creek</v>
      </c>
      <c r="H24" s="71">
        <f>IF($G24=$D24,AF$8,IF($G24=$AA$9,AF$9,IF(LEFT($G24,5)=LEFT($AA$10,5),SUMIFS(DATA_FINAL!$AC$5:$AC$350,DATA_FINAL!$B$5:$B$350,$C24,DATA_FINAL!$D$5:$D$350,$D24),IF($G24="***","***",IFERROR(SUMIFS(DATA_FINAL!$AC$5:$AC$350,DATA_FINAL!$A$5:$A$350,$F24),"")))))</f>
        <v>1500</v>
      </c>
      <c r="I24" s="72">
        <f>IF($G24=$D24,AB$8,IF($G24=$AA$9,AB$9,IF(LEFT($G24,5)=LEFT($AA$10,5),SUMIFS(DATA_FINAL!$P$5:$P$350,DATA_FINAL!$B$5:$B$350,$C24,DATA_FINAL!$D$5:$D$350,$D24),IF($G24="***","***",IFERROR(SUMIFS(DATA_FINAL!$P$5:$P$350,DATA_FINAL!$A$5:$A$350,$F24),"")))))</f>
        <v>36</v>
      </c>
      <c r="J24" s="72">
        <f>IF($G24=$D24,AC$8,IF($G24=$AA$9,AC$9,IF(LEFT($G24,5)=LEFT($AA$10,5),SUMIFS(DATA_FINAL!$S$5:$S$350,DATA_FINAL!$B$5:$B$350,$C24,DATA_FINAL!$D$5:$D$350,$D24),IF($G24="***","***",IFERROR(SUMIFS(DATA_FINAL!$S$5:$S$350,DATA_FINAL!$A$5:$A$350,$F24),"")))))</f>
        <v>4</v>
      </c>
      <c r="K24" s="84">
        <f t="shared" si="9"/>
        <v>0.1111111111111111</v>
      </c>
      <c r="L24" s="72">
        <f t="shared" si="10"/>
        <v>41.666666666666664</v>
      </c>
      <c r="M24" s="72">
        <f t="shared" si="5"/>
        <v>375</v>
      </c>
      <c r="N24" s="71">
        <f>IF($G24=$D24,AJ$8,IF($G24=$AA$9,AJ$9,IF(LEFT($G24,5)=LEFT($AA$10,5),SUMIFS(DATA_FINAL!$AG$5:$AG$350,DATA_FINAL!$B$5:$B$350,$C24,DATA_FINAL!$D$5:$D$350,$D24),IF($G24="***","***",IFERROR(SUMIFS(DATA_FINAL!$AG$5:$AG$350,DATA_FINAL!$A$5:$A$350,$F24),"")))))</f>
        <v>191</v>
      </c>
      <c r="O24" s="307">
        <f t="shared" si="11"/>
        <v>7.8534031413612562</v>
      </c>
    </row>
    <row r="25" spans="1:20" ht="15" customHeight="1" x14ac:dyDescent="0.35">
      <c r="A25">
        <f>IF(A24="","",IF(B24&gt;(SUMIFS(KEY!$Z$6:$Z$110,KEY!$X$6:$X$110,C25&amp;"-"&amp;A24)+1),IF((A24+1)&gt;$AA$6,"",(A24+1)),A24))</f>
        <v>1</v>
      </c>
      <c r="B25">
        <f>IF(A25="","",COUNTIFS($A$8:$A25,A25)-2)</f>
        <v>16</v>
      </c>
      <c r="C25" t="str">
        <f t="shared" si="6"/>
        <v>CarGurus.com</v>
      </c>
      <c r="D25" t="str">
        <f>IFERROR(VLOOKUP($C25&amp;"-"&amp;$A25,KEY!$X$6:$Y$110,2,FALSE),"")</f>
        <v>PAG WEST</v>
      </c>
      <c r="E25" t="str">
        <f>IF(B25=-1,"*N",IF(B25=0,"*H",IF(B25&lt;(COUNTIFS(DATA_FINAL!$B$5:$B$350,C25,DATA_FINAL!$D$5:$D$350,D25)+1),VLOOKUP(C25&amp;"-"&amp;D25&amp;"-"&amp;B25,DATA_FINAL!$F$5:$G$350,2,FALSE),IF(B25=(COUNTIFS(DATA_FINAL!$B$5:$B$350,C25,DATA_FINAL!$D$5:$D$350,D25)+1),"*T",""))))</f>
        <v>Subaru Orange Coast</v>
      </c>
      <c r="F25" t="str">
        <f t="shared" si="8"/>
        <v>CarGurus.com-Subaru Orange Coast</v>
      </c>
      <c r="G25" s="64" t="str">
        <f>IF(E25="","***",IF(E25="*N",D25,IF(E25="*H",AA$9,IF(E25="*T","TOTAL (Store Count: "&amp;B24&amp;")",IFERROR(VLOOKUP(F25,DATA_FINAL!$A$5:$G$324,7,FALSE),"")))))</f>
        <v>Subaru Orange Coast</v>
      </c>
      <c r="H25" s="71">
        <f>IF($G25=$D25,AF$8,IF($G25=$AA$9,AF$9,IF(LEFT($G25,5)=LEFT($AA$10,5),SUMIFS(DATA_FINAL!$AC$5:$AC$350,DATA_FINAL!$B$5:$B$350,$C25,DATA_FINAL!$D$5:$D$350,$D25),IF($G25="***","***",IFERROR(SUMIFS(DATA_FINAL!$AC$5:$AC$350,DATA_FINAL!$A$5:$A$350,$F25),"")))))</f>
        <v>800</v>
      </c>
      <c r="I25" s="72">
        <f>IF($G25=$D25,AB$8,IF($G25=$AA$9,AB$9,IF(LEFT($G25,5)=LEFT($AA$10,5),SUMIFS(DATA_FINAL!$P$5:$P$350,DATA_FINAL!$B$5:$B$350,$C25,DATA_FINAL!$D$5:$D$350,$D25),IF($G25="***","***",IFERROR(SUMIFS(DATA_FINAL!$P$5:$P$350,DATA_FINAL!$A$5:$A$350,$F25),"")))))</f>
        <v>8</v>
      </c>
      <c r="J25" s="72">
        <f>IF($G25=$D25,AC$8,IF($G25=$AA$9,AC$9,IF(LEFT($G25,5)=LEFT($AA$10,5),SUMIFS(DATA_FINAL!$S$5:$S$350,DATA_FINAL!$B$5:$B$350,$C25,DATA_FINAL!$D$5:$D$350,$D25),IF($G25="***","***",IFERROR(SUMIFS(DATA_FINAL!$S$5:$S$350,DATA_FINAL!$A$5:$A$350,$F25),"")))))</f>
        <v>2</v>
      </c>
      <c r="K25" s="84">
        <f t="shared" si="1"/>
        <v>0.25</v>
      </c>
      <c r="L25" s="72">
        <f t="shared" si="2"/>
        <v>100</v>
      </c>
      <c r="M25" s="72">
        <f t="shared" si="5"/>
        <v>400</v>
      </c>
      <c r="N25" s="71">
        <f>IF($G25=$D25,AJ$8,IF($G25=$AA$9,AJ$9,IF(LEFT($G25,5)=LEFT($AA$10,5),SUMIFS(DATA_FINAL!$AG$5:$AG$350,DATA_FINAL!$B$5:$B$350,$C25,DATA_FINAL!$D$5:$D$350,$D25),IF($G25="***","***",IFERROR(SUMIFS(DATA_FINAL!$AG$5:$AG$350,DATA_FINAL!$A$5:$A$350,$F25),"")))))</f>
        <v>26</v>
      </c>
      <c r="O25" s="307">
        <f t="shared" si="7"/>
        <v>30.76923076923077</v>
      </c>
    </row>
    <row r="26" spans="1:20" ht="15" customHeight="1" x14ac:dyDescent="0.35">
      <c r="A26">
        <f>IF(A25="","",IF(B25&gt;(SUMIFS(KEY!$Z$6:$Z$110,KEY!$X$6:$X$110,C26&amp;"-"&amp;A25)+1),IF((A25+1)&gt;$AA$6,"",(A25+1)),A25))</f>
        <v>1</v>
      </c>
      <c r="B26">
        <f>IF(A26="","",COUNTIFS($A$8:$A26,A26)-2)</f>
        <v>17</v>
      </c>
      <c r="C26" t="str">
        <f t="shared" si="6"/>
        <v>CarGurus.com</v>
      </c>
      <c r="D26" t="str">
        <f>IFERROR(VLOOKUP($C26&amp;"-"&amp;$A26,KEY!$X$6:$Y$110,2,FALSE),"")</f>
        <v>PAG WEST</v>
      </c>
      <c r="E26" t="str">
        <f>IF(B26=-1,"*N",IF(B26=0,"*H",IF(B26&lt;(COUNTIFS(DATA_FINAL!$B$5:$B$350,C26,DATA_FINAL!$D$5:$D$350,D26)+1),VLOOKUP(C26&amp;"-"&amp;D26&amp;"-"&amp;B26,DATA_FINAL!$F$5:$G$350,2,FALSE),IF(B26=(COUNTIFS(DATA_FINAL!$B$5:$B$350,C26,DATA_FINAL!$D$5:$D$350,D26)+1),"*T",""))))</f>
        <v>Kearny Mesa Toyota</v>
      </c>
      <c r="F26" t="str">
        <f t="shared" si="8"/>
        <v>CarGurus.com-Kearny Mesa Toyota</v>
      </c>
      <c r="G26" s="64" t="str">
        <f>IF(E26="","***",IF(E26="*N",D26,IF(E26="*H",AA$9,IF(E26="*T","TOTAL (Store Count: "&amp;B25&amp;")",IFERROR(VLOOKUP(F26,DATA_FINAL!$A$5:$G$324,7,FALSE),"")))))</f>
        <v>Kearny Mesa Toyota</v>
      </c>
      <c r="H26" s="71">
        <f>IF($G26=$D26,AF$8,IF($G26=$AA$9,AF$9,IF(LEFT($G26,5)=LEFT($AA$10,5),SUMIFS(DATA_FINAL!$AC$5:$AC$350,DATA_FINAL!$B$5:$B$350,$C26,DATA_FINAL!$D$5:$D$350,$D26),IF($G26="***","***",IFERROR(SUMIFS(DATA_FINAL!$AC$5:$AC$350,DATA_FINAL!$A$5:$A$350,$F26),"")))))</f>
        <v>1300</v>
      </c>
      <c r="I26" s="72">
        <f>IF($G26=$D26,AB$8,IF($G26=$AA$9,AB$9,IF(LEFT($G26,5)=LEFT($AA$10,5),SUMIFS(DATA_FINAL!$P$5:$P$350,DATA_FINAL!$B$5:$B$350,$C26,DATA_FINAL!$D$5:$D$350,$D26),IF($G26="***","***",IFERROR(SUMIFS(DATA_FINAL!$P$5:$P$350,DATA_FINAL!$A$5:$A$350,$F26),"")))))</f>
        <v>26</v>
      </c>
      <c r="J26" s="72">
        <f>IF($G26=$D26,AC$8,IF($G26=$AA$9,AC$9,IF(LEFT($G26,5)=LEFT($AA$10,5),SUMIFS(DATA_FINAL!$S$5:$S$350,DATA_FINAL!$B$5:$B$350,$C26,DATA_FINAL!$D$5:$D$350,$D26),IF($G26="***","***",IFERROR(SUMIFS(DATA_FINAL!$S$5:$S$350,DATA_FINAL!$A$5:$A$350,$F26),"")))))</f>
        <v>3</v>
      </c>
      <c r="K26" s="84">
        <f t="shared" si="1"/>
        <v>0.11538461538461539</v>
      </c>
      <c r="L26" s="72">
        <f t="shared" si="2"/>
        <v>50</v>
      </c>
      <c r="M26" s="72">
        <f t="shared" si="5"/>
        <v>433.33333333333331</v>
      </c>
      <c r="N26" s="71">
        <f>IF($G26=$D26,AJ$8,IF($G26=$AA$9,AJ$9,IF(LEFT($G26,5)=LEFT($AA$10,5),SUMIFS(DATA_FINAL!$AG$5:$AG$350,DATA_FINAL!$B$5:$B$350,$C26,DATA_FINAL!$D$5:$D$350,$D26),IF($G26="***","***",IFERROR(SUMIFS(DATA_FINAL!$AG$5:$AG$350,DATA_FINAL!$A$5:$A$350,$F26),"")))))</f>
        <v>57</v>
      </c>
      <c r="O26" s="307">
        <f t="shared" si="7"/>
        <v>22.807017543859651</v>
      </c>
    </row>
    <row r="27" spans="1:20" ht="15" customHeight="1" x14ac:dyDescent="0.35">
      <c r="A27">
        <f>IF(A26="","",IF(B26&gt;(SUMIFS(KEY!$Z$6:$Z$110,KEY!$X$6:$X$110,C27&amp;"-"&amp;A26)+1),IF((A26+1)&gt;$AA$6,"",(A26+1)),A26))</f>
        <v>1</v>
      </c>
      <c r="B27">
        <f>IF(A27="","",COUNTIFS($A$8:$A27,A27)-2)</f>
        <v>18</v>
      </c>
      <c r="C27" t="str">
        <f t="shared" si="6"/>
        <v>CarGurus.com</v>
      </c>
      <c r="D27" t="str">
        <f>IFERROR(VLOOKUP($C27&amp;"-"&amp;$A27,KEY!$X$6:$Y$110,2,FALSE),"")</f>
        <v>PAG WEST</v>
      </c>
      <c r="E27" t="str">
        <f>IF(B27=-1,"*N",IF(B27=0,"*H",IF(B27&lt;(COUNTIFS(DATA_FINAL!$B$5:$B$350,C27,DATA_FINAL!$D$5:$D$350,D27)+1),VLOOKUP(C27&amp;"-"&amp;D27&amp;"-"&amp;B27,DATA_FINAL!$F$5:$G$350,2,FALSE),IF(B27=(COUNTIFS(DATA_FINAL!$B$5:$B$350,C27,DATA_FINAL!$D$5:$D$350,D27)+1),"*T",""))))</f>
        <v>Genesis of Round Rock</v>
      </c>
      <c r="F27" t="str">
        <f t="shared" si="8"/>
        <v>CarGurus.com-Genesis of Round Rock</v>
      </c>
      <c r="G27" s="64" t="str">
        <f>IF(E27="","***",IF(E27="*N",D27,IF(E27="*H",AA$9,IF(E27="*T","TOTAL (Store Count: "&amp;B26&amp;")",IFERROR(VLOOKUP(F27,DATA_FINAL!$A$5:$G$324,7,FALSE),"")))))</f>
        <v>Genesis of Round Rock</v>
      </c>
      <c r="H27" s="71">
        <f>IF($G27=$D27,AF$8,IF($G27=$AA$9,AF$9,IF(LEFT($G27,5)=LEFT($AA$10,5),SUMIFS(DATA_FINAL!$AC$5:$AC$350,DATA_FINAL!$B$5:$B$350,$C27,DATA_FINAL!$D$5:$D$350,$D27),IF($G27="***","***",IFERROR(SUMIFS(DATA_FINAL!$AC$5:$AC$350,DATA_FINAL!$A$5:$A$350,$F27),"")))))</f>
        <v>900</v>
      </c>
      <c r="I27" s="72">
        <f>IF($G27=$D27,AB$8,IF($G27=$AA$9,AB$9,IF(LEFT($G27,5)=LEFT($AA$10,5),SUMIFS(DATA_FINAL!$P$5:$P$350,DATA_FINAL!$B$5:$B$350,$C27,DATA_FINAL!$D$5:$D$350,$D27),IF($G27="***","***",IFERROR(SUMIFS(DATA_FINAL!$P$5:$P$350,DATA_FINAL!$A$5:$A$350,$F27),"")))))</f>
        <v>23</v>
      </c>
      <c r="J27" s="72">
        <f>IF($G27=$D27,AC$8,IF($G27=$AA$9,AC$9,IF(LEFT($G27,5)=LEFT($AA$10,5),SUMIFS(DATA_FINAL!$S$5:$S$350,DATA_FINAL!$B$5:$B$350,$C27,DATA_FINAL!$D$5:$D$350,$D27),IF($G27="***","***",IFERROR(SUMIFS(DATA_FINAL!$S$5:$S$350,DATA_FINAL!$A$5:$A$350,$F27),"")))))</f>
        <v>2</v>
      </c>
      <c r="K27" s="84">
        <f t="shared" si="1"/>
        <v>8.6956521739130432E-2</v>
      </c>
      <c r="L27" s="72">
        <f t="shared" si="2"/>
        <v>39.130434782608695</v>
      </c>
      <c r="M27" s="72">
        <f t="shared" si="5"/>
        <v>450</v>
      </c>
      <c r="N27" s="71">
        <f>IF($G27=$D27,AJ$8,IF($G27=$AA$9,AJ$9,IF(LEFT($G27,5)=LEFT($AA$10,5),SUMIFS(DATA_FINAL!$AG$5:$AG$350,DATA_FINAL!$B$5:$B$350,$C27,DATA_FINAL!$D$5:$D$350,$D27),IF($G27="***","***",IFERROR(SUMIFS(DATA_FINAL!$AG$5:$AG$350,DATA_FINAL!$A$5:$A$350,$F27),"")))))</f>
        <v>77</v>
      </c>
      <c r="O27" s="307">
        <f t="shared" si="7"/>
        <v>11.688311688311689</v>
      </c>
    </row>
    <row r="28" spans="1:20" ht="15" customHeight="1" x14ac:dyDescent="0.35">
      <c r="A28">
        <f>IF(A27="","",IF(B27&gt;(SUMIFS(KEY!$Z$6:$Z$110,KEY!$X$6:$X$110,C28&amp;"-"&amp;A27)+1),IF((A27+1)&gt;$AA$6,"",(A27+1)),A27))</f>
        <v>1</v>
      </c>
      <c r="B28">
        <f>IF(A28="","",COUNTIFS($A$8:$A28,A28)-2)</f>
        <v>19</v>
      </c>
      <c r="C28" t="str">
        <f t="shared" si="6"/>
        <v>CarGurus.com</v>
      </c>
      <c r="D28" t="str">
        <f>IFERROR(VLOOKUP($C28&amp;"-"&amp;$A28,KEY!$X$6:$Y$110,2,FALSE),"")</f>
        <v>PAG WEST</v>
      </c>
      <c r="E28" t="str">
        <f>IF(B28=-1,"*N",IF(B28=0,"*H",IF(B28&lt;(COUNTIFS(DATA_FINAL!$B$5:$B$350,C28,DATA_FINAL!$D$5:$D$350,D28)+1),VLOOKUP(C28&amp;"-"&amp;D28&amp;"-"&amp;B28,DATA_FINAL!$F$5:$G$350,2,FALSE),IF(B28=(COUNTIFS(DATA_FINAL!$B$5:$B$350,C28,DATA_FINAL!$D$5:$D$350,D28)+1),"*T",""))))</f>
        <v>Acura of Escondido</v>
      </c>
      <c r="F28" t="str">
        <f t="shared" si="8"/>
        <v>CarGurus.com-Acura of Escondido</v>
      </c>
      <c r="G28" s="64" t="str">
        <f>IF(E28="","***",IF(E28="*N",D28,IF(E28="*H",AA$9,IF(E28="*T","TOTAL (Store Count: "&amp;B27&amp;")",IFERROR(VLOOKUP(F28,DATA_FINAL!$A$5:$G$324,7,FALSE),"")))))</f>
        <v>Acura of Escondido</v>
      </c>
      <c r="H28" s="71">
        <f>IF($G28=$D28,AF$8,IF($G28=$AA$9,AF$9,IF(LEFT($G28,5)=LEFT($AA$10,5),SUMIFS(DATA_FINAL!$AC$5:$AC$350,DATA_FINAL!$B$5:$B$350,$C28,DATA_FINAL!$D$5:$D$350,$D28),IF($G28="***","***",IFERROR(SUMIFS(DATA_FINAL!$AC$5:$AC$350,DATA_FINAL!$A$5:$A$350,$F28),"")))))</f>
        <v>500</v>
      </c>
      <c r="I28" s="72">
        <f>IF($G28=$D28,AB$8,IF($G28=$AA$9,AB$9,IF(LEFT($G28,5)=LEFT($AA$10,5),SUMIFS(DATA_FINAL!$P$5:$P$350,DATA_FINAL!$B$5:$B$350,$C28,DATA_FINAL!$D$5:$D$350,$D28),IF($G28="***","***",IFERROR(SUMIFS(DATA_FINAL!$P$5:$P$350,DATA_FINAL!$A$5:$A$350,$F28),"")))))</f>
        <v>8</v>
      </c>
      <c r="J28" s="72">
        <f>IF($G28=$D28,AC$8,IF($G28=$AA$9,AC$9,IF(LEFT($G28,5)=LEFT($AA$10,5),SUMIFS(DATA_FINAL!$S$5:$S$350,DATA_FINAL!$B$5:$B$350,$C28,DATA_FINAL!$D$5:$D$350,$D28),IF($G28="***","***",IFERROR(SUMIFS(DATA_FINAL!$S$5:$S$350,DATA_FINAL!$A$5:$A$350,$F28),"")))))</f>
        <v>1</v>
      </c>
      <c r="K28" s="84">
        <f t="shared" si="1"/>
        <v>0.125</v>
      </c>
      <c r="L28" s="72">
        <f t="shared" si="2"/>
        <v>62.5</v>
      </c>
      <c r="M28" s="72">
        <f t="shared" si="5"/>
        <v>500</v>
      </c>
      <c r="N28" s="71">
        <f>IF($G28=$D28,AJ$8,IF($G28=$AA$9,AJ$9,IF(LEFT($G28,5)=LEFT($AA$10,5),SUMIFS(DATA_FINAL!$AG$5:$AG$350,DATA_FINAL!$B$5:$B$350,$C28,DATA_FINAL!$D$5:$D$350,$D28),IF($G28="***","***",IFERROR(SUMIFS(DATA_FINAL!$AG$5:$AG$350,DATA_FINAL!$A$5:$A$350,$F28),"")))))</f>
        <v>12</v>
      </c>
      <c r="O28" s="307">
        <f t="shared" si="7"/>
        <v>41.666666666666664</v>
      </c>
    </row>
    <row r="29" spans="1:20" ht="15" customHeight="1" x14ac:dyDescent="0.35">
      <c r="A29">
        <f>IF(A28="","",IF(B28&gt;(SUMIFS(KEY!$Z$6:$Z$110,KEY!$X$6:$X$110,C29&amp;"-"&amp;A28)+1),IF((A28+1)&gt;$AA$6,"",(A28+1)),A28))</f>
        <v>1</v>
      </c>
      <c r="B29">
        <f>IF(A29="","",COUNTIFS($A$8:$A29,A29)-2)</f>
        <v>20</v>
      </c>
      <c r="C29" t="str">
        <f t="shared" si="6"/>
        <v>CarGurus.com</v>
      </c>
      <c r="D29" t="str">
        <f>IFERROR(VLOOKUP($C29&amp;"-"&amp;$A29,KEY!$X$6:$Y$110,2,FALSE),"")</f>
        <v>PAG WEST</v>
      </c>
      <c r="E29" t="str">
        <f>IF(B29=-1,"*N",IF(B29=0,"*H",IF(B29&lt;(COUNTIFS(DATA_FINAL!$B$5:$B$350,C29,DATA_FINAL!$D$5:$D$350,D29)+1),VLOOKUP(C29&amp;"-"&amp;D29&amp;"-"&amp;B29,DATA_FINAL!$F$5:$G$350,2,FALSE),IF(B29=(COUNTIFS(DATA_FINAL!$B$5:$B$350,C29,DATA_FINAL!$D$5:$D$350,D29)+1),"*T",""))))</f>
        <v>BMW/MINI of Escondido</v>
      </c>
      <c r="F29" t="str">
        <f t="shared" si="8"/>
        <v>CarGurus.com-BMW/MINI of Escondido</v>
      </c>
      <c r="G29" s="64" t="str">
        <f>IF(E29="","***",IF(E29="*N",D29,IF(E29="*H",AA$9,IF(E29="*T","TOTAL (Store Count: "&amp;B28&amp;")",IFERROR(VLOOKUP(F29,DATA_FINAL!$A$5:$G$324,7,FALSE),"")))))</f>
        <v>BMW/MINI of Escondido</v>
      </c>
      <c r="H29" s="71">
        <f>IF($G29=$D29,AF$8,IF($G29=$AA$9,AF$9,IF(LEFT($G29,5)=LEFT($AA$10,5),SUMIFS(DATA_FINAL!$AC$5:$AC$350,DATA_FINAL!$B$5:$B$350,$C29,DATA_FINAL!$D$5:$D$350,$D29),IF($G29="***","***",IFERROR(SUMIFS(DATA_FINAL!$AC$5:$AC$350,DATA_FINAL!$A$5:$A$350,$F29),"")))))</f>
        <v>1500</v>
      </c>
      <c r="I29" s="72">
        <f>IF($G29=$D29,AB$8,IF($G29=$AA$9,AB$9,IF(LEFT($G29,5)=LEFT($AA$10,5),SUMIFS(DATA_FINAL!$P$5:$P$350,DATA_FINAL!$B$5:$B$350,$C29,DATA_FINAL!$D$5:$D$350,$D29),IF($G29="***","***",IFERROR(SUMIFS(DATA_FINAL!$P$5:$P$350,DATA_FINAL!$A$5:$A$350,$F29),"")))))</f>
        <v>20</v>
      </c>
      <c r="J29" s="72">
        <f>IF($G29=$D29,AC$8,IF($G29=$AA$9,AC$9,IF(LEFT($G29,5)=LEFT($AA$10,5),SUMIFS(DATA_FINAL!$S$5:$S$350,DATA_FINAL!$B$5:$B$350,$C29,DATA_FINAL!$D$5:$D$350,$D29),IF($G29="***","***",IFERROR(SUMIFS(DATA_FINAL!$S$5:$S$350,DATA_FINAL!$A$5:$A$350,$F29),"")))))</f>
        <v>3</v>
      </c>
      <c r="K29" s="84">
        <f t="shared" si="1"/>
        <v>0.15</v>
      </c>
      <c r="L29" s="72">
        <f t="shared" si="2"/>
        <v>75</v>
      </c>
      <c r="M29" s="72">
        <f t="shared" si="5"/>
        <v>500</v>
      </c>
      <c r="N29" s="71">
        <f>IF($G29=$D29,AJ$8,IF($G29=$AA$9,AJ$9,IF(LEFT($G29,5)=LEFT($AA$10,5),SUMIFS(DATA_FINAL!$AG$5:$AG$350,DATA_FINAL!$B$5:$B$350,$C29,DATA_FINAL!$D$5:$D$350,$D29),IF($G29="***","***",IFERROR(SUMIFS(DATA_FINAL!$AG$5:$AG$350,DATA_FINAL!$A$5:$A$350,$F29),"")))))</f>
        <v>64</v>
      </c>
      <c r="O29" s="307">
        <f t="shared" si="7"/>
        <v>23.4375</v>
      </c>
    </row>
    <row r="30" spans="1:20" ht="15" customHeight="1" x14ac:dyDescent="0.35">
      <c r="A30">
        <f>IF(A29="","",IF(B29&gt;(SUMIFS(KEY!$Z$6:$Z$110,KEY!$X$6:$X$110,C30&amp;"-"&amp;A29)+1),IF((A29+1)&gt;$AA$6,"",(A29+1)),A29))</f>
        <v>1</v>
      </c>
      <c r="B30">
        <f>IF(A30="","",COUNTIFS($A$8:$A30,A30)-2)</f>
        <v>21</v>
      </c>
      <c r="C30" t="str">
        <f t="shared" si="6"/>
        <v>CarGurus.com</v>
      </c>
      <c r="D30" t="str">
        <f>IFERROR(VLOOKUP($C30&amp;"-"&amp;$A30,KEY!$X$6:$Y$110,2,FALSE),"")</f>
        <v>PAG WEST</v>
      </c>
      <c r="E30" t="str">
        <f>IF(B30=-1,"*N",IF(B30=0,"*H",IF(B30&lt;(COUNTIFS(DATA_FINAL!$B$5:$B$350,C30,DATA_FINAL!$D$5:$D$350,D30)+1),VLOOKUP(C30&amp;"-"&amp;D30&amp;"-"&amp;B30,DATA_FINAL!$F$5:$G$350,2,FALSE),IF(B30=(COUNTIFS(DATA_FINAL!$B$5:$B$350,C30,DATA_FINAL!$D$5:$D$350,D30)+1),"*T",""))))</f>
        <v>Honda Leander</v>
      </c>
      <c r="F30" t="str">
        <f t="shared" si="8"/>
        <v>CarGurus.com-Honda Leander</v>
      </c>
      <c r="G30" s="64" t="str">
        <f>IF(E30="","***",IF(E30="*N",D30,IF(E30="*H",AA$9,IF(E30="*T","TOTAL (Store Count: "&amp;B29&amp;")",IFERROR(VLOOKUP(F30,DATA_FINAL!$A$5:$G$324,7,FALSE),"")))))</f>
        <v>Honda Leander</v>
      </c>
      <c r="H30" s="71">
        <f>IF($G30=$D30,AF$8,IF($G30=$AA$9,AF$9,IF(LEFT($G30,5)=LEFT($AA$10,5),SUMIFS(DATA_FINAL!$AC$5:$AC$350,DATA_FINAL!$B$5:$B$350,$C30,DATA_FINAL!$D$5:$D$350,$D30),IF($G30="***","***",IFERROR(SUMIFS(DATA_FINAL!$AC$5:$AC$350,DATA_FINAL!$A$5:$A$350,$F30),"")))))</f>
        <v>2500</v>
      </c>
      <c r="I30" s="72">
        <f>IF($G30=$D30,AB$8,IF($G30=$AA$9,AB$9,IF(LEFT($G30,5)=LEFT($AA$10,5),SUMIFS(DATA_FINAL!$P$5:$P$350,DATA_FINAL!$B$5:$B$350,$C30,DATA_FINAL!$D$5:$D$350,$D30),IF($G30="***","***",IFERROR(SUMIFS(DATA_FINAL!$P$5:$P$350,DATA_FINAL!$A$5:$A$350,$F30),"")))))</f>
        <v>77</v>
      </c>
      <c r="J30" s="72">
        <f>IF($G30=$D30,AC$8,IF($G30=$AA$9,AC$9,IF(LEFT($G30,5)=LEFT($AA$10,5),SUMIFS(DATA_FINAL!$S$5:$S$350,DATA_FINAL!$B$5:$B$350,$C30,DATA_FINAL!$D$5:$D$350,$D30),IF($G30="***","***",IFERROR(SUMIFS(DATA_FINAL!$S$5:$S$350,DATA_FINAL!$A$5:$A$350,$F30),"")))))</f>
        <v>5</v>
      </c>
      <c r="K30" s="84">
        <f t="shared" si="1"/>
        <v>6.4935064935064929E-2</v>
      </c>
      <c r="L30" s="72">
        <f t="shared" si="2"/>
        <v>32.467532467532465</v>
      </c>
      <c r="M30" s="72">
        <f t="shared" si="5"/>
        <v>500</v>
      </c>
      <c r="N30" s="71">
        <f>IF($G30=$D30,AJ$8,IF($G30=$AA$9,AJ$9,IF(LEFT($G30,5)=LEFT($AA$10,5),SUMIFS(DATA_FINAL!$AG$5:$AG$350,DATA_FINAL!$B$5:$B$350,$C30,DATA_FINAL!$D$5:$D$350,$D30),IF($G30="***","***",IFERROR(SUMIFS(DATA_FINAL!$AG$5:$AG$350,DATA_FINAL!$A$5:$A$350,$F30),"")))))</f>
        <v>146</v>
      </c>
      <c r="O30" s="307">
        <f t="shared" si="7"/>
        <v>17.123287671232877</v>
      </c>
    </row>
    <row r="31" spans="1:20" ht="15" customHeight="1" x14ac:dyDescent="0.35">
      <c r="A31">
        <f>IF(A30="","",IF(B30&gt;(SUMIFS(KEY!$Z$6:$Z$110,KEY!$X$6:$X$110,C31&amp;"-"&amp;A30)+1),IF((A30+1)&gt;$AA$6,"",(A30+1)),A30))</f>
        <v>1</v>
      </c>
      <c r="B31">
        <f>IF(A31="","",COUNTIFS($A$8:$A31,A31)-2)</f>
        <v>22</v>
      </c>
      <c r="C31" t="str">
        <f t="shared" si="6"/>
        <v>CarGurus.com</v>
      </c>
      <c r="D31" t="str">
        <f>IFERROR(VLOOKUP($C31&amp;"-"&amp;$A31,KEY!$X$6:$Y$110,2,FALSE),"")</f>
        <v>PAG WEST</v>
      </c>
      <c r="E31" t="str">
        <f>IF(B31=-1,"*N",IF(B31=0,"*H",IF(B31&lt;(COUNTIFS(DATA_FINAL!$B$5:$B$350,C31,DATA_FINAL!$D$5:$D$350,D31)+1),VLOOKUP(C31&amp;"-"&amp;D31&amp;"-"&amp;B31,DATA_FINAL!$F$5:$G$350,2,FALSE),IF(B31=(COUNTIFS(DATA_FINAL!$B$5:$B$350,C31,DATA_FINAL!$D$5:$D$350,D31)+1),"*T",""))))</f>
        <v>Lamborghini North Scottsdale</v>
      </c>
      <c r="F31" t="str">
        <f t="shared" si="8"/>
        <v>CarGurus.com-Lamborghini North Scottsdale</v>
      </c>
      <c r="G31" s="64" t="str">
        <f>IF(E31="","***",IF(E31="*N",D31,IF(E31="*H",AA$9,IF(E31="*T","TOTAL (Store Count: "&amp;B30&amp;")",IFERROR(VLOOKUP(F31,DATA_FINAL!$A$5:$G$324,7,FALSE),"")))))</f>
        <v>Lamborghini North Scottsdale</v>
      </c>
      <c r="H31" s="71">
        <f>IF($G31=$D31,AF$8,IF($G31=$AA$9,AF$9,IF(LEFT($G31,5)=LEFT($AA$10,5),SUMIFS(DATA_FINAL!$AC$5:$AC$350,DATA_FINAL!$B$5:$B$350,$C31,DATA_FINAL!$D$5:$D$350,$D31),IF($G31="***","***",IFERROR(SUMIFS(DATA_FINAL!$AC$5:$AC$350,DATA_FINAL!$A$5:$A$350,$F31),"")))))</f>
        <v>500</v>
      </c>
      <c r="I31" s="72">
        <f>IF($G31=$D31,AB$8,IF($G31=$AA$9,AB$9,IF(LEFT($G31,5)=LEFT($AA$10,5),SUMIFS(DATA_FINAL!$P$5:$P$350,DATA_FINAL!$B$5:$B$350,$C31,DATA_FINAL!$D$5:$D$350,$D31),IF($G31="***","***",IFERROR(SUMIFS(DATA_FINAL!$P$5:$P$350,DATA_FINAL!$A$5:$A$350,$F31),"")))))</f>
        <v>10</v>
      </c>
      <c r="J31" s="72">
        <f>IF($G31=$D31,AC$8,IF($G31=$AA$9,AC$9,IF(LEFT($G31,5)=LEFT($AA$10,5),SUMIFS(DATA_FINAL!$S$5:$S$350,DATA_FINAL!$B$5:$B$350,$C31,DATA_FINAL!$D$5:$D$350,$D31),IF($G31="***","***",IFERROR(SUMIFS(DATA_FINAL!$S$5:$S$350,DATA_FINAL!$A$5:$A$350,$F31),"")))))</f>
        <v>1</v>
      </c>
      <c r="K31" s="84">
        <f t="shared" si="1"/>
        <v>0.1</v>
      </c>
      <c r="L31" s="72">
        <f t="shared" si="2"/>
        <v>50</v>
      </c>
      <c r="M31" s="72">
        <f t="shared" si="5"/>
        <v>500</v>
      </c>
      <c r="N31" s="71">
        <f>IF($G31=$D31,AJ$8,IF($G31=$AA$9,AJ$9,IF(LEFT($G31,5)=LEFT($AA$10,5),SUMIFS(DATA_FINAL!$AG$5:$AG$350,DATA_FINAL!$B$5:$B$350,$C31,DATA_FINAL!$D$5:$D$350,$D31),IF($G31="***","***",IFERROR(SUMIFS(DATA_FINAL!$AG$5:$AG$350,DATA_FINAL!$A$5:$A$350,$F31),"")))))</f>
        <v>44</v>
      </c>
      <c r="O31" s="307">
        <f t="shared" si="7"/>
        <v>11.363636363636363</v>
      </c>
    </row>
    <row r="32" spans="1:20" ht="15" customHeight="1" x14ac:dyDescent="0.35">
      <c r="A32">
        <f>IF(A31="","",IF(B31&gt;(SUMIFS(KEY!$Z$6:$Z$110,KEY!$X$6:$X$110,C32&amp;"-"&amp;A31)+1),IF((A31+1)&gt;$AA$6,"",(A31+1)),A31))</f>
        <v>1</v>
      </c>
      <c r="B32">
        <f>IF(A32="","",COUNTIFS($A$8:$A32,A32)-2)</f>
        <v>23</v>
      </c>
      <c r="C32" t="str">
        <f t="shared" si="6"/>
        <v>CarGurus.com</v>
      </c>
      <c r="D32" t="str">
        <f>IFERROR(VLOOKUP($C32&amp;"-"&amp;$A32,KEY!$X$6:$Y$110,2,FALSE),"")</f>
        <v>PAG WEST</v>
      </c>
      <c r="E32" t="str">
        <f>IF(B32=-1,"*N",IF(B32=0,"*H",IF(B32&lt;(COUNTIFS(DATA_FINAL!$B$5:$B$350,C32,DATA_FINAL!$D$5:$D$350,D32)+1),VLOOKUP(C32&amp;"-"&amp;D32&amp;"-"&amp;B32,DATA_FINAL!$F$5:$G$350,2,FALSE),IF(B32=(COUNTIFS(DATA_FINAL!$B$5:$B$350,C32,DATA_FINAL!$D$5:$D$350,D32)+1),"*T",""))))</f>
        <v>MINI North Scottsdale</v>
      </c>
      <c r="F32" t="str">
        <f t="shared" si="8"/>
        <v>CarGurus.com-MINI North Scottsdale</v>
      </c>
      <c r="G32" s="64" t="str">
        <f>IF(E32="","***",IF(E32="*N",D32,IF(E32="*H",AA$9,IF(E32="*T","TOTAL (Store Count: "&amp;B31&amp;")",IFERROR(VLOOKUP(F32,DATA_FINAL!$A$5:$G$324,7,FALSE),"")))))</f>
        <v>MINI North Scottsdale</v>
      </c>
      <c r="H32" s="71">
        <f>IF($G32=$D32,AF$8,IF($G32=$AA$9,AF$9,IF(LEFT($G32,5)=LEFT($AA$10,5),SUMIFS(DATA_FINAL!$AC$5:$AC$350,DATA_FINAL!$B$5:$B$350,$C32,DATA_FINAL!$D$5:$D$350,$D32),IF($G32="***","***",IFERROR(SUMIFS(DATA_FINAL!$AC$5:$AC$350,DATA_FINAL!$A$5:$A$350,$F32),"")))))</f>
        <v>500</v>
      </c>
      <c r="I32" s="72">
        <f>IF($G32=$D32,AB$8,IF($G32=$AA$9,AB$9,IF(LEFT($G32,5)=LEFT($AA$10,5),SUMIFS(DATA_FINAL!$P$5:$P$350,DATA_FINAL!$B$5:$B$350,$C32,DATA_FINAL!$D$5:$D$350,$D32),IF($G32="***","***",IFERROR(SUMIFS(DATA_FINAL!$P$5:$P$350,DATA_FINAL!$A$5:$A$350,$F32),"")))))</f>
        <v>10</v>
      </c>
      <c r="J32" s="72">
        <f>IF($G32=$D32,AC$8,IF($G32=$AA$9,AC$9,IF(LEFT($G32,5)=LEFT($AA$10,5),SUMIFS(DATA_FINAL!$S$5:$S$350,DATA_FINAL!$B$5:$B$350,$C32,DATA_FINAL!$D$5:$D$350,$D32),IF($G32="***","***",IFERROR(SUMIFS(DATA_FINAL!$S$5:$S$350,DATA_FINAL!$A$5:$A$350,$F32),"")))))</f>
        <v>1</v>
      </c>
      <c r="K32" s="84">
        <f t="shared" si="1"/>
        <v>0.1</v>
      </c>
      <c r="L32" s="72">
        <f t="shared" si="2"/>
        <v>50</v>
      </c>
      <c r="M32" s="72">
        <f t="shared" si="5"/>
        <v>500</v>
      </c>
      <c r="N32" s="71">
        <f>IF($G32=$D32,AJ$8,IF($G32=$AA$9,AJ$9,IF(LEFT($G32,5)=LEFT($AA$10,5),SUMIFS(DATA_FINAL!$AG$5:$AG$350,DATA_FINAL!$B$5:$B$350,$C32,DATA_FINAL!$D$5:$D$350,$D32),IF($G32="***","***",IFERROR(SUMIFS(DATA_FINAL!$AG$5:$AG$350,DATA_FINAL!$A$5:$A$350,$F32),"")))))</f>
        <v>29</v>
      </c>
      <c r="O32" s="307">
        <f t="shared" si="7"/>
        <v>17.241379310344829</v>
      </c>
    </row>
    <row r="33" spans="1:15" ht="15" customHeight="1" x14ac:dyDescent="0.35">
      <c r="A33">
        <f>IF(A32="","",IF(B32&gt;(SUMIFS(KEY!$Z$6:$Z$110,KEY!$X$6:$X$110,C33&amp;"-"&amp;A32)+1),IF((A32+1)&gt;$AA$6,"",(A32+1)),A32))</f>
        <v>1</v>
      </c>
      <c r="B33">
        <f>IF(A33="","",COUNTIFS($A$8:$A33,A33)-2)</f>
        <v>24</v>
      </c>
      <c r="C33" t="str">
        <f t="shared" si="6"/>
        <v>CarGurus.com</v>
      </c>
      <c r="D33" t="str">
        <f>IFERROR(VLOOKUP($C33&amp;"-"&amp;$A33,KEY!$X$6:$Y$110,2,FALSE),"")</f>
        <v>PAG WEST</v>
      </c>
      <c r="E33" t="str">
        <f>IF(B33=-1,"*N",IF(B33=0,"*H",IF(B33&lt;(COUNTIFS(DATA_FINAL!$B$5:$B$350,C33,DATA_FINAL!$D$5:$D$350,D33)+1),VLOOKUP(C33&amp;"-"&amp;D33&amp;"-"&amp;B33,DATA_FINAL!$F$5:$G$350,2,FALSE),IF(B33=(COUNTIFS(DATA_FINAL!$B$5:$B$350,C33,DATA_FINAL!$D$5:$D$350,D33)+1),"*T",""))))</f>
        <v>Scottsdale Ferrari Maserati</v>
      </c>
      <c r="F33" t="str">
        <f t="shared" si="8"/>
        <v>CarGurus.com-Scottsdale Ferrari Maserati</v>
      </c>
      <c r="G33" s="64" t="str">
        <f>IF(E33="","***",IF(E33="*N",D33,IF(E33="*H",AA$9,IF(E33="*T","TOTAL (Store Count: "&amp;B32&amp;")",IFERROR(VLOOKUP(F33,DATA_FINAL!$A$5:$G$324,7,FALSE),"")))))</f>
        <v>Scottsdale Ferrari Maserati</v>
      </c>
      <c r="H33" s="71">
        <f>IF($G33=$D33,AF$8,IF($G33=$AA$9,AF$9,IF(LEFT($G33,5)=LEFT($AA$10,5),SUMIFS(DATA_FINAL!$AC$5:$AC$350,DATA_FINAL!$B$5:$B$350,$C33,DATA_FINAL!$D$5:$D$350,$D33),IF($G33="***","***",IFERROR(SUMIFS(DATA_FINAL!$AC$5:$AC$350,DATA_FINAL!$A$5:$A$350,$F33),"")))))</f>
        <v>1000</v>
      </c>
      <c r="I33" s="72">
        <f>IF($G33=$D33,AB$8,IF($G33=$AA$9,AB$9,IF(LEFT($G33,5)=LEFT($AA$10,5),SUMIFS(DATA_FINAL!$P$5:$P$350,DATA_FINAL!$B$5:$B$350,$C33,DATA_FINAL!$D$5:$D$350,$D33),IF($G33="***","***",IFERROR(SUMIFS(DATA_FINAL!$P$5:$P$350,DATA_FINAL!$A$5:$A$350,$F33),"")))))</f>
        <v>23</v>
      </c>
      <c r="J33" s="72">
        <f>IF($G33=$D33,AC$8,IF($G33=$AA$9,AC$9,IF(LEFT($G33,5)=LEFT($AA$10,5),SUMIFS(DATA_FINAL!$S$5:$S$350,DATA_FINAL!$B$5:$B$350,$C33,DATA_FINAL!$D$5:$D$350,$D33),IF($G33="***","***",IFERROR(SUMIFS(DATA_FINAL!$S$5:$S$350,DATA_FINAL!$A$5:$A$350,$F33),"")))))</f>
        <v>2</v>
      </c>
      <c r="K33" s="84">
        <f t="shared" si="1"/>
        <v>8.6956521739130432E-2</v>
      </c>
      <c r="L33" s="72">
        <f t="shared" si="2"/>
        <v>43.478260869565219</v>
      </c>
      <c r="M33" s="72">
        <f t="shared" si="5"/>
        <v>500</v>
      </c>
      <c r="N33" s="71">
        <f>IF($G33=$D33,AJ$8,IF($G33=$AA$9,AJ$9,IF(LEFT($G33,5)=LEFT($AA$10,5),SUMIFS(DATA_FINAL!$AG$5:$AG$350,DATA_FINAL!$B$5:$B$350,$C33,DATA_FINAL!$D$5:$D$350,$D33),IF($G33="***","***",IFERROR(SUMIFS(DATA_FINAL!$AG$5:$AG$350,DATA_FINAL!$A$5:$A$350,$F33),"")))))</f>
        <v>106</v>
      </c>
      <c r="O33" s="307">
        <f t="shared" si="7"/>
        <v>9.433962264150944</v>
      </c>
    </row>
    <row r="34" spans="1:15" ht="15" customHeight="1" x14ac:dyDescent="0.35">
      <c r="A34">
        <f>IF(A33="","",IF(B33&gt;(SUMIFS(KEY!$Z$6:$Z$110,KEY!$X$6:$X$110,C34&amp;"-"&amp;A33)+1),IF((A33+1)&gt;$AA$6,"",(A33+1)),A33))</f>
        <v>1</v>
      </c>
      <c r="B34">
        <f>IF(A34="","",COUNTIFS($A$8:$A34,A34)-2)</f>
        <v>25</v>
      </c>
      <c r="C34" t="str">
        <f t="shared" si="6"/>
        <v>CarGurus.com</v>
      </c>
      <c r="D34" t="str">
        <f>IFERROR(VLOOKUP($C34&amp;"-"&amp;$A34,KEY!$X$6:$Y$110,2,FALSE),"")</f>
        <v>PAG WEST</v>
      </c>
      <c r="E34" t="str">
        <f>IF(B34=-1,"*N",IF(B34=0,"*H",IF(B34&lt;(COUNTIFS(DATA_FINAL!$B$5:$B$350,C34,DATA_FINAL!$D$5:$D$350,D34)+1),VLOOKUP(C34&amp;"-"&amp;D34&amp;"-"&amp;B34,DATA_FINAL!$F$5:$G$350,2,FALSE),IF(B34=(COUNTIFS(DATA_FINAL!$B$5:$B$350,C34,DATA_FINAL!$D$5:$D$350,D34)+1),"*T",""))))</f>
        <v>Round Rock Toyota</v>
      </c>
      <c r="F34" t="str">
        <f t="shared" si="8"/>
        <v>CarGurus.com-Round Rock Toyota</v>
      </c>
      <c r="G34" s="64" t="str">
        <f>IF(E34="","***",IF(E34="*N",D34,IF(E34="*H",AA$9,IF(E34="*T","TOTAL (Store Count: "&amp;B33&amp;")",IFERROR(VLOOKUP(F34,DATA_FINAL!$A$5:$G$324,7,FALSE),"")))))</f>
        <v>Round Rock Toyota</v>
      </c>
      <c r="H34" s="71">
        <f>IF($G34=$D34,AF$8,IF($G34=$AA$9,AF$9,IF(LEFT($G34,5)=LEFT($AA$10,5),SUMIFS(DATA_FINAL!$AC$5:$AC$350,DATA_FINAL!$B$5:$B$350,$C34,DATA_FINAL!$D$5:$D$350,$D34),IF($G34="***","***",IFERROR(SUMIFS(DATA_FINAL!$AC$5:$AC$350,DATA_FINAL!$A$5:$A$350,$F34),"")))))</f>
        <v>6700</v>
      </c>
      <c r="I34" s="72">
        <f>IF($G34=$D34,AB$8,IF($G34=$AA$9,AB$9,IF(LEFT($G34,5)=LEFT($AA$10,5),SUMIFS(DATA_FINAL!$P$5:$P$350,DATA_FINAL!$B$5:$B$350,$C34,DATA_FINAL!$D$5:$D$350,$D34),IF($G34="***","***",IFERROR(SUMIFS(DATA_FINAL!$P$5:$P$350,DATA_FINAL!$A$5:$A$350,$F34),"")))))</f>
        <v>100</v>
      </c>
      <c r="J34" s="72">
        <f>IF($G34=$D34,AC$8,IF($G34=$AA$9,AC$9,IF(LEFT($G34,5)=LEFT($AA$10,5),SUMIFS(DATA_FINAL!$S$5:$S$350,DATA_FINAL!$B$5:$B$350,$C34,DATA_FINAL!$D$5:$D$350,$D34),IF($G34="***","***",IFERROR(SUMIFS(DATA_FINAL!$S$5:$S$350,DATA_FINAL!$A$5:$A$350,$F34),"")))))</f>
        <v>13</v>
      </c>
      <c r="K34" s="84">
        <f t="shared" si="1"/>
        <v>0.13</v>
      </c>
      <c r="L34" s="72">
        <f t="shared" si="2"/>
        <v>67</v>
      </c>
      <c r="M34" s="72">
        <f t="shared" si="5"/>
        <v>515.38461538461536</v>
      </c>
      <c r="N34" s="71">
        <f>IF($G34=$D34,AJ$8,IF($G34=$AA$9,AJ$9,IF(LEFT($G34,5)=LEFT($AA$10,5),SUMIFS(DATA_FINAL!$AG$5:$AG$350,DATA_FINAL!$B$5:$B$350,$C34,DATA_FINAL!$D$5:$D$350,$D34),IF($G34="***","***",IFERROR(SUMIFS(DATA_FINAL!$AG$5:$AG$350,DATA_FINAL!$A$5:$A$350,$F34),"")))))</f>
        <v>234</v>
      </c>
      <c r="O34" s="307">
        <f t="shared" si="7"/>
        <v>28.632478632478634</v>
      </c>
    </row>
    <row r="35" spans="1:15" ht="15" customHeight="1" x14ac:dyDescent="0.35">
      <c r="A35">
        <f>IF(A34="","",IF(B34&gt;(SUMIFS(KEY!$Z$6:$Z$110,KEY!$X$6:$X$110,C35&amp;"-"&amp;A34)+1),IF((A34+1)&gt;$AA$6,"",(A34+1)),A34))</f>
        <v>1</v>
      </c>
      <c r="B35">
        <f>IF(A35="","",COUNTIFS($A$8:$A35,A35)-2)</f>
        <v>26</v>
      </c>
      <c r="C35" t="str">
        <f t="shared" si="6"/>
        <v>CarGurus.com</v>
      </c>
      <c r="D35" t="str">
        <f>IFERROR(VLOOKUP($C35&amp;"-"&amp;$A35,KEY!$X$6:$Y$110,2,FALSE),"")</f>
        <v>PAG WEST</v>
      </c>
      <c r="E35" t="str">
        <f>IF(B35=-1,"*N",IF(B35=0,"*H",IF(B35&lt;(COUNTIFS(DATA_FINAL!$B$5:$B$350,C35,DATA_FINAL!$D$5:$D$350,D35)+1),VLOOKUP(C35&amp;"-"&amp;D35&amp;"-"&amp;B35,DATA_FINAL!$F$5:$G$350,2,FALSE),IF(B35=(COUNTIFS(DATA_FINAL!$B$5:$B$350,C35,DATA_FINAL!$D$5:$D$350,D35)+1),"*T",""))))</f>
        <v>Hyundai of Leander</v>
      </c>
      <c r="F35" t="str">
        <f t="shared" si="8"/>
        <v>CarGurus.com-Hyundai of Leander</v>
      </c>
      <c r="G35" s="64" t="str">
        <f>IF(E35="","***",IF(E35="*N",D35,IF(E35="*H",AA$9,IF(E35="*T","TOTAL (Store Count: "&amp;B34&amp;")",IFERROR(VLOOKUP(F35,DATA_FINAL!$A$5:$G$324,7,FALSE),"")))))</f>
        <v>Hyundai of Leander</v>
      </c>
      <c r="H35" s="71">
        <f>IF($G35=$D35,AF$8,IF($G35=$AA$9,AF$9,IF(LEFT($G35,5)=LEFT($AA$10,5),SUMIFS(DATA_FINAL!$AC$5:$AC$350,DATA_FINAL!$B$5:$B$350,$C35,DATA_FINAL!$D$5:$D$350,$D35),IF($G35="***","***",IFERROR(SUMIFS(DATA_FINAL!$AC$5:$AC$350,DATA_FINAL!$A$5:$A$350,$F35),"")))))</f>
        <v>3100</v>
      </c>
      <c r="I35" s="72">
        <f>IF($G35=$D35,AB$8,IF($G35=$AA$9,AB$9,IF(LEFT($G35,5)=LEFT($AA$10,5),SUMIFS(DATA_FINAL!$P$5:$P$350,DATA_FINAL!$B$5:$B$350,$C35,DATA_FINAL!$D$5:$D$350,$D35),IF($G35="***","***",IFERROR(SUMIFS(DATA_FINAL!$P$5:$P$350,DATA_FINAL!$A$5:$A$350,$F35),"")))))</f>
        <v>63</v>
      </c>
      <c r="J35" s="72">
        <f>IF($G35=$D35,AC$8,IF($G35=$AA$9,AC$9,IF(LEFT($G35,5)=LEFT($AA$10,5),SUMIFS(DATA_FINAL!$S$5:$S$350,DATA_FINAL!$B$5:$B$350,$C35,DATA_FINAL!$D$5:$D$350,$D35),IF($G35="***","***",IFERROR(SUMIFS(DATA_FINAL!$S$5:$S$350,DATA_FINAL!$A$5:$A$350,$F35),"")))))</f>
        <v>6</v>
      </c>
      <c r="K35" s="84">
        <f t="shared" si="1"/>
        <v>9.5238095238095233E-2</v>
      </c>
      <c r="L35" s="72">
        <f t="shared" si="2"/>
        <v>49.206349206349209</v>
      </c>
      <c r="M35" s="72">
        <f t="shared" si="5"/>
        <v>516.66666666666663</v>
      </c>
      <c r="N35" s="71">
        <f>IF($G35=$D35,AJ$8,IF($G35=$AA$9,AJ$9,IF(LEFT($G35,5)=LEFT($AA$10,5),SUMIFS(DATA_FINAL!$AG$5:$AG$350,DATA_FINAL!$B$5:$B$350,$C35,DATA_FINAL!$D$5:$D$350,$D35),IF($G35="***","***",IFERROR(SUMIFS(DATA_FINAL!$AG$5:$AG$350,DATA_FINAL!$A$5:$A$350,$F35),"")))))</f>
        <v>45</v>
      </c>
      <c r="O35" s="307">
        <f t="shared" si="7"/>
        <v>68.888888888888886</v>
      </c>
    </row>
    <row r="36" spans="1:15" ht="15" customHeight="1" x14ac:dyDescent="0.35">
      <c r="A36">
        <f>IF(A35="","",IF(B35&gt;(SUMIFS(KEY!$Z$6:$Z$110,KEY!$X$6:$X$110,C36&amp;"-"&amp;A35)+1),IF((A35+1)&gt;$AA$6,"",(A35+1)),A35))</f>
        <v>1</v>
      </c>
      <c r="B36">
        <f>IF(A36="","",COUNTIFS($A$8:$A36,A36)-2)</f>
        <v>27</v>
      </c>
      <c r="C36" t="str">
        <f t="shared" si="6"/>
        <v>CarGurus.com</v>
      </c>
      <c r="D36" t="str">
        <f>IFERROR(VLOOKUP($C36&amp;"-"&amp;$A36,KEY!$X$6:$Y$110,2,FALSE),"")</f>
        <v>PAG WEST</v>
      </c>
      <c r="E36" t="str">
        <f>IF(B36=-1,"*N",IF(B36=0,"*H",IF(B36&lt;(COUNTIFS(DATA_FINAL!$B$5:$B$350,C36,DATA_FINAL!$D$5:$D$350,D36)+1),VLOOKUP(C36&amp;"-"&amp;D36&amp;"-"&amp;B36,DATA_FINAL!$F$5:$G$350,2,FALSE),IF(B36=(COUNTIFS(DATA_FINAL!$B$5:$B$350,C36,DATA_FINAL!$D$5:$D$350,D36)+1),"*T",""))))</f>
        <v>Audi San Jose</v>
      </c>
      <c r="F36" t="str">
        <f t="shared" si="8"/>
        <v>CarGurus.com-Audi San Jose</v>
      </c>
      <c r="G36" s="64" t="str">
        <f>IF(E36="","***",IF(E36="*N",D36,IF(E36="*H",AA$9,IF(E36="*T","TOTAL (Store Count: "&amp;B35&amp;")",IFERROR(VLOOKUP(F36,DATA_FINAL!$A$5:$G$324,7,FALSE),"")))))</f>
        <v>Audi San Jose</v>
      </c>
      <c r="H36" s="71">
        <f>IF($G36=$D36,AF$8,IF($G36=$AA$9,AF$9,IF(LEFT($G36,5)=LEFT($AA$10,5),SUMIFS(DATA_FINAL!$AC$5:$AC$350,DATA_FINAL!$B$5:$B$350,$C36,DATA_FINAL!$D$5:$D$350,$D36),IF($G36="***","***",IFERROR(SUMIFS(DATA_FINAL!$AC$5:$AC$350,DATA_FINAL!$A$5:$A$350,$F36),"")))))</f>
        <v>2100</v>
      </c>
      <c r="I36" s="72">
        <f>IF($G36=$D36,AB$8,IF($G36=$AA$9,AB$9,IF(LEFT($G36,5)=LEFT($AA$10,5),SUMIFS(DATA_FINAL!$P$5:$P$350,DATA_FINAL!$B$5:$B$350,$C36,DATA_FINAL!$D$5:$D$350,$D36),IF($G36="***","***",IFERROR(SUMIFS(DATA_FINAL!$P$5:$P$350,DATA_FINAL!$A$5:$A$350,$F36),"")))))</f>
        <v>60</v>
      </c>
      <c r="J36" s="72">
        <f>IF($G36=$D36,AC$8,IF($G36=$AA$9,AC$9,IF(LEFT($G36,5)=LEFT($AA$10,5),SUMIFS(DATA_FINAL!$S$5:$S$350,DATA_FINAL!$B$5:$B$350,$C36,DATA_FINAL!$D$5:$D$350,$D36),IF($G36="***","***",IFERROR(SUMIFS(DATA_FINAL!$S$5:$S$350,DATA_FINAL!$A$5:$A$350,$F36),"")))))</f>
        <v>4</v>
      </c>
      <c r="K36" s="84">
        <f t="shared" si="1"/>
        <v>6.6666666666666666E-2</v>
      </c>
      <c r="L36" s="72">
        <f t="shared" si="2"/>
        <v>35</v>
      </c>
      <c r="M36" s="72">
        <f t="shared" si="5"/>
        <v>525</v>
      </c>
      <c r="N36" s="71">
        <f>IF($G36=$D36,AJ$8,IF($G36=$AA$9,AJ$9,IF(LEFT($G36,5)=LEFT($AA$10,5),SUMIFS(DATA_FINAL!$AG$5:$AG$350,DATA_FINAL!$B$5:$B$350,$C36,DATA_FINAL!$D$5:$D$350,$D36),IF($G36="***","***",IFERROR(SUMIFS(DATA_FINAL!$AG$5:$AG$350,DATA_FINAL!$A$5:$A$350,$F36),"")))))</f>
        <v>221</v>
      </c>
      <c r="O36" s="307">
        <f t="shared" si="7"/>
        <v>9.502262443438914</v>
      </c>
    </row>
    <row r="37" spans="1:15" ht="15" customHeight="1" x14ac:dyDescent="0.35">
      <c r="A37">
        <f>IF(A36="","",IF(B36&gt;(SUMIFS(KEY!$Z$6:$Z$110,KEY!$X$6:$X$110,C37&amp;"-"&amp;A36)+1),IF((A36+1)&gt;$AA$6,"",(A36+1)),A36))</f>
        <v>1</v>
      </c>
      <c r="B37">
        <f>IF(A37="","",COUNTIFS($A$8:$A37,A37)-2)</f>
        <v>28</v>
      </c>
      <c r="C37" t="str">
        <f t="shared" si="6"/>
        <v>CarGurus.com</v>
      </c>
      <c r="D37" t="str">
        <f>IFERROR(VLOOKUP($C37&amp;"-"&amp;$A37,KEY!$X$6:$Y$110,2,FALSE),"")</f>
        <v>PAG WEST</v>
      </c>
      <c r="E37" t="str">
        <f>IF(B37=-1,"*N",IF(B37=0,"*H",IF(B37&lt;(COUNTIFS(DATA_FINAL!$B$5:$B$350,C37,DATA_FINAL!$D$5:$D$350,D37)+1),VLOOKUP(C37&amp;"-"&amp;D37&amp;"-"&amp;B37,DATA_FINAL!$F$5:$G$350,2,FALSE),IF(B37=(COUNTIFS(DATA_FINAL!$B$5:$B$350,C37,DATA_FINAL!$D$5:$D$350,D37)+1),"*T",""))))</f>
        <v>Audi South Coast</v>
      </c>
      <c r="F37" t="str">
        <f t="shared" si="8"/>
        <v>CarGurus.com-Audi South Coast</v>
      </c>
      <c r="G37" s="64" t="str">
        <f>IF(E37="","***",IF(E37="*N",D37,IF(E37="*H",AA$9,IF(E37="*T","TOTAL (Store Count: "&amp;B36&amp;")",IFERROR(VLOOKUP(F37,DATA_FINAL!$A$5:$G$324,7,FALSE),"")))))</f>
        <v>Audi South Coast</v>
      </c>
      <c r="H37" s="71">
        <f>IF($G37=$D37,AF$8,IF($G37=$AA$9,AF$9,IF(LEFT($G37,5)=LEFT($AA$10,5),SUMIFS(DATA_FINAL!$AC$5:$AC$350,DATA_FINAL!$B$5:$B$350,$C37,DATA_FINAL!$D$5:$D$350,$D37),IF($G37="***","***",IFERROR(SUMIFS(DATA_FINAL!$AC$5:$AC$350,DATA_FINAL!$A$5:$A$350,$F37),"")))))</f>
        <v>2100</v>
      </c>
      <c r="I37" s="72">
        <f>IF($G37=$D37,AB$8,IF($G37=$AA$9,AB$9,IF(LEFT($G37,5)=LEFT($AA$10,5),SUMIFS(DATA_FINAL!$P$5:$P$350,DATA_FINAL!$B$5:$B$350,$C37,DATA_FINAL!$D$5:$D$350,$D37),IF($G37="***","***",IFERROR(SUMIFS(DATA_FINAL!$P$5:$P$350,DATA_FINAL!$A$5:$A$350,$F37),"")))))</f>
        <v>21</v>
      </c>
      <c r="J37" s="72">
        <f>IF($G37=$D37,AC$8,IF($G37=$AA$9,AC$9,IF(LEFT($G37,5)=LEFT($AA$10,5),SUMIFS(DATA_FINAL!$S$5:$S$350,DATA_FINAL!$B$5:$B$350,$C37,DATA_FINAL!$D$5:$D$350,$D37),IF($G37="***","***",IFERROR(SUMIFS(DATA_FINAL!$S$5:$S$350,DATA_FINAL!$A$5:$A$350,$F37),"")))))</f>
        <v>4</v>
      </c>
      <c r="K37" s="84">
        <f t="shared" si="1"/>
        <v>0.19047619047619047</v>
      </c>
      <c r="L37" s="72">
        <f t="shared" si="2"/>
        <v>100</v>
      </c>
      <c r="M37" s="72">
        <f t="shared" si="5"/>
        <v>525</v>
      </c>
      <c r="N37" s="71">
        <f>IF($G37=$D37,AJ$8,IF($G37=$AA$9,AJ$9,IF(LEFT($G37,5)=LEFT($AA$10,5),SUMIFS(DATA_FINAL!$AG$5:$AG$350,DATA_FINAL!$B$5:$B$350,$C37,DATA_FINAL!$D$5:$D$350,$D37),IF($G37="***","***",IFERROR(SUMIFS(DATA_FINAL!$AG$5:$AG$350,DATA_FINAL!$A$5:$A$350,$F37),"")))))</f>
        <v>80</v>
      </c>
      <c r="O37" s="307">
        <f t="shared" si="7"/>
        <v>26.25</v>
      </c>
    </row>
    <row r="38" spans="1:15" ht="15" customHeight="1" x14ac:dyDescent="0.35">
      <c r="A38">
        <f>IF(A37="","",IF(B37&gt;(SUMIFS(KEY!$Z$6:$Z$110,KEY!$X$6:$X$110,C38&amp;"-"&amp;A37)+1),IF((A37+1)&gt;$AA$6,"",(A37+1)),A37))</f>
        <v>1</v>
      </c>
      <c r="B38">
        <f>IF(A38="","",COUNTIFS($A$8:$A38,A38)-2)</f>
        <v>29</v>
      </c>
      <c r="C38" t="str">
        <f t="shared" si="6"/>
        <v>CarGurus.com</v>
      </c>
      <c r="D38" t="str">
        <f>IFERROR(VLOOKUP($C38&amp;"-"&amp;$A38,KEY!$X$6:$Y$110,2,FALSE),"")</f>
        <v>PAG WEST</v>
      </c>
      <c r="E38" t="str">
        <f>IF(B38=-1,"*N",IF(B38=0,"*H",IF(B38&lt;(COUNTIFS(DATA_FINAL!$B$5:$B$350,C38,DATA_FINAL!$D$5:$D$350,D38)+1),VLOOKUP(C38&amp;"-"&amp;D38&amp;"-"&amp;B38,DATA_FINAL!$F$5:$G$350,2,FALSE),IF(B38=(COUNTIFS(DATA_FINAL!$B$5:$B$350,C38,DATA_FINAL!$D$5:$D$350,D38)+1),"*T",""))))</f>
        <v>BMW of Bloomfield Hills</v>
      </c>
      <c r="F38" t="str">
        <f t="shared" si="8"/>
        <v>CarGurus.com-BMW of Bloomfield Hills</v>
      </c>
      <c r="G38" s="64" t="str">
        <f>IF(E38="","***",IF(E38="*N",D38,IF(E38="*H",AA$9,IF(E38="*T","TOTAL (Store Count: "&amp;B37&amp;")",IFERROR(VLOOKUP(F38,DATA_FINAL!$A$5:$G$324,7,FALSE),"")))))</f>
        <v>BMW of Bloomfield Hills</v>
      </c>
      <c r="H38" s="71">
        <f>IF($G38=$D38,AF$8,IF($G38=$AA$9,AF$9,IF(LEFT($G38,5)=LEFT($AA$10,5),SUMIFS(DATA_FINAL!$AC$5:$AC$350,DATA_FINAL!$B$5:$B$350,$C38,DATA_FINAL!$D$5:$D$350,$D38),IF($G38="***","***",IFERROR(SUMIFS(DATA_FINAL!$AC$5:$AC$350,DATA_FINAL!$A$5:$A$350,$F38),"")))))</f>
        <v>2100</v>
      </c>
      <c r="I38" s="72">
        <f>IF($G38=$D38,AB$8,IF($G38=$AA$9,AB$9,IF(LEFT($G38,5)=LEFT($AA$10,5),SUMIFS(DATA_FINAL!$P$5:$P$350,DATA_FINAL!$B$5:$B$350,$C38,DATA_FINAL!$D$5:$D$350,$D38),IF($G38="***","***",IFERROR(SUMIFS(DATA_FINAL!$P$5:$P$350,DATA_FINAL!$A$5:$A$350,$F38),"")))))</f>
        <v>26</v>
      </c>
      <c r="J38" s="72">
        <f>IF($G38=$D38,AC$8,IF($G38=$AA$9,AC$9,IF(LEFT($G38,5)=LEFT($AA$10,5),SUMIFS(DATA_FINAL!$S$5:$S$350,DATA_FINAL!$B$5:$B$350,$C38,DATA_FINAL!$D$5:$D$350,$D38),IF($G38="***","***",IFERROR(SUMIFS(DATA_FINAL!$S$5:$S$350,DATA_FINAL!$A$5:$A$350,$F38),"")))))</f>
        <v>4</v>
      </c>
      <c r="K38" s="84">
        <f t="shared" si="1"/>
        <v>0.15384615384615385</v>
      </c>
      <c r="L38" s="72">
        <f t="shared" si="2"/>
        <v>80.769230769230774</v>
      </c>
      <c r="M38" s="72">
        <f t="shared" si="5"/>
        <v>525</v>
      </c>
      <c r="N38" s="71">
        <f>IF($G38=$D38,AJ$8,IF($G38=$AA$9,AJ$9,IF(LEFT($G38,5)=LEFT($AA$10,5),SUMIFS(DATA_FINAL!$AG$5:$AG$350,DATA_FINAL!$B$5:$B$350,$C38,DATA_FINAL!$D$5:$D$350,$D38),IF($G38="***","***",IFERROR(SUMIFS(DATA_FINAL!$AG$5:$AG$350,DATA_FINAL!$A$5:$A$350,$F38),"")))))</f>
        <v>90</v>
      </c>
      <c r="O38" s="307">
        <f t="shared" si="7"/>
        <v>23.333333333333332</v>
      </c>
    </row>
    <row r="39" spans="1:15" ht="15" customHeight="1" x14ac:dyDescent="0.35">
      <c r="A39">
        <f>IF(A38="","",IF(B38&gt;(SUMIFS(KEY!$Z$6:$Z$110,KEY!$X$6:$X$110,C39&amp;"-"&amp;A38)+1),IF((A38+1)&gt;$AA$6,"",(A38+1)),A38))</f>
        <v>1</v>
      </c>
      <c r="B39">
        <f>IF(A39="","",COUNTIFS($A$8:$A39,A39)-2)</f>
        <v>30</v>
      </c>
      <c r="C39" t="str">
        <f t="shared" si="6"/>
        <v>CarGurus.com</v>
      </c>
      <c r="D39" t="str">
        <f>IFERROR(VLOOKUP($C39&amp;"-"&amp;$A39,KEY!$X$6:$Y$110,2,FALSE),"")</f>
        <v>PAG WEST</v>
      </c>
      <c r="E39" t="str">
        <f>IF(B39=-1,"*N",IF(B39=0,"*H",IF(B39&lt;(COUNTIFS(DATA_FINAL!$B$5:$B$350,C39,DATA_FINAL!$D$5:$D$350,D39)+1),VLOOKUP(C39&amp;"-"&amp;D39&amp;"-"&amp;B39,DATA_FINAL!$F$5:$G$350,2,FALSE),IF(B39=(COUNTIFS(DATA_FINAL!$B$5:$B$350,C39,DATA_FINAL!$D$5:$D$350,D39)+1),"*T",""))))</f>
        <v>Capitol Acura</v>
      </c>
      <c r="F39" t="str">
        <f t="shared" si="8"/>
        <v>CarGurus.com-Capitol Acura</v>
      </c>
      <c r="G39" s="64" t="str">
        <f>IF(E39="","***",IF(E39="*N",D39,IF(E39="*H",AA$9,IF(E39="*T","TOTAL (Store Count: "&amp;B38&amp;")",IFERROR(VLOOKUP(F39,DATA_FINAL!$A$5:$G$324,7,FALSE),"")))))</f>
        <v>Capitol Acura</v>
      </c>
      <c r="H39" s="71">
        <f>IF($G39=$D39,AF$8,IF($G39=$AA$9,AF$9,IF(LEFT($G39,5)=LEFT($AA$10,5),SUMIFS(DATA_FINAL!$AC$5:$AC$350,DATA_FINAL!$B$5:$B$350,$C39,DATA_FINAL!$D$5:$D$350,$D39),IF($G39="***","***",IFERROR(SUMIFS(DATA_FINAL!$AC$5:$AC$350,DATA_FINAL!$A$5:$A$350,$F39),"")))))</f>
        <v>1100</v>
      </c>
      <c r="I39" s="72">
        <f>IF($G39=$D39,AB$8,IF($G39=$AA$9,AB$9,IF(LEFT($G39,5)=LEFT($AA$10,5),SUMIFS(DATA_FINAL!$P$5:$P$350,DATA_FINAL!$B$5:$B$350,$C39,DATA_FINAL!$D$5:$D$350,$D39),IF($G39="***","***",IFERROR(SUMIFS(DATA_FINAL!$P$5:$P$350,DATA_FINAL!$A$5:$A$350,$F39),"")))))</f>
        <v>28</v>
      </c>
      <c r="J39" s="72">
        <f>IF($G39=$D39,AC$8,IF($G39=$AA$9,AC$9,IF(LEFT($G39,5)=LEFT($AA$10,5),SUMIFS(DATA_FINAL!$S$5:$S$350,DATA_FINAL!$B$5:$B$350,$C39,DATA_FINAL!$D$5:$D$350,$D39),IF($G39="***","***",IFERROR(SUMIFS(DATA_FINAL!$S$5:$S$350,DATA_FINAL!$A$5:$A$350,$F39),"")))))</f>
        <v>2</v>
      </c>
      <c r="K39" s="84">
        <f t="shared" si="1"/>
        <v>7.1428571428571425E-2</v>
      </c>
      <c r="L39" s="72">
        <f t="shared" si="2"/>
        <v>39.285714285714285</v>
      </c>
      <c r="M39" s="72">
        <f t="shared" si="5"/>
        <v>550</v>
      </c>
      <c r="N39" s="71">
        <f>IF($G39=$D39,AJ$8,IF($G39=$AA$9,AJ$9,IF(LEFT($G39,5)=LEFT($AA$10,5),SUMIFS(DATA_FINAL!$AG$5:$AG$350,DATA_FINAL!$B$5:$B$350,$C39,DATA_FINAL!$D$5:$D$350,$D39),IF($G39="***","***",IFERROR(SUMIFS(DATA_FINAL!$AG$5:$AG$350,DATA_FINAL!$A$5:$A$350,$F39),"")))))</f>
        <v>66</v>
      </c>
      <c r="O39" s="307">
        <f t="shared" si="7"/>
        <v>16.666666666666668</v>
      </c>
    </row>
    <row r="40" spans="1:15" ht="15" customHeight="1" x14ac:dyDescent="0.35">
      <c r="A40">
        <f>IF(A39="","",IF(B39&gt;(SUMIFS(KEY!$Z$6:$Z$110,KEY!$X$6:$X$110,C40&amp;"-"&amp;A39)+1),IF((A39+1)&gt;$AA$6,"",(A39+1)),A39))</f>
        <v>1</v>
      </c>
      <c r="B40">
        <f>IF(A40="","",COUNTIFS($A$8:$A40,A40)-2)</f>
        <v>31</v>
      </c>
      <c r="C40" t="str">
        <f t="shared" si="6"/>
        <v>CarGurus.com</v>
      </c>
      <c r="D40" t="str">
        <f>IFERROR(VLOOKUP($C40&amp;"-"&amp;$A40,KEY!$X$6:$Y$110,2,FALSE),"")</f>
        <v>PAG WEST</v>
      </c>
      <c r="E40" t="str">
        <f>IF(B40=-1,"*N",IF(B40=0,"*H",IF(B40&lt;(COUNTIFS(DATA_FINAL!$B$5:$B$350,C40,DATA_FINAL!$D$5:$D$350,D40)+1),VLOOKUP(C40&amp;"-"&amp;D40&amp;"-"&amp;B40,DATA_FINAL!$F$5:$G$350,2,FALSE),IF(B40=(COUNTIFS(DATA_FINAL!$B$5:$B$350,C40,DATA_FINAL!$D$5:$D$350,D40)+1),"*T",""))))</f>
        <v>Audi Chandler</v>
      </c>
      <c r="F40" t="str">
        <f t="shared" si="8"/>
        <v>CarGurus.com-Audi Chandler</v>
      </c>
      <c r="G40" s="64" t="str">
        <f>IF(E40="","***",IF(E40="*N",D40,IF(E40="*H",AA$9,IF(E40="*T","TOTAL (Store Count: "&amp;B39&amp;")",IFERROR(VLOOKUP(F40,DATA_FINAL!$A$5:$G$324,7,FALSE),"")))))</f>
        <v>Audi Chandler</v>
      </c>
      <c r="H40" s="71">
        <f>IF($G40=$D40,AF$8,IF($G40=$AA$9,AF$9,IF(LEFT($G40,5)=LEFT($AA$10,5),SUMIFS(DATA_FINAL!$AC$5:$AC$350,DATA_FINAL!$B$5:$B$350,$C40,DATA_FINAL!$D$5:$D$350,$D40),IF($G40="***","***",IFERROR(SUMIFS(DATA_FINAL!$AC$5:$AC$350,DATA_FINAL!$A$5:$A$350,$F40),"")))))</f>
        <v>2400</v>
      </c>
      <c r="I40" s="72">
        <f>IF($G40=$D40,AB$8,IF($G40=$AA$9,AB$9,IF(LEFT($G40,5)=LEFT($AA$10,5),SUMIFS(DATA_FINAL!$P$5:$P$350,DATA_FINAL!$B$5:$B$350,$C40,DATA_FINAL!$D$5:$D$350,$D40),IF($G40="***","***",IFERROR(SUMIFS(DATA_FINAL!$P$5:$P$350,DATA_FINAL!$A$5:$A$350,$F40),"")))))</f>
        <v>16</v>
      </c>
      <c r="J40" s="72">
        <f>IF($G40=$D40,AC$8,IF($G40=$AA$9,AC$9,IF(LEFT($G40,5)=LEFT($AA$10,5),SUMIFS(DATA_FINAL!$S$5:$S$350,DATA_FINAL!$B$5:$B$350,$C40,DATA_FINAL!$D$5:$D$350,$D40),IF($G40="***","***",IFERROR(SUMIFS(DATA_FINAL!$S$5:$S$350,DATA_FINAL!$A$5:$A$350,$F40),"")))))</f>
        <v>4</v>
      </c>
      <c r="K40" s="84">
        <f t="shared" si="1"/>
        <v>0.25</v>
      </c>
      <c r="L40" s="72">
        <f t="shared" si="2"/>
        <v>150</v>
      </c>
      <c r="M40" s="72">
        <f t="shared" si="5"/>
        <v>600</v>
      </c>
      <c r="N40" s="71">
        <f>IF($G40=$D40,AJ$8,IF($G40=$AA$9,AJ$9,IF(LEFT($G40,5)=LEFT($AA$10,5),SUMIFS(DATA_FINAL!$AG$5:$AG$350,DATA_FINAL!$B$5:$B$350,$C40,DATA_FINAL!$D$5:$D$350,$D40),IF($G40="***","***",IFERROR(SUMIFS(DATA_FINAL!$AG$5:$AG$350,DATA_FINAL!$A$5:$A$350,$F40),"")))))</f>
        <v>144</v>
      </c>
      <c r="O40" s="307">
        <f t="shared" si="7"/>
        <v>16.666666666666668</v>
      </c>
    </row>
    <row r="41" spans="1:15" ht="15" customHeight="1" x14ac:dyDescent="0.35">
      <c r="A41">
        <f>IF(A40="","",IF(B40&gt;(SUMIFS(KEY!$Z$6:$Z$110,KEY!$X$6:$X$110,C41&amp;"-"&amp;A40)+1),IF((A40+1)&gt;$AA$6,"",(A40+1)),A40))</f>
        <v>1</v>
      </c>
      <c r="B41">
        <f>IF(A41="","",COUNTIFS($A$8:$A41,A41)-2)</f>
        <v>32</v>
      </c>
      <c r="C41" t="str">
        <f t="shared" si="6"/>
        <v>CarGurus.com</v>
      </c>
      <c r="D41" t="str">
        <f>IFERROR(VLOOKUP($C41&amp;"-"&amp;$A41,KEY!$X$6:$Y$110,2,FALSE),"")</f>
        <v>PAG WEST</v>
      </c>
      <c r="E41" t="str">
        <f>IF(B41=-1,"*N",IF(B41=0,"*H",IF(B41&lt;(COUNTIFS(DATA_FINAL!$B$5:$B$350,C41,DATA_FINAL!$D$5:$D$350,D41)+1),VLOOKUP(C41&amp;"-"&amp;D41&amp;"-"&amp;B41,DATA_FINAL!$F$5:$G$350,2,FALSE),IF(B41=(COUNTIFS(DATA_FINAL!$B$5:$B$350,C41,DATA_FINAL!$D$5:$D$350,D41)+1),"*T",""))))</f>
        <v>Honda of Escondido</v>
      </c>
      <c r="F41" t="str">
        <f t="shared" si="8"/>
        <v>CarGurus.com-Honda of Escondido</v>
      </c>
      <c r="G41" s="64" t="str">
        <f>IF(E41="","***",IF(E41="*N",D41,IF(E41="*H",AA$9,IF(E41="*T","TOTAL (Store Count: "&amp;B40&amp;")",IFERROR(VLOOKUP(F41,DATA_FINAL!$A$5:$G$324,7,FALSE),"")))))</f>
        <v>Honda of Escondido</v>
      </c>
      <c r="H41" s="71">
        <f>IF($G41=$D41,AF$8,IF($G41=$AA$9,AF$9,IF(LEFT($G41,5)=LEFT($AA$10,5),SUMIFS(DATA_FINAL!$AC$5:$AC$350,DATA_FINAL!$B$5:$B$350,$C41,DATA_FINAL!$D$5:$D$350,$D41),IF($G41="***","***",IFERROR(SUMIFS(DATA_FINAL!$AC$5:$AC$350,DATA_FINAL!$A$5:$A$350,$F41),"")))))</f>
        <v>1500</v>
      </c>
      <c r="I41" s="72">
        <f>IF($G41=$D41,AB$8,IF($G41=$AA$9,AB$9,IF(LEFT($G41,5)=LEFT($AA$10,5),SUMIFS(DATA_FINAL!$P$5:$P$350,DATA_FINAL!$B$5:$B$350,$C41,DATA_FINAL!$D$5:$D$350,$D41),IF($G41="***","***",IFERROR(SUMIFS(DATA_FINAL!$P$5:$P$350,DATA_FINAL!$A$5:$A$350,$F41),"")))))</f>
        <v>41</v>
      </c>
      <c r="J41" s="72">
        <f>IF($G41=$D41,AC$8,IF($G41=$AA$9,AC$9,IF(LEFT($G41,5)=LEFT($AA$10,5),SUMIFS(DATA_FINAL!$S$5:$S$350,DATA_FINAL!$B$5:$B$350,$C41,DATA_FINAL!$D$5:$D$350,$D41),IF($G41="***","***",IFERROR(SUMIFS(DATA_FINAL!$S$5:$S$350,DATA_FINAL!$A$5:$A$350,$F41),"")))))</f>
        <v>2</v>
      </c>
      <c r="K41" s="84">
        <f t="shared" si="1"/>
        <v>4.878048780487805E-2</v>
      </c>
      <c r="L41" s="72">
        <f t="shared" si="2"/>
        <v>36.585365853658537</v>
      </c>
      <c r="M41" s="72">
        <f t="shared" ref="M41:M72" si="12">IF($G41=$D41,AH$8,IF($G41=$AA$9,AH$9,IF($G41="***","***",IFERROR(H41/J41,"∞"))))</f>
        <v>750</v>
      </c>
      <c r="N41" s="71">
        <f>IF($G41=$D41,AJ$8,IF($G41=$AA$9,AJ$9,IF(LEFT($G41,5)=LEFT($AA$10,5),SUMIFS(DATA_FINAL!$AG$5:$AG$350,DATA_FINAL!$B$5:$B$350,$C41,DATA_FINAL!$D$5:$D$350,$D41),IF($G41="***","***",IFERROR(SUMIFS(DATA_FINAL!$AG$5:$AG$350,DATA_FINAL!$A$5:$A$350,$F41),"")))))</f>
        <v>71</v>
      </c>
      <c r="O41" s="307">
        <f t="shared" si="7"/>
        <v>21.12676056338028</v>
      </c>
    </row>
    <row r="42" spans="1:15" ht="15" customHeight="1" x14ac:dyDescent="0.35">
      <c r="A42">
        <f>IF(A41="","",IF(B41&gt;(SUMIFS(KEY!$Z$6:$Z$110,KEY!$X$6:$X$110,C42&amp;"-"&amp;A41)+1),IF((A41+1)&gt;$AA$6,"",(A41+1)),A41))</f>
        <v>1</v>
      </c>
      <c r="B42">
        <f>IF(A42="","",COUNTIFS($A$8:$A42,A42)-2)</f>
        <v>33</v>
      </c>
      <c r="C42" t="str">
        <f t="shared" si="6"/>
        <v>CarGurus.com</v>
      </c>
      <c r="D42" t="str">
        <f>IFERROR(VLOOKUP($C42&amp;"-"&amp;$A42,KEY!$X$6:$Y$110,2,FALSE),"")</f>
        <v>PAG WEST</v>
      </c>
      <c r="E42" t="str">
        <f>IF(B42=-1,"*N",IF(B42=0,"*H",IF(B42&lt;(COUNTIFS(DATA_FINAL!$B$5:$B$350,C42,DATA_FINAL!$D$5:$D$350,D42)+1),VLOOKUP(C42&amp;"-"&amp;D42&amp;"-"&amp;B42,DATA_FINAL!$F$5:$G$350,2,FALSE),IF(B42=(COUNTIFS(DATA_FINAL!$B$5:$B$350,C42,DATA_FINAL!$D$5:$D$350,D42)+1),"*T",""))))</f>
        <v>Round Rock Honda</v>
      </c>
      <c r="F42" t="str">
        <f t="shared" si="8"/>
        <v>CarGurus.com-Round Rock Honda</v>
      </c>
      <c r="G42" s="64" t="str">
        <f>IF(E42="","***",IF(E42="*N",D42,IF(E42="*H",AA$9,IF(E42="*T","TOTAL (Store Count: "&amp;B41&amp;")",IFERROR(VLOOKUP(F42,DATA_FINAL!$A$5:$G$324,7,FALSE),"")))))</f>
        <v>Round Rock Honda</v>
      </c>
      <c r="H42" s="71">
        <f>IF($G42=$D42,AF$8,IF($G42=$AA$9,AF$9,IF(LEFT($G42,5)=LEFT($AA$10,5),SUMIFS(DATA_FINAL!$AC$5:$AC$350,DATA_FINAL!$B$5:$B$350,$C42,DATA_FINAL!$D$5:$D$350,$D42),IF($G42="***","***",IFERROR(SUMIFS(DATA_FINAL!$AC$5:$AC$350,DATA_FINAL!$A$5:$A$350,$F42),"")))))</f>
        <v>3750</v>
      </c>
      <c r="I42" s="72">
        <f>IF($G42=$D42,AB$8,IF($G42=$AA$9,AB$9,IF(LEFT($G42,5)=LEFT($AA$10,5),SUMIFS(DATA_FINAL!$P$5:$P$350,DATA_FINAL!$B$5:$B$350,$C42,DATA_FINAL!$D$5:$D$350,$D42),IF($G42="***","***",IFERROR(SUMIFS(DATA_FINAL!$P$5:$P$350,DATA_FINAL!$A$5:$A$350,$F42),"")))))</f>
        <v>98</v>
      </c>
      <c r="J42" s="72">
        <f>IF($G42=$D42,AC$8,IF($G42=$AA$9,AC$9,IF(LEFT($G42,5)=LEFT($AA$10,5),SUMIFS(DATA_FINAL!$S$5:$S$350,DATA_FINAL!$B$5:$B$350,$C42,DATA_FINAL!$D$5:$D$350,$D42),IF($G42="***","***",IFERROR(SUMIFS(DATA_FINAL!$S$5:$S$350,DATA_FINAL!$A$5:$A$350,$F42),"")))))</f>
        <v>5</v>
      </c>
      <c r="K42" s="84">
        <f t="shared" si="1"/>
        <v>5.1020408163265307E-2</v>
      </c>
      <c r="L42" s="72">
        <f t="shared" si="2"/>
        <v>38.265306122448976</v>
      </c>
      <c r="M42" s="72">
        <f t="shared" si="12"/>
        <v>750</v>
      </c>
      <c r="N42" s="71">
        <f>IF($G42=$D42,AJ$8,IF($G42=$AA$9,AJ$9,IF(LEFT($G42,5)=LEFT($AA$10,5),SUMIFS(DATA_FINAL!$AG$5:$AG$350,DATA_FINAL!$B$5:$B$350,$C42,DATA_FINAL!$D$5:$D$350,$D42),IF($G42="***","***",IFERROR(SUMIFS(DATA_FINAL!$AG$5:$AG$350,DATA_FINAL!$A$5:$A$350,$F42),"")))))</f>
        <v>128</v>
      </c>
      <c r="O42" s="307">
        <f t="shared" si="7"/>
        <v>29.296875</v>
      </c>
    </row>
    <row r="43" spans="1:15" ht="15" customHeight="1" x14ac:dyDescent="0.35">
      <c r="A43">
        <f>IF(A42="","",IF(B42&gt;(SUMIFS(KEY!$Z$6:$Z$110,KEY!$X$6:$X$110,C43&amp;"-"&amp;A42)+1),IF((A42+1)&gt;$AA$6,"",(A42+1)),A42))</f>
        <v>1</v>
      </c>
      <c r="B43">
        <f>IF(A43="","",COUNTIFS($A$8:$A43,A43)-2)</f>
        <v>34</v>
      </c>
      <c r="C43" t="str">
        <f t="shared" si="6"/>
        <v>CarGurus.com</v>
      </c>
      <c r="D43" t="str">
        <f>IFERROR(VLOOKUP($C43&amp;"-"&amp;$A43,KEY!$X$6:$Y$110,2,FALSE),"")</f>
        <v>PAG WEST</v>
      </c>
      <c r="E43" t="str">
        <f>IF(B43=-1,"*N",IF(B43=0,"*H",IF(B43&lt;(COUNTIFS(DATA_FINAL!$B$5:$B$350,C43,DATA_FINAL!$D$5:$D$350,D43)+1),VLOOKUP(C43&amp;"-"&amp;D43&amp;"-"&amp;B43,DATA_FINAL!$F$5:$G$350,2,FALSE),IF(B43=(COUNTIFS(DATA_FINAL!$B$5:$B$350,C43,DATA_FINAL!$D$5:$D$350,D43)+1),"*T",""))))</f>
        <v>Capitol Honda</v>
      </c>
      <c r="F43" t="str">
        <f t="shared" si="8"/>
        <v>CarGurus.com-Capitol Honda</v>
      </c>
      <c r="G43" s="64" t="str">
        <f>IF(E43="","***",IF(E43="*N",D43,IF(E43="*H",AA$9,IF(E43="*T","TOTAL (Store Count: "&amp;B42&amp;")",IFERROR(VLOOKUP(F43,DATA_FINAL!$A$5:$G$324,7,FALSE),"")))))</f>
        <v>Capitol Honda</v>
      </c>
      <c r="H43" s="71">
        <f>IF($G43=$D43,AF$8,IF($G43=$AA$9,AF$9,IF(LEFT($G43,5)=LEFT($AA$10,5),SUMIFS(DATA_FINAL!$AC$5:$AC$350,DATA_FINAL!$B$5:$B$350,$C43,DATA_FINAL!$D$5:$D$350,$D43),IF($G43="***","***",IFERROR(SUMIFS(DATA_FINAL!$AC$5:$AC$350,DATA_FINAL!$A$5:$A$350,$F43),"")))))</f>
        <v>900</v>
      </c>
      <c r="I43" s="72">
        <f>IF($G43=$D43,AB$8,IF($G43=$AA$9,AB$9,IF(LEFT($G43,5)=LEFT($AA$10,5),SUMIFS(DATA_FINAL!$P$5:$P$350,DATA_FINAL!$B$5:$B$350,$C43,DATA_FINAL!$D$5:$D$350,$D43),IF($G43="***","***",IFERROR(SUMIFS(DATA_FINAL!$P$5:$P$350,DATA_FINAL!$A$5:$A$350,$F43),"")))))</f>
        <v>10</v>
      </c>
      <c r="J43" s="72">
        <f>IF($G43=$D43,AC$8,IF($G43=$AA$9,AC$9,IF(LEFT($G43,5)=LEFT($AA$10,5),SUMIFS(DATA_FINAL!$S$5:$S$350,DATA_FINAL!$B$5:$B$350,$C43,DATA_FINAL!$D$5:$D$350,$D43),IF($G43="***","***",IFERROR(SUMIFS(DATA_FINAL!$S$5:$S$350,DATA_FINAL!$A$5:$A$350,$F43),"")))))</f>
        <v>1</v>
      </c>
      <c r="K43" s="84">
        <f t="shared" si="1"/>
        <v>0.1</v>
      </c>
      <c r="L43" s="72">
        <f t="shared" si="2"/>
        <v>90</v>
      </c>
      <c r="M43" s="72">
        <f t="shared" si="12"/>
        <v>900</v>
      </c>
      <c r="N43" s="71">
        <f>IF($G43=$D43,AJ$8,IF($G43=$AA$9,AJ$9,IF(LEFT($G43,5)=LEFT($AA$10,5),SUMIFS(DATA_FINAL!$AG$5:$AG$350,DATA_FINAL!$B$5:$B$350,$C43,DATA_FINAL!$D$5:$D$350,$D43),IF($G43="***","***",IFERROR(SUMIFS(DATA_FINAL!$AG$5:$AG$350,DATA_FINAL!$A$5:$A$350,$F43),"")))))</f>
        <v>30</v>
      </c>
      <c r="O43" s="307">
        <f t="shared" si="7"/>
        <v>30</v>
      </c>
    </row>
    <row r="44" spans="1:15" ht="15" customHeight="1" x14ac:dyDescent="0.35">
      <c r="A44">
        <f>IF(A43="","",IF(B43&gt;(SUMIFS(KEY!$Z$6:$Z$110,KEY!$X$6:$X$110,C44&amp;"-"&amp;A43)+1),IF((A43+1)&gt;$AA$6,"",(A43+1)),A43))</f>
        <v>1</v>
      </c>
      <c r="B44">
        <f>IF(A44="","",COUNTIFS($A$8:$A44,A44)-2)</f>
        <v>35</v>
      </c>
      <c r="C44" t="str">
        <f t="shared" si="6"/>
        <v>CarGurus.com</v>
      </c>
      <c r="D44" t="str">
        <f>IFERROR(VLOOKUP($C44&amp;"-"&amp;$A44,KEY!$X$6:$Y$110,2,FALSE),"")</f>
        <v>PAG WEST</v>
      </c>
      <c r="E44" t="str">
        <f>IF(B44=-1,"*N",IF(B44=0,"*H",IF(B44&lt;(COUNTIFS(DATA_FINAL!$B$5:$B$350,C44,DATA_FINAL!$D$5:$D$350,D44)+1),VLOOKUP(C44&amp;"-"&amp;D44&amp;"-"&amp;B44,DATA_FINAL!$F$5:$G$350,2,FALSE),IF(B44=(COUNTIFS(DATA_FINAL!$B$5:$B$350,C44,DATA_FINAL!$D$5:$D$350,D44)+1),"*T",""))))</f>
        <v>Land Rover Chandler</v>
      </c>
      <c r="F44" t="str">
        <f t="shared" si="8"/>
        <v>CarGurus.com-Land Rover Chandler</v>
      </c>
      <c r="G44" s="64" t="str">
        <f>IF(E44="","***",IF(E44="*N",D44,IF(E44="*H",AA$9,IF(E44="*T","TOTAL (Store Count: "&amp;B43&amp;")",IFERROR(VLOOKUP(F44,DATA_FINAL!$A$5:$G$324,7,FALSE),"")))))</f>
        <v>Land Rover Chandler</v>
      </c>
      <c r="H44" s="71">
        <f>IF($G44=$D44,AF$8,IF($G44=$AA$9,AF$9,IF(LEFT($G44,5)=LEFT($AA$10,5),SUMIFS(DATA_FINAL!$AC$5:$AC$350,DATA_FINAL!$B$5:$B$350,$C44,DATA_FINAL!$D$5:$D$350,$D44),IF($G44="***","***",IFERROR(SUMIFS(DATA_FINAL!$AC$5:$AC$350,DATA_FINAL!$A$5:$A$350,$F44),"")))))</f>
        <v>900</v>
      </c>
      <c r="I44" s="72">
        <f>IF($G44=$D44,AB$8,IF($G44=$AA$9,AB$9,IF(LEFT($G44,5)=LEFT($AA$10,5),SUMIFS(DATA_FINAL!$P$5:$P$350,DATA_FINAL!$B$5:$B$350,$C44,DATA_FINAL!$D$5:$D$350,$D44),IF($G44="***","***",IFERROR(SUMIFS(DATA_FINAL!$P$5:$P$350,DATA_FINAL!$A$5:$A$350,$F44),"")))))</f>
        <v>22</v>
      </c>
      <c r="J44" s="72">
        <f>IF($G44=$D44,AC$8,IF($G44=$AA$9,AC$9,IF(LEFT($G44,5)=LEFT($AA$10,5),SUMIFS(DATA_FINAL!$S$5:$S$350,DATA_FINAL!$B$5:$B$350,$C44,DATA_FINAL!$D$5:$D$350,$D44),IF($G44="***","***",IFERROR(SUMIFS(DATA_FINAL!$S$5:$S$350,DATA_FINAL!$A$5:$A$350,$F44),"")))))</f>
        <v>1</v>
      </c>
      <c r="K44" s="84">
        <f t="shared" si="1"/>
        <v>4.5454545454545456E-2</v>
      </c>
      <c r="L44" s="72">
        <f t="shared" si="2"/>
        <v>40.909090909090907</v>
      </c>
      <c r="M44" s="72">
        <f t="shared" si="12"/>
        <v>900</v>
      </c>
      <c r="N44" s="71">
        <f>IF($G44=$D44,AJ$8,IF($G44=$AA$9,AJ$9,IF(LEFT($G44,5)=LEFT($AA$10,5),SUMIFS(DATA_FINAL!$AG$5:$AG$350,DATA_FINAL!$B$5:$B$350,$C44,DATA_FINAL!$D$5:$D$350,$D44),IF($G44="***","***",IFERROR(SUMIFS(DATA_FINAL!$AG$5:$AG$350,DATA_FINAL!$A$5:$A$350,$F44),"")))))</f>
        <v>23</v>
      </c>
      <c r="O44" s="307">
        <f t="shared" si="7"/>
        <v>39.130434782608695</v>
      </c>
    </row>
    <row r="45" spans="1:15" ht="15" customHeight="1" x14ac:dyDescent="0.35">
      <c r="A45">
        <f>IF(A44="","",IF(B44&gt;(SUMIFS(KEY!$Z$6:$Z$110,KEY!$X$6:$X$110,C45&amp;"-"&amp;A44)+1),IF((A44+1)&gt;$AA$6,"",(A44+1)),A44))</f>
        <v>1</v>
      </c>
      <c r="B45">
        <f>IF(A45="","",COUNTIFS($A$8:$A45,A45)-2)</f>
        <v>36</v>
      </c>
      <c r="C45" t="str">
        <f t="shared" si="6"/>
        <v>CarGurus.com</v>
      </c>
      <c r="D45" t="str">
        <f>IFERROR(VLOOKUP($C45&amp;"-"&amp;$A45,KEY!$X$6:$Y$110,2,FALSE),"")</f>
        <v>PAG WEST</v>
      </c>
      <c r="E45" t="str">
        <f>IF(B45=-1,"*N",IF(B45=0,"*H",IF(B45&lt;(COUNTIFS(DATA_FINAL!$B$5:$B$350,C45,DATA_FINAL!$D$5:$D$350,D45)+1),VLOOKUP(C45&amp;"-"&amp;D45&amp;"-"&amp;B45,DATA_FINAL!$F$5:$G$350,2,FALSE),IF(B45=(COUNTIFS(DATA_FINAL!$B$5:$B$350,C45,DATA_FINAL!$D$5:$D$350,D45)+1),"*T",""))))</f>
        <v>BMW of Austin</v>
      </c>
      <c r="F45" t="str">
        <f t="shared" si="8"/>
        <v>CarGurus.com-BMW of Austin</v>
      </c>
      <c r="G45" s="64" t="str">
        <f>IF(E45="","***",IF(E45="*N",D45,IF(E45="*H",AA$9,IF(E45="*T","TOTAL (Store Count: "&amp;B44&amp;")",IFERROR(VLOOKUP(F45,DATA_FINAL!$A$5:$G$324,7,FALSE),"")))))</f>
        <v>BMW of Austin</v>
      </c>
      <c r="H45" s="71">
        <f>IF($G45=$D45,AF$8,IF($G45=$AA$9,AF$9,IF(LEFT($G45,5)=LEFT($AA$10,5),SUMIFS(DATA_FINAL!$AC$5:$AC$350,DATA_FINAL!$B$5:$B$350,$C45,DATA_FINAL!$D$5:$D$350,$D45),IF($G45="***","***",IFERROR(SUMIFS(DATA_FINAL!$AC$5:$AC$350,DATA_FINAL!$A$5:$A$350,$F45),"")))))</f>
        <v>3900</v>
      </c>
      <c r="I45" s="72">
        <f>IF($G45=$D45,AB$8,IF($G45=$AA$9,AB$9,IF(LEFT($G45,5)=LEFT($AA$10,5),SUMIFS(DATA_FINAL!$P$5:$P$350,DATA_FINAL!$B$5:$B$350,$C45,DATA_FINAL!$D$5:$D$350,$D45),IF($G45="***","***",IFERROR(SUMIFS(DATA_FINAL!$P$5:$P$350,DATA_FINAL!$A$5:$A$350,$F45),"")))))</f>
        <v>86</v>
      </c>
      <c r="J45" s="72">
        <f>IF($G45=$D45,AC$8,IF($G45=$AA$9,AC$9,IF(LEFT($G45,5)=LEFT($AA$10,5),SUMIFS(DATA_FINAL!$S$5:$S$350,DATA_FINAL!$B$5:$B$350,$C45,DATA_FINAL!$D$5:$D$350,$D45),IF($G45="***","***",IFERROR(SUMIFS(DATA_FINAL!$S$5:$S$350,DATA_FINAL!$A$5:$A$350,$F45),"")))))</f>
        <v>4</v>
      </c>
      <c r="K45" s="84">
        <f t="shared" si="1"/>
        <v>4.6511627906976744E-2</v>
      </c>
      <c r="L45" s="72">
        <f t="shared" si="2"/>
        <v>45.348837209302324</v>
      </c>
      <c r="M45" s="72">
        <f t="shared" si="12"/>
        <v>975</v>
      </c>
      <c r="N45" s="71">
        <f>IF($G45=$D45,AJ$8,IF($G45=$AA$9,AJ$9,IF(LEFT($G45,5)=LEFT($AA$10,5),SUMIFS(DATA_FINAL!$AG$5:$AG$350,DATA_FINAL!$B$5:$B$350,$C45,DATA_FINAL!$D$5:$D$350,$D45),IF($G45="***","***",IFERROR(SUMIFS(DATA_FINAL!$AG$5:$AG$350,DATA_FINAL!$A$5:$A$350,$F45),"")))))</f>
        <v>268</v>
      </c>
      <c r="O45" s="307">
        <f t="shared" si="7"/>
        <v>14.552238805970148</v>
      </c>
    </row>
    <row r="46" spans="1:15" ht="15" customHeight="1" x14ac:dyDescent="0.35">
      <c r="A46">
        <f>IF(A45="","",IF(B45&gt;(SUMIFS(KEY!$Z$6:$Z$110,KEY!$X$6:$X$110,C46&amp;"-"&amp;A45)+1),IF((A45+1)&gt;$AA$6,"",(A45+1)),A45))</f>
        <v>1</v>
      </c>
      <c r="B46">
        <f>IF(A46="","",COUNTIFS($A$8:$A46,A46)-2)</f>
        <v>37</v>
      </c>
      <c r="C46" t="str">
        <f t="shared" si="6"/>
        <v>CarGurus.com</v>
      </c>
      <c r="D46" t="str">
        <f>IFERROR(VLOOKUP($C46&amp;"-"&amp;$A46,KEY!$X$6:$Y$110,2,FALSE),"")</f>
        <v>PAG WEST</v>
      </c>
      <c r="E46" t="str">
        <f>IF(B46=-1,"*N",IF(B46=0,"*H",IF(B46&lt;(COUNTIFS(DATA_FINAL!$B$5:$B$350,C46,DATA_FINAL!$D$5:$D$350,D46)+1),VLOOKUP(C46&amp;"-"&amp;D46&amp;"-"&amp;B46,DATA_FINAL!$F$5:$G$350,2,FALSE),IF(B46=(COUNTIFS(DATA_FINAL!$B$5:$B$350,C46,DATA_FINAL!$D$5:$D$350,D46)+1),"*T",""))))</f>
        <v>Motorwerks BMW</v>
      </c>
      <c r="F46" t="str">
        <f t="shared" si="8"/>
        <v>CarGurus.com-Motorwerks BMW</v>
      </c>
      <c r="G46" s="64" t="str">
        <f>IF(E46="","***",IF(E46="*N",D46,IF(E46="*H",AA$9,IF(E46="*T","TOTAL (Store Count: "&amp;B45&amp;")",IFERROR(VLOOKUP(F46,DATA_FINAL!$A$5:$G$324,7,FALSE),"")))))</f>
        <v>Motorwerks BMW</v>
      </c>
      <c r="H46" s="71">
        <f>IF($G46=$D46,AF$8,IF($G46=$AA$9,AF$9,IF(LEFT($G46,5)=LEFT($AA$10,5),SUMIFS(DATA_FINAL!$AC$5:$AC$350,DATA_FINAL!$B$5:$B$350,$C46,DATA_FINAL!$D$5:$D$350,$D46),IF($G46="***","***",IFERROR(SUMIFS(DATA_FINAL!$AC$5:$AC$350,DATA_FINAL!$A$5:$A$350,$F46),"")))))</f>
        <v>3000</v>
      </c>
      <c r="I46" s="72">
        <f>IF($G46=$D46,AB$8,IF($G46=$AA$9,AB$9,IF(LEFT($G46,5)=LEFT($AA$10,5),SUMIFS(DATA_FINAL!$P$5:$P$350,DATA_FINAL!$B$5:$B$350,$C46,DATA_FINAL!$D$5:$D$350,$D46),IF($G46="***","***",IFERROR(SUMIFS(DATA_FINAL!$P$5:$P$350,DATA_FINAL!$A$5:$A$350,$F46),"")))))</f>
        <v>44</v>
      </c>
      <c r="J46" s="72">
        <f>IF($G46=$D46,AC$8,IF($G46=$AA$9,AC$9,IF(LEFT($G46,5)=LEFT($AA$10,5),SUMIFS(DATA_FINAL!$S$5:$S$350,DATA_FINAL!$B$5:$B$350,$C46,DATA_FINAL!$D$5:$D$350,$D46),IF($G46="***","***",IFERROR(SUMIFS(DATA_FINAL!$S$5:$S$350,DATA_FINAL!$A$5:$A$350,$F46),"")))))</f>
        <v>3</v>
      </c>
      <c r="K46" s="84">
        <f t="shared" si="1"/>
        <v>6.8181818181818177E-2</v>
      </c>
      <c r="L46" s="72">
        <f t="shared" si="2"/>
        <v>68.181818181818187</v>
      </c>
      <c r="M46" s="72">
        <f t="shared" si="12"/>
        <v>1000</v>
      </c>
      <c r="N46" s="71">
        <f>IF($G46=$D46,AJ$8,IF($G46=$AA$9,AJ$9,IF(LEFT($G46,5)=LEFT($AA$10,5),SUMIFS(DATA_FINAL!$AG$5:$AG$350,DATA_FINAL!$B$5:$B$350,$C46,DATA_FINAL!$D$5:$D$350,$D46),IF($G46="***","***",IFERROR(SUMIFS(DATA_FINAL!$AG$5:$AG$350,DATA_FINAL!$A$5:$A$350,$F46),"")))))</f>
        <v>236</v>
      </c>
      <c r="O46" s="307">
        <f t="shared" si="7"/>
        <v>12.711864406779661</v>
      </c>
    </row>
    <row r="47" spans="1:15" ht="15" customHeight="1" x14ac:dyDescent="0.35">
      <c r="A47">
        <f>IF(A46="","",IF(B46&gt;(SUMIFS(KEY!$Z$6:$Z$110,KEY!$X$6:$X$110,C47&amp;"-"&amp;A46)+1),IF((A46+1)&gt;$AA$6,"",(A46+1)),A46))</f>
        <v>1</v>
      </c>
      <c r="B47">
        <f>IF(A47="","",COUNTIFS($A$8:$A47,A47)-2)</f>
        <v>38</v>
      </c>
      <c r="C47" t="str">
        <f t="shared" si="6"/>
        <v>CarGurus.com</v>
      </c>
      <c r="D47" t="str">
        <f>IFERROR(VLOOKUP($C47&amp;"-"&amp;$A47,KEY!$X$6:$Y$110,2,FALSE),"")</f>
        <v>PAG WEST</v>
      </c>
      <c r="E47" t="str">
        <f>IF(B47=-1,"*N",IF(B47=0,"*H",IF(B47&lt;(COUNTIFS(DATA_FINAL!$B$5:$B$350,C47,DATA_FINAL!$D$5:$D$350,D47)+1),VLOOKUP(C47&amp;"-"&amp;D47&amp;"-"&amp;B47,DATA_FINAL!$F$5:$G$350,2,FALSE),IF(B47=(COUNTIFS(DATA_FINAL!$B$5:$B$350,C47,DATA_FINAL!$D$5:$D$350,D47)+1),"*T",""))))</f>
        <v>Acura North Scottsdale</v>
      </c>
      <c r="F47" t="str">
        <f t="shared" si="8"/>
        <v>CarGurus.com-Acura North Scottsdale</v>
      </c>
      <c r="G47" s="64" t="str">
        <f>IF(E47="","***",IF(E47="*N",D47,IF(E47="*H",AA$9,IF(E47="*T","TOTAL (Store Count: "&amp;B46&amp;")",IFERROR(VLOOKUP(F47,DATA_FINAL!$A$5:$G$324,7,FALSE),"")))))</f>
        <v>Acura North Scottsdale</v>
      </c>
      <c r="H47" s="71">
        <f>IF($G47=$D47,AF$8,IF($G47=$AA$9,AF$9,IF(LEFT($G47,5)=LEFT($AA$10,5),SUMIFS(DATA_FINAL!$AC$5:$AC$350,DATA_FINAL!$B$5:$B$350,$C47,DATA_FINAL!$D$5:$D$350,$D47),IF($G47="***","***",IFERROR(SUMIFS(DATA_FINAL!$AC$5:$AC$350,DATA_FINAL!$A$5:$A$350,$F47),"")))))</f>
        <v>1250</v>
      </c>
      <c r="I47" s="72">
        <f>IF($G47=$D47,AB$8,IF($G47=$AA$9,AB$9,IF(LEFT($G47,5)=LEFT($AA$10,5),SUMIFS(DATA_FINAL!$P$5:$P$350,DATA_FINAL!$B$5:$B$350,$C47,DATA_FINAL!$D$5:$D$350,$D47),IF($G47="***","***",IFERROR(SUMIFS(DATA_FINAL!$P$5:$P$350,DATA_FINAL!$A$5:$A$350,$F47),"")))))</f>
        <v>27</v>
      </c>
      <c r="J47" s="72">
        <f>IF($G47=$D47,AC$8,IF($G47=$AA$9,AC$9,IF(LEFT($G47,5)=LEFT($AA$10,5),SUMIFS(DATA_FINAL!$S$5:$S$350,DATA_FINAL!$B$5:$B$350,$C47,DATA_FINAL!$D$5:$D$350,$D47),IF($G47="***","***",IFERROR(SUMIFS(DATA_FINAL!$S$5:$S$350,DATA_FINAL!$A$5:$A$350,$F47),"")))))</f>
        <v>1</v>
      </c>
      <c r="K47" s="84">
        <f t="shared" si="1"/>
        <v>3.7037037037037035E-2</v>
      </c>
      <c r="L47" s="72">
        <f t="shared" si="2"/>
        <v>46.296296296296298</v>
      </c>
      <c r="M47" s="72">
        <f t="shared" si="12"/>
        <v>1250</v>
      </c>
      <c r="N47" s="71">
        <f>IF($G47=$D47,AJ$8,IF($G47=$AA$9,AJ$9,IF(LEFT($G47,5)=LEFT($AA$10,5),SUMIFS(DATA_FINAL!$AG$5:$AG$350,DATA_FINAL!$B$5:$B$350,$C47,DATA_FINAL!$D$5:$D$350,$D47),IF($G47="***","***",IFERROR(SUMIFS(DATA_FINAL!$AG$5:$AG$350,DATA_FINAL!$A$5:$A$350,$F47),"")))))</f>
        <v>58</v>
      </c>
      <c r="O47" s="307">
        <f t="shared" si="7"/>
        <v>21.551724137931036</v>
      </c>
    </row>
    <row r="48" spans="1:15" ht="15" customHeight="1" x14ac:dyDescent="0.35">
      <c r="A48">
        <f>IF(A47="","",IF(B47&gt;(SUMIFS(KEY!$Z$6:$Z$110,KEY!$X$6:$X$110,C48&amp;"-"&amp;A47)+1),IF((A47+1)&gt;$AA$6,"",(A47+1)),A47))</f>
        <v>1</v>
      </c>
      <c r="B48">
        <f>IF(A48="","",COUNTIFS($A$8:$A48,A48)-2)</f>
        <v>39</v>
      </c>
      <c r="C48" t="str">
        <f t="shared" si="6"/>
        <v>CarGurus.com</v>
      </c>
      <c r="D48" t="str">
        <f>IFERROR(VLOOKUP($C48&amp;"-"&amp;$A48,KEY!$X$6:$Y$110,2,FALSE),"")</f>
        <v>PAG WEST</v>
      </c>
      <c r="E48" t="str">
        <f>IF(B48=-1,"*N",IF(B48=0,"*H",IF(B48&lt;(COUNTIFS(DATA_FINAL!$B$5:$B$350,C48,DATA_FINAL!$D$5:$D$350,D48)+1),VLOOKUP(C48&amp;"-"&amp;D48&amp;"-"&amp;B48,DATA_FINAL!$F$5:$G$350,2,FALSE),IF(B48=(COUNTIFS(DATA_FINAL!$B$5:$B$350,C48,DATA_FINAL!$D$5:$D$350,D48)+1),"*T",""))))</f>
        <v>BMW of San Diego</v>
      </c>
      <c r="F48" t="str">
        <f t="shared" si="8"/>
        <v>CarGurus.com-BMW of San Diego</v>
      </c>
      <c r="G48" s="64" t="str">
        <f>IF(E48="","***",IF(E48="*N",D48,IF(E48="*H",AA$9,IF(E48="*T","TOTAL (Store Count: "&amp;B47&amp;")",IFERROR(VLOOKUP(F48,DATA_FINAL!$A$5:$G$324,7,FALSE),"")))))</f>
        <v>BMW of San Diego</v>
      </c>
      <c r="H48" s="71">
        <f>IF($G48=$D48,AF$8,IF($G48=$AA$9,AF$9,IF(LEFT($G48,5)=LEFT($AA$10,5),SUMIFS(DATA_FINAL!$AC$5:$AC$350,DATA_FINAL!$B$5:$B$350,$C48,DATA_FINAL!$D$5:$D$350,$D48),IF($G48="***","***",IFERROR(SUMIFS(DATA_FINAL!$AC$5:$AC$350,DATA_FINAL!$A$5:$A$350,$F48),"")))))</f>
        <v>1650</v>
      </c>
      <c r="I48" s="72">
        <f>IF($G48=$D48,AB$8,IF($G48=$AA$9,AB$9,IF(LEFT($G48,5)=LEFT($AA$10,5),SUMIFS(DATA_FINAL!$P$5:$P$350,DATA_FINAL!$B$5:$B$350,$C48,DATA_FINAL!$D$5:$D$350,$D48),IF($G48="***","***",IFERROR(SUMIFS(DATA_FINAL!$P$5:$P$350,DATA_FINAL!$A$5:$A$350,$F48),"")))))</f>
        <v>35</v>
      </c>
      <c r="J48" s="72">
        <f>IF($G48=$D48,AC$8,IF($G48=$AA$9,AC$9,IF(LEFT($G48,5)=LEFT($AA$10,5),SUMIFS(DATA_FINAL!$S$5:$S$350,DATA_FINAL!$B$5:$B$350,$C48,DATA_FINAL!$D$5:$D$350,$D48),IF($G48="***","***",IFERROR(SUMIFS(DATA_FINAL!$S$5:$S$350,DATA_FINAL!$A$5:$A$350,$F48),"")))))</f>
        <v>1</v>
      </c>
      <c r="K48" s="84">
        <f t="shared" si="1"/>
        <v>2.8571428571428571E-2</v>
      </c>
      <c r="L48" s="72">
        <f t="shared" si="2"/>
        <v>47.142857142857146</v>
      </c>
      <c r="M48" s="72">
        <f t="shared" si="12"/>
        <v>1650</v>
      </c>
      <c r="N48" s="71">
        <f>IF($G48=$D48,AJ$8,IF($G48=$AA$9,AJ$9,IF(LEFT($G48,5)=LEFT($AA$10,5),SUMIFS(DATA_FINAL!$AG$5:$AG$350,DATA_FINAL!$B$5:$B$350,$C48,DATA_FINAL!$D$5:$D$350,$D48),IF($G48="***","***",IFERROR(SUMIFS(DATA_FINAL!$AG$5:$AG$350,DATA_FINAL!$A$5:$A$350,$F48),"")))))</f>
        <v>149</v>
      </c>
      <c r="O48" s="307">
        <f t="shared" si="7"/>
        <v>11.073825503355705</v>
      </c>
    </row>
    <row r="49" spans="1:15" ht="15" customHeight="1" x14ac:dyDescent="0.35">
      <c r="A49">
        <f>IF(A48="","",IF(B48&gt;(SUMIFS(KEY!$Z$6:$Z$110,KEY!$X$6:$X$110,C49&amp;"-"&amp;A48)+1),IF((A48+1)&gt;$AA$6,"",(A48+1)),A48))</f>
        <v>1</v>
      </c>
      <c r="B49">
        <f>IF(A49="","",COUNTIFS($A$8:$A49,A49)-2)</f>
        <v>40</v>
      </c>
      <c r="C49" t="str">
        <f t="shared" si="6"/>
        <v>CarGurus.com</v>
      </c>
      <c r="D49" t="str">
        <f>IFERROR(VLOOKUP($C49&amp;"-"&amp;$A49,KEY!$X$6:$Y$110,2,FALSE),"")</f>
        <v>PAG WEST</v>
      </c>
      <c r="E49" t="str">
        <f>IF(B49=-1,"*N",IF(B49=0,"*H",IF(B49&lt;(COUNTIFS(DATA_FINAL!$B$5:$B$350,C49,DATA_FINAL!$D$5:$D$350,D49)+1),VLOOKUP(C49&amp;"-"&amp;D49&amp;"-"&amp;B49,DATA_FINAL!$F$5:$G$350,2,FALSE),IF(B49=(COUNTIFS(DATA_FINAL!$B$5:$B$350,C49,DATA_FINAL!$D$5:$D$350,D49)+1),"*T",""))))</f>
        <v>Lexus of Lakeway</v>
      </c>
      <c r="F49" t="str">
        <f t="shared" si="8"/>
        <v>CarGurus.com-Lexus of Lakeway</v>
      </c>
      <c r="G49" s="64" t="str">
        <f>IF(E49="","***",IF(E49="*N",D49,IF(E49="*H",AA$9,IF(E49="*T","TOTAL (Store Count: "&amp;B48&amp;")",IFERROR(VLOOKUP(F49,DATA_FINAL!$A$5:$G$324,7,FALSE),"")))))</f>
        <v>Lexus of Lakeway</v>
      </c>
      <c r="H49" s="71">
        <f>IF($G49=$D49,AF$8,IF($G49=$AA$9,AF$9,IF(LEFT($G49,5)=LEFT($AA$10,5),SUMIFS(DATA_FINAL!$AC$5:$AC$350,DATA_FINAL!$B$5:$B$350,$C49,DATA_FINAL!$D$5:$D$350,$D49),IF($G49="***","***",IFERROR(SUMIFS(DATA_FINAL!$AC$5:$AC$350,DATA_FINAL!$A$5:$A$350,$F49),"")))))</f>
        <v>1800</v>
      </c>
      <c r="I49" s="72">
        <f>IF($G49=$D49,AB$8,IF($G49=$AA$9,AB$9,IF(LEFT($G49,5)=LEFT($AA$10,5),SUMIFS(DATA_FINAL!$P$5:$P$350,DATA_FINAL!$B$5:$B$350,$C49,DATA_FINAL!$D$5:$D$350,$D49),IF($G49="***","***",IFERROR(SUMIFS(DATA_FINAL!$P$5:$P$350,DATA_FINAL!$A$5:$A$350,$F49),"")))))</f>
        <v>26</v>
      </c>
      <c r="J49" s="72">
        <f>IF($G49=$D49,AC$8,IF($G49=$AA$9,AC$9,IF(LEFT($G49,5)=LEFT($AA$10,5),SUMIFS(DATA_FINAL!$S$5:$S$350,DATA_FINAL!$B$5:$B$350,$C49,DATA_FINAL!$D$5:$D$350,$D49),IF($G49="***","***",IFERROR(SUMIFS(DATA_FINAL!$S$5:$S$350,DATA_FINAL!$A$5:$A$350,$F49),"")))))</f>
        <v>1</v>
      </c>
      <c r="K49" s="84">
        <f t="shared" si="1"/>
        <v>3.8461538461538464E-2</v>
      </c>
      <c r="L49" s="72">
        <f t="shared" si="2"/>
        <v>69.230769230769226</v>
      </c>
      <c r="M49" s="72">
        <f t="shared" si="12"/>
        <v>1800</v>
      </c>
      <c r="N49" s="71">
        <f>IF($G49=$D49,AJ$8,IF($G49=$AA$9,AJ$9,IF(LEFT($G49,5)=LEFT($AA$10,5),SUMIFS(DATA_FINAL!$AG$5:$AG$350,DATA_FINAL!$B$5:$B$350,$C49,DATA_FINAL!$D$5:$D$350,$D49),IF($G49="***","***",IFERROR(SUMIFS(DATA_FINAL!$AG$5:$AG$350,DATA_FINAL!$A$5:$A$350,$F49),"")))))</f>
        <v>62</v>
      </c>
      <c r="O49" s="307">
        <f t="shared" si="7"/>
        <v>29.032258064516128</v>
      </c>
    </row>
    <row r="50" spans="1:15" ht="15" customHeight="1" x14ac:dyDescent="0.35">
      <c r="A50">
        <f>IF(A49="","",IF(B49&gt;(SUMIFS(KEY!$Z$6:$Z$110,KEY!$X$6:$X$110,C50&amp;"-"&amp;A49)+1),IF((A49+1)&gt;$AA$6,"",(A49+1)),A49))</f>
        <v>1</v>
      </c>
      <c r="B50">
        <f>IF(A50="","",COUNTIFS($A$8:$A50,A50)-2)</f>
        <v>41</v>
      </c>
      <c r="C50" t="str">
        <f t="shared" si="6"/>
        <v>CarGurus.com</v>
      </c>
      <c r="D50" t="str">
        <f>IFERROR(VLOOKUP($C50&amp;"-"&amp;$A50,KEY!$X$6:$Y$110,2,FALSE),"")</f>
        <v>PAG WEST</v>
      </c>
      <c r="E50" t="str">
        <f>IF(B50=-1,"*N",IF(B50=0,"*H",IF(B50&lt;(COUNTIFS(DATA_FINAL!$B$5:$B$350,C50,DATA_FINAL!$D$5:$D$350,D50)+1),VLOOKUP(C50&amp;"-"&amp;D50&amp;"-"&amp;B50,DATA_FINAL!$F$5:$G$350,2,FALSE),IF(B50=(COUNTIFS(DATA_FINAL!$B$5:$B$350,C50,DATA_FINAL!$D$5:$D$350,D50)+1),"*T",""))))</f>
        <v>Mercedes-Benz of North Scottsdale</v>
      </c>
      <c r="F50" t="str">
        <f t="shared" si="8"/>
        <v>CarGurus.com-Mercedes-Benz of North Scottsdale</v>
      </c>
      <c r="G50" s="64" t="str">
        <f>IF(E50="","***",IF(E50="*N",D50,IF(E50="*H",AA$9,IF(E50="*T","TOTAL (Store Count: "&amp;B49&amp;")",IFERROR(VLOOKUP(F50,DATA_FINAL!$A$5:$G$324,7,FALSE),"")))))</f>
        <v>Mercedes-Benz of North Scottsdale</v>
      </c>
      <c r="H50" s="71">
        <f>IF($G50=$D50,AF$8,IF($G50=$AA$9,AF$9,IF(LEFT($G50,5)=LEFT($AA$10,5),SUMIFS(DATA_FINAL!$AC$5:$AC$350,DATA_FINAL!$B$5:$B$350,$C50,DATA_FINAL!$D$5:$D$350,$D50),IF($G50="***","***",IFERROR(SUMIFS(DATA_FINAL!$AC$5:$AC$350,DATA_FINAL!$A$5:$A$350,$F50),"")))))</f>
        <v>3900</v>
      </c>
      <c r="I50" s="72">
        <f>IF($G50=$D50,AB$8,IF($G50=$AA$9,AB$9,IF(LEFT($G50,5)=LEFT($AA$10,5),SUMIFS(DATA_FINAL!$P$5:$P$350,DATA_FINAL!$B$5:$B$350,$C50,DATA_FINAL!$D$5:$D$350,$D50),IF($G50="***","***",IFERROR(SUMIFS(DATA_FINAL!$P$5:$P$350,DATA_FINAL!$A$5:$A$350,$F50),"")))))</f>
        <v>29</v>
      </c>
      <c r="J50" s="72">
        <f>IF($G50=$D50,AC$8,IF($G50=$AA$9,AC$9,IF(LEFT($G50,5)=LEFT($AA$10,5),SUMIFS(DATA_FINAL!$S$5:$S$350,DATA_FINAL!$B$5:$B$350,$C50,DATA_FINAL!$D$5:$D$350,$D50),IF($G50="***","***",IFERROR(SUMIFS(DATA_FINAL!$S$5:$S$350,DATA_FINAL!$A$5:$A$350,$F50),"")))))</f>
        <v>2</v>
      </c>
      <c r="K50" s="84">
        <f t="shared" si="1"/>
        <v>6.8965517241379309E-2</v>
      </c>
      <c r="L50" s="72">
        <f t="shared" si="2"/>
        <v>134.48275862068965</v>
      </c>
      <c r="M50" s="72">
        <f t="shared" si="12"/>
        <v>1950</v>
      </c>
      <c r="N50" s="71">
        <f>IF($G50=$D50,AJ$8,IF($G50=$AA$9,AJ$9,IF(LEFT($G50,5)=LEFT($AA$10,5),SUMIFS(DATA_FINAL!$AG$5:$AG$350,DATA_FINAL!$B$5:$B$350,$C50,DATA_FINAL!$D$5:$D$350,$D50),IF($G50="***","***",IFERROR(SUMIFS(DATA_FINAL!$AG$5:$AG$350,DATA_FINAL!$A$5:$A$350,$F50),"")))))</f>
        <v>170</v>
      </c>
      <c r="O50" s="307">
        <f t="shared" si="7"/>
        <v>22.941176470588236</v>
      </c>
    </row>
    <row r="51" spans="1:15" ht="15" customHeight="1" x14ac:dyDescent="0.35">
      <c r="A51">
        <f>IF(A50="","",IF(B50&gt;(SUMIFS(KEY!$Z$6:$Z$110,KEY!$X$6:$X$110,C51&amp;"-"&amp;A50)+1),IF((A50+1)&gt;$AA$6,"",(A50+1)),A50))</f>
        <v>1</v>
      </c>
      <c r="B51">
        <f>IF(A51="","",COUNTIFS($A$8:$A51,A51)-2)</f>
        <v>42</v>
      </c>
      <c r="C51" t="str">
        <f t="shared" si="6"/>
        <v>CarGurus.com</v>
      </c>
      <c r="D51" t="str">
        <f>IFERROR(VLOOKUP($C51&amp;"-"&amp;$A51,KEY!$X$6:$Y$110,2,FALSE),"")</f>
        <v>PAG WEST</v>
      </c>
      <c r="E51" t="str">
        <f>IF(B51=-1,"*N",IF(B51=0,"*H",IF(B51&lt;(COUNTIFS(DATA_FINAL!$B$5:$B$350,C51,DATA_FINAL!$D$5:$D$350,D51)+1),VLOOKUP(C51&amp;"-"&amp;D51&amp;"-"&amp;B51,DATA_FINAL!$F$5:$G$350,2,FALSE),IF(B51=(COUNTIFS(DATA_FINAL!$B$5:$B$350,C51,DATA_FINAL!$D$5:$D$350,D51)+1),"*T",""))))</f>
        <v>BMW of Ontario</v>
      </c>
      <c r="F51" t="str">
        <f t="shared" si="8"/>
        <v>CarGurus.com-BMW of Ontario</v>
      </c>
      <c r="G51" s="64" t="str">
        <f>IF(E51="","***",IF(E51="*N",D51,IF(E51="*H",AA$9,IF(E51="*T","TOTAL (Store Count: "&amp;B50&amp;")",IFERROR(VLOOKUP(F51,DATA_FINAL!$A$5:$G$324,7,FALSE),"")))))</f>
        <v>BMW of Ontario</v>
      </c>
      <c r="H51" s="71">
        <f>IF($G51=$D51,AF$8,IF($G51=$AA$9,AF$9,IF(LEFT($G51,5)=LEFT($AA$10,5),SUMIFS(DATA_FINAL!$AC$5:$AC$350,DATA_FINAL!$B$5:$B$350,$C51,DATA_FINAL!$D$5:$D$350,$D51),IF($G51="***","***",IFERROR(SUMIFS(DATA_FINAL!$AC$5:$AC$350,DATA_FINAL!$A$5:$A$350,$F51),"")))))</f>
        <v>4700</v>
      </c>
      <c r="I51" s="72">
        <f>IF($G51=$D51,AB$8,IF($G51=$AA$9,AB$9,IF(LEFT($G51,5)=LEFT($AA$10,5),SUMIFS(DATA_FINAL!$P$5:$P$350,DATA_FINAL!$B$5:$B$350,$C51,DATA_FINAL!$D$5:$D$350,$D51),IF($G51="***","***",IFERROR(SUMIFS(DATA_FINAL!$P$5:$P$350,DATA_FINAL!$A$5:$A$350,$F51),"")))))</f>
        <v>24</v>
      </c>
      <c r="J51" s="72">
        <f>IF($G51=$D51,AC$8,IF($G51=$AA$9,AC$9,IF(LEFT($G51,5)=LEFT($AA$10,5),SUMIFS(DATA_FINAL!$S$5:$S$350,DATA_FINAL!$B$5:$B$350,$C51,DATA_FINAL!$D$5:$D$350,$D51),IF($G51="***","***",IFERROR(SUMIFS(DATA_FINAL!$S$5:$S$350,DATA_FINAL!$A$5:$A$350,$F51),"")))))</f>
        <v>0</v>
      </c>
      <c r="K51" s="84">
        <f t="shared" si="1"/>
        <v>0</v>
      </c>
      <c r="L51" s="72">
        <f t="shared" si="2"/>
        <v>195.83333333333334</v>
      </c>
      <c r="M51" s="72" t="str">
        <f t="shared" si="12"/>
        <v>∞</v>
      </c>
      <c r="N51" s="71">
        <f>IF($G51=$D51,AJ$8,IF($G51=$AA$9,AJ$9,IF(LEFT($G51,5)=LEFT($AA$10,5),SUMIFS(DATA_FINAL!$AG$5:$AG$350,DATA_FINAL!$B$5:$B$350,$C51,DATA_FINAL!$D$5:$D$350,$D51),IF($G51="***","***",IFERROR(SUMIFS(DATA_FINAL!$AG$5:$AG$350,DATA_FINAL!$A$5:$A$350,$F51),"")))))</f>
        <v>19</v>
      </c>
      <c r="O51" s="307">
        <f t="shared" si="7"/>
        <v>247.36842105263159</v>
      </c>
    </row>
    <row r="52" spans="1:15" ht="15" customHeight="1" x14ac:dyDescent="0.35">
      <c r="A52">
        <f>IF(A51="","",IF(B51&gt;(SUMIFS(KEY!$Z$6:$Z$110,KEY!$X$6:$X$110,C52&amp;"-"&amp;A51)+1),IF((A51+1)&gt;$AA$6,"",(A51+1)),A51))</f>
        <v>1</v>
      </c>
      <c r="B52">
        <f>IF(A52="","",COUNTIFS($A$8:$A52,A52)-2)</f>
        <v>43</v>
      </c>
      <c r="C52" t="str">
        <f t="shared" si="6"/>
        <v>CarGurus.com</v>
      </c>
      <c r="D52" t="str">
        <f>IFERROR(VLOOKUP($C52&amp;"-"&amp;$A52,KEY!$X$6:$Y$110,2,FALSE),"")</f>
        <v>PAG WEST</v>
      </c>
      <c r="E52" t="str">
        <f>IF(B52=-1,"*N",IF(B52=0,"*H",IF(B52&lt;(COUNTIFS(DATA_FINAL!$B$5:$B$350,C52,DATA_FINAL!$D$5:$D$350,D52)+1),VLOOKUP(C52&amp;"-"&amp;D52&amp;"-"&amp;B52,DATA_FINAL!$F$5:$G$350,2,FALSE),IF(B52=(COUNTIFS(DATA_FINAL!$B$5:$B$350,C52,DATA_FINAL!$D$5:$D$350,D52)+1),"*T",""))))</f>
        <v>Crevier MINI</v>
      </c>
      <c r="F52" t="str">
        <f t="shared" si="8"/>
        <v>CarGurus.com-Crevier MINI</v>
      </c>
      <c r="G52" s="64" t="str">
        <f>IF(E52="","***",IF(E52="*N",D52,IF(E52="*H",AA$9,IF(E52="*T","TOTAL (Store Count: "&amp;B51&amp;")",IFERROR(VLOOKUP(F52,DATA_FINAL!$A$5:$G$324,7,FALSE),"")))))</f>
        <v>Crevier MINI</v>
      </c>
      <c r="H52" s="71">
        <f>IF($G52=$D52,AF$8,IF($G52=$AA$9,AF$9,IF(LEFT($G52,5)=LEFT($AA$10,5),SUMIFS(DATA_FINAL!$AC$5:$AC$350,DATA_FINAL!$B$5:$B$350,$C52,DATA_FINAL!$D$5:$D$350,$D52),IF($G52="***","***",IFERROR(SUMIFS(DATA_FINAL!$AC$5:$AC$350,DATA_FINAL!$A$5:$A$350,$F52),"")))))</f>
        <v>300</v>
      </c>
      <c r="I52" s="72">
        <f>IF($G52=$D52,AB$8,IF($G52=$AA$9,AB$9,IF(LEFT($G52,5)=LEFT($AA$10,5),SUMIFS(DATA_FINAL!$P$5:$P$350,DATA_FINAL!$B$5:$B$350,$C52,DATA_FINAL!$D$5:$D$350,$D52),IF($G52="***","***",IFERROR(SUMIFS(DATA_FINAL!$P$5:$P$350,DATA_FINAL!$A$5:$A$350,$F52),"")))))</f>
        <v>6</v>
      </c>
      <c r="J52" s="72">
        <f>IF($G52=$D52,AC$8,IF($G52=$AA$9,AC$9,IF(LEFT($G52,5)=LEFT($AA$10,5),SUMIFS(DATA_FINAL!$S$5:$S$350,DATA_FINAL!$B$5:$B$350,$C52,DATA_FINAL!$D$5:$D$350,$D52),IF($G52="***","***",IFERROR(SUMIFS(DATA_FINAL!$S$5:$S$350,DATA_FINAL!$A$5:$A$350,$F52),"")))))</f>
        <v>0</v>
      </c>
      <c r="K52" s="84">
        <f t="shared" si="1"/>
        <v>0</v>
      </c>
      <c r="L52" s="72">
        <f t="shared" si="2"/>
        <v>50</v>
      </c>
      <c r="M52" s="72" t="str">
        <f t="shared" si="12"/>
        <v>∞</v>
      </c>
      <c r="N52" s="71">
        <f>IF($G52=$D52,AJ$8,IF($G52=$AA$9,AJ$9,IF(LEFT($G52,5)=LEFT($AA$10,5),SUMIFS(DATA_FINAL!$AG$5:$AG$350,DATA_FINAL!$B$5:$B$350,$C52,DATA_FINAL!$D$5:$D$350,$D52),IF($G52="***","***",IFERROR(SUMIFS(DATA_FINAL!$AG$5:$AG$350,DATA_FINAL!$A$5:$A$350,$F52),"")))))</f>
        <v>39</v>
      </c>
      <c r="O52" s="307">
        <f t="shared" si="7"/>
        <v>7.6923076923076925</v>
      </c>
    </row>
    <row r="53" spans="1:15" ht="15" customHeight="1" x14ac:dyDescent="0.35">
      <c r="A53">
        <f>IF(A52="","",IF(B52&gt;(SUMIFS(KEY!$Z$6:$Z$110,KEY!$X$6:$X$110,C53&amp;"-"&amp;A52)+1),IF((A52+1)&gt;$AA$6,"",(A52+1)),A52))</f>
        <v>1</v>
      </c>
      <c r="B53">
        <f>IF(A53="","",COUNTIFS($A$8:$A53,A53)-2)</f>
        <v>44</v>
      </c>
      <c r="C53" t="str">
        <f t="shared" si="6"/>
        <v>CarGurus.com</v>
      </c>
      <c r="D53" t="str">
        <f>IFERROR(VLOOKUP($C53&amp;"-"&amp;$A53,KEY!$X$6:$Y$110,2,FALSE),"")</f>
        <v>PAG WEST</v>
      </c>
      <c r="E53" t="str">
        <f>IF(B53=-1,"*N",IF(B53=0,"*H",IF(B53&lt;(COUNTIFS(DATA_FINAL!$B$5:$B$350,C53,DATA_FINAL!$D$5:$D$350,D53)+1),VLOOKUP(C53&amp;"-"&amp;D53&amp;"-"&amp;B53,DATA_FINAL!$F$5:$G$350,2,FALSE),IF(B53=(COUNTIFS(DATA_FINAL!$B$5:$B$350,C53,DATA_FINAL!$D$5:$D$350,D53)+1),"*T",""))))</f>
        <v>Lexus of Chandler</v>
      </c>
      <c r="F53" t="str">
        <f t="shared" si="8"/>
        <v>CarGurus.com-Lexus of Chandler</v>
      </c>
      <c r="G53" s="64" t="str">
        <f>IF(E53="","***",IF(E53="*N",D53,IF(E53="*H",AA$9,IF(E53="*T","TOTAL (Store Count: "&amp;B52&amp;")",IFERROR(VLOOKUP(F53,DATA_FINAL!$A$5:$G$324,7,FALSE),"")))))</f>
        <v>Lexus of Chandler</v>
      </c>
      <c r="H53" s="71">
        <f>IF($G53=$D53,AF$8,IF($G53=$AA$9,AF$9,IF(LEFT($G53,5)=LEFT($AA$10,5),SUMIFS(DATA_FINAL!$AC$5:$AC$350,DATA_FINAL!$B$5:$B$350,$C53,DATA_FINAL!$D$5:$D$350,$D53),IF($G53="***","***",IFERROR(SUMIFS(DATA_FINAL!$AC$5:$AC$350,DATA_FINAL!$A$5:$A$350,$F53),"")))))</f>
        <v>1550</v>
      </c>
      <c r="I53" s="72">
        <f>IF($G53=$D53,AB$8,IF($G53=$AA$9,AB$9,IF(LEFT($G53,5)=LEFT($AA$10,5),SUMIFS(DATA_FINAL!$P$5:$P$350,DATA_FINAL!$B$5:$B$350,$C53,DATA_FINAL!$D$5:$D$350,$D53),IF($G53="***","***",IFERROR(SUMIFS(DATA_FINAL!$P$5:$P$350,DATA_FINAL!$A$5:$A$350,$F53),"")))))</f>
        <v>27</v>
      </c>
      <c r="J53" s="72">
        <f>IF($G53=$D53,AC$8,IF($G53=$AA$9,AC$9,IF(LEFT($G53,5)=LEFT($AA$10,5),SUMIFS(DATA_FINAL!$S$5:$S$350,DATA_FINAL!$B$5:$B$350,$C53,DATA_FINAL!$D$5:$D$350,$D53),IF($G53="***","***",IFERROR(SUMIFS(DATA_FINAL!$S$5:$S$350,DATA_FINAL!$A$5:$A$350,$F53),"")))))</f>
        <v>0</v>
      </c>
      <c r="K53" s="84">
        <f t="shared" si="1"/>
        <v>0</v>
      </c>
      <c r="L53" s="72">
        <f t="shared" si="2"/>
        <v>57.407407407407405</v>
      </c>
      <c r="M53" s="72" t="str">
        <f t="shared" si="12"/>
        <v>∞</v>
      </c>
      <c r="N53" s="71">
        <f>IF($G53=$D53,AJ$8,IF($G53=$AA$9,AJ$9,IF(LEFT($G53,5)=LEFT($AA$10,5),SUMIFS(DATA_FINAL!$AG$5:$AG$350,DATA_FINAL!$B$5:$B$350,$C53,DATA_FINAL!$D$5:$D$350,$D53),IF($G53="***","***",IFERROR(SUMIFS(DATA_FINAL!$AG$5:$AG$350,DATA_FINAL!$A$5:$A$350,$F53),"")))))</f>
        <v>86</v>
      </c>
      <c r="O53" s="307">
        <f t="shared" si="7"/>
        <v>18.023255813953487</v>
      </c>
    </row>
    <row r="54" spans="1:15" ht="15" customHeight="1" x14ac:dyDescent="0.35">
      <c r="A54">
        <f>IF(A53="","",IF(B53&gt;(SUMIFS(KEY!$Z$6:$Z$110,KEY!$X$6:$X$110,C54&amp;"-"&amp;A53)+1),IF((A53+1)&gt;$AA$6,"",(A53+1)),A53))</f>
        <v>1</v>
      </c>
      <c r="B54">
        <f>IF(A54="","",COUNTIFS($A$8:$A54,A54)-2)</f>
        <v>45</v>
      </c>
      <c r="C54" t="str">
        <f t="shared" si="6"/>
        <v>CarGurus.com</v>
      </c>
      <c r="D54" t="str">
        <f>IFERROR(VLOOKUP($C54&amp;"-"&amp;$A54,KEY!$X$6:$Y$110,2,FALSE),"")</f>
        <v>PAG WEST</v>
      </c>
      <c r="E54" t="str">
        <f>IF(B54=-1,"*N",IF(B54=0,"*H",IF(B54&lt;(COUNTIFS(DATA_FINAL!$B$5:$B$350,C54,DATA_FINAL!$D$5:$D$350,D54)+1),VLOOKUP(C54&amp;"-"&amp;D54&amp;"-"&amp;B54,DATA_FINAL!$F$5:$G$350,2,FALSE),IF(B54=(COUNTIFS(DATA_FINAL!$B$5:$B$350,C54,DATA_FINAL!$D$5:$D$350,D54)+1),"*T",""))))</f>
        <v>MINI of Marin</v>
      </c>
      <c r="F54" t="str">
        <f t="shared" si="8"/>
        <v>CarGurus.com-MINI of Marin</v>
      </c>
      <c r="G54" s="64" t="str">
        <f>IF(E54="","***",IF(E54="*N",D54,IF(E54="*H",AA$9,IF(E54="*T","TOTAL (Store Count: "&amp;B53&amp;")",IFERROR(VLOOKUP(F54,DATA_FINAL!$A$5:$G$324,7,FALSE),"")))))</f>
        <v>MINI of Marin</v>
      </c>
      <c r="H54" s="71">
        <f>IF($G54=$D54,AF$8,IF($G54=$AA$9,AF$9,IF(LEFT($G54,5)=LEFT($AA$10,5),SUMIFS(DATA_FINAL!$AC$5:$AC$350,DATA_FINAL!$B$5:$B$350,$C54,DATA_FINAL!$D$5:$D$350,$D54),IF($G54="***","***",IFERROR(SUMIFS(DATA_FINAL!$AC$5:$AC$350,DATA_FINAL!$A$5:$A$350,$F54),"")))))</f>
        <v>700</v>
      </c>
      <c r="I54" s="72">
        <f>IF($G54=$D54,AB$8,IF($G54=$AA$9,AB$9,IF(LEFT($G54,5)=LEFT($AA$10,5),SUMIFS(DATA_FINAL!$P$5:$P$350,DATA_FINAL!$B$5:$B$350,$C54,DATA_FINAL!$D$5:$D$350,$D54),IF($G54="***","***",IFERROR(SUMIFS(DATA_FINAL!$P$5:$P$350,DATA_FINAL!$A$5:$A$350,$F54),"")))))</f>
        <v>21</v>
      </c>
      <c r="J54" s="72">
        <f>IF($G54=$D54,AC$8,IF($G54=$AA$9,AC$9,IF(LEFT($G54,5)=LEFT($AA$10,5),SUMIFS(DATA_FINAL!$S$5:$S$350,DATA_FINAL!$B$5:$B$350,$C54,DATA_FINAL!$D$5:$D$350,$D54),IF($G54="***","***",IFERROR(SUMIFS(DATA_FINAL!$S$5:$S$350,DATA_FINAL!$A$5:$A$350,$F54),"")))))</f>
        <v>0</v>
      </c>
      <c r="K54" s="84">
        <f t="shared" si="1"/>
        <v>0</v>
      </c>
      <c r="L54" s="72">
        <f t="shared" si="2"/>
        <v>33.333333333333336</v>
      </c>
      <c r="M54" s="72" t="str">
        <f t="shared" si="12"/>
        <v>∞</v>
      </c>
      <c r="N54" s="71">
        <f>IF($G54=$D54,AJ$8,IF($G54=$AA$9,AJ$9,IF(LEFT($G54,5)=LEFT($AA$10,5),SUMIFS(DATA_FINAL!$AG$5:$AG$350,DATA_FINAL!$B$5:$B$350,$C54,DATA_FINAL!$D$5:$D$350,$D54),IF($G54="***","***",IFERROR(SUMIFS(DATA_FINAL!$AG$5:$AG$350,DATA_FINAL!$A$5:$A$350,$F54),"")))))</f>
        <v>83</v>
      </c>
      <c r="O54" s="307">
        <f t="shared" si="7"/>
        <v>8.4337349397590362</v>
      </c>
    </row>
    <row r="55" spans="1:15" ht="15" customHeight="1" x14ac:dyDescent="0.35">
      <c r="A55">
        <f>IF(A54="","",IF(B54&gt;(SUMIFS(KEY!$Z$6:$Z$110,KEY!$X$6:$X$110,C55&amp;"-"&amp;A54)+1),IF((A54+1)&gt;$AA$6,"",(A54+1)),A54))</f>
        <v>1</v>
      </c>
      <c r="B55">
        <f>IF(A55="","",COUNTIFS($A$8:$A55,A55)-2)</f>
        <v>46</v>
      </c>
      <c r="C55" t="str">
        <f t="shared" si="6"/>
        <v>CarGurus.com</v>
      </c>
      <c r="D55" t="str">
        <f>IFERROR(VLOOKUP($C55&amp;"-"&amp;$A55,KEY!$X$6:$Y$110,2,FALSE),"")</f>
        <v>PAG WEST</v>
      </c>
      <c r="E55" t="str">
        <f>IF(B55=-1,"*N",IF(B55=0,"*H",IF(B55&lt;(COUNTIFS(DATA_FINAL!$B$5:$B$350,C55,DATA_FINAL!$D$5:$D$350,D55)+1),VLOOKUP(C55&amp;"-"&amp;D55&amp;"-"&amp;B55,DATA_FINAL!$F$5:$G$350,2,FALSE),IF(B55=(COUNTIFS(DATA_FINAL!$B$5:$B$350,C55,DATA_FINAL!$D$5:$D$350,D55)+1),"*T",""))))</f>
        <v>MINI of Tempe</v>
      </c>
      <c r="F55" t="str">
        <f t="shared" si="8"/>
        <v>CarGurus.com-MINI of Tempe</v>
      </c>
      <c r="G55" s="64" t="str">
        <f>IF(E55="","***",IF(E55="*N",D55,IF(E55="*H",AA$9,IF(E55="*T","TOTAL (Store Count: "&amp;B54&amp;")",IFERROR(VLOOKUP(F55,DATA_FINAL!$A$5:$G$324,7,FALSE),"")))))</f>
        <v>MINI of Tempe</v>
      </c>
      <c r="H55" s="71">
        <f>IF($G55=$D55,AF$8,IF($G55=$AA$9,AF$9,IF(LEFT($G55,5)=LEFT($AA$10,5),SUMIFS(DATA_FINAL!$AC$5:$AC$350,DATA_FINAL!$B$5:$B$350,$C55,DATA_FINAL!$D$5:$D$350,$D55),IF($G55="***","***",IFERROR(SUMIFS(DATA_FINAL!$AC$5:$AC$350,DATA_FINAL!$A$5:$A$350,$F55),"")))))</f>
        <v>500</v>
      </c>
      <c r="I55" s="72">
        <f>IF($G55=$D55,AB$8,IF($G55=$AA$9,AB$9,IF(LEFT($G55,5)=LEFT($AA$10,5),SUMIFS(DATA_FINAL!$P$5:$P$350,DATA_FINAL!$B$5:$B$350,$C55,DATA_FINAL!$D$5:$D$350,$D55),IF($G55="***","***",IFERROR(SUMIFS(DATA_FINAL!$P$5:$P$350,DATA_FINAL!$A$5:$A$350,$F55),"")))))</f>
        <v>3</v>
      </c>
      <c r="J55" s="72">
        <f>IF($G55=$D55,AC$8,IF($G55=$AA$9,AC$9,IF(LEFT($G55,5)=LEFT($AA$10,5),SUMIFS(DATA_FINAL!$S$5:$S$350,DATA_FINAL!$B$5:$B$350,$C55,DATA_FINAL!$D$5:$D$350,$D55),IF($G55="***","***",IFERROR(SUMIFS(DATA_FINAL!$S$5:$S$350,DATA_FINAL!$A$5:$A$350,$F55),"")))))</f>
        <v>0</v>
      </c>
      <c r="K55" s="84">
        <f t="shared" si="1"/>
        <v>0</v>
      </c>
      <c r="L55" s="72">
        <f t="shared" si="2"/>
        <v>166.66666666666666</v>
      </c>
      <c r="M55" s="72" t="str">
        <f t="shared" si="12"/>
        <v>∞</v>
      </c>
      <c r="N55" s="71">
        <f>IF($G55=$D55,AJ$8,IF($G55=$AA$9,AJ$9,IF(LEFT($G55,5)=LEFT($AA$10,5),SUMIFS(DATA_FINAL!$AG$5:$AG$350,DATA_FINAL!$B$5:$B$350,$C55,DATA_FINAL!$D$5:$D$350,$D55),IF($G55="***","***",IFERROR(SUMIFS(DATA_FINAL!$AG$5:$AG$350,DATA_FINAL!$A$5:$A$350,$F55),"")))))</f>
        <v>8</v>
      </c>
      <c r="O55" s="307">
        <f t="shared" si="7"/>
        <v>62.5</v>
      </c>
    </row>
    <row r="56" spans="1:15" ht="15" customHeight="1" x14ac:dyDescent="0.35">
      <c r="A56">
        <f>IF(A55="","",IF(B55&gt;(SUMIFS(KEY!$Z$6:$Z$110,KEY!$X$6:$X$110,C56&amp;"-"&amp;A55)+1),IF((A55+1)&gt;$AA$6,"",(A55+1)),A55))</f>
        <v>1</v>
      </c>
      <c r="B56">
        <f>IF(A56="","",COUNTIFS($A$8:$A56,A56)-2)</f>
        <v>47</v>
      </c>
      <c r="C56" t="str">
        <f t="shared" si="6"/>
        <v>CarGurus.com</v>
      </c>
      <c r="D56" t="str">
        <f>IFERROR(VLOOKUP($C56&amp;"-"&amp;$A56,KEY!$X$6:$Y$110,2,FALSE),"")</f>
        <v>PAG WEST</v>
      </c>
      <c r="E56" t="str">
        <f>IF(B56=-1,"*N",IF(B56=0,"*H",IF(B56&lt;(COUNTIFS(DATA_FINAL!$B$5:$B$350,C56,DATA_FINAL!$D$5:$D$350,D56)+1),VLOOKUP(C56&amp;"-"&amp;D56&amp;"-"&amp;B56,DATA_FINAL!$F$5:$G$350,2,FALSE),IF(B56=(COUNTIFS(DATA_FINAL!$B$5:$B$350,C56,DATA_FINAL!$D$5:$D$350,D56)+1),"*T",""))))</f>
        <v>*T</v>
      </c>
      <c r="F56" t="str">
        <f t="shared" si="8"/>
        <v/>
      </c>
      <c r="G56" s="64" t="str">
        <f>IF(E56="","***",IF(E56="*N",D56,IF(E56="*H",AA$9,IF(E56="*T","TOTAL (Store Count: "&amp;B55&amp;")",IFERROR(VLOOKUP(F56,DATA_FINAL!$A$5:$G$324,7,FALSE),"")))))</f>
        <v>TOTAL (Store Count: 46)</v>
      </c>
      <c r="H56" s="71">
        <f>IF($G56=$D56,AF$8,IF($G56=$AA$9,AF$9,IF(LEFT($G56,5)=LEFT($AA$10,5),SUMIFS(DATA_FINAL!$AC$5:$AC$350,DATA_FINAL!$B$5:$B$350,$C56,DATA_FINAL!$D$5:$D$350,$D56),IF($G56="***","***",IFERROR(SUMIFS(DATA_FINAL!$AC$5:$AC$350,DATA_FINAL!$A$5:$A$350,$F56),"")))))</f>
        <v>80017</v>
      </c>
      <c r="I56" s="72">
        <f>IF($G56=$D56,AB$8,IF($G56=$AA$9,AB$9,IF(LEFT($G56,5)=LEFT($AA$10,5),SUMIFS(DATA_FINAL!$P$5:$P$350,DATA_FINAL!$B$5:$B$350,$C56,DATA_FINAL!$D$5:$D$350,$D56),IF($G56="***","***",IFERROR(SUMIFS(DATA_FINAL!$P$5:$P$350,DATA_FINAL!$A$5:$A$350,$F56),"")))))</f>
        <v>1724</v>
      </c>
      <c r="J56" s="72">
        <f>IF($G56=$D56,AC$8,IF($G56=$AA$9,AC$9,IF(LEFT($G56,5)=LEFT($AA$10,5),SUMIFS(DATA_FINAL!$S$5:$S$350,DATA_FINAL!$B$5:$B$350,$C56,DATA_FINAL!$D$5:$D$350,$D56),IF($G56="***","***",IFERROR(SUMIFS(DATA_FINAL!$S$5:$S$350,DATA_FINAL!$A$5:$A$350,$F56),"")))))</f>
        <v>180</v>
      </c>
      <c r="K56" s="84">
        <f t="shared" si="1"/>
        <v>0.10440835266821345</v>
      </c>
      <c r="L56" s="72">
        <f t="shared" si="2"/>
        <v>46.41357308584687</v>
      </c>
      <c r="M56" s="72">
        <f t="shared" si="12"/>
        <v>444.53888888888889</v>
      </c>
      <c r="N56" s="71">
        <f>IF($G56=$D56,AJ$8,IF($G56=$AA$9,AJ$9,IF(LEFT($G56,5)=LEFT($AA$10,5),SUMIFS(DATA_FINAL!$AG$5:$AG$350,DATA_FINAL!$B$5:$B$350,$C56,DATA_FINAL!$D$5:$D$350,$D56),IF($G56="***","***",IFERROR(SUMIFS(DATA_FINAL!$AG$5:$AG$350,DATA_FINAL!$A$5:$A$350,$F56),"")))))</f>
        <v>4908</v>
      </c>
      <c r="O56" s="307">
        <f t="shared" si="7"/>
        <v>16.303382233088836</v>
      </c>
    </row>
    <row r="57" spans="1:15" ht="15" customHeight="1" x14ac:dyDescent="0.35">
      <c r="A57">
        <f>IF(A56="","",IF(B56&gt;(SUMIFS(KEY!$Z$6:$Z$110,KEY!$X$6:$X$110,C57&amp;"-"&amp;A56)+1),IF((A56+1)&gt;$AA$6,"",(A56+1)),A56))</f>
        <v>1</v>
      </c>
      <c r="B57">
        <f>IF(A57="","",COUNTIFS($A$8:$A57,A57)-2)</f>
        <v>48</v>
      </c>
      <c r="C57" t="str">
        <f t="shared" si="6"/>
        <v>CarGurus.com</v>
      </c>
      <c r="D57" t="str">
        <f>IFERROR(VLOOKUP($C57&amp;"-"&amp;$A57,KEY!$X$6:$Y$110,2,FALSE),"")</f>
        <v>PAG WEST</v>
      </c>
      <c r="E57" t="str">
        <f>IF(B57=-1,"*N",IF(B57=0,"*H",IF(B57&lt;(COUNTIFS(DATA_FINAL!$B$5:$B$350,C57,DATA_FINAL!$D$5:$D$350,D57)+1),VLOOKUP(C57&amp;"-"&amp;D57&amp;"-"&amp;B57,DATA_FINAL!$F$5:$G$350,2,FALSE),IF(B57=(COUNTIFS(DATA_FINAL!$B$5:$B$350,C57,DATA_FINAL!$D$5:$D$350,D57)+1),"*T",""))))</f>
        <v/>
      </c>
      <c r="F57" t="str">
        <f t="shared" si="8"/>
        <v/>
      </c>
      <c r="G57" s="64" t="str">
        <f>IF(E57="","***",IF(E57="*N",D57,IF(E57="*H",AA$9,IF(E57="*T","TOTAL (Store Count: "&amp;B56&amp;")",IFERROR(VLOOKUP(F57,DATA_FINAL!$A$5:$G$324,7,FALSE),"")))))</f>
        <v>***</v>
      </c>
      <c r="H57" s="71" t="str">
        <f>IF($G57=$D57,AF$8,IF($G57=$AA$9,AF$9,IF(LEFT($G57,5)=LEFT($AA$10,5),SUMIFS(DATA_FINAL!$AC$5:$AC$350,DATA_FINAL!$B$5:$B$350,$C57,DATA_FINAL!$D$5:$D$350,$D57),IF($G57="***","***",IFERROR(SUMIFS(DATA_FINAL!$AC$5:$AC$350,DATA_FINAL!$A$5:$A$350,$F57),"")))))</f>
        <v>***</v>
      </c>
      <c r="I57" s="72" t="str">
        <f>IF($G57=$D57,AB$8,IF($G57=$AA$9,AB$9,IF(LEFT($G57,5)=LEFT($AA$10,5),SUMIFS(DATA_FINAL!$P$5:$P$350,DATA_FINAL!$B$5:$B$350,$C57,DATA_FINAL!$D$5:$D$350,$D57),IF($G57="***","***",IFERROR(SUMIFS(DATA_FINAL!$P$5:$P$350,DATA_FINAL!$A$5:$A$350,$F57),"")))))</f>
        <v>***</v>
      </c>
      <c r="J57" s="72" t="str">
        <f>IF($G57=$D57,AC$8,IF($G57=$AA$9,AC$9,IF(LEFT($G57,5)=LEFT($AA$10,5),SUMIFS(DATA_FINAL!$S$5:$S$350,DATA_FINAL!$B$5:$B$350,$C57,DATA_FINAL!$D$5:$D$350,$D57),IF($G57="***","***",IFERROR(SUMIFS(DATA_FINAL!$S$5:$S$350,DATA_FINAL!$A$5:$A$350,$F57),"")))))</f>
        <v>***</v>
      </c>
      <c r="K57" s="84" t="str">
        <f t="shared" si="1"/>
        <v>***</v>
      </c>
      <c r="L57" s="72" t="str">
        <f t="shared" si="2"/>
        <v>***</v>
      </c>
      <c r="M57" s="72" t="str">
        <f t="shared" si="12"/>
        <v>***</v>
      </c>
      <c r="N57" s="71" t="str">
        <f>IF($G57=$D57,AJ$8,IF($G57=$AA$9,AJ$9,IF(LEFT($G57,5)=LEFT($AA$10,5),SUMIFS(DATA_FINAL!$AG$5:$AG$350,DATA_FINAL!$B$5:$B$350,$C57,DATA_FINAL!$D$5:$D$350,$D57),IF($G57="***","***",IFERROR(SUMIFS(DATA_FINAL!$AG$5:$AG$350,DATA_FINAL!$A$5:$A$350,$F57),"")))))</f>
        <v>***</v>
      </c>
      <c r="O57" s="307" t="str">
        <f t="shared" si="7"/>
        <v>***</v>
      </c>
    </row>
    <row r="58" spans="1:15" ht="15" customHeight="1" x14ac:dyDescent="0.35">
      <c r="A58" t="str">
        <f>IF(A57="","",IF(B57&gt;(SUMIFS(KEY!$Z$6:$Z$110,KEY!$X$6:$X$110,C58&amp;"-"&amp;A57)+1),IF((A57+1)&gt;$AA$6,"",(A57+1)),A57))</f>
        <v/>
      </c>
      <c r="B58" t="str">
        <f>IF(A58="","",COUNTIFS($A$8:$A58,A58)-2)</f>
        <v/>
      </c>
      <c r="C58" t="str">
        <f t="shared" si="6"/>
        <v>CarGurus.com</v>
      </c>
      <c r="D58" t="str">
        <f>IFERROR(VLOOKUP($C58&amp;"-"&amp;$A58,KEY!$X$6:$Y$110,2,FALSE),"")</f>
        <v/>
      </c>
      <c r="E58" t="str">
        <f>IF(B58=-1,"*N",IF(B58=0,"*H",IF(B58&lt;(COUNTIFS(DATA_FINAL!$B$5:$B$350,C58,DATA_FINAL!$D$5:$D$350,D58)+1),VLOOKUP(C58&amp;"-"&amp;D58&amp;"-"&amp;B58,DATA_FINAL!$F$5:$G$350,2,FALSE),IF(B58=(COUNTIFS(DATA_FINAL!$B$5:$B$350,C58,DATA_FINAL!$D$5:$D$350,D58)+1),"*T",""))))</f>
        <v/>
      </c>
      <c r="F58" t="str">
        <f t="shared" si="8"/>
        <v/>
      </c>
      <c r="G58" s="64" t="str">
        <f>IF(E58="","***",IF(E58="*N",D58,IF(E58="*H",AA$9,IF(E58="*T","TOTAL (Store Count: "&amp;B57&amp;")",IFERROR(VLOOKUP(F58,DATA_FINAL!$A$5:$G$324,7,FALSE),"")))))</f>
        <v>***</v>
      </c>
      <c r="H58" s="71" t="str">
        <f>IF($G58=$D58,AF$8,IF($G58=$AA$9,AF$9,IF(LEFT($G58,5)=LEFT($AA$10,5),SUMIFS(DATA_FINAL!$AC$5:$AC$350,DATA_FINAL!$B$5:$B$350,$C58,DATA_FINAL!$D$5:$D$350,$D58),IF($G58="***","***",IFERROR(SUMIFS(DATA_FINAL!$AC$5:$AC$350,DATA_FINAL!$A$5:$A$350,$F58),"")))))</f>
        <v>***</v>
      </c>
      <c r="I58" s="72" t="str">
        <f>IF($G58=$D58,AB$8,IF($G58=$AA$9,AB$9,IF(LEFT($G58,5)=LEFT($AA$10,5),SUMIFS(DATA_FINAL!$P$5:$P$350,DATA_FINAL!$B$5:$B$350,$C58,DATA_FINAL!$D$5:$D$350,$D58),IF($G58="***","***",IFERROR(SUMIFS(DATA_FINAL!$P$5:$P$350,DATA_FINAL!$A$5:$A$350,$F58),"")))))</f>
        <v>***</v>
      </c>
      <c r="J58" s="72" t="str">
        <f>IF($G58=$D58,AC$8,IF($G58=$AA$9,AC$9,IF(LEFT($G58,5)=LEFT($AA$10,5),SUMIFS(DATA_FINAL!$S$5:$S$350,DATA_FINAL!$B$5:$B$350,$C58,DATA_FINAL!$D$5:$D$350,$D58),IF($G58="***","***",IFERROR(SUMIFS(DATA_FINAL!$S$5:$S$350,DATA_FINAL!$A$5:$A$350,$F58),"")))))</f>
        <v>***</v>
      </c>
      <c r="K58" s="84" t="str">
        <f t="shared" si="1"/>
        <v>***</v>
      </c>
      <c r="L58" s="72" t="str">
        <f t="shared" si="2"/>
        <v>***</v>
      </c>
      <c r="M58" s="72" t="str">
        <f t="shared" si="12"/>
        <v>***</v>
      </c>
      <c r="N58" s="71" t="str">
        <f>IF($G58=$D58,AJ$8,IF($G58=$AA$9,AJ$9,IF(LEFT($G58,5)=LEFT($AA$10,5),SUMIFS(DATA_FINAL!$AG$5:$AG$350,DATA_FINAL!$B$5:$B$350,$C58,DATA_FINAL!$D$5:$D$350,$D58),IF($G58="***","***",IFERROR(SUMIFS(DATA_FINAL!$AG$5:$AG$350,DATA_FINAL!$A$5:$A$350,$F58),"")))))</f>
        <v>***</v>
      </c>
      <c r="O58" s="307" t="str">
        <f t="shared" si="7"/>
        <v>***</v>
      </c>
    </row>
    <row r="59" spans="1:15" ht="15" customHeight="1" x14ac:dyDescent="0.35">
      <c r="A59" t="str">
        <f>IF(A58="","",IF(B58&gt;(SUMIFS(KEY!$Z$6:$Z$110,KEY!$X$6:$X$110,C59&amp;"-"&amp;A58)+1),IF((A58+1)&gt;$AA$6,"",(A58+1)),A58))</f>
        <v/>
      </c>
      <c r="B59" t="str">
        <f>IF(A59="","",COUNTIFS($A$8:$A59,A59)-2)</f>
        <v/>
      </c>
      <c r="C59" t="str">
        <f t="shared" si="6"/>
        <v>CarGurus.com</v>
      </c>
      <c r="D59" t="str">
        <f>IFERROR(VLOOKUP($C59&amp;"-"&amp;$A59,KEY!$X$6:$Y$110,2,FALSE),"")</f>
        <v/>
      </c>
      <c r="E59" t="str">
        <f>IF(B59=-1,"*N",IF(B59=0,"*H",IF(B59&lt;(COUNTIFS(DATA_FINAL!$B$5:$B$350,C59,DATA_FINAL!$D$5:$D$350,D59)+1),VLOOKUP(C59&amp;"-"&amp;D59&amp;"-"&amp;B59,DATA_FINAL!$F$5:$G$350,2,FALSE),IF(B59=(COUNTIFS(DATA_FINAL!$B$5:$B$350,C59,DATA_FINAL!$D$5:$D$350,D59)+1),"*T",""))))</f>
        <v/>
      </c>
      <c r="F59" t="str">
        <f t="shared" si="8"/>
        <v/>
      </c>
      <c r="G59" s="64" t="str">
        <f>IF(E59="","***",IF(E59="*N",D59,IF(E59="*H",AA$9,IF(E59="*T","TOTAL (Store Count: "&amp;B58&amp;")",IFERROR(VLOOKUP(F59,DATA_FINAL!$A$5:$G$324,7,FALSE),"")))))</f>
        <v>***</v>
      </c>
      <c r="H59" s="71" t="str">
        <f>IF($G59=$D59,AF$8,IF($G59=$AA$9,AF$9,IF(LEFT($G59,5)=LEFT($AA$10,5),SUMIFS(DATA_FINAL!$AC$5:$AC$350,DATA_FINAL!$B$5:$B$350,$C59,DATA_FINAL!$D$5:$D$350,$D59),IF($G59="***","***",IFERROR(SUMIFS(DATA_FINAL!$AC$5:$AC$350,DATA_FINAL!$A$5:$A$350,$F59),"")))))</f>
        <v>***</v>
      </c>
      <c r="I59" s="72" t="str">
        <f>IF($G59=$D59,AB$8,IF($G59=$AA$9,AB$9,IF(LEFT($G59,5)=LEFT($AA$10,5),SUMIFS(DATA_FINAL!$P$5:$P$350,DATA_FINAL!$B$5:$B$350,$C59,DATA_FINAL!$D$5:$D$350,$D59),IF($G59="***","***",IFERROR(SUMIFS(DATA_FINAL!$P$5:$P$350,DATA_FINAL!$A$5:$A$350,$F59),"")))))</f>
        <v>***</v>
      </c>
      <c r="J59" s="72" t="str">
        <f>IF($G59=$D59,AC$8,IF($G59=$AA$9,AC$9,IF(LEFT($G59,5)=LEFT($AA$10,5),SUMIFS(DATA_FINAL!$S$5:$S$350,DATA_FINAL!$B$5:$B$350,$C59,DATA_FINAL!$D$5:$D$350,$D59),IF($G59="***","***",IFERROR(SUMIFS(DATA_FINAL!$S$5:$S$350,DATA_FINAL!$A$5:$A$350,$F59),"")))))</f>
        <v>***</v>
      </c>
      <c r="K59" s="84" t="str">
        <f t="shared" si="1"/>
        <v>***</v>
      </c>
      <c r="L59" s="72" t="str">
        <f t="shared" si="2"/>
        <v>***</v>
      </c>
      <c r="M59" s="72" t="str">
        <f t="shared" si="12"/>
        <v>***</v>
      </c>
      <c r="N59" s="71" t="str">
        <f>IF($G59=$D59,AJ$8,IF($G59=$AA$9,AJ$9,IF(LEFT($G59,5)=LEFT($AA$10,5),SUMIFS(DATA_FINAL!$AG$5:$AG$350,DATA_FINAL!$B$5:$B$350,$C59,DATA_FINAL!$D$5:$D$350,$D59),IF($G59="***","***",IFERROR(SUMIFS(DATA_FINAL!$AG$5:$AG$350,DATA_FINAL!$A$5:$A$350,$F59),"")))))</f>
        <v>***</v>
      </c>
      <c r="O59" s="307" t="str">
        <f t="shared" si="7"/>
        <v>***</v>
      </c>
    </row>
    <row r="60" spans="1:15" ht="15" customHeight="1" x14ac:dyDescent="0.35">
      <c r="A60" t="str">
        <f>IF(A59="","",IF(B59&gt;(SUMIFS(KEY!$Z$6:$Z$110,KEY!$X$6:$X$110,C60&amp;"-"&amp;A59)+1),IF((A59+1)&gt;$AA$6,"",(A59+1)),A59))</f>
        <v/>
      </c>
      <c r="B60" t="str">
        <f>IF(A60="","",COUNTIFS($A$8:$A60,A60)-2)</f>
        <v/>
      </c>
      <c r="C60" t="str">
        <f t="shared" si="6"/>
        <v>CarGurus.com</v>
      </c>
      <c r="D60" t="str">
        <f>IFERROR(VLOOKUP($C60&amp;"-"&amp;$A60,KEY!$X$6:$Y$110,2,FALSE),"")</f>
        <v/>
      </c>
      <c r="E60" t="str">
        <f>IF(B60=-1,"*N",IF(B60=0,"*H",IF(B60&lt;(COUNTIFS(DATA_FINAL!$B$5:$B$350,C60,DATA_FINAL!$D$5:$D$350,D60)+1),VLOOKUP(C60&amp;"-"&amp;D60&amp;"-"&amp;B60,DATA_FINAL!$F$5:$G$350,2,FALSE),IF(B60=(COUNTIFS(DATA_FINAL!$B$5:$B$350,C60,DATA_FINAL!$D$5:$D$350,D60)+1),"*T",""))))</f>
        <v/>
      </c>
      <c r="F60" t="str">
        <f t="shared" si="8"/>
        <v/>
      </c>
      <c r="G60" s="64" t="str">
        <f>IF(E60="","***",IF(E60="*N",D60,IF(E60="*H",AA$9,IF(E60="*T","TOTAL (Store Count: "&amp;B59&amp;")",IFERROR(VLOOKUP(F60,DATA_FINAL!$A$5:$G$324,7,FALSE),"")))))</f>
        <v>***</v>
      </c>
      <c r="H60" s="71" t="str">
        <f>IF($G60=$D60,AF$8,IF($G60=$AA$9,AF$9,IF(LEFT($G60,5)=LEFT($AA$10,5),SUMIFS(DATA_FINAL!$AC$5:$AC$350,DATA_FINAL!$B$5:$B$350,$C60,DATA_FINAL!$D$5:$D$350,$D60),IF($G60="***","***",IFERROR(SUMIFS(DATA_FINAL!$AC$5:$AC$350,DATA_FINAL!$A$5:$A$350,$F60),"")))))</f>
        <v>***</v>
      </c>
      <c r="I60" s="72" t="str">
        <f>IF($G60=$D60,AB$8,IF($G60=$AA$9,AB$9,IF(LEFT($G60,5)=LEFT($AA$10,5),SUMIFS(DATA_FINAL!$P$5:$P$350,DATA_FINAL!$B$5:$B$350,$C60,DATA_FINAL!$D$5:$D$350,$D60),IF($G60="***","***",IFERROR(SUMIFS(DATA_FINAL!$P$5:$P$350,DATA_FINAL!$A$5:$A$350,$F60),"")))))</f>
        <v>***</v>
      </c>
      <c r="J60" s="72" t="str">
        <f>IF($G60=$D60,AC$8,IF($G60=$AA$9,AC$9,IF(LEFT($G60,5)=LEFT($AA$10,5),SUMIFS(DATA_FINAL!$S$5:$S$350,DATA_FINAL!$B$5:$B$350,$C60,DATA_FINAL!$D$5:$D$350,$D60),IF($G60="***","***",IFERROR(SUMIFS(DATA_FINAL!$S$5:$S$350,DATA_FINAL!$A$5:$A$350,$F60),"")))))</f>
        <v>***</v>
      </c>
      <c r="K60" s="84" t="str">
        <f t="shared" si="1"/>
        <v>***</v>
      </c>
      <c r="L60" s="72" t="str">
        <f t="shared" si="2"/>
        <v>***</v>
      </c>
      <c r="M60" s="72" t="str">
        <f t="shared" si="12"/>
        <v>***</v>
      </c>
      <c r="N60" s="71" t="str">
        <f>IF($G60=$D60,AJ$8,IF($G60=$AA$9,AJ$9,IF(LEFT($G60,5)=LEFT($AA$10,5),SUMIFS(DATA_FINAL!$AG$5:$AG$350,DATA_FINAL!$B$5:$B$350,$C60,DATA_FINAL!$D$5:$D$350,$D60),IF($G60="***","***",IFERROR(SUMIFS(DATA_FINAL!$AG$5:$AG$350,DATA_FINAL!$A$5:$A$350,$F60),"")))))</f>
        <v>***</v>
      </c>
      <c r="O60" s="307" t="str">
        <f t="shared" si="7"/>
        <v>***</v>
      </c>
    </row>
    <row r="61" spans="1:15" ht="15" customHeight="1" x14ac:dyDescent="0.35">
      <c r="A61" t="str">
        <f>IF(A60="","",IF(B60&gt;(SUMIFS(KEY!$Z$6:$Z$110,KEY!$X$6:$X$110,C61&amp;"-"&amp;A60)+1),IF((A60+1)&gt;$AA$6,"",(A60+1)),A60))</f>
        <v/>
      </c>
      <c r="B61" t="str">
        <f>IF(A61="","",COUNTIFS($A$8:$A61,A61)-2)</f>
        <v/>
      </c>
      <c r="C61" t="str">
        <f t="shared" si="6"/>
        <v>CarGurus.com</v>
      </c>
      <c r="D61" t="str">
        <f>IFERROR(VLOOKUP($C61&amp;"-"&amp;$A61,KEY!$X$6:$Y$110,2,FALSE),"")</f>
        <v/>
      </c>
      <c r="E61" t="str">
        <f>IF(B61=-1,"*N",IF(B61=0,"*H",IF(B61&lt;(COUNTIFS(DATA_FINAL!$B$5:$B$350,C61,DATA_FINAL!$D$5:$D$350,D61)+1),VLOOKUP(C61&amp;"-"&amp;D61&amp;"-"&amp;B61,DATA_FINAL!$F$5:$G$350,2,FALSE),IF(B61=(COUNTIFS(DATA_FINAL!$B$5:$B$350,C61,DATA_FINAL!$D$5:$D$350,D61)+1),"*T",""))))</f>
        <v/>
      </c>
      <c r="F61" t="str">
        <f t="shared" si="8"/>
        <v/>
      </c>
      <c r="G61" s="64" t="str">
        <f>IF(E61="","***",IF(E61="*N",D61,IF(E61="*H",AA$9,IF(E61="*T","TOTAL (Store Count: "&amp;B60&amp;")",IFERROR(VLOOKUP(F61,DATA_FINAL!$A$5:$G$324,7,FALSE),"")))))</f>
        <v>***</v>
      </c>
      <c r="H61" s="71" t="str">
        <f>IF($G61=$D61,AF$8,IF($G61=$AA$9,AF$9,IF(LEFT($G61,5)=LEFT($AA$10,5),SUMIFS(DATA_FINAL!$AC$5:$AC$350,DATA_FINAL!$B$5:$B$350,$C61,DATA_FINAL!$D$5:$D$350,$D61),IF($G61="***","***",IFERROR(SUMIFS(DATA_FINAL!$AC$5:$AC$350,DATA_FINAL!$A$5:$A$350,$F61),"")))))</f>
        <v>***</v>
      </c>
      <c r="I61" s="72" t="str">
        <f>IF($G61=$D61,AB$8,IF($G61=$AA$9,AB$9,IF(LEFT($G61,5)=LEFT($AA$10,5),SUMIFS(DATA_FINAL!$P$5:$P$350,DATA_FINAL!$B$5:$B$350,$C61,DATA_FINAL!$D$5:$D$350,$D61),IF($G61="***","***",IFERROR(SUMIFS(DATA_FINAL!$P$5:$P$350,DATA_FINAL!$A$5:$A$350,$F61),"")))))</f>
        <v>***</v>
      </c>
      <c r="J61" s="72" t="str">
        <f>IF($G61=$D61,AC$8,IF($G61=$AA$9,AC$9,IF(LEFT($G61,5)=LEFT($AA$10,5),SUMIFS(DATA_FINAL!$S$5:$S$350,DATA_FINAL!$B$5:$B$350,$C61,DATA_FINAL!$D$5:$D$350,$D61),IF($G61="***","***",IFERROR(SUMIFS(DATA_FINAL!$S$5:$S$350,DATA_FINAL!$A$5:$A$350,$F61),"")))))</f>
        <v>***</v>
      </c>
      <c r="K61" s="84" t="str">
        <f t="shared" si="1"/>
        <v>***</v>
      </c>
      <c r="L61" s="72" t="str">
        <f t="shared" si="2"/>
        <v>***</v>
      </c>
      <c r="M61" s="72" t="str">
        <f t="shared" si="12"/>
        <v>***</v>
      </c>
      <c r="N61" s="71" t="str">
        <f>IF($G61=$D61,AJ$8,IF($G61=$AA$9,AJ$9,IF(LEFT($G61,5)=LEFT($AA$10,5),SUMIFS(DATA_FINAL!$AG$5:$AG$350,DATA_FINAL!$B$5:$B$350,$C61,DATA_FINAL!$D$5:$D$350,$D61),IF($G61="***","***",IFERROR(SUMIFS(DATA_FINAL!$AG$5:$AG$350,DATA_FINAL!$A$5:$A$350,$F61),"")))))</f>
        <v>***</v>
      </c>
      <c r="O61" s="307" t="str">
        <f t="shared" si="7"/>
        <v>***</v>
      </c>
    </row>
    <row r="62" spans="1:15" ht="15" customHeight="1" x14ac:dyDescent="0.35">
      <c r="A62" t="str">
        <f>IF(A61="","",IF(B61&gt;(SUMIFS(KEY!$Z$6:$Z$110,KEY!$X$6:$X$110,C62&amp;"-"&amp;A61)+1),IF((A61+1)&gt;$AA$6,"",(A61+1)),A61))</f>
        <v/>
      </c>
      <c r="B62" t="str">
        <f>IF(A62="","",COUNTIFS($A$8:$A62,A62)-2)</f>
        <v/>
      </c>
      <c r="C62" t="str">
        <f t="shared" si="6"/>
        <v>CarGurus.com</v>
      </c>
      <c r="D62" t="str">
        <f>IFERROR(VLOOKUP($C62&amp;"-"&amp;$A62,KEY!$X$6:$Y$110,2,FALSE),"")</f>
        <v/>
      </c>
      <c r="E62" t="str">
        <f>IF(B62=-1,"*N",IF(B62=0,"*H",IF(B62&lt;(COUNTIFS(DATA_FINAL!$B$5:$B$350,C62,DATA_FINAL!$D$5:$D$350,D62)+1),VLOOKUP(C62&amp;"-"&amp;D62&amp;"-"&amp;B62,DATA_FINAL!$F$5:$G$350,2,FALSE),IF(B62=(COUNTIFS(DATA_FINAL!$B$5:$B$350,C62,DATA_FINAL!$D$5:$D$350,D62)+1),"*T",""))))</f>
        <v/>
      </c>
      <c r="F62" t="str">
        <f t="shared" si="8"/>
        <v/>
      </c>
      <c r="G62" s="64" t="str">
        <f>IF(E62="","***",IF(E62="*N",D62,IF(E62="*H",AA$9,IF(E62="*T","TOTAL (Store Count: "&amp;B61&amp;")",IFERROR(VLOOKUP(F62,DATA_FINAL!$A$5:$G$324,7,FALSE),"")))))</f>
        <v>***</v>
      </c>
      <c r="H62" s="71" t="str">
        <f>IF($G62=$D62,AF$8,IF($G62=$AA$9,AF$9,IF(LEFT($G62,5)=LEFT($AA$10,5),SUMIFS(DATA_FINAL!$AC$5:$AC$350,DATA_FINAL!$B$5:$B$350,$C62,DATA_FINAL!$D$5:$D$350,$D62),IF($G62="***","***",IFERROR(SUMIFS(DATA_FINAL!$AC$5:$AC$350,DATA_FINAL!$A$5:$A$350,$F62),"")))))</f>
        <v>***</v>
      </c>
      <c r="I62" s="72" t="str">
        <f>IF($G62=$D62,AB$8,IF($G62=$AA$9,AB$9,IF(LEFT($G62,5)=LEFT($AA$10,5),SUMIFS(DATA_FINAL!$P$5:$P$350,DATA_FINAL!$B$5:$B$350,$C62,DATA_FINAL!$D$5:$D$350,$D62),IF($G62="***","***",IFERROR(SUMIFS(DATA_FINAL!$P$5:$P$350,DATA_FINAL!$A$5:$A$350,$F62),"")))))</f>
        <v>***</v>
      </c>
      <c r="J62" s="72" t="str">
        <f>IF($G62=$D62,AC$8,IF($G62=$AA$9,AC$9,IF(LEFT($G62,5)=LEFT($AA$10,5),SUMIFS(DATA_FINAL!$S$5:$S$350,DATA_FINAL!$B$5:$B$350,$C62,DATA_FINAL!$D$5:$D$350,$D62),IF($G62="***","***",IFERROR(SUMIFS(DATA_FINAL!$S$5:$S$350,DATA_FINAL!$A$5:$A$350,$F62),"")))))</f>
        <v>***</v>
      </c>
      <c r="K62" s="84" t="str">
        <f t="shared" si="1"/>
        <v>***</v>
      </c>
      <c r="L62" s="72" t="str">
        <f t="shared" si="2"/>
        <v>***</v>
      </c>
      <c r="M62" s="72" t="str">
        <f t="shared" si="12"/>
        <v>***</v>
      </c>
      <c r="N62" s="71" t="str">
        <f>IF($G62=$D62,AJ$8,IF($G62=$AA$9,AJ$9,IF(LEFT($G62,5)=LEFT($AA$10,5),SUMIFS(DATA_FINAL!$AG$5:$AG$350,DATA_FINAL!$B$5:$B$350,$C62,DATA_FINAL!$D$5:$D$350,$D62),IF($G62="***","***",IFERROR(SUMIFS(DATA_FINAL!$AG$5:$AG$350,DATA_FINAL!$A$5:$A$350,$F62),"")))))</f>
        <v>***</v>
      </c>
      <c r="O62" s="307" t="str">
        <f t="shared" si="7"/>
        <v>***</v>
      </c>
    </row>
    <row r="63" spans="1:15" ht="15" customHeight="1" x14ac:dyDescent="0.35">
      <c r="A63" t="str">
        <f>IF(A62="","",IF(B62&gt;(SUMIFS(KEY!$Z$6:$Z$110,KEY!$X$6:$X$110,C63&amp;"-"&amp;A62)+1),IF((A62+1)&gt;$AA$6,"",(A62+1)),A62))</f>
        <v/>
      </c>
      <c r="B63" t="str">
        <f>IF(A63="","",COUNTIFS($A$8:$A63,A63)-2)</f>
        <v/>
      </c>
      <c r="C63" t="str">
        <f t="shared" si="6"/>
        <v>CarGurus.com</v>
      </c>
      <c r="D63" t="str">
        <f>IFERROR(VLOOKUP($C63&amp;"-"&amp;$A63,KEY!$X$6:$Y$110,2,FALSE),"")</f>
        <v/>
      </c>
      <c r="E63" t="str">
        <f>IF(B63=-1,"*N",IF(B63=0,"*H",IF(B63&lt;(COUNTIFS(DATA_FINAL!$B$5:$B$350,C63,DATA_FINAL!$D$5:$D$350,D63)+1),VLOOKUP(C63&amp;"-"&amp;D63&amp;"-"&amp;B63,DATA_FINAL!$F$5:$G$350,2,FALSE),IF(B63=(COUNTIFS(DATA_FINAL!$B$5:$B$350,C63,DATA_FINAL!$D$5:$D$350,D63)+1),"*T",""))))</f>
        <v/>
      </c>
      <c r="F63" t="str">
        <f t="shared" si="8"/>
        <v/>
      </c>
      <c r="G63" s="64" t="str">
        <f>IF(E63="","***",IF(E63="*N",D63,IF(E63="*H",AA$9,IF(E63="*T","TOTAL (Store Count: "&amp;B62&amp;")",IFERROR(VLOOKUP(F63,DATA_FINAL!$A$5:$G$324,7,FALSE),"")))))</f>
        <v>***</v>
      </c>
      <c r="H63" s="71" t="str">
        <f>IF($G63=$D63,AF$8,IF($G63=$AA$9,AF$9,IF(LEFT($G63,5)=LEFT($AA$10,5),SUMIFS(DATA_FINAL!$AC$5:$AC$350,DATA_FINAL!$B$5:$B$350,$C63,DATA_FINAL!$D$5:$D$350,$D63),IF($G63="***","***",IFERROR(SUMIFS(DATA_FINAL!$AC$5:$AC$350,DATA_FINAL!$A$5:$A$350,$F63),"")))))</f>
        <v>***</v>
      </c>
      <c r="I63" s="72" t="str">
        <f>IF($G63=$D63,AB$8,IF($G63=$AA$9,AB$9,IF(LEFT($G63,5)=LEFT($AA$10,5),SUMIFS(DATA_FINAL!$P$5:$P$350,DATA_FINAL!$B$5:$B$350,$C63,DATA_FINAL!$D$5:$D$350,$D63),IF($G63="***","***",IFERROR(SUMIFS(DATA_FINAL!$P$5:$P$350,DATA_FINAL!$A$5:$A$350,$F63),"")))))</f>
        <v>***</v>
      </c>
      <c r="J63" s="72" t="str">
        <f>IF($G63=$D63,AC$8,IF($G63=$AA$9,AC$9,IF(LEFT($G63,5)=LEFT($AA$10,5),SUMIFS(DATA_FINAL!$S$5:$S$350,DATA_FINAL!$B$5:$B$350,$C63,DATA_FINAL!$D$5:$D$350,$D63),IF($G63="***","***",IFERROR(SUMIFS(DATA_FINAL!$S$5:$S$350,DATA_FINAL!$A$5:$A$350,$F63),"")))))</f>
        <v>***</v>
      </c>
      <c r="K63" s="84" t="str">
        <f t="shared" si="1"/>
        <v>***</v>
      </c>
      <c r="L63" s="72" t="str">
        <f t="shared" si="2"/>
        <v>***</v>
      </c>
      <c r="M63" s="72" t="str">
        <f t="shared" si="12"/>
        <v>***</v>
      </c>
      <c r="N63" s="71" t="str">
        <f>IF($G63=$D63,AJ$8,IF($G63=$AA$9,AJ$9,IF(LEFT($G63,5)=LEFT($AA$10,5),SUMIFS(DATA_FINAL!$AG$5:$AG$350,DATA_FINAL!$B$5:$B$350,$C63,DATA_FINAL!$D$5:$D$350,$D63),IF($G63="***","***",IFERROR(SUMIFS(DATA_FINAL!$AG$5:$AG$350,DATA_FINAL!$A$5:$A$350,$F63),"")))))</f>
        <v>***</v>
      </c>
      <c r="O63" s="307" t="str">
        <f t="shared" si="7"/>
        <v>***</v>
      </c>
    </row>
    <row r="64" spans="1:15" ht="15" customHeight="1" x14ac:dyDescent="0.35">
      <c r="A64" t="str">
        <f>IF(A63="","",IF(B63&gt;(SUMIFS(KEY!$Z$6:$Z$110,KEY!$X$6:$X$110,C64&amp;"-"&amp;A63)+1),IF((A63+1)&gt;$AA$6,"",(A63+1)),A63))</f>
        <v/>
      </c>
      <c r="B64" t="str">
        <f>IF(A64="","",COUNTIFS($A$8:$A64,A64)-2)</f>
        <v/>
      </c>
      <c r="C64" t="str">
        <f t="shared" si="6"/>
        <v>CarGurus.com</v>
      </c>
      <c r="D64" t="str">
        <f>IFERROR(VLOOKUP($C64&amp;"-"&amp;$A64,KEY!$X$6:$Y$110,2,FALSE),"")</f>
        <v/>
      </c>
      <c r="E64" t="str">
        <f>IF(B64=-1,"*N",IF(B64=0,"*H",IF(B64&lt;(COUNTIFS(DATA_FINAL!$B$5:$B$350,C64,DATA_FINAL!$D$5:$D$350,D64)+1),VLOOKUP(C64&amp;"-"&amp;D64&amp;"-"&amp;B64,DATA_FINAL!$F$5:$G$350,2,FALSE),IF(B64=(COUNTIFS(DATA_FINAL!$B$5:$B$350,C64,DATA_FINAL!$D$5:$D$350,D64)+1),"*T",""))))</f>
        <v/>
      </c>
      <c r="F64" t="str">
        <f t="shared" si="8"/>
        <v/>
      </c>
      <c r="G64" s="64" t="str">
        <f>IF(E64="","***",IF(E64="*N",D64,IF(E64="*H",AA$9,IF(E64="*T","TOTAL (Store Count: "&amp;B63&amp;")",IFERROR(VLOOKUP(F64,DATA_FINAL!$A$5:$G$324,7,FALSE),"")))))</f>
        <v>***</v>
      </c>
      <c r="H64" s="71" t="str">
        <f>IF($G64=$D64,AF$8,IF($G64=$AA$9,AF$9,IF(LEFT($G64,5)=LEFT($AA$10,5),SUMIFS(DATA_FINAL!$AC$5:$AC$350,DATA_FINAL!$B$5:$B$350,$C64,DATA_FINAL!$D$5:$D$350,$D64),IF($G64="***","***",IFERROR(SUMIFS(DATA_FINAL!$AC$5:$AC$350,DATA_FINAL!$A$5:$A$350,$F64),"")))))</f>
        <v>***</v>
      </c>
      <c r="I64" s="72" t="str">
        <f>IF($G64=$D64,AB$8,IF($G64=$AA$9,AB$9,IF(LEFT($G64,5)=LEFT($AA$10,5),SUMIFS(DATA_FINAL!$P$5:$P$350,DATA_FINAL!$B$5:$B$350,$C64,DATA_FINAL!$D$5:$D$350,$D64),IF($G64="***","***",IFERROR(SUMIFS(DATA_FINAL!$P$5:$P$350,DATA_FINAL!$A$5:$A$350,$F64),"")))))</f>
        <v>***</v>
      </c>
      <c r="J64" s="72" t="str">
        <f>IF($G64=$D64,AC$8,IF($G64=$AA$9,AC$9,IF(LEFT($G64,5)=LEFT($AA$10,5),SUMIFS(DATA_FINAL!$S$5:$S$350,DATA_FINAL!$B$5:$B$350,$C64,DATA_FINAL!$D$5:$D$350,$D64),IF($G64="***","***",IFERROR(SUMIFS(DATA_FINAL!$S$5:$S$350,DATA_FINAL!$A$5:$A$350,$F64),"")))))</f>
        <v>***</v>
      </c>
      <c r="K64" s="84" t="str">
        <f t="shared" si="1"/>
        <v>***</v>
      </c>
      <c r="L64" s="72" t="str">
        <f t="shared" si="2"/>
        <v>***</v>
      </c>
      <c r="M64" s="72" t="str">
        <f t="shared" si="12"/>
        <v>***</v>
      </c>
      <c r="N64" s="71" t="str">
        <f>IF($G64=$D64,AJ$8,IF($G64=$AA$9,AJ$9,IF(LEFT($G64,5)=LEFT($AA$10,5),SUMIFS(DATA_FINAL!$AG$5:$AG$350,DATA_FINAL!$B$5:$B$350,$C64,DATA_FINAL!$D$5:$D$350,$D64),IF($G64="***","***",IFERROR(SUMIFS(DATA_FINAL!$AG$5:$AG$350,DATA_FINAL!$A$5:$A$350,$F64),"")))))</f>
        <v>***</v>
      </c>
      <c r="O64" s="307" t="str">
        <f t="shared" si="7"/>
        <v>***</v>
      </c>
    </row>
    <row r="65" spans="1:15" ht="15" customHeight="1" x14ac:dyDescent="0.35">
      <c r="A65" t="str">
        <f>IF(A64="","",IF(B64&gt;(SUMIFS(KEY!$Z$6:$Z$110,KEY!$X$6:$X$110,C65&amp;"-"&amp;A64)+1),IF((A64+1)&gt;$AA$6,"",(A64+1)),A64))</f>
        <v/>
      </c>
      <c r="B65" t="str">
        <f>IF(A65="","",COUNTIFS($A$8:$A65,A65)-2)</f>
        <v/>
      </c>
      <c r="C65" t="str">
        <f t="shared" si="6"/>
        <v>CarGurus.com</v>
      </c>
      <c r="D65" t="str">
        <f>IFERROR(VLOOKUP($C65&amp;"-"&amp;$A65,KEY!$X$6:$Y$110,2,FALSE),"")</f>
        <v/>
      </c>
      <c r="E65" t="str">
        <f>IF(B65=-1,"*N",IF(B65=0,"*H",IF(B65&lt;(COUNTIFS(DATA_FINAL!$B$5:$B$350,C65,DATA_FINAL!$D$5:$D$350,D65)+1),VLOOKUP(C65&amp;"-"&amp;D65&amp;"-"&amp;B65,DATA_FINAL!$F$5:$G$350,2,FALSE),IF(B65=(COUNTIFS(DATA_FINAL!$B$5:$B$350,C65,DATA_FINAL!$D$5:$D$350,D65)+1),"*T",""))))</f>
        <v/>
      </c>
      <c r="F65" t="str">
        <f t="shared" si="8"/>
        <v/>
      </c>
      <c r="G65" s="64" t="str">
        <f>IF(E65="","***",IF(E65="*N",D65,IF(E65="*H",AA$9,IF(E65="*T","TOTAL (Store Count: "&amp;B64&amp;")",IFERROR(VLOOKUP(F65,DATA_FINAL!$A$5:$G$324,7,FALSE),"")))))</f>
        <v>***</v>
      </c>
      <c r="H65" s="71" t="str">
        <f>IF($G65=$D65,AF$8,IF($G65=$AA$9,AF$9,IF(LEFT($G65,5)=LEFT($AA$10,5),SUMIFS(DATA_FINAL!$AC$5:$AC$350,DATA_FINAL!$B$5:$B$350,$C65,DATA_FINAL!$D$5:$D$350,$D65),IF($G65="***","***",IFERROR(SUMIFS(DATA_FINAL!$AC$5:$AC$350,DATA_FINAL!$A$5:$A$350,$F65),"")))))</f>
        <v>***</v>
      </c>
      <c r="I65" s="72" t="str">
        <f>IF($G65=$D65,AB$8,IF($G65=$AA$9,AB$9,IF(LEFT($G65,5)=LEFT($AA$10,5),SUMIFS(DATA_FINAL!$P$5:$P$350,DATA_FINAL!$B$5:$B$350,$C65,DATA_FINAL!$D$5:$D$350,$D65),IF($G65="***","***",IFERROR(SUMIFS(DATA_FINAL!$P$5:$P$350,DATA_FINAL!$A$5:$A$350,$F65),"")))))</f>
        <v>***</v>
      </c>
      <c r="J65" s="72" t="str">
        <f>IF($G65=$D65,AC$8,IF($G65=$AA$9,AC$9,IF(LEFT($G65,5)=LEFT($AA$10,5),SUMIFS(DATA_FINAL!$S$5:$S$350,DATA_FINAL!$B$5:$B$350,$C65,DATA_FINAL!$D$5:$D$350,$D65),IF($G65="***","***",IFERROR(SUMIFS(DATA_FINAL!$S$5:$S$350,DATA_FINAL!$A$5:$A$350,$F65),"")))))</f>
        <v>***</v>
      </c>
      <c r="K65" s="84" t="str">
        <f t="shared" si="1"/>
        <v>***</v>
      </c>
      <c r="L65" s="72" t="str">
        <f t="shared" si="2"/>
        <v>***</v>
      </c>
      <c r="M65" s="72" t="str">
        <f t="shared" si="12"/>
        <v>***</v>
      </c>
      <c r="N65" s="71" t="str">
        <f>IF($G65=$D65,AJ$8,IF($G65=$AA$9,AJ$9,IF(LEFT($G65,5)=LEFT($AA$10,5),SUMIFS(DATA_FINAL!$AG$5:$AG$350,DATA_FINAL!$B$5:$B$350,$C65,DATA_FINAL!$D$5:$D$350,$D65),IF($G65="***","***",IFERROR(SUMIFS(DATA_FINAL!$AG$5:$AG$350,DATA_FINAL!$A$5:$A$350,$F65),"")))))</f>
        <v>***</v>
      </c>
      <c r="O65" s="307" t="str">
        <f t="shared" si="7"/>
        <v>***</v>
      </c>
    </row>
    <row r="66" spans="1:15" ht="15" customHeight="1" x14ac:dyDescent="0.35">
      <c r="A66" t="str">
        <f>IF(A65="","",IF(B65&gt;(SUMIFS(KEY!$Z$6:$Z$110,KEY!$X$6:$X$110,C66&amp;"-"&amp;A65)+1),IF((A65+1)&gt;$AA$6,"",(A65+1)),A65))</f>
        <v/>
      </c>
      <c r="B66" t="str">
        <f>IF(A66="","",COUNTIFS($A$8:$A66,A66)-2)</f>
        <v/>
      </c>
      <c r="C66" t="str">
        <f t="shared" si="6"/>
        <v>CarGurus.com</v>
      </c>
      <c r="D66" t="str">
        <f>IFERROR(VLOOKUP($C66&amp;"-"&amp;$A66,KEY!$X$6:$Y$110,2,FALSE),"")</f>
        <v/>
      </c>
      <c r="E66" t="str">
        <f>IF(B66=-1,"*N",IF(B66=0,"*H",IF(B66&lt;(COUNTIFS(DATA_FINAL!$B$5:$B$350,C66,DATA_FINAL!$D$5:$D$350,D66)+1),VLOOKUP(C66&amp;"-"&amp;D66&amp;"-"&amp;B66,DATA_FINAL!$F$5:$G$350,2,FALSE),IF(B66=(COUNTIFS(DATA_FINAL!$B$5:$B$350,C66,DATA_FINAL!$D$5:$D$350,D66)+1),"*T",""))))</f>
        <v/>
      </c>
      <c r="F66" t="str">
        <f t="shared" si="8"/>
        <v/>
      </c>
      <c r="G66" s="64" t="str">
        <f>IF(E66="","***",IF(E66="*N",D66,IF(E66="*H",AA$9,IF(E66="*T","TOTAL (Store Count: "&amp;B65&amp;")",IFERROR(VLOOKUP(F66,DATA_FINAL!$A$5:$G$324,7,FALSE),"")))))</f>
        <v>***</v>
      </c>
      <c r="H66" s="71" t="str">
        <f>IF($G66=$D66,AF$8,IF($G66=$AA$9,AF$9,IF(LEFT($G66,5)=LEFT($AA$10,5),SUMIFS(DATA_FINAL!$AC$5:$AC$350,DATA_FINAL!$B$5:$B$350,$C66,DATA_FINAL!$D$5:$D$350,$D66),IF($G66="***","***",IFERROR(SUMIFS(DATA_FINAL!$AC$5:$AC$350,DATA_FINAL!$A$5:$A$350,$F66),"")))))</f>
        <v>***</v>
      </c>
      <c r="I66" s="72" t="str">
        <f>IF($G66=$D66,AB$8,IF($G66=$AA$9,AB$9,IF(LEFT($G66,5)=LEFT($AA$10,5),SUMIFS(DATA_FINAL!$P$5:$P$350,DATA_FINAL!$B$5:$B$350,$C66,DATA_FINAL!$D$5:$D$350,$D66),IF($G66="***","***",IFERROR(SUMIFS(DATA_FINAL!$P$5:$P$350,DATA_FINAL!$A$5:$A$350,$F66),"")))))</f>
        <v>***</v>
      </c>
      <c r="J66" s="72" t="str">
        <f>IF($G66=$D66,AC$8,IF($G66=$AA$9,AC$9,IF(LEFT($G66,5)=LEFT($AA$10,5),SUMIFS(DATA_FINAL!$S$5:$S$350,DATA_FINAL!$B$5:$B$350,$C66,DATA_FINAL!$D$5:$D$350,$D66),IF($G66="***","***",IFERROR(SUMIFS(DATA_FINAL!$S$5:$S$350,DATA_FINAL!$A$5:$A$350,$F66),"")))))</f>
        <v>***</v>
      </c>
      <c r="K66" s="84" t="str">
        <f t="shared" si="1"/>
        <v>***</v>
      </c>
      <c r="L66" s="72" t="str">
        <f t="shared" si="2"/>
        <v>***</v>
      </c>
      <c r="M66" s="72" t="str">
        <f t="shared" si="12"/>
        <v>***</v>
      </c>
      <c r="N66" s="71" t="str">
        <f>IF($G66=$D66,AJ$8,IF($G66=$AA$9,AJ$9,IF(LEFT($G66,5)=LEFT($AA$10,5),SUMIFS(DATA_FINAL!$AG$5:$AG$350,DATA_FINAL!$B$5:$B$350,$C66,DATA_FINAL!$D$5:$D$350,$D66),IF($G66="***","***",IFERROR(SUMIFS(DATA_FINAL!$AG$5:$AG$350,DATA_FINAL!$A$5:$A$350,$F66),"")))))</f>
        <v>***</v>
      </c>
      <c r="O66" s="307" t="str">
        <f t="shared" si="7"/>
        <v>***</v>
      </c>
    </row>
    <row r="67" spans="1:15" ht="15" customHeight="1" x14ac:dyDescent="0.35">
      <c r="A67" t="str">
        <f>IF(A66="","",IF(B66&gt;(SUMIFS(KEY!$Z$6:$Z$110,KEY!$X$6:$X$110,C67&amp;"-"&amp;A66)+1),IF((A66+1)&gt;$AA$6,"",(A66+1)),A66))</f>
        <v/>
      </c>
      <c r="B67" t="str">
        <f>IF(A67="","",COUNTIFS($A$8:$A67,A67)-2)</f>
        <v/>
      </c>
      <c r="C67" t="str">
        <f t="shared" si="6"/>
        <v>CarGurus.com</v>
      </c>
      <c r="D67" t="str">
        <f>IFERROR(VLOOKUP($C67&amp;"-"&amp;$A67,KEY!$X$6:$Y$110,2,FALSE),"")</f>
        <v/>
      </c>
      <c r="E67" t="str">
        <f>IF(B67=-1,"*N",IF(B67=0,"*H",IF(B67&lt;(COUNTIFS(DATA_FINAL!$B$5:$B$350,C67,DATA_FINAL!$D$5:$D$350,D67)+1),VLOOKUP(C67&amp;"-"&amp;D67&amp;"-"&amp;B67,DATA_FINAL!$F$5:$G$350,2,FALSE),IF(B67=(COUNTIFS(DATA_FINAL!$B$5:$B$350,C67,DATA_FINAL!$D$5:$D$350,D67)+1),"*T",""))))</f>
        <v/>
      </c>
      <c r="F67" t="str">
        <f t="shared" si="8"/>
        <v/>
      </c>
      <c r="G67" s="64" t="str">
        <f>IF(E67="","***",IF(E67="*N",D67,IF(E67="*H",AA$9,IF(E67="*T","TOTAL (Store Count: "&amp;B66&amp;")",IFERROR(VLOOKUP(F67,DATA_FINAL!$A$5:$G$324,7,FALSE),"")))))</f>
        <v>***</v>
      </c>
      <c r="H67" s="71" t="str">
        <f>IF($G67=$D67,AF$8,IF($G67=$AA$9,AF$9,IF(LEFT($G67,5)=LEFT($AA$10,5),SUMIFS(DATA_FINAL!$AC$5:$AC$350,DATA_FINAL!$B$5:$B$350,$C67,DATA_FINAL!$D$5:$D$350,$D67),IF($G67="***","***",IFERROR(SUMIFS(DATA_FINAL!$AC$5:$AC$350,DATA_FINAL!$A$5:$A$350,$F67),"")))))</f>
        <v>***</v>
      </c>
      <c r="I67" s="72" t="str">
        <f>IF($G67=$D67,AB$8,IF($G67=$AA$9,AB$9,IF(LEFT($G67,5)=LEFT($AA$10,5),SUMIFS(DATA_FINAL!$P$5:$P$350,DATA_FINAL!$B$5:$B$350,$C67,DATA_FINAL!$D$5:$D$350,$D67),IF($G67="***","***",IFERROR(SUMIFS(DATA_FINAL!$P$5:$P$350,DATA_FINAL!$A$5:$A$350,$F67),"")))))</f>
        <v>***</v>
      </c>
      <c r="J67" s="72" t="str">
        <f>IF($G67=$D67,AC$8,IF($G67=$AA$9,AC$9,IF(LEFT($G67,5)=LEFT($AA$10,5),SUMIFS(DATA_FINAL!$S$5:$S$350,DATA_FINAL!$B$5:$B$350,$C67,DATA_FINAL!$D$5:$D$350,$D67),IF($G67="***","***",IFERROR(SUMIFS(DATA_FINAL!$S$5:$S$350,DATA_FINAL!$A$5:$A$350,$F67),"")))))</f>
        <v>***</v>
      </c>
      <c r="K67" s="84" t="str">
        <f t="shared" si="1"/>
        <v>***</v>
      </c>
      <c r="L67" s="72" t="str">
        <f t="shared" si="2"/>
        <v>***</v>
      </c>
      <c r="M67" s="72" t="str">
        <f t="shared" si="12"/>
        <v>***</v>
      </c>
      <c r="N67" s="71" t="str">
        <f>IF($G67=$D67,AJ$8,IF($G67=$AA$9,AJ$9,IF(LEFT($G67,5)=LEFT($AA$10,5),SUMIFS(DATA_FINAL!$AG$5:$AG$350,DATA_FINAL!$B$5:$B$350,$C67,DATA_FINAL!$D$5:$D$350,$D67),IF($G67="***","***",IFERROR(SUMIFS(DATA_FINAL!$AG$5:$AG$350,DATA_FINAL!$A$5:$A$350,$F67),"")))))</f>
        <v>***</v>
      </c>
      <c r="O67" s="307" t="str">
        <f t="shared" si="7"/>
        <v>***</v>
      </c>
    </row>
    <row r="68" spans="1:15" ht="15" customHeight="1" x14ac:dyDescent="0.35">
      <c r="A68" t="str">
        <f>IF(A67="","",IF(B67&gt;(SUMIFS(KEY!$Z$6:$Z$110,KEY!$X$6:$X$110,C68&amp;"-"&amp;A67)+1),IF((A67+1)&gt;$AA$6,"",(A67+1)),A67))</f>
        <v/>
      </c>
      <c r="B68" t="str">
        <f>IF(A68="","",COUNTIFS($A$8:$A68,A68)-2)</f>
        <v/>
      </c>
      <c r="C68" t="str">
        <f t="shared" si="6"/>
        <v>CarGurus.com</v>
      </c>
      <c r="D68" t="str">
        <f>IFERROR(VLOOKUP($C68&amp;"-"&amp;$A68,KEY!$X$6:$Y$110,2,FALSE),"")</f>
        <v/>
      </c>
      <c r="E68" t="str">
        <f>IF(B68=-1,"*N",IF(B68=0,"*H",IF(B68&lt;(COUNTIFS(DATA_FINAL!$B$5:$B$350,C68,DATA_FINAL!$D$5:$D$350,D68)+1),VLOOKUP(C68&amp;"-"&amp;D68&amp;"-"&amp;B68,DATA_FINAL!$F$5:$G$350,2,FALSE),IF(B68=(COUNTIFS(DATA_FINAL!$B$5:$B$350,C68,DATA_FINAL!$D$5:$D$350,D68)+1),"*T",""))))</f>
        <v/>
      </c>
      <c r="F68" t="str">
        <f t="shared" si="8"/>
        <v/>
      </c>
      <c r="G68" s="64" t="str">
        <f>IF(E68="","***",IF(E68="*N",D68,IF(E68="*H",AA$9,IF(E68="*T","TOTAL (Store Count: "&amp;B67&amp;")",IFERROR(VLOOKUP(F68,DATA_FINAL!$A$5:$G$324,7,FALSE),"")))))</f>
        <v>***</v>
      </c>
      <c r="H68" s="71" t="str">
        <f>IF($G68=$D68,AF$8,IF($G68=$AA$9,AF$9,IF(LEFT($G68,5)=LEFT($AA$10,5),SUMIFS(DATA_FINAL!$AC$5:$AC$350,DATA_FINAL!$B$5:$B$350,$C68,DATA_FINAL!$D$5:$D$350,$D68),IF($G68="***","***",IFERROR(SUMIFS(DATA_FINAL!$AC$5:$AC$350,DATA_FINAL!$A$5:$A$350,$F68),"")))))</f>
        <v>***</v>
      </c>
      <c r="I68" s="72" t="str">
        <f>IF($G68=$D68,AB$8,IF($G68=$AA$9,AB$9,IF(LEFT($G68,5)=LEFT($AA$10,5),SUMIFS(DATA_FINAL!$P$5:$P$350,DATA_FINAL!$B$5:$B$350,$C68,DATA_FINAL!$D$5:$D$350,$D68),IF($G68="***","***",IFERROR(SUMIFS(DATA_FINAL!$P$5:$P$350,DATA_FINAL!$A$5:$A$350,$F68),"")))))</f>
        <v>***</v>
      </c>
      <c r="J68" s="72" t="str">
        <f>IF($G68=$D68,AC$8,IF($G68=$AA$9,AC$9,IF(LEFT($G68,5)=LEFT($AA$10,5),SUMIFS(DATA_FINAL!$S$5:$S$350,DATA_FINAL!$B$5:$B$350,$C68,DATA_FINAL!$D$5:$D$350,$D68),IF($G68="***","***",IFERROR(SUMIFS(DATA_FINAL!$S$5:$S$350,DATA_FINAL!$A$5:$A$350,$F68),"")))))</f>
        <v>***</v>
      </c>
      <c r="K68" s="84" t="str">
        <f t="shared" si="1"/>
        <v>***</v>
      </c>
      <c r="L68" s="72" t="str">
        <f t="shared" si="2"/>
        <v>***</v>
      </c>
      <c r="M68" s="72" t="str">
        <f t="shared" si="12"/>
        <v>***</v>
      </c>
      <c r="N68" s="71" t="str">
        <f>IF($G68=$D68,AJ$8,IF($G68=$AA$9,AJ$9,IF(LEFT($G68,5)=LEFT($AA$10,5),SUMIFS(DATA_FINAL!$AG$5:$AG$350,DATA_FINAL!$B$5:$B$350,$C68,DATA_FINAL!$D$5:$D$350,$D68),IF($G68="***","***",IFERROR(SUMIFS(DATA_FINAL!$AG$5:$AG$350,DATA_FINAL!$A$5:$A$350,$F68),"")))))</f>
        <v>***</v>
      </c>
      <c r="O68" s="307" t="str">
        <f t="shared" si="7"/>
        <v>***</v>
      </c>
    </row>
    <row r="69" spans="1:15" ht="15" customHeight="1" x14ac:dyDescent="0.35">
      <c r="A69" t="str">
        <f>IF(A68="","",IF(B68&gt;(SUMIFS(KEY!$Z$6:$Z$110,KEY!$X$6:$X$110,C69&amp;"-"&amp;A68)+1),IF((A68+1)&gt;$AA$6,"",(A68+1)),A68))</f>
        <v/>
      </c>
      <c r="B69" t="str">
        <f>IF(A69="","",COUNTIFS($A$8:$A69,A69)-2)</f>
        <v/>
      </c>
      <c r="C69" t="str">
        <f t="shared" si="6"/>
        <v>CarGurus.com</v>
      </c>
      <c r="D69" t="str">
        <f>IFERROR(VLOOKUP($C69&amp;"-"&amp;$A69,KEY!$X$6:$Y$110,2,FALSE),"")</f>
        <v/>
      </c>
      <c r="E69" t="str">
        <f>IF(B69=-1,"*N",IF(B69=0,"*H",IF(B69&lt;(COUNTIFS(DATA_FINAL!$B$5:$B$350,C69,DATA_FINAL!$D$5:$D$350,D69)+1),VLOOKUP(C69&amp;"-"&amp;D69&amp;"-"&amp;B69,DATA_FINAL!$F$5:$G$350,2,FALSE),IF(B69=(COUNTIFS(DATA_FINAL!$B$5:$B$350,C69,DATA_FINAL!$D$5:$D$350,D69)+1),"*T",""))))</f>
        <v/>
      </c>
      <c r="F69" t="str">
        <f t="shared" si="8"/>
        <v/>
      </c>
      <c r="G69" s="64" t="str">
        <f>IF(E69="","***",IF(E69="*N",D69,IF(E69="*H",AA$9,IF(E69="*T","TOTAL (Store Count: "&amp;B68&amp;")",IFERROR(VLOOKUP(F69,DATA_FINAL!$A$5:$G$324,7,FALSE),"")))))</f>
        <v>***</v>
      </c>
      <c r="H69" s="71" t="str">
        <f>IF($G69=$D69,AF$8,IF($G69=$AA$9,AF$9,IF(LEFT($G69,5)=LEFT($AA$10,5),SUMIFS(DATA_FINAL!$AC$5:$AC$350,DATA_FINAL!$B$5:$B$350,$C69,DATA_FINAL!$D$5:$D$350,$D69),IF($G69="***","***",IFERROR(SUMIFS(DATA_FINAL!$AC$5:$AC$350,DATA_FINAL!$A$5:$A$350,$F69),"")))))</f>
        <v>***</v>
      </c>
      <c r="I69" s="72" t="str">
        <f>IF($G69=$D69,AB$8,IF($G69=$AA$9,AB$9,IF(LEFT($G69,5)=LEFT($AA$10,5),SUMIFS(DATA_FINAL!$P$5:$P$350,DATA_FINAL!$B$5:$B$350,$C69,DATA_FINAL!$D$5:$D$350,$D69),IF($G69="***","***",IFERROR(SUMIFS(DATA_FINAL!$P$5:$P$350,DATA_FINAL!$A$5:$A$350,$F69),"")))))</f>
        <v>***</v>
      </c>
      <c r="J69" s="72" t="str">
        <f>IF($G69=$D69,AC$8,IF($G69=$AA$9,AC$9,IF(LEFT($G69,5)=LEFT($AA$10,5),SUMIFS(DATA_FINAL!$S$5:$S$350,DATA_FINAL!$B$5:$B$350,$C69,DATA_FINAL!$D$5:$D$350,$D69),IF($G69="***","***",IFERROR(SUMIFS(DATA_FINAL!$S$5:$S$350,DATA_FINAL!$A$5:$A$350,$F69),"")))))</f>
        <v>***</v>
      </c>
      <c r="K69" s="84" t="str">
        <f t="shared" si="1"/>
        <v>***</v>
      </c>
      <c r="L69" s="72" t="str">
        <f t="shared" si="2"/>
        <v>***</v>
      </c>
      <c r="M69" s="72" t="str">
        <f t="shared" si="12"/>
        <v>***</v>
      </c>
      <c r="N69" s="71" t="str">
        <f>IF($G69=$D69,AJ$8,IF($G69=$AA$9,AJ$9,IF(LEFT($G69,5)=LEFT($AA$10,5),SUMIFS(DATA_FINAL!$AG$5:$AG$350,DATA_FINAL!$B$5:$B$350,$C69,DATA_FINAL!$D$5:$D$350,$D69),IF($G69="***","***",IFERROR(SUMIFS(DATA_FINAL!$AG$5:$AG$350,DATA_FINAL!$A$5:$A$350,$F69),"")))))</f>
        <v>***</v>
      </c>
      <c r="O69" s="307" t="str">
        <f t="shared" si="7"/>
        <v>***</v>
      </c>
    </row>
    <row r="70" spans="1:15" ht="15" customHeight="1" x14ac:dyDescent="0.35">
      <c r="A70" t="str">
        <f>IF(A69="","",IF(B69&gt;(SUMIFS(KEY!$Z$6:$Z$110,KEY!$X$6:$X$110,C70&amp;"-"&amp;A69)+1),IF((A69+1)&gt;$AA$6,"",(A69+1)),A69))</f>
        <v/>
      </c>
      <c r="B70" t="str">
        <f>IF(A70="","",COUNTIFS($A$8:$A70,A70)-2)</f>
        <v/>
      </c>
      <c r="C70" t="str">
        <f t="shared" si="6"/>
        <v>CarGurus.com</v>
      </c>
      <c r="D70" t="str">
        <f>IFERROR(VLOOKUP($C70&amp;"-"&amp;$A70,KEY!$X$6:$Y$110,2,FALSE),"")</f>
        <v/>
      </c>
      <c r="E70" t="str">
        <f>IF(B70=-1,"*N",IF(B70=0,"*H",IF(B70&lt;(COUNTIFS(DATA_FINAL!$B$5:$B$350,C70,DATA_FINAL!$D$5:$D$350,D70)+1),VLOOKUP(C70&amp;"-"&amp;D70&amp;"-"&amp;B70,DATA_FINAL!$F$5:$G$350,2,FALSE),IF(B70=(COUNTIFS(DATA_FINAL!$B$5:$B$350,C70,DATA_FINAL!$D$5:$D$350,D70)+1),"*T",""))))</f>
        <v/>
      </c>
      <c r="F70" t="str">
        <f t="shared" si="8"/>
        <v/>
      </c>
      <c r="G70" s="64" t="str">
        <f>IF(E70="","***",IF(E70="*N",D70,IF(E70="*H",AA$9,IF(E70="*T","TOTAL (Store Count: "&amp;B69&amp;")",IFERROR(VLOOKUP(F70,DATA_FINAL!$A$5:$G$324,7,FALSE),"")))))</f>
        <v>***</v>
      </c>
      <c r="H70" s="71" t="str">
        <f>IF($G70=$D70,AF$8,IF($G70=$AA$9,AF$9,IF(LEFT($G70,5)=LEFT($AA$10,5),SUMIFS(DATA_FINAL!$AC$5:$AC$350,DATA_FINAL!$B$5:$B$350,$C70,DATA_FINAL!$D$5:$D$350,$D70),IF($G70="***","***",IFERROR(SUMIFS(DATA_FINAL!$AC$5:$AC$350,DATA_FINAL!$A$5:$A$350,$F70),"")))))</f>
        <v>***</v>
      </c>
      <c r="I70" s="72" t="str">
        <f>IF($G70=$D70,AB$8,IF($G70=$AA$9,AB$9,IF(LEFT($G70,5)=LEFT($AA$10,5),SUMIFS(DATA_FINAL!$P$5:$P$350,DATA_FINAL!$B$5:$B$350,$C70,DATA_FINAL!$D$5:$D$350,$D70),IF($G70="***","***",IFERROR(SUMIFS(DATA_FINAL!$P$5:$P$350,DATA_FINAL!$A$5:$A$350,$F70),"")))))</f>
        <v>***</v>
      </c>
      <c r="J70" s="72" t="str">
        <f>IF($G70=$D70,AC$8,IF($G70=$AA$9,AC$9,IF(LEFT($G70,5)=LEFT($AA$10,5),SUMIFS(DATA_FINAL!$S$5:$S$350,DATA_FINAL!$B$5:$B$350,$C70,DATA_FINAL!$D$5:$D$350,$D70),IF($G70="***","***",IFERROR(SUMIFS(DATA_FINAL!$S$5:$S$350,DATA_FINAL!$A$5:$A$350,$F70),"")))))</f>
        <v>***</v>
      </c>
      <c r="K70" s="84" t="str">
        <f t="shared" si="1"/>
        <v>***</v>
      </c>
      <c r="L70" s="72" t="str">
        <f t="shared" si="2"/>
        <v>***</v>
      </c>
      <c r="M70" s="72" t="str">
        <f t="shared" si="12"/>
        <v>***</v>
      </c>
      <c r="N70" s="71" t="str">
        <f>IF($G70=$D70,AJ$8,IF($G70=$AA$9,AJ$9,IF(LEFT($G70,5)=LEFT($AA$10,5),SUMIFS(DATA_FINAL!$AG$5:$AG$350,DATA_FINAL!$B$5:$B$350,$C70,DATA_FINAL!$D$5:$D$350,$D70),IF($G70="***","***",IFERROR(SUMIFS(DATA_FINAL!$AG$5:$AG$350,DATA_FINAL!$A$5:$A$350,$F70),"")))))</f>
        <v>***</v>
      </c>
      <c r="O70" s="307" t="str">
        <f t="shared" si="7"/>
        <v>***</v>
      </c>
    </row>
    <row r="71" spans="1:15" ht="15" customHeight="1" x14ac:dyDescent="0.35">
      <c r="A71" t="str">
        <f>IF(A70="","",IF(B70&gt;(SUMIFS(KEY!$Z$6:$Z$110,KEY!$X$6:$X$110,C71&amp;"-"&amp;A70)+1),IF((A70+1)&gt;$AA$6,"",(A70+1)),A70))</f>
        <v/>
      </c>
      <c r="B71" t="str">
        <f>IF(A71="","",COUNTIFS($A$8:$A71,A71)-2)</f>
        <v/>
      </c>
      <c r="C71" t="str">
        <f t="shared" si="6"/>
        <v>CarGurus.com</v>
      </c>
      <c r="D71" t="str">
        <f>IFERROR(VLOOKUP($C71&amp;"-"&amp;$A71,KEY!$X$6:$Y$110,2,FALSE),"")</f>
        <v/>
      </c>
      <c r="E71" t="str">
        <f>IF(B71=-1,"*N",IF(B71=0,"*H",IF(B71&lt;(COUNTIFS(DATA_FINAL!$B$5:$B$350,C71,DATA_FINAL!$D$5:$D$350,D71)+1),VLOOKUP(C71&amp;"-"&amp;D71&amp;"-"&amp;B71,DATA_FINAL!$F$5:$G$350,2,FALSE),IF(B71=(COUNTIFS(DATA_FINAL!$B$5:$B$350,C71,DATA_FINAL!$D$5:$D$350,D71)+1),"*T",""))))</f>
        <v/>
      </c>
      <c r="F71" t="str">
        <f t="shared" si="8"/>
        <v/>
      </c>
      <c r="G71" s="64" t="str">
        <f>IF(E71="","***",IF(E71="*N",D71,IF(E71="*H",AA$9,IF(E71="*T","TOTAL (Store Count: "&amp;B70&amp;")",IFERROR(VLOOKUP(F71,DATA_FINAL!$A$5:$G$324,7,FALSE),"")))))</f>
        <v>***</v>
      </c>
      <c r="H71" s="71" t="str">
        <f>IF($G71=$D71,AF$8,IF($G71=$AA$9,AF$9,IF(LEFT($G71,5)=LEFT($AA$10,5),SUMIFS(DATA_FINAL!$AC$5:$AC$350,DATA_FINAL!$B$5:$B$350,$C71,DATA_FINAL!$D$5:$D$350,$D71),IF($G71="***","***",IFERROR(SUMIFS(DATA_FINAL!$AC$5:$AC$350,DATA_FINAL!$A$5:$A$350,$F71),"")))))</f>
        <v>***</v>
      </c>
      <c r="I71" s="72" t="str">
        <f>IF($G71=$D71,AB$8,IF($G71=$AA$9,AB$9,IF(LEFT($G71,5)=LEFT($AA$10,5),SUMIFS(DATA_FINAL!$P$5:$P$350,DATA_FINAL!$B$5:$B$350,$C71,DATA_FINAL!$D$5:$D$350,$D71),IF($G71="***","***",IFERROR(SUMIFS(DATA_FINAL!$P$5:$P$350,DATA_FINAL!$A$5:$A$350,$F71),"")))))</f>
        <v>***</v>
      </c>
      <c r="J71" s="72" t="str">
        <f>IF($G71=$D71,AC$8,IF($G71=$AA$9,AC$9,IF(LEFT($G71,5)=LEFT($AA$10,5),SUMIFS(DATA_FINAL!$S$5:$S$350,DATA_FINAL!$B$5:$B$350,$C71,DATA_FINAL!$D$5:$D$350,$D71),IF($G71="***","***",IFERROR(SUMIFS(DATA_FINAL!$S$5:$S$350,DATA_FINAL!$A$5:$A$350,$F71),"")))))</f>
        <v>***</v>
      </c>
      <c r="K71" s="84" t="str">
        <f t="shared" si="1"/>
        <v>***</v>
      </c>
      <c r="L71" s="72" t="str">
        <f t="shared" si="2"/>
        <v>***</v>
      </c>
      <c r="M71" s="72" t="str">
        <f t="shared" si="12"/>
        <v>***</v>
      </c>
      <c r="N71" s="71" t="str">
        <f>IF($G71=$D71,AJ$8,IF($G71=$AA$9,AJ$9,IF(LEFT($G71,5)=LEFT($AA$10,5),SUMIFS(DATA_FINAL!$AG$5:$AG$350,DATA_FINAL!$B$5:$B$350,$C71,DATA_FINAL!$D$5:$D$350,$D71),IF($G71="***","***",IFERROR(SUMIFS(DATA_FINAL!$AG$5:$AG$350,DATA_FINAL!$A$5:$A$350,$F71),"")))))</f>
        <v>***</v>
      </c>
      <c r="O71" s="307" t="str">
        <f t="shared" si="7"/>
        <v>***</v>
      </c>
    </row>
    <row r="72" spans="1:15" ht="15" customHeight="1" x14ac:dyDescent="0.35">
      <c r="A72" t="str">
        <f>IF(A71="","",IF(B71&gt;(SUMIFS(KEY!$Z$6:$Z$110,KEY!$X$6:$X$110,C72&amp;"-"&amp;A71)+1),IF((A71+1)&gt;$AA$6,"",(A71+1)),A71))</f>
        <v/>
      </c>
      <c r="B72" t="str">
        <f>IF(A72="","",COUNTIFS($A$8:$A72,A72)-2)</f>
        <v/>
      </c>
      <c r="C72" t="str">
        <f t="shared" si="6"/>
        <v>CarGurus.com</v>
      </c>
      <c r="D72" t="str">
        <f>IFERROR(VLOOKUP($C72&amp;"-"&amp;$A72,KEY!$X$6:$Y$110,2,FALSE),"")</f>
        <v/>
      </c>
      <c r="E72" t="str">
        <f>IF(B72=-1,"*N",IF(B72=0,"*H",IF(B72&lt;(COUNTIFS(DATA_FINAL!$B$5:$B$350,C72,DATA_FINAL!$D$5:$D$350,D72)+1),VLOOKUP(C72&amp;"-"&amp;D72&amp;"-"&amp;B72,DATA_FINAL!$F$5:$G$350,2,FALSE),IF(B72=(COUNTIFS(DATA_FINAL!$B$5:$B$350,C72,DATA_FINAL!$D$5:$D$350,D72)+1),"*T",""))))</f>
        <v/>
      </c>
      <c r="F72" t="str">
        <f t="shared" si="8"/>
        <v/>
      </c>
      <c r="G72" s="64" t="str">
        <f>IF(E72="","***",IF(E72="*N",D72,IF(E72="*H",AA$9,IF(E72="*T","TOTAL (Store Count: "&amp;B71&amp;")",IFERROR(VLOOKUP(F72,DATA_FINAL!$A$5:$G$324,7,FALSE),"")))))</f>
        <v>***</v>
      </c>
      <c r="H72" s="71" t="str">
        <f>IF($G72=$D72,AF$8,IF($G72=$AA$9,AF$9,IF(LEFT($G72,5)=LEFT($AA$10,5),SUMIFS(DATA_FINAL!$AC$5:$AC$350,DATA_FINAL!$B$5:$B$350,$C72,DATA_FINAL!$D$5:$D$350,$D72),IF($G72="***","***",IFERROR(SUMIFS(DATA_FINAL!$AC$5:$AC$350,DATA_FINAL!$A$5:$A$350,$F72),"")))))</f>
        <v>***</v>
      </c>
      <c r="I72" s="72" t="str">
        <f>IF($G72=$D72,AB$8,IF($G72=$AA$9,AB$9,IF(LEFT($G72,5)=LEFT($AA$10,5),SUMIFS(DATA_FINAL!$P$5:$P$350,DATA_FINAL!$B$5:$B$350,$C72,DATA_FINAL!$D$5:$D$350,$D72),IF($G72="***","***",IFERROR(SUMIFS(DATA_FINAL!$P$5:$P$350,DATA_FINAL!$A$5:$A$350,$F72),"")))))</f>
        <v>***</v>
      </c>
      <c r="J72" s="72" t="str">
        <f>IF($G72=$D72,AC$8,IF($G72=$AA$9,AC$9,IF(LEFT($G72,5)=LEFT($AA$10,5),SUMIFS(DATA_FINAL!$S$5:$S$350,DATA_FINAL!$B$5:$B$350,$C72,DATA_FINAL!$D$5:$D$350,$D72),IF($G72="***","***",IFERROR(SUMIFS(DATA_FINAL!$S$5:$S$350,DATA_FINAL!$A$5:$A$350,$F72),"")))))</f>
        <v>***</v>
      </c>
      <c r="K72" s="84" t="str">
        <f t="shared" ref="K72:K135" si="13">IF($G72=$D72,AD$8,IF($G72=$AA$9,AD$9,IF($G72="***","***",IFERROR(J72/I72,"-"))))</f>
        <v>***</v>
      </c>
      <c r="L72" s="72" t="str">
        <f t="shared" ref="L72:L135" si="14">IF($G72=$D72,AG$8,IF($G72=$AA$9,AG$9,IF($G72="***","***",IFERROR(H72/I72,"-"))))</f>
        <v>***</v>
      </c>
      <c r="M72" s="72" t="str">
        <f t="shared" si="12"/>
        <v>***</v>
      </c>
      <c r="N72" s="71" t="str">
        <f>IF($G72=$D72,AJ$8,IF($G72=$AA$9,AJ$9,IF(LEFT($G72,5)=LEFT($AA$10,5),SUMIFS(DATA_FINAL!$AG$5:$AG$350,DATA_FINAL!$B$5:$B$350,$C72,DATA_FINAL!$D$5:$D$350,$D72),IF($G72="***","***",IFERROR(SUMIFS(DATA_FINAL!$AG$5:$AG$350,DATA_FINAL!$A$5:$A$350,$F72),"")))))</f>
        <v>***</v>
      </c>
      <c r="O72" s="307" t="str">
        <f t="shared" si="7"/>
        <v>***</v>
      </c>
    </row>
    <row r="73" spans="1:15" ht="15" customHeight="1" x14ac:dyDescent="0.35">
      <c r="A73" t="str">
        <f>IF(A72="","",IF(B72&gt;(SUMIFS(KEY!$Z$6:$Z$110,KEY!$X$6:$X$110,C73&amp;"-"&amp;A72)+1),IF((A72+1)&gt;$AA$6,"",(A72+1)),A72))</f>
        <v/>
      </c>
      <c r="B73" t="str">
        <f>IF(A73="","",COUNTIFS($A$8:$A73,A73)-2)</f>
        <v/>
      </c>
      <c r="C73" t="str">
        <f t="shared" si="6"/>
        <v>CarGurus.com</v>
      </c>
      <c r="D73" t="str">
        <f>IFERROR(VLOOKUP($C73&amp;"-"&amp;$A73,KEY!$X$6:$Y$110,2,FALSE),"")</f>
        <v/>
      </c>
      <c r="E73" t="str">
        <f>IF(B73=-1,"*N",IF(B73=0,"*H",IF(B73&lt;(COUNTIFS(DATA_FINAL!$B$5:$B$350,C73,DATA_FINAL!$D$5:$D$350,D73)+1),VLOOKUP(C73&amp;"-"&amp;D73&amp;"-"&amp;B73,DATA_FINAL!$F$5:$G$350,2,FALSE),IF(B73=(COUNTIFS(DATA_FINAL!$B$5:$B$350,C73,DATA_FINAL!$D$5:$D$350,D73)+1),"*T",""))))</f>
        <v/>
      </c>
      <c r="F73" t="str">
        <f t="shared" si="8"/>
        <v/>
      </c>
      <c r="G73" s="64" t="str">
        <f>IF(E73="","***",IF(E73="*N",D73,IF(E73="*H",AA$9,IF(E73="*T","TOTAL (Store Count: "&amp;B72&amp;")",IFERROR(VLOOKUP(F73,DATA_FINAL!$A$5:$G$324,7,FALSE),"")))))</f>
        <v>***</v>
      </c>
      <c r="H73" s="71" t="str">
        <f>IF($G73=$D73,AF$8,IF($G73=$AA$9,AF$9,IF(LEFT($G73,5)=LEFT($AA$10,5),SUMIFS(DATA_FINAL!$AC$5:$AC$350,DATA_FINAL!$B$5:$B$350,$C73,DATA_FINAL!$D$5:$D$350,$D73),IF($G73="***","***",IFERROR(SUMIFS(DATA_FINAL!$AC$5:$AC$350,DATA_FINAL!$A$5:$A$350,$F73),"")))))</f>
        <v>***</v>
      </c>
      <c r="I73" s="72" t="str">
        <f>IF($G73=$D73,AB$8,IF($G73=$AA$9,AB$9,IF(LEFT($G73,5)=LEFT($AA$10,5),SUMIFS(DATA_FINAL!$P$5:$P$350,DATA_FINAL!$B$5:$B$350,$C73,DATA_FINAL!$D$5:$D$350,$D73),IF($G73="***","***",IFERROR(SUMIFS(DATA_FINAL!$P$5:$P$350,DATA_FINAL!$A$5:$A$350,$F73),"")))))</f>
        <v>***</v>
      </c>
      <c r="J73" s="72" t="str">
        <f>IF($G73=$D73,AC$8,IF($G73=$AA$9,AC$9,IF(LEFT($G73,5)=LEFT($AA$10,5),SUMIFS(DATA_FINAL!$S$5:$S$350,DATA_FINAL!$B$5:$B$350,$C73,DATA_FINAL!$D$5:$D$350,$D73),IF($G73="***","***",IFERROR(SUMIFS(DATA_FINAL!$S$5:$S$350,DATA_FINAL!$A$5:$A$350,$F73),"")))))</f>
        <v>***</v>
      </c>
      <c r="K73" s="84" t="str">
        <f t="shared" si="13"/>
        <v>***</v>
      </c>
      <c r="L73" s="72" t="str">
        <f t="shared" si="14"/>
        <v>***</v>
      </c>
      <c r="M73" s="72" t="str">
        <f t="shared" ref="M73:M104" si="15">IF($G73=$D73,AH$8,IF($G73=$AA$9,AH$9,IF($G73="***","***",IFERROR(H73/J73,"∞"))))</f>
        <v>***</v>
      </c>
      <c r="N73" s="71" t="str">
        <f>IF($G73=$D73,AJ$8,IF($G73=$AA$9,AJ$9,IF(LEFT($G73,5)=LEFT($AA$10,5),SUMIFS(DATA_FINAL!$AG$5:$AG$350,DATA_FINAL!$B$5:$B$350,$C73,DATA_FINAL!$D$5:$D$350,$D73),IF($G73="***","***",IFERROR(SUMIFS(DATA_FINAL!$AG$5:$AG$350,DATA_FINAL!$A$5:$A$350,$F73),"")))))</f>
        <v>***</v>
      </c>
      <c r="O73" s="307" t="str">
        <f t="shared" si="7"/>
        <v>***</v>
      </c>
    </row>
    <row r="74" spans="1:15" ht="15" customHeight="1" x14ac:dyDescent="0.35">
      <c r="A74" t="str">
        <f>IF(A73="","",IF(B73&gt;(SUMIFS(KEY!$Z$6:$Z$110,KEY!$X$6:$X$110,C74&amp;"-"&amp;A73)+1),IF((A73+1)&gt;$AA$6,"",(A73+1)),A73))</f>
        <v/>
      </c>
      <c r="B74" t="str">
        <f>IF(A74="","",COUNTIFS($A$8:$A74,A74)-2)</f>
        <v/>
      </c>
      <c r="C74" t="str">
        <f t="shared" ref="C74:C137" si="16">C73</f>
        <v>CarGurus.com</v>
      </c>
      <c r="D74" t="str">
        <f>IFERROR(VLOOKUP($C74&amp;"-"&amp;$A74,KEY!$X$6:$Y$110,2,FALSE),"")</f>
        <v/>
      </c>
      <c r="E74" t="str">
        <f>IF(B74=-1,"*N",IF(B74=0,"*H",IF(B74&lt;(COUNTIFS(DATA_FINAL!$B$5:$B$350,C74,DATA_FINAL!$D$5:$D$350,D74)+1),VLOOKUP(C74&amp;"-"&amp;D74&amp;"-"&amp;B74,DATA_FINAL!$F$5:$G$350,2,FALSE),IF(B74=(COUNTIFS(DATA_FINAL!$B$5:$B$350,C74,DATA_FINAL!$D$5:$D$350,D74)+1),"*T",""))))</f>
        <v/>
      </c>
      <c r="F74" t="str">
        <f t="shared" si="8"/>
        <v/>
      </c>
      <c r="G74" s="64" t="str">
        <f>IF(E74="","***",IF(E74="*N",D74,IF(E74="*H",AA$9,IF(E74="*T","TOTAL (Store Count: "&amp;B73&amp;")",IFERROR(VLOOKUP(F74,DATA_FINAL!$A$5:$G$324,7,FALSE),"")))))</f>
        <v>***</v>
      </c>
      <c r="H74" s="71" t="str">
        <f>IF($G74=$D74,AF$8,IF($G74=$AA$9,AF$9,IF(LEFT($G74,5)=LEFT($AA$10,5),SUMIFS(DATA_FINAL!$AC$5:$AC$350,DATA_FINAL!$B$5:$B$350,$C74,DATA_FINAL!$D$5:$D$350,$D74),IF($G74="***","***",IFERROR(SUMIFS(DATA_FINAL!$AC$5:$AC$350,DATA_FINAL!$A$5:$A$350,$F74),"")))))</f>
        <v>***</v>
      </c>
      <c r="I74" s="72" t="str">
        <f>IF($G74=$D74,AB$8,IF($G74=$AA$9,AB$9,IF(LEFT($G74,5)=LEFT($AA$10,5),SUMIFS(DATA_FINAL!$P$5:$P$350,DATA_FINAL!$B$5:$B$350,$C74,DATA_FINAL!$D$5:$D$350,$D74),IF($G74="***","***",IFERROR(SUMIFS(DATA_FINAL!$P$5:$P$350,DATA_FINAL!$A$5:$A$350,$F74),"")))))</f>
        <v>***</v>
      </c>
      <c r="J74" s="72" t="str">
        <f>IF($G74=$D74,AC$8,IF($G74=$AA$9,AC$9,IF(LEFT($G74,5)=LEFT($AA$10,5),SUMIFS(DATA_FINAL!$S$5:$S$350,DATA_FINAL!$B$5:$B$350,$C74,DATA_FINAL!$D$5:$D$350,$D74),IF($G74="***","***",IFERROR(SUMIFS(DATA_FINAL!$S$5:$S$350,DATA_FINAL!$A$5:$A$350,$F74),"")))))</f>
        <v>***</v>
      </c>
      <c r="K74" s="84" t="str">
        <f t="shared" si="13"/>
        <v>***</v>
      </c>
      <c r="L74" s="72" t="str">
        <f t="shared" si="14"/>
        <v>***</v>
      </c>
      <c r="M74" s="72" t="str">
        <f t="shared" si="15"/>
        <v>***</v>
      </c>
      <c r="N74" s="71" t="str">
        <f>IF($G74=$D74,AJ$8,IF($G74=$AA$9,AJ$9,IF(LEFT($G74,5)=LEFT($AA$10,5),SUMIFS(DATA_FINAL!$AG$5:$AG$350,DATA_FINAL!$B$5:$B$350,$C74,DATA_FINAL!$D$5:$D$350,$D74),IF($G74="***","***",IFERROR(SUMIFS(DATA_FINAL!$AG$5:$AG$350,DATA_FINAL!$A$5:$A$350,$F74),"")))))</f>
        <v>***</v>
      </c>
      <c r="O74" s="307" t="str">
        <f t="shared" ref="O74:O137" si="17">IF($G74=$D74,AJ$8,IF($G74=$AA$9,AK$9,IF($G74="***","***",IFERROR(H74/N74,"-"))))</f>
        <v>***</v>
      </c>
    </row>
    <row r="75" spans="1:15" ht="15" customHeight="1" x14ac:dyDescent="0.35">
      <c r="A75" t="str">
        <f>IF(A74="","",IF(B74&gt;(SUMIFS(KEY!$Z$6:$Z$110,KEY!$X$6:$X$110,C75&amp;"-"&amp;A74)+1),IF((A74+1)&gt;$AA$6,"",(A74+1)),A74))</f>
        <v/>
      </c>
      <c r="B75" t="str">
        <f>IF(A75="","",COUNTIFS($A$8:$A75,A75)-2)</f>
        <v/>
      </c>
      <c r="C75" t="str">
        <f t="shared" si="16"/>
        <v>CarGurus.com</v>
      </c>
      <c r="D75" t="str">
        <f>IFERROR(VLOOKUP($C75&amp;"-"&amp;$A75,KEY!$X$6:$Y$110,2,FALSE),"")</f>
        <v/>
      </c>
      <c r="E75" t="str">
        <f>IF(B75=-1,"*N",IF(B75=0,"*H",IF(B75&lt;(COUNTIFS(DATA_FINAL!$B$5:$B$350,C75,DATA_FINAL!$D$5:$D$350,D75)+1),VLOOKUP(C75&amp;"-"&amp;D75&amp;"-"&amp;B75,DATA_FINAL!$F$5:$G$350,2,FALSE),IF(B75=(COUNTIFS(DATA_FINAL!$B$5:$B$350,C75,DATA_FINAL!$D$5:$D$350,D75)+1),"*T",""))))</f>
        <v/>
      </c>
      <c r="F75" t="str">
        <f t="shared" ref="F75:F138" si="18">IF(OR(E75="",E75="*N",E75="*H",E75="*T"),"",C75&amp;"-"&amp;E75)</f>
        <v/>
      </c>
      <c r="G75" s="64" t="str">
        <f>IF(E75="","***",IF(E75="*N",D75,IF(E75="*H",AA$9,IF(E75="*T","TOTAL (Store Count: "&amp;B74&amp;")",IFERROR(VLOOKUP(F75,DATA_FINAL!$A$5:$G$324,7,FALSE),"")))))</f>
        <v>***</v>
      </c>
      <c r="H75" s="71" t="str">
        <f>IF($G75=$D75,AF$8,IF($G75=$AA$9,AF$9,IF(LEFT($G75,5)=LEFT($AA$10,5),SUMIFS(DATA_FINAL!$AC$5:$AC$350,DATA_FINAL!$B$5:$B$350,$C75,DATA_FINAL!$D$5:$D$350,$D75),IF($G75="***","***",IFERROR(SUMIFS(DATA_FINAL!$AC$5:$AC$350,DATA_FINAL!$A$5:$A$350,$F75),"")))))</f>
        <v>***</v>
      </c>
      <c r="I75" s="72" t="str">
        <f>IF($G75=$D75,AB$8,IF($G75=$AA$9,AB$9,IF(LEFT($G75,5)=LEFT($AA$10,5),SUMIFS(DATA_FINAL!$P$5:$P$350,DATA_FINAL!$B$5:$B$350,$C75,DATA_FINAL!$D$5:$D$350,$D75),IF($G75="***","***",IFERROR(SUMIFS(DATA_FINAL!$P$5:$P$350,DATA_FINAL!$A$5:$A$350,$F75),"")))))</f>
        <v>***</v>
      </c>
      <c r="J75" s="72" t="str">
        <f>IF($G75=$D75,AC$8,IF($G75=$AA$9,AC$9,IF(LEFT($G75,5)=LEFT($AA$10,5),SUMIFS(DATA_FINAL!$S$5:$S$350,DATA_FINAL!$B$5:$B$350,$C75,DATA_FINAL!$D$5:$D$350,$D75),IF($G75="***","***",IFERROR(SUMIFS(DATA_FINAL!$S$5:$S$350,DATA_FINAL!$A$5:$A$350,$F75),"")))))</f>
        <v>***</v>
      </c>
      <c r="K75" s="84" t="str">
        <f t="shared" si="13"/>
        <v>***</v>
      </c>
      <c r="L75" s="72" t="str">
        <f t="shared" si="14"/>
        <v>***</v>
      </c>
      <c r="M75" s="72" t="str">
        <f t="shared" si="15"/>
        <v>***</v>
      </c>
      <c r="N75" s="71" t="str">
        <f>IF($G75=$D75,AJ$8,IF($G75=$AA$9,AJ$9,IF(LEFT($G75,5)=LEFT($AA$10,5),SUMIFS(DATA_FINAL!$AG$5:$AG$350,DATA_FINAL!$B$5:$B$350,$C75,DATA_FINAL!$D$5:$D$350,$D75),IF($G75="***","***",IFERROR(SUMIFS(DATA_FINAL!$AG$5:$AG$350,DATA_FINAL!$A$5:$A$350,$F75),"")))))</f>
        <v>***</v>
      </c>
      <c r="O75" s="307" t="str">
        <f t="shared" si="17"/>
        <v>***</v>
      </c>
    </row>
    <row r="76" spans="1:15" ht="15" customHeight="1" x14ac:dyDescent="0.35">
      <c r="A76" t="str">
        <f>IF(A75="","",IF(B75&gt;(SUMIFS(KEY!$Z$6:$Z$110,KEY!$X$6:$X$110,C76&amp;"-"&amp;A75)+1),IF((A75+1)&gt;$AA$6,"",(A75+1)),A75))</f>
        <v/>
      </c>
      <c r="B76" t="str">
        <f>IF(A76="","",COUNTIFS($A$8:$A76,A76)-2)</f>
        <v/>
      </c>
      <c r="C76" t="str">
        <f t="shared" si="16"/>
        <v>CarGurus.com</v>
      </c>
      <c r="D76" t="str">
        <f>IFERROR(VLOOKUP($C76&amp;"-"&amp;$A76,KEY!$X$6:$Y$110,2,FALSE),"")</f>
        <v/>
      </c>
      <c r="E76" t="str">
        <f>IF(B76=-1,"*N",IF(B76=0,"*H",IF(B76&lt;(COUNTIFS(DATA_FINAL!$B$5:$B$350,C76,DATA_FINAL!$D$5:$D$350,D76)+1),VLOOKUP(C76&amp;"-"&amp;D76&amp;"-"&amp;B76,DATA_FINAL!$F$5:$G$350,2,FALSE),IF(B76=(COUNTIFS(DATA_FINAL!$B$5:$B$350,C76,DATA_FINAL!$D$5:$D$350,D76)+1),"*T",""))))</f>
        <v/>
      </c>
      <c r="F76" t="str">
        <f t="shared" si="18"/>
        <v/>
      </c>
      <c r="G76" s="64" t="str">
        <f>IF(E76="","***",IF(E76="*N",D76,IF(E76="*H",AA$9,IF(E76="*T","TOTAL (Store Count: "&amp;B75&amp;")",IFERROR(VLOOKUP(F76,DATA_FINAL!$A$5:$G$324,7,FALSE),"")))))</f>
        <v>***</v>
      </c>
      <c r="H76" s="71" t="str">
        <f>IF($G76=$D76,AF$8,IF($G76=$AA$9,AF$9,IF(LEFT($G76,5)=LEFT($AA$10,5),SUMIFS(DATA_FINAL!$AC$5:$AC$350,DATA_FINAL!$B$5:$B$350,$C76,DATA_FINAL!$D$5:$D$350,$D76),IF($G76="***","***",IFERROR(SUMIFS(DATA_FINAL!$AC$5:$AC$350,DATA_FINAL!$A$5:$A$350,$F76),"")))))</f>
        <v>***</v>
      </c>
      <c r="I76" s="72" t="str">
        <f>IF($G76=$D76,AB$8,IF($G76=$AA$9,AB$9,IF(LEFT($G76,5)=LEFT($AA$10,5),SUMIFS(DATA_FINAL!$P$5:$P$350,DATA_FINAL!$B$5:$B$350,$C76,DATA_FINAL!$D$5:$D$350,$D76),IF($G76="***","***",IFERROR(SUMIFS(DATA_FINAL!$P$5:$P$350,DATA_FINAL!$A$5:$A$350,$F76),"")))))</f>
        <v>***</v>
      </c>
      <c r="J76" s="72" t="str">
        <f>IF($G76=$D76,AC$8,IF($G76=$AA$9,AC$9,IF(LEFT($G76,5)=LEFT($AA$10,5),SUMIFS(DATA_FINAL!$S$5:$S$350,DATA_FINAL!$B$5:$B$350,$C76,DATA_FINAL!$D$5:$D$350,$D76),IF($G76="***","***",IFERROR(SUMIFS(DATA_FINAL!$S$5:$S$350,DATA_FINAL!$A$5:$A$350,$F76),"")))))</f>
        <v>***</v>
      </c>
      <c r="K76" s="84" t="str">
        <f t="shared" si="13"/>
        <v>***</v>
      </c>
      <c r="L76" s="72" t="str">
        <f t="shared" si="14"/>
        <v>***</v>
      </c>
      <c r="M76" s="72" t="str">
        <f t="shared" si="15"/>
        <v>***</v>
      </c>
      <c r="N76" s="71" t="str">
        <f>IF($G76=$D76,AJ$8,IF($G76=$AA$9,AJ$9,IF(LEFT($G76,5)=LEFT($AA$10,5),SUMIFS(DATA_FINAL!$AG$5:$AG$350,DATA_FINAL!$B$5:$B$350,$C76,DATA_FINAL!$D$5:$D$350,$D76),IF($G76="***","***",IFERROR(SUMIFS(DATA_FINAL!$AG$5:$AG$350,DATA_FINAL!$A$5:$A$350,$F76),"")))))</f>
        <v>***</v>
      </c>
      <c r="O76" s="307" t="str">
        <f t="shared" si="17"/>
        <v>***</v>
      </c>
    </row>
    <row r="77" spans="1:15" ht="15" customHeight="1" x14ac:dyDescent="0.35">
      <c r="A77" t="str">
        <f>IF(A76="","",IF(B76&gt;(SUMIFS(KEY!$Z$6:$Z$110,KEY!$X$6:$X$110,C77&amp;"-"&amp;A76)+1),IF((A76+1)&gt;$AA$6,"",(A76+1)),A76))</f>
        <v/>
      </c>
      <c r="B77" t="str">
        <f>IF(A77="","",COUNTIFS($A$8:$A77,A77)-2)</f>
        <v/>
      </c>
      <c r="C77" t="str">
        <f t="shared" si="16"/>
        <v>CarGurus.com</v>
      </c>
      <c r="D77" t="str">
        <f>IFERROR(VLOOKUP($C77&amp;"-"&amp;$A77,KEY!$X$6:$Y$110,2,FALSE),"")</f>
        <v/>
      </c>
      <c r="E77" t="str">
        <f>IF(B77=-1,"*N",IF(B77=0,"*H",IF(B77&lt;(COUNTIFS(DATA_FINAL!$B$5:$B$350,C77,DATA_FINAL!$D$5:$D$350,D77)+1),VLOOKUP(C77&amp;"-"&amp;D77&amp;"-"&amp;B77,DATA_FINAL!$F$5:$G$350,2,FALSE),IF(B77=(COUNTIFS(DATA_FINAL!$B$5:$B$350,C77,DATA_FINAL!$D$5:$D$350,D77)+1),"*T",""))))</f>
        <v/>
      </c>
      <c r="F77" t="str">
        <f t="shared" si="18"/>
        <v/>
      </c>
      <c r="G77" s="64" t="str">
        <f>IF(E77="","***",IF(E77="*N",D77,IF(E77="*H",AA$9,IF(E77="*T","TOTAL (Store Count: "&amp;B76&amp;")",IFERROR(VLOOKUP(F77,DATA_FINAL!$A$5:$G$324,7,FALSE),"")))))</f>
        <v>***</v>
      </c>
      <c r="H77" s="71" t="str">
        <f>IF($G77=$D77,AF$8,IF($G77=$AA$9,AF$9,IF(LEFT($G77,5)=LEFT($AA$10,5),SUMIFS(DATA_FINAL!$AC$5:$AC$350,DATA_FINAL!$B$5:$B$350,$C77,DATA_FINAL!$D$5:$D$350,$D77),IF($G77="***","***",IFERROR(SUMIFS(DATA_FINAL!$AC$5:$AC$350,DATA_FINAL!$A$5:$A$350,$F77),"")))))</f>
        <v>***</v>
      </c>
      <c r="I77" s="72" t="str">
        <f>IF($G77=$D77,AB$8,IF($G77=$AA$9,AB$9,IF(LEFT($G77,5)=LEFT($AA$10,5),SUMIFS(DATA_FINAL!$P$5:$P$350,DATA_FINAL!$B$5:$B$350,$C77,DATA_FINAL!$D$5:$D$350,$D77),IF($G77="***","***",IFERROR(SUMIFS(DATA_FINAL!$P$5:$P$350,DATA_FINAL!$A$5:$A$350,$F77),"")))))</f>
        <v>***</v>
      </c>
      <c r="J77" s="72" t="str">
        <f>IF($G77=$D77,AC$8,IF($G77=$AA$9,AC$9,IF(LEFT($G77,5)=LEFT($AA$10,5),SUMIFS(DATA_FINAL!$S$5:$S$350,DATA_FINAL!$B$5:$B$350,$C77,DATA_FINAL!$D$5:$D$350,$D77),IF($G77="***","***",IFERROR(SUMIFS(DATA_FINAL!$S$5:$S$350,DATA_FINAL!$A$5:$A$350,$F77),"")))))</f>
        <v>***</v>
      </c>
      <c r="K77" s="84" t="str">
        <f t="shared" si="13"/>
        <v>***</v>
      </c>
      <c r="L77" s="72" t="str">
        <f t="shared" si="14"/>
        <v>***</v>
      </c>
      <c r="M77" s="72" t="str">
        <f t="shared" si="15"/>
        <v>***</v>
      </c>
      <c r="N77" s="71" t="str">
        <f>IF($G77=$D77,AJ$8,IF($G77=$AA$9,AJ$9,IF(LEFT($G77,5)=LEFT($AA$10,5),SUMIFS(DATA_FINAL!$AG$5:$AG$350,DATA_FINAL!$B$5:$B$350,$C77,DATA_FINAL!$D$5:$D$350,$D77),IF($G77="***","***",IFERROR(SUMIFS(DATA_FINAL!$AG$5:$AG$350,DATA_FINAL!$A$5:$A$350,$F77),"")))))</f>
        <v>***</v>
      </c>
      <c r="O77" s="307" t="str">
        <f t="shared" si="17"/>
        <v>***</v>
      </c>
    </row>
    <row r="78" spans="1:15" ht="15" customHeight="1" x14ac:dyDescent="0.35">
      <c r="A78" t="str">
        <f>IF(A77="","",IF(B77&gt;(SUMIFS(KEY!$Z$6:$Z$110,KEY!$X$6:$X$110,C78&amp;"-"&amp;A77)+1),IF((A77+1)&gt;$AA$6,"",(A77+1)),A77))</f>
        <v/>
      </c>
      <c r="B78" t="str">
        <f>IF(A78="","",COUNTIFS($A$8:$A78,A78)-2)</f>
        <v/>
      </c>
      <c r="C78" t="str">
        <f t="shared" si="16"/>
        <v>CarGurus.com</v>
      </c>
      <c r="D78" t="str">
        <f>IFERROR(VLOOKUP($C78&amp;"-"&amp;$A78,KEY!$X$6:$Y$110,2,FALSE),"")</f>
        <v/>
      </c>
      <c r="E78" t="str">
        <f>IF(B78=-1,"*N",IF(B78=0,"*H",IF(B78&lt;(COUNTIFS(DATA_FINAL!$B$5:$B$350,C78,DATA_FINAL!$D$5:$D$350,D78)+1),VLOOKUP(C78&amp;"-"&amp;D78&amp;"-"&amp;B78,DATA_FINAL!$F$5:$G$350,2,FALSE),IF(B78=(COUNTIFS(DATA_FINAL!$B$5:$B$350,C78,DATA_FINAL!$D$5:$D$350,D78)+1),"*T",""))))</f>
        <v/>
      </c>
      <c r="F78" t="str">
        <f t="shared" si="18"/>
        <v/>
      </c>
      <c r="G78" s="64" t="str">
        <f>IF(E78="","***",IF(E78="*N",D78,IF(E78="*H",AA$9,IF(E78="*T","TOTAL (Store Count: "&amp;B77&amp;")",IFERROR(VLOOKUP(F78,DATA_FINAL!$A$5:$G$324,7,FALSE),"")))))</f>
        <v>***</v>
      </c>
      <c r="H78" s="71" t="str">
        <f>IF($G78=$D78,AF$8,IF($G78=$AA$9,AF$9,IF(LEFT($G78,5)=LEFT($AA$10,5),SUMIFS(DATA_FINAL!$AC$5:$AC$350,DATA_FINAL!$B$5:$B$350,$C78,DATA_FINAL!$D$5:$D$350,$D78),IF($G78="***","***",IFERROR(SUMIFS(DATA_FINAL!$AC$5:$AC$350,DATA_FINAL!$A$5:$A$350,$F78),"")))))</f>
        <v>***</v>
      </c>
      <c r="I78" s="72" t="str">
        <f>IF($G78=$D78,AB$8,IF($G78=$AA$9,AB$9,IF(LEFT($G78,5)=LEFT($AA$10,5),SUMIFS(DATA_FINAL!$P$5:$P$350,DATA_FINAL!$B$5:$B$350,$C78,DATA_FINAL!$D$5:$D$350,$D78),IF($G78="***","***",IFERROR(SUMIFS(DATA_FINAL!$P$5:$P$350,DATA_FINAL!$A$5:$A$350,$F78),"")))))</f>
        <v>***</v>
      </c>
      <c r="J78" s="72" t="str">
        <f>IF($G78=$D78,AC$8,IF($G78=$AA$9,AC$9,IF(LEFT($G78,5)=LEFT($AA$10,5),SUMIFS(DATA_FINAL!$S$5:$S$350,DATA_FINAL!$B$5:$B$350,$C78,DATA_FINAL!$D$5:$D$350,$D78),IF($G78="***","***",IFERROR(SUMIFS(DATA_FINAL!$S$5:$S$350,DATA_FINAL!$A$5:$A$350,$F78),"")))))</f>
        <v>***</v>
      </c>
      <c r="K78" s="84" t="str">
        <f t="shared" si="13"/>
        <v>***</v>
      </c>
      <c r="L78" s="72" t="str">
        <f t="shared" si="14"/>
        <v>***</v>
      </c>
      <c r="M78" s="72" t="str">
        <f t="shared" si="15"/>
        <v>***</v>
      </c>
      <c r="N78" s="71" t="str">
        <f>IF($G78=$D78,AJ$8,IF($G78=$AA$9,AJ$9,IF(LEFT($G78,5)=LEFT($AA$10,5),SUMIFS(DATA_FINAL!$AG$5:$AG$350,DATA_FINAL!$B$5:$B$350,$C78,DATA_FINAL!$D$5:$D$350,$D78),IF($G78="***","***",IFERROR(SUMIFS(DATA_FINAL!$AG$5:$AG$350,DATA_FINAL!$A$5:$A$350,$F78),"")))))</f>
        <v>***</v>
      </c>
      <c r="O78" s="307" t="str">
        <f t="shared" si="17"/>
        <v>***</v>
      </c>
    </row>
    <row r="79" spans="1:15" ht="15" customHeight="1" x14ac:dyDescent="0.35">
      <c r="A79" t="str">
        <f>IF(A78="","",IF(B78&gt;(SUMIFS(KEY!$Z$6:$Z$110,KEY!$X$6:$X$110,C79&amp;"-"&amp;A78)+1),IF((A78+1)&gt;$AA$6,"",(A78+1)),A78))</f>
        <v/>
      </c>
      <c r="B79" t="str">
        <f>IF(A79="","",COUNTIFS($A$8:$A79,A79)-2)</f>
        <v/>
      </c>
      <c r="C79" t="str">
        <f t="shared" si="16"/>
        <v>CarGurus.com</v>
      </c>
      <c r="D79" t="str">
        <f>IFERROR(VLOOKUP($C79&amp;"-"&amp;$A79,KEY!$X$6:$Y$110,2,FALSE),"")</f>
        <v/>
      </c>
      <c r="E79" t="str">
        <f>IF(B79=-1,"*N",IF(B79=0,"*H",IF(B79&lt;(COUNTIFS(DATA_FINAL!$B$5:$B$350,C79,DATA_FINAL!$D$5:$D$350,D79)+1),VLOOKUP(C79&amp;"-"&amp;D79&amp;"-"&amp;B79,DATA_FINAL!$F$5:$G$350,2,FALSE),IF(B79=(COUNTIFS(DATA_FINAL!$B$5:$B$350,C79,DATA_FINAL!$D$5:$D$350,D79)+1),"*T",""))))</f>
        <v/>
      </c>
      <c r="F79" t="str">
        <f t="shared" si="18"/>
        <v/>
      </c>
      <c r="G79" s="64" t="str">
        <f>IF(E79="","***",IF(E79="*N",D79,IF(E79="*H",AA$9,IF(E79="*T","TOTAL (Store Count: "&amp;B78&amp;")",IFERROR(VLOOKUP(F79,DATA_FINAL!$A$5:$G$324,7,FALSE),"")))))</f>
        <v>***</v>
      </c>
      <c r="H79" s="71" t="str">
        <f>IF($G79=$D79,AF$8,IF($G79=$AA$9,AF$9,IF(LEFT($G79,5)=LEFT($AA$10,5),SUMIFS(DATA_FINAL!$AC$5:$AC$350,DATA_FINAL!$B$5:$B$350,$C79,DATA_FINAL!$D$5:$D$350,$D79),IF($G79="***","***",IFERROR(SUMIFS(DATA_FINAL!$AC$5:$AC$350,DATA_FINAL!$A$5:$A$350,$F79),"")))))</f>
        <v>***</v>
      </c>
      <c r="I79" s="72" t="str">
        <f>IF($G79=$D79,AB$8,IF($G79=$AA$9,AB$9,IF(LEFT($G79,5)=LEFT($AA$10,5),SUMIFS(DATA_FINAL!$P$5:$P$350,DATA_FINAL!$B$5:$B$350,$C79,DATA_FINAL!$D$5:$D$350,$D79),IF($G79="***","***",IFERROR(SUMIFS(DATA_FINAL!$P$5:$P$350,DATA_FINAL!$A$5:$A$350,$F79),"")))))</f>
        <v>***</v>
      </c>
      <c r="J79" s="72" t="str">
        <f>IF($G79=$D79,AC$8,IF($G79=$AA$9,AC$9,IF(LEFT($G79,5)=LEFT($AA$10,5),SUMIFS(DATA_FINAL!$S$5:$S$350,DATA_FINAL!$B$5:$B$350,$C79,DATA_FINAL!$D$5:$D$350,$D79),IF($G79="***","***",IFERROR(SUMIFS(DATA_FINAL!$S$5:$S$350,DATA_FINAL!$A$5:$A$350,$F79),"")))))</f>
        <v>***</v>
      </c>
      <c r="K79" s="84" t="str">
        <f t="shared" si="13"/>
        <v>***</v>
      </c>
      <c r="L79" s="72" t="str">
        <f t="shared" si="14"/>
        <v>***</v>
      </c>
      <c r="M79" s="72" t="str">
        <f t="shared" si="15"/>
        <v>***</v>
      </c>
      <c r="N79" s="71" t="str">
        <f>IF($G79=$D79,AJ$8,IF($G79=$AA$9,AJ$9,IF(LEFT($G79,5)=LEFT($AA$10,5),SUMIFS(DATA_FINAL!$AG$5:$AG$350,DATA_FINAL!$B$5:$B$350,$C79,DATA_FINAL!$D$5:$D$350,$D79),IF($G79="***","***",IFERROR(SUMIFS(DATA_FINAL!$AG$5:$AG$350,DATA_FINAL!$A$5:$A$350,$F79),"")))))</f>
        <v>***</v>
      </c>
      <c r="O79" s="307" t="str">
        <f t="shared" si="17"/>
        <v>***</v>
      </c>
    </row>
    <row r="80" spans="1:15" ht="15" customHeight="1" x14ac:dyDescent="0.35">
      <c r="A80" t="str">
        <f>IF(A79="","",IF(B79&gt;(SUMIFS(KEY!$Z$6:$Z$110,KEY!$X$6:$X$110,C80&amp;"-"&amp;A79)+1),IF((A79+1)&gt;$AA$6,"",(A79+1)),A79))</f>
        <v/>
      </c>
      <c r="B80" t="str">
        <f>IF(A80="","",COUNTIFS($A$8:$A80,A80)-2)</f>
        <v/>
      </c>
      <c r="C80" t="str">
        <f t="shared" si="16"/>
        <v>CarGurus.com</v>
      </c>
      <c r="D80" t="str">
        <f>IFERROR(VLOOKUP($C80&amp;"-"&amp;$A80,KEY!$X$6:$Y$110,2,FALSE),"")</f>
        <v/>
      </c>
      <c r="E80" t="str">
        <f>IF(B80=-1,"*N",IF(B80=0,"*H",IF(B80&lt;(COUNTIFS(DATA_FINAL!$B$5:$B$350,C80,DATA_FINAL!$D$5:$D$350,D80)+1),VLOOKUP(C80&amp;"-"&amp;D80&amp;"-"&amp;B80,DATA_FINAL!$F$5:$G$350,2,FALSE),IF(B80=(COUNTIFS(DATA_FINAL!$B$5:$B$350,C80,DATA_FINAL!$D$5:$D$350,D80)+1),"*T",""))))</f>
        <v/>
      </c>
      <c r="F80" t="str">
        <f t="shared" si="18"/>
        <v/>
      </c>
      <c r="G80" s="64" t="str">
        <f>IF(E80="","***",IF(E80="*N",D80,IF(E80="*H",AA$9,IF(E80="*T","TOTAL (Store Count: "&amp;B79&amp;")",IFERROR(VLOOKUP(F80,DATA_FINAL!$A$5:$G$324,7,FALSE),"")))))</f>
        <v>***</v>
      </c>
      <c r="H80" s="71" t="str">
        <f>IF($G80=$D80,AF$8,IF($G80=$AA$9,AF$9,IF(LEFT($G80,5)=LEFT($AA$10,5),SUMIFS(DATA_FINAL!$AC$5:$AC$350,DATA_FINAL!$B$5:$B$350,$C80,DATA_FINAL!$D$5:$D$350,$D80),IF($G80="***","***",IFERROR(SUMIFS(DATA_FINAL!$AC$5:$AC$350,DATA_FINAL!$A$5:$A$350,$F80),"")))))</f>
        <v>***</v>
      </c>
      <c r="I80" s="72" t="str">
        <f>IF($G80=$D80,AB$8,IF($G80=$AA$9,AB$9,IF(LEFT($G80,5)=LEFT($AA$10,5),SUMIFS(DATA_FINAL!$P$5:$P$350,DATA_FINAL!$B$5:$B$350,$C80,DATA_FINAL!$D$5:$D$350,$D80),IF($G80="***","***",IFERROR(SUMIFS(DATA_FINAL!$P$5:$P$350,DATA_FINAL!$A$5:$A$350,$F80),"")))))</f>
        <v>***</v>
      </c>
      <c r="J80" s="72" t="str">
        <f>IF($G80=$D80,AC$8,IF($G80=$AA$9,AC$9,IF(LEFT($G80,5)=LEFT($AA$10,5),SUMIFS(DATA_FINAL!$S$5:$S$350,DATA_FINAL!$B$5:$B$350,$C80,DATA_FINAL!$D$5:$D$350,$D80),IF($G80="***","***",IFERROR(SUMIFS(DATA_FINAL!$S$5:$S$350,DATA_FINAL!$A$5:$A$350,$F80),"")))))</f>
        <v>***</v>
      </c>
      <c r="K80" s="84" t="str">
        <f t="shared" si="13"/>
        <v>***</v>
      </c>
      <c r="L80" s="72" t="str">
        <f t="shared" si="14"/>
        <v>***</v>
      </c>
      <c r="M80" s="72" t="str">
        <f t="shared" si="15"/>
        <v>***</v>
      </c>
      <c r="N80" s="71" t="str">
        <f>IF($G80=$D80,AJ$8,IF($G80=$AA$9,AJ$9,IF(LEFT($G80,5)=LEFT($AA$10,5),SUMIFS(DATA_FINAL!$AG$5:$AG$350,DATA_FINAL!$B$5:$B$350,$C80,DATA_FINAL!$D$5:$D$350,$D80),IF($G80="***","***",IFERROR(SUMIFS(DATA_FINAL!$AG$5:$AG$350,DATA_FINAL!$A$5:$A$350,$F80),"")))))</f>
        <v>***</v>
      </c>
      <c r="O80" s="307" t="str">
        <f t="shared" si="17"/>
        <v>***</v>
      </c>
    </row>
    <row r="81" spans="1:15" ht="15" customHeight="1" x14ac:dyDescent="0.35">
      <c r="A81" t="str">
        <f>IF(A80="","",IF(B80&gt;(SUMIFS(KEY!$Z$6:$Z$110,KEY!$X$6:$X$110,C81&amp;"-"&amp;A80)+1),IF((A80+1)&gt;$AA$6,"",(A80+1)),A80))</f>
        <v/>
      </c>
      <c r="B81" t="str">
        <f>IF(A81="","",COUNTIFS($A$8:$A81,A81)-2)</f>
        <v/>
      </c>
      <c r="C81" t="str">
        <f t="shared" si="16"/>
        <v>CarGurus.com</v>
      </c>
      <c r="D81" t="str">
        <f>IFERROR(VLOOKUP($C81&amp;"-"&amp;$A81,KEY!$X$6:$Y$110,2,FALSE),"")</f>
        <v/>
      </c>
      <c r="E81" t="str">
        <f>IF(B81=-1,"*N",IF(B81=0,"*H",IF(B81&lt;(COUNTIFS(DATA_FINAL!$B$5:$B$350,C81,DATA_FINAL!$D$5:$D$350,D81)+1),VLOOKUP(C81&amp;"-"&amp;D81&amp;"-"&amp;B81,DATA_FINAL!$F$5:$G$350,2,FALSE),IF(B81=(COUNTIFS(DATA_FINAL!$B$5:$B$350,C81,DATA_FINAL!$D$5:$D$350,D81)+1),"*T",""))))</f>
        <v/>
      </c>
      <c r="F81" t="str">
        <f t="shared" si="18"/>
        <v/>
      </c>
      <c r="G81" s="64" t="str">
        <f>IF(E81="","***",IF(E81="*N",D81,IF(E81="*H",AA$9,IF(E81="*T","TOTAL (Store Count: "&amp;B80&amp;")",IFERROR(VLOOKUP(F81,DATA_FINAL!$A$5:$G$324,7,FALSE),"")))))</f>
        <v>***</v>
      </c>
      <c r="H81" s="71" t="str">
        <f>IF($G81=$D81,AF$8,IF($G81=$AA$9,AF$9,IF(LEFT($G81,5)=LEFT($AA$10,5),SUMIFS(DATA_FINAL!$AC$5:$AC$350,DATA_FINAL!$B$5:$B$350,$C81,DATA_FINAL!$D$5:$D$350,$D81),IF($G81="***","***",IFERROR(SUMIFS(DATA_FINAL!$AC$5:$AC$350,DATA_FINAL!$A$5:$A$350,$F81),"")))))</f>
        <v>***</v>
      </c>
      <c r="I81" s="72" t="str">
        <f>IF($G81=$D81,AB$8,IF($G81=$AA$9,AB$9,IF(LEFT($G81,5)=LEFT($AA$10,5),SUMIFS(DATA_FINAL!$P$5:$P$350,DATA_FINAL!$B$5:$B$350,$C81,DATA_FINAL!$D$5:$D$350,$D81),IF($G81="***","***",IFERROR(SUMIFS(DATA_FINAL!$P$5:$P$350,DATA_FINAL!$A$5:$A$350,$F81),"")))))</f>
        <v>***</v>
      </c>
      <c r="J81" s="72" t="str">
        <f>IF($G81=$D81,AC$8,IF($G81=$AA$9,AC$9,IF(LEFT($G81,5)=LEFT($AA$10,5),SUMIFS(DATA_FINAL!$S$5:$S$350,DATA_FINAL!$B$5:$B$350,$C81,DATA_FINAL!$D$5:$D$350,$D81),IF($G81="***","***",IFERROR(SUMIFS(DATA_FINAL!$S$5:$S$350,DATA_FINAL!$A$5:$A$350,$F81),"")))))</f>
        <v>***</v>
      </c>
      <c r="K81" s="84" t="str">
        <f t="shared" si="13"/>
        <v>***</v>
      </c>
      <c r="L81" s="72" t="str">
        <f t="shared" si="14"/>
        <v>***</v>
      </c>
      <c r="M81" s="72" t="str">
        <f t="shared" si="15"/>
        <v>***</v>
      </c>
      <c r="N81" s="71" t="str">
        <f>IF($G81=$D81,AJ$8,IF($G81=$AA$9,AJ$9,IF(LEFT($G81,5)=LEFT($AA$10,5),SUMIFS(DATA_FINAL!$AG$5:$AG$350,DATA_FINAL!$B$5:$B$350,$C81,DATA_FINAL!$D$5:$D$350,$D81),IF($G81="***","***",IFERROR(SUMIFS(DATA_FINAL!$AG$5:$AG$350,DATA_FINAL!$A$5:$A$350,$F81),"")))))</f>
        <v>***</v>
      </c>
      <c r="O81" s="307" t="str">
        <f t="shared" si="17"/>
        <v>***</v>
      </c>
    </row>
    <row r="82" spans="1:15" ht="15" customHeight="1" x14ac:dyDescent="0.35">
      <c r="A82" t="str">
        <f>IF(A81="","",IF(B81&gt;(SUMIFS(KEY!$Z$6:$Z$110,KEY!$X$6:$X$110,C82&amp;"-"&amp;A81)+1),IF((A81+1)&gt;$AA$6,"",(A81+1)),A81))</f>
        <v/>
      </c>
      <c r="B82" t="str">
        <f>IF(A82="","",COUNTIFS($A$8:$A82,A82)-2)</f>
        <v/>
      </c>
      <c r="C82" t="str">
        <f t="shared" si="16"/>
        <v>CarGurus.com</v>
      </c>
      <c r="D82" t="str">
        <f>IFERROR(VLOOKUP($C82&amp;"-"&amp;$A82,KEY!$X$6:$Y$110,2,FALSE),"")</f>
        <v/>
      </c>
      <c r="E82" t="str">
        <f>IF(B82=-1,"*N",IF(B82=0,"*H",IF(B82&lt;(COUNTIFS(DATA_FINAL!$B$5:$B$350,C82,DATA_FINAL!$D$5:$D$350,D82)+1),VLOOKUP(C82&amp;"-"&amp;D82&amp;"-"&amp;B82,DATA_FINAL!$F$5:$G$350,2,FALSE),IF(B82=(COUNTIFS(DATA_FINAL!$B$5:$B$350,C82,DATA_FINAL!$D$5:$D$350,D82)+1),"*T",""))))</f>
        <v/>
      </c>
      <c r="F82" t="str">
        <f t="shared" si="18"/>
        <v/>
      </c>
      <c r="G82" s="64" t="str">
        <f>IF(E82="","***",IF(E82="*N",D82,IF(E82="*H",AA$9,IF(E82="*T","TOTAL (Store Count: "&amp;B81&amp;")",IFERROR(VLOOKUP(F82,DATA_FINAL!$A$5:$G$324,7,FALSE),"")))))</f>
        <v>***</v>
      </c>
      <c r="H82" s="71" t="str">
        <f>IF($G82=$D82,AF$8,IF($G82=$AA$9,AF$9,IF(LEFT($G82,5)=LEFT($AA$10,5),SUMIFS(DATA_FINAL!$AC$5:$AC$350,DATA_FINAL!$B$5:$B$350,$C82,DATA_FINAL!$D$5:$D$350,$D82),IF($G82="***","***",IFERROR(SUMIFS(DATA_FINAL!$AC$5:$AC$350,DATA_FINAL!$A$5:$A$350,$F82),"")))))</f>
        <v>***</v>
      </c>
      <c r="I82" s="72" t="str">
        <f>IF($G82=$D82,AB$8,IF($G82=$AA$9,AB$9,IF(LEFT($G82,5)=LEFT($AA$10,5),SUMIFS(DATA_FINAL!$P$5:$P$350,DATA_FINAL!$B$5:$B$350,$C82,DATA_FINAL!$D$5:$D$350,$D82),IF($G82="***","***",IFERROR(SUMIFS(DATA_FINAL!$P$5:$P$350,DATA_FINAL!$A$5:$A$350,$F82),"")))))</f>
        <v>***</v>
      </c>
      <c r="J82" s="72" t="str">
        <f>IF($G82=$D82,AC$8,IF($G82=$AA$9,AC$9,IF(LEFT($G82,5)=LEFT($AA$10,5),SUMIFS(DATA_FINAL!$S$5:$S$350,DATA_FINAL!$B$5:$B$350,$C82,DATA_FINAL!$D$5:$D$350,$D82),IF($G82="***","***",IFERROR(SUMIFS(DATA_FINAL!$S$5:$S$350,DATA_FINAL!$A$5:$A$350,$F82),"")))))</f>
        <v>***</v>
      </c>
      <c r="K82" s="84" t="str">
        <f t="shared" si="13"/>
        <v>***</v>
      </c>
      <c r="L82" s="72" t="str">
        <f t="shared" si="14"/>
        <v>***</v>
      </c>
      <c r="M82" s="72" t="str">
        <f t="shared" si="15"/>
        <v>***</v>
      </c>
      <c r="N82" s="71" t="str">
        <f>IF($G82=$D82,AJ$8,IF($G82=$AA$9,AJ$9,IF(LEFT($G82,5)=LEFT($AA$10,5),SUMIFS(DATA_FINAL!$AG$5:$AG$350,DATA_FINAL!$B$5:$B$350,$C82,DATA_FINAL!$D$5:$D$350,$D82),IF($G82="***","***",IFERROR(SUMIFS(DATA_FINAL!$AG$5:$AG$350,DATA_FINAL!$A$5:$A$350,$F82),"")))))</f>
        <v>***</v>
      </c>
      <c r="O82" s="307" t="str">
        <f t="shared" si="17"/>
        <v>***</v>
      </c>
    </row>
    <row r="83" spans="1:15" ht="15" customHeight="1" x14ac:dyDescent="0.35">
      <c r="A83" t="str">
        <f>IF(A82="","",IF(B82&gt;(SUMIFS(KEY!$Z$6:$Z$110,KEY!$X$6:$X$110,C83&amp;"-"&amp;A82)+1),IF((A82+1)&gt;$AA$6,"",(A82+1)),A82))</f>
        <v/>
      </c>
      <c r="B83" t="str">
        <f>IF(A83="","",COUNTIFS($A$8:$A83,A83)-2)</f>
        <v/>
      </c>
      <c r="C83" t="str">
        <f t="shared" si="16"/>
        <v>CarGurus.com</v>
      </c>
      <c r="D83" t="str">
        <f>IFERROR(VLOOKUP($C83&amp;"-"&amp;$A83,KEY!$X$6:$Y$110,2,FALSE),"")</f>
        <v/>
      </c>
      <c r="E83" t="str">
        <f>IF(B83=-1,"*N",IF(B83=0,"*H",IF(B83&lt;(COUNTIFS(DATA_FINAL!$B$5:$B$350,C83,DATA_FINAL!$D$5:$D$350,D83)+1),VLOOKUP(C83&amp;"-"&amp;D83&amp;"-"&amp;B83,DATA_FINAL!$F$5:$G$350,2,FALSE),IF(B83=(COUNTIFS(DATA_FINAL!$B$5:$B$350,C83,DATA_FINAL!$D$5:$D$350,D83)+1),"*T",""))))</f>
        <v/>
      </c>
      <c r="F83" t="str">
        <f t="shared" si="18"/>
        <v/>
      </c>
      <c r="G83" s="64" t="str">
        <f>IF(E83="","***",IF(E83="*N",D83,IF(E83="*H",AA$9,IF(E83="*T","TOTAL (Store Count: "&amp;B82&amp;")",IFERROR(VLOOKUP(F83,DATA_FINAL!$A$5:$G$324,7,FALSE),"")))))</f>
        <v>***</v>
      </c>
      <c r="H83" s="71" t="str">
        <f>IF($G83=$D83,AF$8,IF($G83=$AA$9,AF$9,IF(LEFT($G83,5)=LEFT($AA$10,5),SUMIFS(DATA_FINAL!$AC$5:$AC$350,DATA_FINAL!$B$5:$B$350,$C83,DATA_FINAL!$D$5:$D$350,$D83),IF($G83="***","***",IFERROR(SUMIFS(DATA_FINAL!$AC$5:$AC$350,DATA_FINAL!$A$5:$A$350,$F83),"")))))</f>
        <v>***</v>
      </c>
      <c r="I83" s="72" t="str">
        <f>IF($G83=$D83,AB$8,IF($G83=$AA$9,AB$9,IF(LEFT($G83,5)=LEFT($AA$10,5),SUMIFS(DATA_FINAL!$P$5:$P$350,DATA_FINAL!$B$5:$B$350,$C83,DATA_FINAL!$D$5:$D$350,$D83),IF($G83="***","***",IFERROR(SUMIFS(DATA_FINAL!$P$5:$P$350,DATA_FINAL!$A$5:$A$350,$F83),"")))))</f>
        <v>***</v>
      </c>
      <c r="J83" s="72" t="str">
        <f>IF($G83=$D83,AC$8,IF($G83=$AA$9,AC$9,IF(LEFT($G83,5)=LEFT($AA$10,5),SUMIFS(DATA_FINAL!$S$5:$S$350,DATA_FINAL!$B$5:$B$350,$C83,DATA_FINAL!$D$5:$D$350,$D83),IF($G83="***","***",IFERROR(SUMIFS(DATA_FINAL!$S$5:$S$350,DATA_FINAL!$A$5:$A$350,$F83),"")))))</f>
        <v>***</v>
      </c>
      <c r="K83" s="84" t="str">
        <f t="shared" si="13"/>
        <v>***</v>
      </c>
      <c r="L83" s="72" t="str">
        <f t="shared" si="14"/>
        <v>***</v>
      </c>
      <c r="M83" s="72" t="str">
        <f t="shared" si="15"/>
        <v>***</v>
      </c>
      <c r="N83" s="71" t="str">
        <f>IF($G83=$D83,AJ$8,IF($G83=$AA$9,AJ$9,IF(LEFT($G83,5)=LEFT($AA$10,5),SUMIFS(DATA_FINAL!$AG$5:$AG$350,DATA_FINAL!$B$5:$B$350,$C83,DATA_FINAL!$D$5:$D$350,$D83),IF($G83="***","***",IFERROR(SUMIFS(DATA_FINAL!$AG$5:$AG$350,DATA_FINAL!$A$5:$A$350,$F83),"")))))</f>
        <v>***</v>
      </c>
      <c r="O83" s="307" t="str">
        <f t="shared" si="17"/>
        <v>***</v>
      </c>
    </row>
    <row r="84" spans="1:15" ht="15" customHeight="1" x14ac:dyDescent="0.35">
      <c r="A84" t="str">
        <f>IF(A83="","",IF(B83&gt;(SUMIFS(KEY!$Z$6:$Z$110,KEY!$X$6:$X$110,C84&amp;"-"&amp;A83)+1),IF((A83+1)&gt;$AA$6,"",(A83+1)),A83))</f>
        <v/>
      </c>
      <c r="B84" t="str">
        <f>IF(A84="","",COUNTIFS($A$8:$A84,A84)-2)</f>
        <v/>
      </c>
      <c r="C84" t="str">
        <f t="shared" si="16"/>
        <v>CarGurus.com</v>
      </c>
      <c r="D84" t="str">
        <f>IFERROR(VLOOKUP($C84&amp;"-"&amp;$A84,KEY!$X$6:$Y$110,2,FALSE),"")</f>
        <v/>
      </c>
      <c r="E84" t="str">
        <f>IF(B84=-1,"*N",IF(B84=0,"*H",IF(B84&lt;(COUNTIFS(DATA_FINAL!$B$5:$B$350,C84,DATA_FINAL!$D$5:$D$350,D84)+1),VLOOKUP(C84&amp;"-"&amp;D84&amp;"-"&amp;B84,DATA_FINAL!$F$5:$G$350,2,FALSE),IF(B84=(COUNTIFS(DATA_FINAL!$B$5:$B$350,C84,DATA_FINAL!$D$5:$D$350,D84)+1),"*T",""))))</f>
        <v/>
      </c>
      <c r="F84" t="str">
        <f t="shared" si="18"/>
        <v/>
      </c>
      <c r="G84" s="64" t="str">
        <f>IF(E84="","***",IF(E84="*N",D84,IF(E84="*H",AA$9,IF(E84="*T","TOTAL (Store Count: "&amp;B83&amp;")",IFERROR(VLOOKUP(F84,DATA_FINAL!$A$5:$G$324,7,FALSE),"")))))</f>
        <v>***</v>
      </c>
      <c r="H84" s="71" t="str">
        <f>IF($G84=$D84,AF$8,IF($G84=$AA$9,AF$9,IF(LEFT($G84,5)=LEFT($AA$10,5),SUMIFS(DATA_FINAL!$AC$5:$AC$350,DATA_FINAL!$B$5:$B$350,$C84,DATA_FINAL!$D$5:$D$350,$D84),IF($G84="***","***",IFERROR(SUMIFS(DATA_FINAL!$AC$5:$AC$350,DATA_FINAL!$A$5:$A$350,$F84),"")))))</f>
        <v>***</v>
      </c>
      <c r="I84" s="72" t="str">
        <f>IF($G84=$D84,AB$8,IF($G84=$AA$9,AB$9,IF(LEFT($G84,5)=LEFT($AA$10,5),SUMIFS(DATA_FINAL!$P$5:$P$350,DATA_FINAL!$B$5:$B$350,$C84,DATA_FINAL!$D$5:$D$350,$D84),IF($G84="***","***",IFERROR(SUMIFS(DATA_FINAL!$P$5:$P$350,DATA_FINAL!$A$5:$A$350,$F84),"")))))</f>
        <v>***</v>
      </c>
      <c r="J84" s="72" t="str">
        <f>IF($G84=$D84,AC$8,IF($G84=$AA$9,AC$9,IF(LEFT($G84,5)=LEFT($AA$10,5),SUMIFS(DATA_FINAL!$S$5:$S$350,DATA_FINAL!$B$5:$B$350,$C84,DATA_FINAL!$D$5:$D$350,$D84),IF($G84="***","***",IFERROR(SUMIFS(DATA_FINAL!$S$5:$S$350,DATA_FINAL!$A$5:$A$350,$F84),"")))))</f>
        <v>***</v>
      </c>
      <c r="K84" s="84" t="str">
        <f t="shared" si="13"/>
        <v>***</v>
      </c>
      <c r="L84" s="72" t="str">
        <f t="shared" si="14"/>
        <v>***</v>
      </c>
      <c r="M84" s="72" t="str">
        <f t="shared" si="15"/>
        <v>***</v>
      </c>
      <c r="N84" s="71" t="str">
        <f>IF($G84=$D84,AJ$8,IF($G84=$AA$9,AJ$9,IF(LEFT($G84,5)=LEFT($AA$10,5),SUMIFS(DATA_FINAL!$AG$5:$AG$350,DATA_FINAL!$B$5:$B$350,$C84,DATA_FINAL!$D$5:$D$350,$D84),IF($G84="***","***",IFERROR(SUMIFS(DATA_FINAL!$AG$5:$AG$350,DATA_FINAL!$A$5:$A$350,$F84),"")))))</f>
        <v>***</v>
      </c>
      <c r="O84" s="307" t="str">
        <f t="shared" si="17"/>
        <v>***</v>
      </c>
    </row>
    <row r="85" spans="1:15" ht="15" customHeight="1" x14ac:dyDescent="0.35">
      <c r="A85" t="str">
        <f>IF(A84="","",IF(B84&gt;(SUMIFS(KEY!$Z$6:$Z$110,KEY!$X$6:$X$110,C85&amp;"-"&amp;A84)+1),IF((A84+1)&gt;$AA$6,"",(A84+1)),A84))</f>
        <v/>
      </c>
      <c r="B85" t="str">
        <f>IF(A85="","",COUNTIFS($A$8:$A85,A85)-2)</f>
        <v/>
      </c>
      <c r="C85" t="str">
        <f t="shared" si="16"/>
        <v>CarGurus.com</v>
      </c>
      <c r="D85" t="str">
        <f>IFERROR(VLOOKUP($C85&amp;"-"&amp;$A85,KEY!$X$6:$Y$110,2,FALSE),"")</f>
        <v/>
      </c>
      <c r="E85" t="str">
        <f>IF(B85=-1,"*N",IF(B85=0,"*H",IF(B85&lt;(COUNTIFS(DATA_FINAL!$B$5:$B$350,C85,DATA_FINAL!$D$5:$D$350,D85)+1),VLOOKUP(C85&amp;"-"&amp;D85&amp;"-"&amp;B85,DATA_FINAL!$F$5:$G$350,2,FALSE),IF(B85=(COUNTIFS(DATA_FINAL!$B$5:$B$350,C85,DATA_FINAL!$D$5:$D$350,D85)+1),"*T",""))))</f>
        <v/>
      </c>
      <c r="F85" t="str">
        <f t="shared" si="18"/>
        <v/>
      </c>
      <c r="G85" s="64" t="str">
        <f>IF(E85="","***",IF(E85="*N",D85,IF(E85="*H",AA$9,IF(E85="*T","TOTAL (Store Count: "&amp;B84&amp;")",IFERROR(VLOOKUP(F85,DATA_FINAL!$A$5:$G$324,7,FALSE),"")))))</f>
        <v>***</v>
      </c>
      <c r="H85" s="71" t="str">
        <f>IF($G85=$D85,AF$8,IF($G85=$AA$9,AF$9,IF(LEFT($G85,5)=LEFT($AA$10,5),SUMIFS(DATA_FINAL!$AC$5:$AC$350,DATA_FINAL!$B$5:$B$350,$C85,DATA_FINAL!$D$5:$D$350,$D85),IF($G85="***","***",IFERROR(SUMIFS(DATA_FINAL!$AC$5:$AC$350,DATA_FINAL!$A$5:$A$350,$F85),"")))))</f>
        <v>***</v>
      </c>
      <c r="I85" s="72" t="str">
        <f>IF($G85=$D85,AB$8,IF($G85=$AA$9,AB$9,IF(LEFT($G85,5)=LEFT($AA$10,5),SUMIFS(DATA_FINAL!$P$5:$P$350,DATA_FINAL!$B$5:$B$350,$C85,DATA_FINAL!$D$5:$D$350,$D85),IF($G85="***","***",IFERROR(SUMIFS(DATA_FINAL!$P$5:$P$350,DATA_FINAL!$A$5:$A$350,$F85),"")))))</f>
        <v>***</v>
      </c>
      <c r="J85" s="72" t="str">
        <f>IF($G85=$D85,AC$8,IF($G85=$AA$9,AC$9,IF(LEFT($G85,5)=LEFT($AA$10,5),SUMIFS(DATA_FINAL!$S$5:$S$350,DATA_FINAL!$B$5:$B$350,$C85,DATA_FINAL!$D$5:$D$350,$D85),IF($G85="***","***",IFERROR(SUMIFS(DATA_FINAL!$S$5:$S$350,DATA_FINAL!$A$5:$A$350,$F85),"")))))</f>
        <v>***</v>
      </c>
      <c r="K85" s="84" t="str">
        <f t="shared" si="13"/>
        <v>***</v>
      </c>
      <c r="L85" s="72" t="str">
        <f t="shared" si="14"/>
        <v>***</v>
      </c>
      <c r="M85" s="72" t="str">
        <f t="shared" si="15"/>
        <v>***</v>
      </c>
      <c r="N85" s="71" t="str">
        <f>IF($G85=$D85,AJ$8,IF($G85=$AA$9,AJ$9,IF(LEFT($G85,5)=LEFT($AA$10,5),SUMIFS(DATA_FINAL!$AG$5:$AG$350,DATA_FINAL!$B$5:$B$350,$C85,DATA_FINAL!$D$5:$D$350,$D85),IF($G85="***","***",IFERROR(SUMIFS(DATA_FINAL!$AG$5:$AG$350,DATA_FINAL!$A$5:$A$350,$F85),"")))))</f>
        <v>***</v>
      </c>
      <c r="O85" s="307" t="str">
        <f t="shared" si="17"/>
        <v>***</v>
      </c>
    </row>
    <row r="86" spans="1:15" ht="15" customHeight="1" x14ac:dyDescent="0.35">
      <c r="A86" t="str">
        <f>IF(A85="","",IF(B85&gt;(SUMIFS(KEY!$Z$6:$Z$110,KEY!$X$6:$X$110,C86&amp;"-"&amp;A85)+1),IF((A85+1)&gt;$AA$6,"",(A85+1)),A85))</f>
        <v/>
      </c>
      <c r="B86" t="str">
        <f>IF(A86="","",COUNTIFS($A$8:$A86,A86)-2)</f>
        <v/>
      </c>
      <c r="C86" t="str">
        <f t="shared" si="16"/>
        <v>CarGurus.com</v>
      </c>
      <c r="D86" t="str">
        <f>IFERROR(VLOOKUP($C86&amp;"-"&amp;$A86,KEY!$X$6:$Y$110,2,FALSE),"")</f>
        <v/>
      </c>
      <c r="E86" t="str">
        <f>IF(B86=-1,"*N",IF(B86=0,"*H",IF(B86&lt;(COUNTIFS(DATA_FINAL!$B$5:$B$350,C86,DATA_FINAL!$D$5:$D$350,D86)+1),VLOOKUP(C86&amp;"-"&amp;D86&amp;"-"&amp;B86,DATA_FINAL!$F$5:$G$350,2,FALSE),IF(B86=(COUNTIFS(DATA_FINAL!$B$5:$B$350,C86,DATA_FINAL!$D$5:$D$350,D86)+1),"*T",""))))</f>
        <v/>
      </c>
      <c r="F86" t="str">
        <f t="shared" si="18"/>
        <v/>
      </c>
      <c r="G86" s="64" t="str">
        <f>IF(E86="","***",IF(E86="*N",D86,IF(E86="*H",AA$9,IF(E86="*T","TOTAL (Store Count: "&amp;B85&amp;")",IFERROR(VLOOKUP(F86,DATA_FINAL!$A$5:$G$324,7,FALSE),"")))))</f>
        <v>***</v>
      </c>
      <c r="H86" s="71" t="str">
        <f>IF($G86=$D86,AF$8,IF($G86=$AA$9,AF$9,IF(LEFT($G86,5)=LEFT($AA$10,5),SUMIFS(DATA_FINAL!$AC$5:$AC$350,DATA_FINAL!$B$5:$B$350,$C86,DATA_FINAL!$D$5:$D$350,$D86),IF($G86="***","***",IFERROR(SUMIFS(DATA_FINAL!$AC$5:$AC$350,DATA_FINAL!$A$5:$A$350,$F86),"")))))</f>
        <v>***</v>
      </c>
      <c r="I86" s="72" t="str">
        <f>IF($G86=$D86,AB$8,IF($G86=$AA$9,AB$9,IF(LEFT($G86,5)=LEFT($AA$10,5),SUMIFS(DATA_FINAL!$P$5:$P$350,DATA_FINAL!$B$5:$B$350,$C86,DATA_FINAL!$D$5:$D$350,$D86),IF($G86="***","***",IFERROR(SUMIFS(DATA_FINAL!$P$5:$P$350,DATA_FINAL!$A$5:$A$350,$F86),"")))))</f>
        <v>***</v>
      </c>
      <c r="J86" s="72" t="str">
        <f>IF($G86=$D86,AC$8,IF($G86=$AA$9,AC$9,IF(LEFT($G86,5)=LEFT($AA$10,5),SUMIFS(DATA_FINAL!$S$5:$S$350,DATA_FINAL!$B$5:$B$350,$C86,DATA_FINAL!$D$5:$D$350,$D86),IF($G86="***","***",IFERROR(SUMIFS(DATA_FINAL!$S$5:$S$350,DATA_FINAL!$A$5:$A$350,$F86),"")))))</f>
        <v>***</v>
      </c>
      <c r="K86" s="84" t="str">
        <f t="shared" si="13"/>
        <v>***</v>
      </c>
      <c r="L86" s="72" t="str">
        <f t="shared" si="14"/>
        <v>***</v>
      </c>
      <c r="M86" s="72" t="str">
        <f t="shared" si="15"/>
        <v>***</v>
      </c>
      <c r="N86" s="71" t="str">
        <f>IF($G86=$D86,AJ$8,IF($G86=$AA$9,AJ$9,IF(LEFT($G86,5)=LEFT($AA$10,5),SUMIFS(DATA_FINAL!$AG$5:$AG$350,DATA_FINAL!$B$5:$B$350,$C86,DATA_FINAL!$D$5:$D$350,$D86),IF($G86="***","***",IFERROR(SUMIFS(DATA_FINAL!$AG$5:$AG$350,DATA_FINAL!$A$5:$A$350,$F86),"")))))</f>
        <v>***</v>
      </c>
      <c r="O86" s="307" t="str">
        <f t="shared" si="17"/>
        <v>***</v>
      </c>
    </row>
    <row r="87" spans="1:15" ht="15" customHeight="1" x14ac:dyDescent="0.35">
      <c r="A87" t="str">
        <f>IF(A86="","",IF(B86&gt;(SUMIFS(KEY!$Z$6:$Z$110,KEY!$X$6:$X$110,C87&amp;"-"&amp;A86)+1),IF((A86+1)&gt;$AA$6,"",(A86+1)),A86))</f>
        <v/>
      </c>
      <c r="B87" t="str">
        <f>IF(A87="","",COUNTIFS($A$8:$A87,A87)-2)</f>
        <v/>
      </c>
      <c r="C87" t="str">
        <f t="shared" si="16"/>
        <v>CarGurus.com</v>
      </c>
      <c r="D87" t="str">
        <f>IFERROR(VLOOKUP($C87&amp;"-"&amp;$A87,KEY!$X$6:$Y$110,2,FALSE),"")</f>
        <v/>
      </c>
      <c r="E87" t="str">
        <f>IF(B87=-1,"*N",IF(B87=0,"*H",IF(B87&lt;(COUNTIFS(DATA_FINAL!$B$5:$B$350,C87,DATA_FINAL!$D$5:$D$350,D87)+1),VLOOKUP(C87&amp;"-"&amp;D87&amp;"-"&amp;B87,DATA_FINAL!$F$5:$G$350,2,FALSE),IF(B87=(COUNTIFS(DATA_FINAL!$B$5:$B$350,C87,DATA_FINAL!$D$5:$D$350,D87)+1),"*T",""))))</f>
        <v/>
      </c>
      <c r="F87" t="str">
        <f t="shared" si="18"/>
        <v/>
      </c>
      <c r="G87" s="64" t="str">
        <f>IF(E87="","***",IF(E87="*N",D87,IF(E87="*H",AA$9,IF(E87="*T","TOTAL (Store Count: "&amp;B86&amp;")",IFERROR(VLOOKUP(F87,DATA_FINAL!$A$5:$G$324,7,FALSE),"")))))</f>
        <v>***</v>
      </c>
      <c r="H87" s="71" t="str">
        <f>IF($G87=$D87,AF$8,IF($G87=$AA$9,AF$9,IF(LEFT($G87,5)=LEFT($AA$10,5),SUMIFS(DATA_FINAL!$AC$5:$AC$350,DATA_FINAL!$B$5:$B$350,$C87,DATA_FINAL!$D$5:$D$350,$D87),IF($G87="***","***",IFERROR(SUMIFS(DATA_FINAL!$AC$5:$AC$350,DATA_FINAL!$A$5:$A$350,$F87),"")))))</f>
        <v>***</v>
      </c>
      <c r="I87" s="72" t="str">
        <f>IF($G87=$D87,AB$8,IF($G87=$AA$9,AB$9,IF(LEFT($G87,5)=LEFT($AA$10,5),SUMIFS(DATA_FINAL!$P$5:$P$350,DATA_FINAL!$B$5:$B$350,$C87,DATA_FINAL!$D$5:$D$350,$D87),IF($G87="***","***",IFERROR(SUMIFS(DATA_FINAL!$P$5:$P$350,DATA_FINAL!$A$5:$A$350,$F87),"")))))</f>
        <v>***</v>
      </c>
      <c r="J87" s="72" t="str">
        <f>IF($G87=$D87,AC$8,IF($G87=$AA$9,AC$9,IF(LEFT($G87,5)=LEFT($AA$10,5),SUMIFS(DATA_FINAL!$S$5:$S$350,DATA_FINAL!$B$5:$B$350,$C87,DATA_FINAL!$D$5:$D$350,$D87),IF($G87="***","***",IFERROR(SUMIFS(DATA_FINAL!$S$5:$S$350,DATA_FINAL!$A$5:$A$350,$F87),"")))))</f>
        <v>***</v>
      </c>
      <c r="K87" s="84" t="str">
        <f t="shared" si="13"/>
        <v>***</v>
      </c>
      <c r="L87" s="72" t="str">
        <f t="shared" si="14"/>
        <v>***</v>
      </c>
      <c r="M87" s="72" t="str">
        <f t="shared" si="15"/>
        <v>***</v>
      </c>
      <c r="N87" s="71" t="str">
        <f>IF($G87=$D87,AJ$8,IF($G87=$AA$9,AJ$9,IF(LEFT($G87,5)=LEFT($AA$10,5),SUMIFS(DATA_FINAL!$AG$5:$AG$350,DATA_FINAL!$B$5:$B$350,$C87,DATA_FINAL!$D$5:$D$350,$D87),IF($G87="***","***",IFERROR(SUMIFS(DATA_FINAL!$AG$5:$AG$350,DATA_FINAL!$A$5:$A$350,$F87),"")))))</f>
        <v>***</v>
      </c>
      <c r="O87" s="307" t="str">
        <f t="shared" si="17"/>
        <v>***</v>
      </c>
    </row>
    <row r="88" spans="1:15" ht="15" customHeight="1" x14ac:dyDescent="0.35">
      <c r="A88" t="str">
        <f>IF(A87="","",IF(B87&gt;(SUMIFS(KEY!$Z$6:$Z$110,KEY!$X$6:$X$110,C88&amp;"-"&amp;A87)+1),IF((A87+1)&gt;$AA$6,"",(A87+1)),A87))</f>
        <v/>
      </c>
      <c r="B88" t="str">
        <f>IF(A88="","",COUNTIFS($A$8:$A88,A88)-2)</f>
        <v/>
      </c>
      <c r="C88" t="str">
        <f t="shared" si="16"/>
        <v>CarGurus.com</v>
      </c>
      <c r="D88" t="str">
        <f>IFERROR(VLOOKUP($C88&amp;"-"&amp;$A88,KEY!$X$6:$Y$110,2,FALSE),"")</f>
        <v/>
      </c>
      <c r="E88" t="str">
        <f>IF(B88=-1,"*N",IF(B88=0,"*H",IF(B88&lt;(COUNTIFS(DATA_FINAL!$B$5:$B$350,C88,DATA_FINAL!$D$5:$D$350,D88)+1),VLOOKUP(C88&amp;"-"&amp;D88&amp;"-"&amp;B88,DATA_FINAL!$F$5:$G$350,2,FALSE),IF(B88=(COUNTIFS(DATA_FINAL!$B$5:$B$350,C88,DATA_FINAL!$D$5:$D$350,D88)+1),"*T",""))))</f>
        <v/>
      </c>
      <c r="F88" t="str">
        <f t="shared" si="18"/>
        <v/>
      </c>
      <c r="G88" s="64" t="str">
        <f>IF(E88="","***",IF(E88="*N",D88,IF(E88="*H",AA$9,IF(E88="*T","TOTAL (Store Count: "&amp;B87&amp;")",IFERROR(VLOOKUP(F88,DATA_FINAL!$A$5:$G$324,7,FALSE),"")))))</f>
        <v>***</v>
      </c>
      <c r="H88" s="71" t="str">
        <f>IF($G88=$D88,AF$8,IF($G88=$AA$9,AF$9,IF(LEFT($G88,5)=LEFT($AA$10,5),SUMIFS(DATA_FINAL!$AC$5:$AC$350,DATA_FINAL!$B$5:$B$350,$C88,DATA_FINAL!$D$5:$D$350,$D88),IF($G88="***","***",IFERROR(SUMIFS(DATA_FINAL!$AC$5:$AC$350,DATA_FINAL!$A$5:$A$350,$F88),"")))))</f>
        <v>***</v>
      </c>
      <c r="I88" s="72" t="str">
        <f>IF($G88=$D88,AB$8,IF($G88=$AA$9,AB$9,IF(LEFT($G88,5)=LEFT($AA$10,5),SUMIFS(DATA_FINAL!$P$5:$P$350,DATA_FINAL!$B$5:$B$350,$C88,DATA_FINAL!$D$5:$D$350,$D88),IF($G88="***","***",IFERROR(SUMIFS(DATA_FINAL!$P$5:$P$350,DATA_FINAL!$A$5:$A$350,$F88),"")))))</f>
        <v>***</v>
      </c>
      <c r="J88" s="72" t="str">
        <f>IF($G88=$D88,AC$8,IF($G88=$AA$9,AC$9,IF(LEFT($G88,5)=LEFT($AA$10,5),SUMIFS(DATA_FINAL!$S$5:$S$350,DATA_FINAL!$B$5:$B$350,$C88,DATA_FINAL!$D$5:$D$350,$D88),IF($G88="***","***",IFERROR(SUMIFS(DATA_FINAL!$S$5:$S$350,DATA_FINAL!$A$5:$A$350,$F88),"")))))</f>
        <v>***</v>
      </c>
      <c r="K88" s="84" t="str">
        <f t="shared" si="13"/>
        <v>***</v>
      </c>
      <c r="L88" s="72" t="str">
        <f t="shared" si="14"/>
        <v>***</v>
      </c>
      <c r="M88" s="72" t="str">
        <f t="shared" si="15"/>
        <v>***</v>
      </c>
      <c r="N88" s="71" t="str">
        <f>IF($G88=$D88,AJ$8,IF($G88=$AA$9,AJ$9,IF(LEFT($G88,5)=LEFT($AA$10,5),SUMIFS(DATA_FINAL!$AG$5:$AG$350,DATA_FINAL!$B$5:$B$350,$C88,DATA_FINAL!$D$5:$D$350,$D88),IF($G88="***","***",IFERROR(SUMIFS(DATA_FINAL!$AG$5:$AG$350,DATA_FINAL!$A$5:$A$350,$F88),"")))))</f>
        <v>***</v>
      </c>
      <c r="O88" s="307" t="str">
        <f t="shared" si="17"/>
        <v>***</v>
      </c>
    </row>
    <row r="89" spans="1:15" ht="15" customHeight="1" x14ac:dyDescent="0.35">
      <c r="A89" t="str">
        <f>IF(A88="","",IF(B88&gt;(SUMIFS(KEY!$Z$6:$Z$110,KEY!$X$6:$X$110,C89&amp;"-"&amp;A88)+1),IF((A88+1)&gt;$AA$6,"",(A88+1)),A88))</f>
        <v/>
      </c>
      <c r="B89" t="str">
        <f>IF(A89="","",COUNTIFS($A$8:$A89,A89)-2)</f>
        <v/>
      </c>
      <c r="C89" t="str">
        <f t="shared" si="16"/>
        <v>CarGurus.com</v>
      </c>
      <c r="D89" t="str">
        <f>IFERROR(VLOOKUP($C89&amp;"-"&amp;$A89,KEY!$X$6:$Y$110,2,FALSE),"")</f>
        <v/>
      </c>
      <c r="E89" t="str">
        <f>IF(B89=-1,"*N",IF(B89=0,"*H",IF(B89&lt;(COUNTIFS(DATA_FINAL!$B$5:$B$350,C89,DATA_FINAL!$D$5:$D$350,D89)+1),VLOOKUP(C89&amp;"-"&amp;D89&amp;"-"&amp;B89,DATA_FINAL!$F$5:$G$350,2,FALSE),IF(B89=(COUNTIFS(DATA_FINAL!$B$5:$B$350,C89,DATA_FINAL!$D$5:$D$350,D89)+1),"*T",""))))</f>
        <v/>
      </c>
      <c r="F89" t="str">
        <f t="shared" si="18"/>
        <v/>
      </c>
      <c r="G89" s="64" t="str">
        <f>IF(E89="","***",IF(E89="*N",D89,IF(E89="*H",AA$9,IF(E89="*T","TOTAL (Store Count: "&amp;B88&amp;")",IFERROR(VLOOKUP(F89,DATA_FINAL!$A$5:$G$324,7,FALSE),"")))))</f>
        <v>***</v>
      </c>
      <c r="H89" s="71" t="str">
        <f>IF($G89=$D89,AF$8,IF($G89=$AA$9,AF$9,IF(LEFT($G89,5)=LEFT($AA$10,5),SUMIFS(DATA_FINAL!$AC$5:$AC$350,DATA_FINAL!$B$5:$B$350,$C89,DATA_FINAL!$D$5:$D$350,$D89),IF($G89="***","***",IFERROR(SUMIFS(DATA_FINAL!$AC$5:$AC$350,DATA_FINAL!$A$5:$A$350,$F89),"")))))</f>
        <v>***</v>
      </c>
      <c r="I89" s="72" t="str">
        <f>IF($G89=$D89,AB$8,IF($G89=$AA$9,AB$9,IF(LEFT($G89,5)=LEFT($AA$10,5),SUMIFS(DATA_FINAL!$P$5:$P$350,DATA_FINAL!$B$5:$B$350,$C89,DATA_FINAL!$D$5:$D$350,$D89),IF($G89="***","***",IFERROR(SUMIFS(DATA_FINAL!$P$5:$P$350,DATA_FINAL!$A$5:$A$350,$F89),"")))))</f>
        <v>***</v>
      </c>
      <c r="J89" s="72" t="str">
        <f>IF($G89=$D89,AC$8,IF($G89=$AA$9,AC$9,IF(LEFT($G89,5)=LEFT($AA$10,5),SUMIFS(DATA_FINAL!$S$5:$S$350,DATA_FINAL!$B$5:$B$350,$C89,DATA_FINAL!$D$5:$D$350,$D89),IF($G89="***","***",IFERROR(SUMIFS(DATA_FINAL!$S$5:$S$350,DATA_FINAL!$A$5:$A$350,$F89),"")))))</f>
        <v>***</v>
      </c>
      <c r="K89" s="84" t="str">
        <f t="shared" si="13"/>
        <v>***</v>
      </c>
      <c r="L89" s="72" t="str">
        <f t="shared" si="14"/>
        <v>***</v>
      </c>
      <c r="M89" s="72" t="str">
        <f t="shared" si="15"/>
        <v>***</v>
      </c>
      <c r="N89" s="71" t="str">
        <f>IF($G89=$D89,AJ$8,IF($G89=$AA$9,AJ$9,IF(LEFT($G89,5)=LEFT($AA$10,5),SUMIFS(DATA_FINAL!$AG$5:$AG$350,DATA_FINAL!$B$5:$B$350,$C89,DATA_FINAL!$D$5:$D$350,$D89),IF($G89="***","***",IFERROR(SUMIFS(DATA_FINAL!$AG$5:$AG$350,DATA_FINAL!$A$5:$A$350,$F89),"")))))</f>
        <v>***</v>
      </c>
      <c r="O89" s="307" t="str">
        <f t="shared" si="17"/>
        <v>***</v>
      </c>
    </row>
    <row r="90" spans="1:15" ht="15" customHeight="1" x14ac:dyDescent="0.35">
      <c r="A90" t="str">
        <f>IF(A89="","",IF(B89&gt;(SUMIFS(KEY!$Z$6:$Z$110,KEY!$X$6:$X$110,C90&amp;"-"&amp;A89)+1),IF((A89+1)&gt;$AA$6,"",(A89+1)),A89))</f>
        <v/>
      </c>
      <c r="B90" t="str">
        <f>IF(A90="","",COUNTIFS($A$8:$A90,A90)-2)</f>
        <v/>
      </c>
      <c r="C90" t="str">
        <f t="shared" si="16"/>
        <v>CarGurus.com</v>
      </c>
      <c r="D90" t="str">
        <f>IFERROR(VLOOKUP($C90&amp;"-"&amp;$A90,KEY!$X$6:$Y$110,2,FALSE),"")</f>
        <v/>
      </c>
      <c r="E90" t="str">
        <f>IF(B90=-1,"*N",IF(B90=0,"*H",IF(B90&lt;(COUNTIFS(DATA_FINAL!$B$5:$B$350,C90,DATA_FINAL!$D$5:$D$350,D90)+1),VLOOKUP(C90&amp;"-"&amp;D90&amp;"-"&amp;B90,DATA_FINAL!$F$5:$G$350,2,FALSE),IF(B90=(COUNTIFS(DATA_FINAL!$B$5:$B$350,C90,DATA_FINAL!$D$5:$D$350,D90)+1),"*T",""))))</f>
        <v/>
      </c>
      <c r="F90" t="str">
        <f t="shared" si="18"/>
        <v/>
      </c>
      <c r="G90" s="64" t="str">
        <f>IF(E90="","***",IF(E90="*N",D90,IF(E90="*H",AA$9,IF(E90="*T","TOTAL (Store Count: "&amp;B89&amp;")",IFERROR(VLOOKUP(F90,DATA_FINAL!$A$5:$G$324,7,FALSE),"")))))</f>
        <v>***</v>
      </c>
      <c r="H90" s="71" t="str">
        <f>IF($G90=$D90,AF$8,IF($G90=$AA$9,AF$9,IF(LEFT($G90,5)=LEFT($AA$10,5),SUMIFS(DATA_FINAL!$AC$5:$AC$350,DATA_FINAL!$B$5:$B$350,$C90,DATA_FINAL!$D$5:$D$350,$D90),IF($G90="***","***",IFERROR(SUMIFS(DATA_FINAL!$AC$5:$AC$350,DATA_FINAL!$A$5:$A$350,$F90),"")))))</f>
        <v>***</v>
      </c>
      <c r="I90" s="72" t="str">
        <f>IF($G90=$D90,AB$8,IF($G90=$AA$9,AB$9,IF(LEFT($G90,5)=LEFT($AA$10,5),SUMIFS(DATA_FINAL!$P$5:$P$350,DATA_FINAL!$B$5:$B$350,$C90,DATA_FINAL!$D$5:$D$350,$D90),IF($G90="***","***",IFERROR(SUMIFS(DATA_FINAL!$P$5:$P$350,DATA_FINAL!$A$5:$A$350,$F90),"")))))</f>
        <v>***</v>
      </c>
      <c r="J90" s="72" t="str">
        <f>IF($G90=$D90,AC$8,IF($G90=$AA$9,AC$9,IF(LEFT($G90,5)=LEFT($AA$10,5),SUMIFS(DATA_FINAL!$S$5:$S$350,DATA_FINAL!$B$5:$B$350,$C90,DATA_FINAL!$D$5:$D$350,$D90),IF($G90="***","***",IFERROR(SUMIFS(DATA_FINAL!$S$5:$S$350,DATA_FINAL!$A$5:$A$350,$F90),"")))))</f>
        <v>***</v>
      </c>
      <c r="K90" s="84" t="str">
        <f t="shared" si="13"/>
        <v>***</v>
      </c>
      <c r="L90" s="72" t="str">
        <f t="shared" si="14"/>
        <v>***</v>
      </c>
      <c r="M90" s="72" t="str">
        <f t="shared" si="15"/>
        <v>***</v>
      </c>
      <c r="N90" s="71" t="str">
        <f>IF($G90=$D90,AJ$8,IF($G90=$AA$9,AJ$9,IF(LEFT($G90,5)=LEFT($AA$10,5),SUMIFS(DATA_FINAL!$AG$5:$AG$350,DATA_FINAL!$B$5:$B$350,$C90,DATA_FINAL!$D$5:$D$350,$D90),IF($G90="***","***",IFERROR(SUMIFS(DATA_FINAL!$AG$5:$AG$350,DATA_FINAL!$A$5:$A$350,$F90),"")))))</f>
        <v>***</v>
      </c>
      <c r="O90" s="307" t="str">
        <f t="shared" si="17"/>
        <v>***</v>
      </c>
    </row>
    <row r="91" spans="1:15" ht="15" customHeight="1" x14ac:dyDescent="0.35">
      <c r="A91" t="str">
        <f>IF(A90="","",IF(B90&gt;(SUMIFS(KEY!$Z$6:$Z$110,KEY!$X$6:$X$110,C91&amp;"-"&amp;A90)+1),IF((A90+1)&gt;$AA$6,"",(A90+1)),A90))</f>
        <v/>
      </c>
      <c r="B91" t="str">
        <f>IF(A91="","",COUNTIFS($A$8:$A91,A91)-2)</f>
        <v/>
      </c>
      <c r="C91" t="str">
        <f t="shared" si="16"/>
        <v>CarGurus.com</v>
      </c>
      <c r="D91" t="str">
        <f>IFERROR(VLOOKUP($C91&amp;"-"&amp;$A91,KEY!$X$6:$Y$110,2,FALSE),"")</f>
        <v/>
      </c>
      <c r="E91" t="str">
        <f>IF(B91=-1,"*N",IF(B91=0,"*H",IF(B91&lt;(COUNTIFS(DATA_FINAL!$B$5:$B$350,C91,DATA_FINAL!$D$5:$D$350,D91)+1),VLOOKUP(C91&amp;"-"&amp;D91&amp;"-"&amp;B91,DATA_FINAL!$F$5:$G$350,2,FALSE),IF(B91=(COUNTIFS(DATA_FINAL!$B$5:$B$350,C91,DATA_FINAL!$D$5:$D$350,D91)+1),"*T",""))))</f>
        <v/>
      </c>
      <c r="F91" t="str">
        <f t="shared" si="18"/>
        <v/>
      </c>
      <c r="G91" s="64" t="str">
        <f>IF(E91="","***",IF(E91="*N",D91,IF(E91="*H",AA$9,IF(E91="*T","TOTAL (Store Count: "&amp;B90&amp;")",IFERROR(VLOOKUP(F91,DATA_FINAL!$A$5:$G$324,7,FALSE),"")))))</f>
        <v>***</v>
      </c>
      <c r="H91" s="71" t="str">
        <f>IF($G91=$D91,AF$8,IF($G91=$AA$9,AF$9,IF(LEFT($G91,5)=LEFT($AA$10,5),SUMIFS(DATA_FINAL!$AC$5:$AC$350,DATA_FINAL!$B$5:$B$350,$C91,DATA_FINAL!$D$5:$D$350,$D91),IF($G91="***","***",IFERROR(SUMIFS(DATA_FINAL!$AC$5:$AC$350,DATA_FINAL!$A$5:$A$350,$F91),"")))))</f>
        <v>***</v>
      </c>
      <c r="I91" s="72" t="str">
        <f>IF($G91=$D91,AB$8,IF($G91=$AA$9,AB$9,IF(LEFT($G91,5)=LEFT($AA$10,5),SUMIFS(DATA_FINAL!$P$5:$P$350,DATA_FINAL!$B$5:$B$350,$C91,DATA_FINAL!$D$5:$D$350,$D91),IF($G91="***","***",IFERROR(SUMIFS(DATA_FINAL!$P$5:$P$350,DATA_FINAL!$A$5:$A$350,$F91),"")))))</f>
        <v>***</v>
      </c>
      <c r="J91" s="72" t="str">
        <f>IF($G91=$D91,AC$8,IF($G91=$AA$9,AC$9,IF(LEFT($G91,5)=LEFT($AA$10,5),SUMIFS(DATA_FINAL!$S$5:$S$350,DATA_FINAL!$B$5:$B$350,$C91,DATA_FINAL!$D$5:$D$350,$D91),IF($G91="***","***",IFERROR(SUMIFS(DATA_FINAL!$S$5:$S$350,DATA_FINAL!$A$5:$A$350,$F91),"")))))</f>
        <v>***</v>
      </c>
      <c r="K91" s="84" t="str">
        <f t="shared" si="13"/>
        <v>***</v>
      </c>
      <c r="L91" s="72" t="str">
        <f t="shared" si="14"/>
        <v>***</v>
      </c>
      <c r="M91" s="72" t="str">
        <f t="shared" si="15"/>
        <v>***</v>
      </c>
      <c r="N91" s="71" t="str">
        <f>IF($G91=$D91,AJ$8,IF($G91=$AA$9,AJ$9,IF(LEFT($G91,5)=LEFT($AA$10,5),SUMIFS(DATA_FINAL!$AG$5:$AG$350,DATA_FINAL!$B$5:$B$350,$C91,DATA_FINAL!$D$5:$D$350,$D91),IF($G91="***","***",IFERROR(SUMIFS(DATA_FINAL!$AG$5:$AG$350,DATA_FINAL!$A$5:$A$350,$F91),"")))))</f>
        <v>***</v>
      </c>
      <c r="O91" s="307" t="str">
        <f t="shared" si="17"/>
        <v>***</v>
      </c>
    </row>
    <row r="92" spans="1:15" ht="15" customHeight="1" x14ac:dyDescent="0.35">
      <c r="A92" t="str">
        <f>IF(A91="","",IF(B91&gt;(SUMIFS(KEY!$Z$6:$Z$110,KEY!$X$6:$X$110,C92&amp;"-"&amp;A91)+1),IF((A91+1)&gt;$AA$6,"",(A91+1)),A91))</f>
        <v/>
      </c>
      <c r="B92" t="str">
        <f>IF(A92="","",COUNTIFS($A$8:$A92,A92)-2)</f>
        <v/>
      </c>
      <c r="C92" t="str">
        <f t="shared" si="16"/>
        <v>CarGurus.com</v>
      </c>
      <c r="D92" t="str">
        <f>IFERROR(VLOOKUP($C92&amp;"-"&amp;$A92,KEY!$X$6:$Y$110,2,FALSE),"")</f>
        <v/>
      </c>
      <c r="E92" t="str">
        <f>IF(B92=-1,"*N",IF(B92=0,"*H",IF(B92&lt;(COUNTIFS(DATA_FINAL!$B$5:$B$350,C92,DATA_FINAL!$D$5:$D$350,D92)+1),VLOOKUP(C92&amp;"-"&amp;D92&amp;"-"&amp;B92,DATA_FINAL!$F$5:$G$350,2,FALSE),IF(B92=(COUNTIFS(DATA_FINAL!$B$5:$B$350,C92,DATA_FINAL!$D$5:$D$350,D92)+1),"*T",""))))</f>
        <v/>
      </c>
      <c r="F92" t="str">
        <f t="shared" si="18"/>
        <v/>
      </c>
      <c r="G92" s="64" t="str">
        <f>IF(E92="","***",IF(E92="*N",D92,IF(E92="*H",AA$9,IF(E92="*T","TOTAL (Store Count: "&amp;B91&amp;")",IFERROR(VLOOKUP(F92,DATA_FINAL!$A$5:$G$324,7,FALSE),"")))))</f>
        <v>***</v>
      </c>
      <c r="H92" s="71" t="str">
        <f>IF($G92=$D92,AF$8,IF($G92=$AA$9,AF$9,IF(LEFT($G92,5)=LEFT($AA$10,5),SUMIFS(DATA_FINAL!$AC$5:$AC$350,DATA_FINAL!$B$5:$B$350,$C92,DATA_FINAL!$D$5:$D$350,$D92),IF($G92="***","***",IFERROR(SUMIFS(DATA_FINAL!$AC$5:$AC$350,DATA_FINAL!$A$5:$A$350,$F92),"")))))</f>
        <v>***</v>
      </c>
      <c r="I92" s="72" t="str">
        <f>IF($G92=$D92,AB$8,IF($G92=$AA$9,AB$9,IF(LEFT($G92,5)=LEFT($AA$10,5),SUMIFS(DATA_FINAL!$P$5:$P$350,DATA_FINAL!$B$5:$B$350,$C92,DATA_FINAL!$D$5:$D$350,$D92),IF($G92="***","***",IFERROR(SUMIFS(DATA_FINAL!$P$5:$P$350,DATA_FINAL!$A$5:$A$350,$F92),"")))))</f>
        <v>***</v>
      </c>
      <c r="J92" s="72" t="str">
        <f>IF($G92=$D92,AC$8,IF($G92=$AA$9,AC$9,IF(LEFT($G92,5)=LEFT($AA$10,5),SUMIFS(DATA_FINAL!$S$5:$S$350,DATA_FINAL!$B$5:$B$350,$C92,DATA_FINAL!$D$5:$D$350,$D92),IF($G92="***","***",IFERROR(SUMIFS(DATA_FINAL!$S$5:$S$350,DATA_FINAL!$A$5:$A$350,$F92),"")))))</f>
        <v>***</v>
      </c>
      <c r="K92" s="84" t="str">
        <f t="shared" si="13"/>
        <v>***</v>
      </c>
      <c r="L92" s="72" t="str">
        <f t="shared" si="14"/>
        <v>***</v>
      </c>
      <c r="M92" s="72" t="str">
        <f t="shared" si="15"/>
        <v>***</v>
      </c>
      <c r="N92" s="71" t="str">
        <f>IF($G92=$D92,AJ$8,IF($G92=$AA$9,AJ$9,IF(LEFT($G92,5)=LEFT($AA$10,5),SUMIFS(DATA_FINAL!$AG$5:$AG$350,DATA_FINAL!$B$5:$B$350,$C92,DATA_FINAL!$D$5:$D$350,$D92),IF($G92="***","***",IFERROR(SUMIFS(DATA_FINAL!$AG$5:$AG$350,DATA_FINAL!$A$5:$A$350,$F92),"")))))</f>
        <v>***</v>
      </c>
      <c r="O92" s="307" t="str">
        <f t="shared" si="17"/>
        <v>***</v>
      </c>
    </row>
    <row r="93" spans="1:15" ht="15" customHeight="1" x14ac:dyDescent="0.35">
      <c r="A93" t="str">
        <f>IF(A92="","",IF(B92&gt;(SUMIFS(KEY!$Z$6:$Z$110,KEY!$X$6:$X$110,C93&amp;"-"&amp;A92)+1),IF((A92+1)&gt;$AA$6,"",(A92+1)),A92))</f>
        <v/>
      </c>
      <c r="B93" t="str">
        <f>IF(A93="","",COUNTIFS($A$8:$A93,A93)-2)</f>
        <v/>
      </c>
      <c r="C93" t="str">
        <f t="shared" si="16"/>
        <v>CarGurus.com</v>
      </c>
      <c r="D93" t="str">
        <f>IFERROR(VLOOKUP($C93&amp;"-"&amp;$A93,KEY!$X$6:$Y$110,2,FALSE),"")</f>
        <v/>
      </c>
      <c r="E93" t="str">
        <f>IF(B93=-1,"*N",IF(B93=0,"*H",IF(B93&lt;(COUNTIFS(DATA_FINAL!$B$5:$B$350,C93,DATA_FINAL!$D$5:$D$350,D93)+1),VLOOKUP(C93&amp;"-"&amp;D93&amp;"-"&amp;B93,DATA_FINAL!$F$5:$G$350,2,FALSE),IF(B93=(COUNTIFS(DATA_FINAL!$B$5:$B$350,C93,DATA_FINAL!$D$5:$D$350,D93)+1),"*T",""))))</f>
        <v/>
      </c>
      <c r="F93" t="str">
        <f t="shared" si="18"/>
        <v/>
      </c>
      <c r="G93" s="64" t="str">
        <f>IF(E93="","***",IF(E93="*N",D93,IF(E93="*H",AA$9,IF(E93="*T","TOTAL (Store Count: "&amp;B92&amp;")",IFERROR(VLOOKUP(F93,DATA_FINAL!$A$5:$G$324,7,FALSE),"")))))</f>
        <v>***</v>
      </c>
      <c r="H93" s="71" t="str">
        <f>IF($G93=$D93,AF$8,IF($G93=$AA$9,AF$9,IF(LEFT($G93,5)=LEFT($AA$10,5),SUMIFS(DATA_FINAL!$AC$5:$AC$350,DATA_FINAL!$B$5:$B$350,$C93,DATA_FINAL!$D$5:$D$350,$D93),IF($G93="***","***",IFERROR(SUMIFS(DATA_FINAL!$AC$5:$AC$350,DATA_FINAL!$A$5:$A$350,$F93),"")))))</f>
        <v>***</v>
      </c>
      <c r="I93" s="72" t="str">
        <f>IF($G93=$D93,AB$8,IF($G93=$AA$9,AB$9,IF(LEFT($G93,5)=LEFT($AA$10,5),SUMIFS(DATA_FINAL!$P$5:$P$350,DATA_FINAL!$B$5:$B$350,$C93,DATA_FINAL!$D$5:$D$350,$D93),IF($G93="***","***",IFERROR(SUMIFS(DATA_FINAL!$P$5:$P$350,DATA_FINAL!$A$5:$A$350,$F93),"")))))</f>
        <v>***</v>
      </c>
      <c r="J93" s="72" t="str">
        <f>IF($G93=$D93,AC$8,IF($G93=$AA$9,AC$9,IF(LEFT($G93,5)=LEFT($AA$10,5),SUMIFS(DATA_FINAL!$S$5:$S$350,DATA_FINAL!$B$5:$B$350,$C93,DATA_FINAL!$D$5:$D$350,$D93),IF($G93="***","***",IFERROR(SUMIFS(DATA_FINAL!$S$5:$S$350,DATA_FINAL!$A$5:$A$350,$F93),"")))))</f>
        <v>***</v>
      </c>
      <c r="K93" s="84" t="str">
        <f t="shared" si="13"/>
        <v>***</v>
      </c>
      <c r="L93" s="72" t="str">
        <f t="shared" si="14"/>
        <v>***</v>
      </c>
      <c r="M93" s="72" t="str">
        <f t="shared" si="15"/>
        <v>***</v>
      </c>
      <c r="N93" s="71" t="str">
        <f>IF($G93=$D93,AJ$8,IF($G93=$AA$9,AJ$9,IF(LEFT($G93,5)=LEFT($AA$10,5),SUMIFS(DATA_FINAL!$AG$5:$AG$350,DATA_FINAL!$B$5:$B$350,$C93,DATA_FINAL!$D$5:$D$350,$D93),IF($G93="***","***",IFERROR(SUMIFS(DATA_FINAL!$AG$5:$AG$350,DATA_FINAL!$A$5:$A$350,$F93),"")))))</f>
        <v>***</v>
      </c>
      <c r="O93" s="307" t="str">
        <f t="shared" si="17"/>
        <v>***</v>
      </c>
    </row>
    <row r="94" spans="1:15" ht="15" customHeight="1" x14ac:dyDescent="0.35">
      <c r="A94" t="str">
        <f>IF(A93="","",IF(B93&gt;(SUMIFS(KEY!$Z$6:$Z$110,KEY!$X$6:$X$110,C94&amp;"-"&amp;A93)+1),IF((A93+1)&gt;$AA$6,"",(A93+1)),A93))</f>
        <v/>
      </c>
      <c r="B94" t="str">
        <f>IF(A94="","",COUNTIFS($A$8:$A94,A94)-2)</f>
        <v/>
      </c>
      <c r="C94" t="str">
        <f t="shared" si="16"/>
        <v>CarGurus.com</v>
      </c>
      <c r="D94" t="str">
        <f>IFERROR(VLOOKUP($C94&amp;"-"&amp;$A94,KEY!$X$6:$Y$110,2,FALSE),"")</f>
        <v/>
      </c>
      <c r="E94" t="str">
        <f>IF(B94=-1,"*N",IF(B94=0,"*H",IF(B94&lt;(COUNTIFS(DATA_FINAL!$B$5:$B$350,C94,DATA_FINAL!$D$5:$D$350,D94)+1),VLOOKUP(C94&amp;"-"&amp;D94&amp;"-"&amp;B94,DATA_FINAL!$F$5:$G$350,2,FALSE),IF(B94=(COUNTIFS(DATA_FINAL!$B$5:$B$350,C94,DATA_FINAL!$D$5:$D$350,D94)+1),"*T",""))))</f>
        <v/>
      </c>
      <c r="F94" t="str">
        <f t="shared" si="18"/>
        <v/>
      </c>
      <c r="G94" s="64" t="str">
        <f>IF(E94="","***",IF(E94="*N",D94,IF(E94="*H",AA$9,IF(E94="*T","TOTAL (Store Count: "&amp;B93&amp;")",IFERROR(VLOOKUP(F94,DATA_FINAL!$A$5:$G$324,7,FALSE),"")))))</f>
        <v>***</v>
      </c>
      <c r="H94" s="71" t="str">
        <f>IF($G94=$D94,AF$8,IF($G94=$AA$9,AF$9,IF(LEFT($G94,5)=LEFT($AA$10,5),SUMIFS(DATA_FINAL!$AC$5:$AC$350,DATA_FINAL!$B$5:$B$350,$C94,DATA_FINAL!$D$5:$D$350,$D94),IF($G94="***","***",IFERROR(SUMIFS(DATA_FINAL!$AC$5:$AC$350,DATA_FINAL!$A$5:$A$350,$F94),"")))))</f>
        <v>***</v>
      </c>
      <c r="I94" s="72" t="str">
        <f>IF($G94=$D94,AB$8,IF($G94=$AA$9,AB$9,IF(LEFT($G94,5)=LEFT($AA$10,5),SUMIFS(DATA_FINAL!$P$5:$P$350,DATA_FINAL!$B$5:$B$350,$C94,DATA_FINAL!$D$5:$D$350,$D94),IF($G94="***","***",IFERROR(SUMIFS(DATA_FINAL!$P$5:$P$350,DATA_FINAL!$A$5:$A$350,$F94),"")))))</f>
        <v>***</v>
      </c>
      <c r="J94" s="72" t="str">
        <f>IF($G94=$D94,AC$8,IF($G94=$AA$9,AC$9,IF(LEFT($G94,5)=LEFT($AA$10,5),SUMIFS(DATA_FINAL!$S$5:$S$350,DATA_FINAL!$B$5:$B$350,$C94,DATA_FINAL!$D$5:$D$350,$D94),IF($G94="***","***",IFERROR(SUMIFS(DATA_FINAL!$S$5:$S$350,DATA_FINAL!$A$5:$A$350,$F94),"")))))</f>
        <v>***</v>
      </c>
      <c r="K94" s="84" t="str">
        <f t="shared" si="13"/>
        <v>***</v>
      </c>
      <c r="L94" s="72" t="str">
        <f t="shared" si="14"/>
        <v>***</v>
      </c>
      <c r="M94" s="72" t="str">
        <f t="shared" si="15"/>
        <v>***</v>
      </c>
      <c r="N94" s="71" t="str">
        <f>IF($G94=$D94,AJ$8,IF($G94=$AA$9,AJ$9,IF(LEFT($G94,5)=LEFT($AA$10,5),SUMIFS(DATA_FINAL!$AG$5:$AG$350,DATA_FINAL!$B$5:$B$350,$C94,DATA_FINAL!$D$5:$D$350,$D94),IF($G94="***","***",IFERROR(SUMIFS(DATA_FINAL!$AG$5:$AG$350,DATA_FINAL!$A$5:$A$350,$F94),"")))))</f>
        <v>***</v>
      </c>
      <c r="O94" s="307" t="str">
        <f t="shared" si="17"/>
        <v>***</v>
      </c>
    </row>
    <row r="95" spans="1:15" ht="15" customHeight="1" x14ac:dyDescent="0.35">
      <c r="A95" t="str">
        <f>IF(A94="","",IF(B94&gt;(SUMIFS(KEY!$Z$6:$Z$110,KEY!$X$6:$X$110,C95&amp;"-"&amp;A94)+1),IF((A94+1)&gt;$AA$6,"",(A94+1)),A94))</f>
        <v/>
      </c>
      <c r="B95" t="str">
        <f>IF(A95="","",COUNTIFS($A$8:$A95,A95)-2)</f>
        <v/>
      </c>
      <c r="C95" t="str">
        <f t="shared" si="16"/>
        <v>CarGurus.com</v>
      </c>
      <c r="D95" t="str">
        <f>IFERROR(VLOOKUP($C95&amp;"-"&amp;$A95,KEY!$X$6:$Y$110,2,FALSE),"")</f>
        <v/>
      </c>
      <c r="E95" t="str">
        <f>IF(B95=-1,"*N",IF(B95=0,"*H",IF(B95&lt;(COUNTIFS(DATA_FINAL!$B$5:$B$350,C95,DATA_FINAL!$D$5:$D$350,D95)+1),VLOOKUP(C95&amp;"-"&amp;D95&amp;"-"&amp;B95,DATA_FINAL!$F$5:$G$350,2,FALSE),IF(B95=(COUNTIFS(DATA_FINAL!$B$5:$B$350,C95,DATA_FINAL!$D$5:$D$350,D95)+1),"*T",""))))</f>
        <v/>
      </c>
      <c r="F95" t="str">
        <f t="shared" si="18"/>
        <v/>
      </c>
      <c r="G95" s="64" t="str">
        <f>IF(E95="","***",IF(E95="*N",D95,IF(E95="*H",AA$9,IF(E95="*T","TOTAL (Store Count: "&amp;B94&amp;")",IFERROR(VLOOKUP(F95,DATA_FINAL!$A$5:$G$324,7,FALSE),"")))))</f>
        <v>***</v>
      </c>
      <c r="H95" s="71" t="str">
        <f>IF($G95=$D95,AF$8,IF($G95=$AA$9,AF$9,IF(LEFT($G95,5)=LEFT($AA$10,5),SUMIFS(DATA_FINAL!$AC$5:$AC$350,DATA_FINAL!$B$5:$B$350,$C95,DATA_FINAL!$D$5:$D$350,$D95),IF($G95="***","***",IFERROR(SUMIFS(DATA_FINAL!$AC$5:$AC$350,DATA_FINAL!$A$5:$A$350,$F95),"")))))</f>
        <v>***</v>
      </c>
      <c r="I95" s="72" t="str">
        <f>IF($G95=$D95,AB$8,IF($G95=$AA$9,AB$9,IF(LEFT($G95,5)=LEFT($AA$10,5),SUMIFS(DATA_FINAL!$P$5:$P$350,DATA_FINAL!$B$5:$B$350,$C95,DATA_FINAL!$D$5:$D$350,$D95),IF($G95="***","***",IFERROR(SUMIFS(DATA_FINAL!$P$5:$P$350,DATA_FINAL!$A$5:$A$350,$F95),"")))))</f>
        <v>***</v>
      </c>
      <c r="J95" s="72" t="str">
        <f>IF($G95=$D95,AC$8,IF($G95=$AA$9,AC$9,IF(LEFT($G95,5)=LEFT($AA$10,5),SUMIFS(DATA_FINAL!$S$5:$S$350,DATA_FINAL!$B$5:$B$350,$C95,DATA_FINAL!$D$5:$D$350,$D95),IF($G95="***","***",IFERROR(SUMIFS(DATA_FINAL!$S$5:$S$350,DATA_FINAL!$A$5:$A$350,$F95),"")))))</f>
        <v>***</v>
      </c>
      <c r="K95" s="84" t="str">
        <f t="shared" si="13"/>
        <v>***</v>
      </c>
      <c r="L95" s="72" t="str">
        <f t="shared" si="14"/>
        <v>***</v>
      </c>
      <c r="M95" s="72" t="str">
        <f t="shared" si="15"/>
        <v>***</v>
      </c>
      <c r="N95" s="71" t="str">
        <f>IF($G95=$D95,AJ$8,IF($G95=$AA$9,AJ$9,IF(LEFT($G95,5)=LEFT($AA$10,5),SUMIFS(DATA_FINAL!$AG$5:$AG$350,DATA_FINAL!$B$5:$B$350,$C95,DATA_FINAL!$D$5:$D$350,$D95),IF($G95="***","***",IFERROR(SUMIFS(DATA_FINAL!$AG$5:$AG$350,DATA_FINAL!$A$5:$A$350,$F95),"")))))</f>
        <v>***</v>
      </c>
      <c r="O95" s="307" t="str">
        <f t="shared" si="17"/>
        <v>***</v>
      </c>
    </row>
    <row r="96" spans="1:15" ht="15" customHeight="1" x14ac:dyDescent="0.35">
      <c r="A96" t="str">
        <f>IF(A95="","",IF(B95&gt;(SUMIFS(KEY!$Z$6:$Z$110,KEY!$X$6:$X$110,C96&amp;"-"&amp;A95)+1),IF((A95+1)&gt;$AA$6,"",(A95+1)),A95))</f>
        <v/>
      </c>
      <c r="B96" t="str">
        <f>IF(A96="","",COUNTIFS($A$8:$A96,A96)-2)</f>
        <v/>
      </c>
      <c r="C96" t="str">
        <f t="shared" si="16"/>
        <v>CarGurus.com</v>
      </c>
      <c r="D96" t="str">
        <f>IFERROR(VLOOKUP($C96&amp;"-"&amp;$A96,KEY!$X$6:$Y$110,2,FALSE),"")</f>
        <v/>
      </c>
      <c r="E96" t="str">
        <f>IF(B96=-1,"*N",IF(B96=0,"*H",IF(B96&lt;(COUNTIFS(DATA_FINAL!$B$5:$B$350,C96,DATA_FINAL!$D$5:$D$350,D96)+1),VLOOKUP(C96&amp;"-"&amp;D96&amp;"-"&amp;B96,DATA_FINAL!$F$5:$G$350,2,FALSE),IF(B96=(COUNTIFS(DATA_FINAL!$B$5:$B$350,C96,DATA_FINAL!$D$5:$D$350,D96)+1),"*T",""))))</f>
        <v/>
      </c>
      <c r="F96" t="str">
        <f t="shared" si="18"/>
        <v/>
      </c>
      <c r="G96" s="64" t="str">
        <f>IF(E96="","***",IF(E96="*N",D96,IF(E96="*H",AA$9,IF(E96="*T","TOTAL (Store Count: "&amp;B95&amp;")",IFERROR(VLOOKUP(F96,DATA_FINAL!$A$5:$G$324,7,FALSE),"")))))</f>
        <v>***</v>
      </c>
      <c r="H96" s="71" t="str">
        <f>IF($G96=$D96,AF$8,IF($G96=$AA$9,AF$9,IF(LEFT($G96,5)=LEFT($AA$10,5),SUMIFS(DATA_FINAL!$AC$5:$AC$350,DATA_FINAL!$B$5:$B$350,$C96,DATA_FINAL!$D$5:$D$350,$D96),IF($G96="***","***",IFERROR(SUMIFS(DATA_FINAL!$AC$5:$AC$350,DATA_FINAL!$A$5:$A$350,$F96),"")))))</f>
        <v>***</v>
      </c>
      <c r="I96" s="72" t="str">
        <f>IF($G96=$D96,AB$8,IF($G96=$AA$9,AB$9,IF(LEFT($G96,5)=LEFT($AA$10,5),SUMIFS(DATA_FINAL!$P$5:$P$350,DATA_FINAL!$B$5:$B$350,$C96,DATA_FINAL!$D$5:$D$350,$D96),IF($G96="***","***",IFERROR(SUMIFS(DATA_FINAL!$P$5:$P$350,DATA_FINAL!$A$5:$A$350,$F96),"")))))</f>
        <v>***</v>
      </c>
      <c r="J96" s="72" t="str">
        <f>IF($G96=$D96,AC$8,IF($G96=$AA$9,AC$9,IF(LEFT($G96,5)=LEFT($AA$10,5),SUMIFS(DATA_FINAL!$S$5:$S$350,DATA_FINAL!$B$5:$B$350,$C96,DATA_FINAL!$D$5:$D$350,$D96),IF($G96="***","***",IFERROR(SUMIFS(DATA_FINAL!$S$5:$S$350,DATA_FINAL!$A$5:$A$350,$F96),"")))))</f>
        <v>***</v>
      </c>
      <c r="K96" s="84" t="str">
        <f t="shared" si="13"/>
        <v>***</v>
      </c>
      <c r="L96" s="72" t="str">
        <f t="shared" si="14"/>
        <v>***</v>
      </c>
      <c r="M96" s="72" t="str">
        <f t="shared" si="15"/>
        <v>***</v>
      </c>
      <c r="N96" s="71" t="str">
        <f>IF($G96=$D96,AJ$8,IF($G96=$AA$9,AJ$9,IF(LEFT($G96,5)=LEFT($AA$10,5),SUMIFS(DATA_FINAL!$AG$5:$AG$350,DATA_FINAL!$B$5:$B$350,$C96,DATA_FINAL!$D$5:$D$350,$D96),IF($G96="***","***",IFERROR(SUMIFS(DATA_FINAL!$AG$5:$AG$350,DATA_FINAL!$A$5:$A$350,$F96),"")))))</f>
        <v>***</v>
      </c>
      <c r="O96" s="307" t="str">
        <f t="shared" si="17"/>
        <v>***</v>
      </c>
    </row>
    <row r="97" spans="1:15" ht="15" customHeight="1" x14ac:dyDescent="0.35">
      <c r="A97" t="str">
        <f>IF(A96="","",IF(B96&gt;(SUMIFS(KEY!$Z$6:$Z$110,KEY!$X$6:$X$110,C97&amp;"-"&amp;A96)+1),IF((A96+1)&gt;$AA$6,"",(A96+1)),A96))</f>
        <v/>
      </c>
      <c r="B97" t="str">
        <f>IF(A97="","",COUNTIFS($A$8:$A97,A97)-2)</f>
        <v/>
      </c>
      <c r="C97" t="str">
        <f t="shared" si="16"/>
        <v>CarGurus.com</v>
      </c>
      <c r="D97" t="str">
        <f>IFERROR(VLOOKUP($C97&amp;"-"&amp;$A97,KEY!$X$6:$Y$110,2,FALSE),"")</f>
        <v/>
      </c>
      <c r="E97" t="str">
        <f>IF(B97=-1,"*N",IF(B97=0,"*H",IF(B97&lt;(COUNTIFS(DATA_FINAL!$B$5:$B$350,C97,DATA_FINAL!$D$5:$D$350,D97)+1),VLOOKUP(C97&amp;"-"&amp;D97&amp;"-"&amp;B97,DATA_FINAL!$F$5:$G$350,2,FALSE),IF(B97=(COUNTIFS(DATA_FINAL!$B$5:$B$350,C97,DATA_FINAL!$D$5:$D$350,D97)+1),"*T",""))))</f>
        <v/>
      </c>
      <c r="F97" t="str">
        <f t="shared" si="18"/>
        <v/>
      </c>
      <c r="G97" s="64" t="str">
        <f>IF(E97="","***",IF(E97="*N",D97,IF(E97="*H",AA$9,IF(E97="*T","TOTAL (Store Count: "&amp;B96&amp;")",IFERROR(VLOOKUP(F97,DATA_FINAL!$A$5:$G$324,7,FALSE),"")))))</f>
        <v>***</v>
      </c>
      <c r="H97" s="71" t="str">
        <f>IF($G97=$D97,AF$8,IF($G97=$AA$9,AF$9,IF(LEFT($G97,5)=LEFT($AA$10,5),SUMIFS(DATA_FINAL!$AC$5:$AC$350,DATA_FINAL!$B$5:$B$350,$C97,DATA_FINAL!$D$5:$D$350,$D97),IF($G97="***","***",IFERROR(SUMIFS(DATA_FINAL!$AC$5:$AC$350,DATA_FINAL!$A$5:$A$350,$F97),"")))))</f>
        <v>***</v>
      </c>
      <c r="I97" s="72" t="str">
        <f>IF($G97=$D97,AB$8,IF($G97=$AA$9,AB$9,IF(LEFT($G97,5)=LEFT($AA$10,5),SUMIFS(DATA_FINAL!$P$5:$P$350,DATA_FINAL!$B$5:$B$350,$C97,DATA_FINAL!$D$5:$D$350,$D97),IF($G97="***","***",IFERROR(SUMIFS(DATA_FINAL!$P$5:$P$350,DATA_FINAL!$A$5:$A$350,$F97),"")))))</f>
        <v>***</v>
      </c>
      <c r="J97" s="72" t="str">
        <f>IF($G97=$D97,AC$8,IF($G97=$AA$9,AC$9,IF(LEFT($G97,5)=LEFT($AA$10,5),SUMIFS(DATA_FINAL!$S$5:$S$350,DATA_FINAL!$B$5:$B$350,$C97,DATA_FINAL!$D$5:$D$350,$D97),IF($G97="***","***",IFERROR(SUMIFS(DATA_FINAL!$S$5:$S$350,DATA_FINAL!$A$5:$A$350,$F97),"")))))</f>
        <v>***</v>
      </c>
      <c r="K97" s="84" t="str">
        <f t="shared" si="13"/>
        <v>***</v>
      </c>
      <c r="L97" s="72" t="str">
        <f t="shared" si="14"/>
        <v>***</v>
      </c>
      <c r="M97" s="72" t="str">
        <f t="shared" si="15"/>
        <v>***</v>
      </c>
      <c r="N97" s="71" t="str">
        <f>IF($G97=$D97,AJ$8,IF($G97=$AA$9,AJ$9,IF(LEFT($G97,5)=LEFT($AA$10,5),SUMIFS(DATA_FINAL!$AG$5:$AG$350,DATA_FINAL!$B$5:$B$350,$C97,DATA_FINAL!$D$5:$D$350,$D97),IF($G97="***","***",IFERROR(SUMIFS(DATA_FINAL!$AG$5:$AG$350,DATA_FINAL!$A$5:$A$350,$F97),"")))))</f>
        <v>***</v>
      </c>
      <c r="O97" s="307" t="str">
        <f t="shared" si="17"/>
        <v>***</v>
      </c>
    </row>
    <row r="98" spans="1:15" ht="15" customHeight="1" x14ac:dyDescent="0.35">
      <c r="A98" t="str">
        <f>IF(A97="","",IF(B97&gt;(SUMIFS(KEY!$Z$6:$Z$110,KEY!$X$6:$X$110,C98&amp;"-"&amp;A97)+1),IF((A97+1)&gt;$AA$6,"",(A97+1)),A97))</f>
        <v/>
      </c>
      <c r="B98" t="str">
        <f>IF(A98="","",COUNTIFS($A$8:$A98,A98)-2)</f>
        <v/>
      </c>
      <c r="C98" t="str">
        <f t="shared" si="16"/>
        <v>CarGurus.com</v>
      </c>
      <c r="D98" t="str">
        <f>IFERROR(VLOOKUP($C98&amp;"-"&amp;$A98,KEY!$X$6:$Y$110,2,FALSE),"")</f>
        <v/>
      </c>
      <c r="E98" t="str">
        <f>IF(B98=-1,"*N",IF(B98=0,"*H",IF(B98&lt;(COUNTIFS(DATA_FINAL!$B$5:$B$350,C98,DATA_FINAL!$D$5:$D$350,D98)+1),VLOOKUP(C98&amp;"-"&amp;D98&amp;"-"&amp;B98,DATA_FINAL!$F$5:$G$350,2,FALSE),IF(B98=(COUNTIFS(DATA_FINAL!$B$5:$B$350,C98,DATA_FINAL!$D$5:$D$350,D98)+1),"*T",""))))</f>
        <v/>
      </c>
      <c r="F98" t="str">
        <f t="shared" si="18"/>
        <v/>
      </c>
      <c r="G98" s="64" t="str">
        <f>IF(E98="","***",IF(E98="*N",D98,IF(E98="*H",AA$9,IF(E98="*T","TOTAL (Store Count: "&amp;B97&amp;")",IFERROR(VLOOKUP(F98,DATA_FINAL!$A$5:$G$324,7,FALSE),"")))))</f>
        <v>***</v>
      </c>
      <c r="H98" s="71" t="str">
        <f>IF($G98=$D98,AF$8,IF($G98=$AA$9,AF$9,IF(LEFT($G98,5)=LEFT($AA$10,5),SUMIFS(DATA_FINAL!$AC$5:$AC$350,DATA_FINAL!$B$5:$B$350,$C98,DATA_FINAL!$D$5:$D$350,$D98),IF($G98="***","***",IFERROR(SUMIFS(DATA_FINAL!$AC$5:$AC$350,DATA_FINAL!$A$5:$A$350,$F98),"")))))</f>
        <v>***</v>
      </c>
      <c r="I98" s="72" t="str">
        <f>IF($G98=$D98,AB$8,IF($G98=$AA$9,AB$9,IF(LEFT($G98,5)=LEFT($AA$10,5),SUMIFS(DATA_FINAL!$P$5:$P$350,DATA_FINAL!$B$5:$B$350,$C98,DATA_FINAL!$D$5:$D$350,$D98),IF($G98="***","***",IFERROR(SUMIFS(DATA_FINAL!$P$5:$P$350,DATA_FINAL!$A$5:$A$350,$F98),"")))))</f>
        <v>***</v>
      </c>
      <c r="J98" s="72" t="str">
        <f>IF($G98=$D98,AC$8,IF($G98=$AA$9,AC$9,IF(LEFT($G98,5)=LEFT($AA$10,5),SUMIFS(DATA_FINAL!$S$5:$S$350,DATA_FINAL!$B$5:$B$350,$C98,DATA_FINAL!$D$5:$D$350,$D98),IF($G98="***","***",IFERROR(SUMIFS(DATA_FINAL!$S$5:$S$350,DATA_FINAL!$A$5:$A$350,$F98),"")))))</f>
        <v>***</v>
      </c>
      <c r="K98" s="84" t="str">
        <f t="shared" si="13"/>
        <v>***</v>
      </c>
      <c r="L98" s="72" t="str">
        <f t="shared" si="14"/>
        <v>***</v>
      </c>
      <c r="M98" s="72" t="str">
        <f t="shared" si="15"/>
        <v>***</v>
      </c>
      <c r="N98" s="71" t="str">
        <f>IF($G98=$D98,AJ$8,IF($G98=$AA$9,AJ$9,IF(LEFT($G98,5)=LEFT($AA$10,5),SUMIFS(DATA_FINAL!$AG$5:$AG$350,DATA_FINAL!$B$5:$B$350,$C98,DATA_FINAL!$D$5:$D$350,$D98),IF($G98="***","***",IFERROR(SUMIFS(DATA_FINAL!$AG$5:$AG$350,DATA_FINAL!$A$5:$A$350,$F98),"")))))</f>
        <v>***</v>
      </c>
      <c r="O98" s="307" t="str">
        <f t="shared" si="17"/>
        <v>***</v>
      </c>
    </row>
    <row r="99" spans="1:15" ht="15" customHeight="1" x14ac:dyDescent="0.35">
      <c r="A99" t="str">
        <f>IF(A98="","",IF(B98&gt;(SUMIFS(KEY!$Z$6:$Z$110,KEY!$X$6:$X$110,C99&amp;"-"&amp;A98)+1),IF((A98+1)&gt;$AA$6,"",(A98+1)),A98))</f>
        <v/>
      </c>
      <c r="B99" t="str">
        <f>IF(A99="","",COUNTIFS($A$8:$A99,A99)-2)</f>
        <v/>
      </c>
      <c r="C99" t="str">
        <f t="shared" si="16"/>
        <v>CarGurus.com</v>
      </c>
      <c r="D99" t="str">
        <f>IFERROR(VLOOKUP($C99&amp;"-"&amp;$A99,KEY!$X$6:$Y$110,2,FALSE),"")</f>
        <v/>
      </c>
      <c r="E99" t="str">
        <f>IF(B99=-1,"*N",IF(B99=0,"*H",IF(B99&lt;(COUNTIFS(DATA_FINAL!$B$5:$B$350,C99,DATA_FINAL!$D$5:$D$350,D99)+1),VLOOKUP(C99&amp;"-"&amp;D99&amp;"-"&amp;B99,DATA_FINAL!$F$5:$G$350,2,FALSE),IF(B99=(COUNTIFS(DATA_FINAL!$B$5:$B$350,C99,DATA_FINAL!$D$5:$D$350,D99)+1),"*T",""))))</f>
        <v/>
      </c>
      <c r="F99" t="str">
        <f t="shared" si="18"/>
        <v/>
      </c>
      <c r="G99" s="64" t="str">
        <f>IF(E99="","***",IF(E99="*N",D99,IF(E99="*H",AA$9,IF(E99="*T","TOTAL (Store Count: "&amp;B98&amp;")",IFERROR(VLOOKUP(F99,DATA_FINAL!$A$5:$G$324,7,FALSE),"")))))</f>
        <v>***</v>
      </c>
      <c r="H99" s="71" t="str">
        <f>IF($G99=$D99,AF$8,IF($G99=$AA$9,AF$9,IF(LEFT($G99,5)=LEFT($AA$10,5),SUMIFS(DATA_FINAL!$AC$5:$AC$350,DATA_FINAL!$B$5:$B$350,$C99,DATA_FINAL!$D$5:$D$350,$D99),IF($G99="***","***",IFERROR(SUMIFS(DATA_FINAL!$AC$5:$AC$350,DATA_FINAL!$A$5:$A$350,$F99),"")))))</f>
        <v>***</v>
      </c>
      <c r="I99" s="72" t="str">
        <f>IF($G99=$D99,AB$8,IF($G99=$AA$9,AB$9,IF(LEFT($G99,5)=LEFT($AA$10,5),SUMIFS(DATA_FINAL!$P$5:$P$350,DATA_FINAL!$B$5:$B$350,$C99,DATA_FINAL!$D$5:$D$350,$D99),IF($G99="***","***",IFERROR(SUMIFS(DATA_FINAL!$P$5:$P$350,DATA_FINAL!$A$5:$A$350,$F99),"")))))</f>
        <v>***</v>
      </c>
      <c r="J99" s="72" t="str">
        <f>IF($G99=$D99,AC$8,IF($G99=$AA$9,AC$9,IF(LEFT($G99,5)=LEFT($AA$10,5),SUMIFS(DATA_FINAL!$S$5:$S$350,DATA_FINAL!$B$5:$B$350,$C99,DATA_FINAL!$D$5:$D$350,$D99),IF($G99="***","***",IFERROR(SUMIFS(DATA_FINAL!$S$5:$S$350,DATA_FINAL!$A$5:$A$350,$F99),"")))))</f>
        <v>***</v>
      </c>
      <c r="K99" s="84" t="str">
        <f t="shared" si="13"/>
        <v>***</v>
      </c>
      <c r="L99" s="72" t="str">
        <f t="shared" si="14"/>
        <v>***</v>
      </c>
      <c r="M99" s="72" t="str">
        <f t="shared" si="15"/>
        <v>***</v>
      </c>
      <c r="N99" s="71" t="str">
        <f>IF($G99=$D99,AJ$8,IF($G99=$AA$9,AJ$9,IF(LEFT($G99,5)=LEFT($AA$10,5),SUMIFS(DATA_FINAL!$AG$5:$AG$350,DATA_FINAL!$B$5:$B$350,$C99,DATA_FINAL!$D$5:$D$350,$D99),IF($G99="***","***",IFERROR(SUMIFS(DATA_FINAL!$AG$5:$AG$350,DATA_FINAL!$A$5:$A$350,$F99),"")))))</f>
        <v>***</v>
      </c>
      <c r="O99" s="307" t="str">
        <f t="shared" si="17"/>
        <v>***</v>
      </c>
    </row>
    <row r="100" spans="1:15" ht="15" customHeight="1" x14ac:dyDescent="0.35">
      <c r="A100" t="str">
        <f>IF(A99="","",IF(B99&gt;(SUMIFS(KEY!$Z$6:$Z$110,KEY!$X$6:$X$110,C100&amp;"-"&amp;A99)+1),IF((A99+1)&gt;$AA$6,"",(A99+1)),A99))</f>
        <v/>
      </c>
      <c r="B100" t="str">
        <f>IF(A100="","",COUNTIFS($A$8:$A100,A100)-2)</f>
        <v/>
      </c>
      <c r="C100" t="str">
        <f t="shared" si="16"/>
        <v>CarGurus.com</v>
      </c>
      <c r="D100" t="str">
        <f>IFERROR(VLOOKUP($C100&amp;"-"&amp;$A100,KEY!$X$6:$Y$110,2,FALSE),"")</f>
        <v/>
      </c>
      <c r="E100" t="str">
        <f>IF(B100=-1,"*N",IF(B100=0,"*H",IF(B100&lt;(COUNTIFS(DATA_FINAL!$B$5:$B$350,C100,DATA_FINAL!$D$5:$D$350,D100)+1),VLOOKUP(C100&amp;"-"&amp;D100&amp;"-"&amp;B100,DATA_FINAL!$F$5:$G$350,2,FALSE),IF(B100=(COUNTIFS(DATA_FINAL!$B$5:$B$350,C100,DATA_FINAL!$D$5:$D$350,D100)+1),"*T",""))))</f>
        <v/>
      </c>
      <c r="F100" t="str">
        <f t="shared" si="18"/>
        <v/>
      </c>
      <c r="G100" s="64" t="str">
        <f>IF(E100="","***",IF(E100="*N",D100,IF(E100="*H",AA$9,IF(E100="*T","TOTAL (Store Count: "&amp;B99&amp;")",IFERROR(VLOOKUP(F100,DATA_FINAL!$A$5:$G$324,7,FALSE),"")))))</f>
        <v>***</v>
      </c>
      <c r="H100" s="71" t="str">
        <f>IF($G100=$D100,AF$8,IF($G100=$AA$9,AF$9,IF(LEFT($G100,5)=LEFT($AA$10,5),SUMIFS(DATA_FINAL!$AC$5:$AC$350,DATA_FINAL!$B$5:$B$350,$C100,DATA_FINAL!$D$5:$D$350,$D100),IF($G100="***","***",IFERROR(SUMIFS(DATA_FINAL!$AC$5:$AC$350,DATA_FINAL!$A$5:$A$350,$F100),"")))))</f>
        <v>***</v>
      </c>
      <c r="I100" s="72" t="str">
        <f>IF($G100=$D100,AB$8,IF($G100=$AA$9,AB$9,IF(LEFT($G100,5)=LEFT($AA$10,5),SUMIFS(DATA_FINAL!$P$5:$P$350,DATA_FINAL!$B$5:$B$350,$C100,DATA_FINAL!$D$5:$D$350,$D100),IF($G100="***","***",IFERROR(SUMIFS(DATA_FINAL!$P$5:$P$350,DATA_FINAL!$A$5:$A$350,$F100),"")))))</f>
        <v>***</v>
      </c>
      <c r="J100" s="72" t="str">
        <f>IF($G100=$D100,AC$8,IF($G100=$AA$9,AC$9,IF(LEFT($G100,5)=LEFT($AA$10,5),SUMIFS(DATA_FINAL!$S$5:$S$350,DATA_FINAL!$B$5:$B$350,$C100,DATA_FINAL!$D$5:$D$350,$D100),IF($G100="***","***",IFERROR(SUMIFS(DATA_FINAL!$S$5:$S$350,DATA_FINAL!$A$5:$A$350,$F100),"")))))</f>
        <v>***</v>
      </c>
      <c r="K100" s="84" t="str">
        <f t="shared" si="13"/>
        <v>***</v>
      </c>
      <c r="L100" s="72" t="str">
        <f t="shared" si="14"/>
        <v>***</v>
      </c>
      <c r="M100" s="72" t="str">
        <f t="shared" si="15"/>
        <v>***</v>
      </c>
      <c r="N100" s="71" t="str">
        <f>IF($G100=$D100,AJ$8,IF($G100=$AA$9,AJ$9,IF(LEFT($G100,5)=LEFT($AA$10,5),SUMIFS(DATA_FINAL!$AG$5:$AG$350,DATA_FINAL!$B$5:$B$350,$C100,DATA_FINAL!$D$5:$D$350,$D100),IF($G100="***","***",IFERROR(SUMIFS(DATA_FINAL!$AG$5:$AG$350,DATA_FINAL!$A$5:$A$350,$F100),"")))))</f>
        <v>***</v>
      </c>
      <c r="O100" s="307" t="str">
        <f t="shared" si="17"/>
        <v>***</v>
      </c>
    </row>
    <row r="101" spans="1:15" ht="15" customHeight="1" x14ac:dyDescent="0.35">
      <c r="A101" t="str">
        <f>IF(A100="","",IF(B100&gt;(SUMIFS(KEY!$Z$6:$Z$110,KEY!$X$6:$X$110,C101&amp;"-"&amp;A100)+1),IF((A100+1)&gt;$AA$6,"",(A100+1)),A100))</f>
        <v/>
      </c>
      <c r="B101" t="str">
        <f>IF(A101="","",COUNTIFS($A$8:$A101,A101)-2)</f>
        <v/>
      </c>
      <c r="C101" t="str">
        <f t="shared" si="16"/>
        <v>CarGurus.com</v>
      </c>
      <c r="D101" t="str">
        <f>IFERROR(VLOOKUP($C101&amp;"-"&amp;$A101,KEY!$X$6:$Y$110,2,FALSE),"")</f>
        <v/>
      </c>
      <c r="E101" t="str">
        <f>IF(B101=-1,"*N",IF(B101=0,"*H",IF(B101&lt;(COUNTIFS(DATA_FINAL!$B$5:$B$350,C101,DATA_FINAL!$D$5:$D$350,D101)+1),VLOOKUP(C101&amp;"-"&amp;D101&amp;"-"&amp;B101,DATA_FINAL!$F$5:$G$350,2,FALSE),IF(B101=(COUNTIFS(DATA_FINAL!$B$5:$B$350,C101,DATA_FINAL!$D$5:$D$350,D101)+1),"*T",""))))</f>
        <v/>
      </c>
      <c r="F101" t="str">
        <f t="shared" si="18"/>
        <v/>
      </c>
      <c r="G101" s="64" t="str">
        <f>IF(E101="","***",IF(E101="*N",D101,IF(E101="*H",AA$9,IF(E101="*T","TOTAL (Store Count: "&amp;B100&amp;")",IFERROR(VLOOKUP(F101,DATA_FINAL!$A$5:$G$324,7,FALSE),"")))))</f>
        <v>***</v>
      </c>
      <c r="H101" s="71" t="str">
        <f>IF($G101=$D101,AF$8,IF($G101=$AA$9,AF$9,IF(LEFT($G101,5)=LEFT($AA$10,5),SUMIFS(DATA_FINAL!$AC$5:$AC$350,DATA_FINAL!$B$5:$B$350,$C101,DATA_FINAL!$D$5:$D$350,$D101),IF($G101="***","***",IFERROR(SUMIFS(DATA_FINAL!$AC$5:$AC$350,DATA_FINAL!$A$5:$A$350,$F101),"")))))</f>
        <v>***</v>
      </c>
      <c r="I101" s="72" t="str">
        <f>IF($G101=$D101,AB$8,IF($G101=$AA$9,AB$9,IF(LEFT($G101,5)=LEFT($AA$10,5),SUMIFS(DATA_FINAL!$P$5:$P$350,DATA_FINAL!$B$5:$B$350,$C101,DATA_FINAL!$D$5:$D$350,$D101),IF($G101="***","***",IFERROR(SUMIFS(DATA_FINAL!$P$5:$P$350,DATA_FINAL!$A$5:$A$350,$F101),"")))))</f>
        <v>***</v>
      </c>
      <c r="J101" s="72" t="str">
        <f>IF($G101=$D101,AC$8,IF($G101=$AA$9,AC$9,IF(LEFT($G101,5)=LEFT($AA$10,5),SUMIFS(DATA_FINAL!$S$5:$S$350,DATA_FINAL!$B$5:$B$350,$C101,DATA_FINAL!$D$5:$D$350,$D101),IF($G101="***","***",IFERROR(SUMIFS(DATA_FINAL!$S$5:$S$350,DATA_FINAL!$A$5:$A$350,$F101),"")))))</f>
        <v>***</v>
      </c>
      <c r="K101" s="84" t="str">
        <f t="shared" si="13"/>
        <v>***</v>
      </c>
      <c r="L101" s="72" t="str">
        <f t="shared" si="14"/>
        <v>***</v>
      </c>
      <c r="M101" s="72" t="str">
        <f t="shared" si="15"/>
        <v>***</v>
      </c>
      <c r="N101" s="71" t="str">
        <f>IF($G101=$D101,AJ$8,IF($G101=$AA$9,AJ$9,IF(LEFT($G101,5)=LEFT($AA$10,5),SUMIFS(DATA_FINAL!$AG$5:$AG$350,DATA_FINAL!$B$5:$B$350,$C101,DATA_FINAL!$D$5:$D$350,$D101),IF($G101="***","***",IFERROR(SUMIFS(DATA_FINAL!$AG$5:$AG$350,DATA_FINAL!$A$5:$A$350,$F101),"")))))</f>
        <v>***</v>
      </c>
      <c r="O101" s="307" t="str">
        <f t="shared" si="17"/>
        <v>***</v>
      </c>
    </row>
    <row r="102" spans="1:15" ht="15" customHeight="1" x14ac:dyDescent="0.35">
      <c r="A102" t="str">
        <f>IF(A101="","",IF(B101&gt;(SUMIFS(KEY!$Z$6:$Z$110,KEY!$X$6:$X$110,C102&amp;"-"&amp;A101)+1),IF((A101+1)&gt;$AA$6,"",(A101+1)),A101))</f>
        <v/>
      </c>
      <c r="B102" t="str">
        <f>IF(A102="","",COUNTIFS($A$8:$A102,A102)-2)</f>
        <v/>
      </c>
      <c r="C102" t="str">
        <f t="shared" si="16"/>
        <v>CarGurus.com</v>
      </c>
      <c r="D102" t="str">
        <f>IFERROR(VLOOKUP($C102&amp;"-"&amp;$A102,KEY!$X$6:$Y$110,2,FALSE),"")</f>
        <v/>
      </c>
      <c r="E102" t="str">
        <f>IF(B102=-1,"*N",IF(B102=0,"*H",IF(B102&lt;(COUNTIFS(DATA_FINAL!$B$5:$B$350,C102,DATA_FINAL!$D$5:$D$350,D102)+1),VLOOKUP(C102&amp;"-"&amp;D102&amp;"-"&amp;B102,DATA_FINAL!$F$5:$G$350,2,FALSE),IF(B102=(COUNTIFS(DATA_FINAL!$B$5:$B$350,C102,DATA_FINAL!$D$5:$D$350,D102)+1),"*T",""))))</f>
        <v/>
      </c>
      <c r="F102" t="str">
        <f t="shared" si="18"/>
        <v/>
      </c>
      <c r="G102" s="64" t="str">
        <f>IF(E102="","***",IF(E102="*N",D102,IF(E102="*H",AA$9,IF(E102="*T","TOTAL (Store Count: "&amp;B101&amp;")",IFERROR(VLOOKUP(F102,DATA_FINAL!$A$5:$G$324,7,FALSE),"")))))</f>
        <v>***</v>
      </c>
      <c r="H102" s="71" t="str">
        <f>IF($G102=$D102,AF$8,IF($G102=$AA$9,AF$9,IF(LEFT($G102,5)=LEFT($AA$10,5),SUMIFS(DATA_FINAL!$AC$5:$AC$350,DATA_FINAL!$B$5:$B$350,$C102,DATA_FINAL!$D$5:$D$350,$D102),IF($G102="***","***",IFERROR(SUMIFS(DATA_FINAL!$AC$5:$AC$350,DATA_FINAL!$A$5:$A$350,$F102),"")))))</f>
        <v>***</v>
      </c>
      <c r="I102" s="72" t="str">
        <f>IF($G102=$D102,AB$8,IF($G102=$AA$9,AB$9,IF(LEFT($G102,5)=LEFT($AA$10,5),SUMIFS(DATA_FINAL!$P$5:$P$350,DATA_FINAL!$B$5:$B$350,$C102,DATA_FINAL!$D$5:$D$350,$D102),IF($G102="***","***",IFERROR(SUMIFS(DATA_FINAL!$P$5:$P$350,DATA_FINAL!$A$5:$A$350,$F102),"")))))</f>
        <v>***</v>
      </c>
      <c r="J102" s="72" t="str">
        <f>IF($G102=$D102,AC$8,IF($G102=$AA$9,AC$9,IF(LEFT($G102,5)=LEFT($AA$10,5),SUMIFS(DATA_FINAL!$S$5:$S$350,DATA_FINAL!$B$5:$B$350,$C102,DATA_FINAL!$D$5:$D$350,$D102),IF($G102="***","***",IFERROR(SUMIFS(DATA_FINAL!$S$5:$S$350,DATA_FINAL!$A$5:$A$350,$F102),"")))))</f>
        <v>***</v>
      </c>
      <c r="K102" s="84" t="str">
        <f t="shared" si="13"/>
        <v>***</v>
      </c>
      <c r="L102" s="72" t="str">
        <f t="shared" si="14"/>
        <v>***</v>
      </c>
      <c r="M102" s="72" t="str">
        <f t="shared" si="15"/>
        <v>***</v>
      </c>
      <c r="N102" s="71" t="str">
        <f>IF($G102=$D102,AJ$8,IF($G102=$AA$9,AJ$9,IF(LEFT($G102,5)=LEFT($AA$10,5),SUMIFS(DATA_FINAL!$AG$5:$AG$350,DATA_FINAL!$B$5:$B$350,$C102,DATA_FINAL!$D$5:$D$350,$D102),IF($G102="***","***",IFERROR(SUMIFS(DATA_FINAL!$AG$5:$AG$350,DATA_FINAL!$A$5:$A$350,$F102),"")))))</f>
        <v>***</v>
      </c>
      <c r="O102" s="307" t="str">
        <f t="shared" si="17"/>
        <v>***</v>
      </c>
    </row>
    <row r="103" spans="1:15" ht="15" customHeight="1" x14ac:dyDescent="0.35">
      <c r="A103" t="str">
        <f>IF(A102="","",IF(B102&gt;(SUMIFS(KEY!$Z$6:$Z$110,KEY!$X$6:$X$110,C103&amp;"-"&amp;A102)+1),IF((A102+1)&gt;$AA$6,"",(A102+1)),A102))</f>
        <v/>
      </c>
      <c r="B103" t="str">
        <f>IF(A103="","",COUNTIFS($A$8:$A103,A103)-2)</f>
        <v/>
      </c>
      <c r="C103" t="str">
        <f t="shared" si="16"/>
        <v>CarGurus.com</v>
      </c>
      <c r="D103" t="str">
        <f>IFERROR(VLOOKUP($C103&amp;"-"&amp;$A103,KEY!$X$6:$Y$110,2,FALSE),"")</f>
        <v/>
      </c>
      <c r="E103" t="str">
        <f>IF(B103=-1,"*N",IF(B103=0,"*H",IF(B103&lt;(COUNTIFS(DATA_FINAL!$B$5:$B$350,C103,DATA_FINAL!$D$5:$D$350,D103)+1),VLOOKUP(C103&amp;"-"&amp;D103&amp;"-"&amp;B103,DATA_FINAL!$F$5:$G$350,2,FALSE),IF(B103=(COUNTIFS(DATA_FINAL!$B$5:$B$350,C103,DATA_FINAL!$D$5:$D$350,D103)+1),"*T",""))))</f>
        <v/>
      </c>
      <c r="F103" t="str">
        <f t="shared" si="18"/>
        <v/>
      </c>
      <c r="G103" s="64" t="str">
        <f>IF(E103="","***",IF(E103="*N",D103,IF(E103="*H",AA$9,IF(E103="*T","TOTAL (Store Count: "&amp;B102&amp;")",IFERROR(VLOOKUP(F103,DATA_FINAL!$A$5:$G$324,7,FALSE),"")))))</f>
        <v>***</v>
      </c>
      <c r="H103" s="71" t="str">
        <f>IF($G103=$D103,AF$8,IF($G103=$AA$9,AF$9,IF(LEFT($G103,5)=LEFT($AA$10,5),SUMIFS(DATA_FINAL!$AC$5:$AC$350,DATA_FINAL!$B$5:$B$350,$C103,DATA_FINAL!$D$5:$D$350,$D103),IF($G103="***","***",IFERROR(SUMIFS(DATA_FINAL!$AC$5:$AC$350,DATA_FINAL!$A$5:$A$350,$F103),"")))))</f>
        <v>***</v>
      </c>
      <c r="I103" s="72" t="str">
        <f>IF($G103=$D103,AB$8,IF($G103=$AA$9,AB$9,IF(LEFT($G103,5)=LEFT($AA$10,5),SUMIFS(DATA_FINAL!$P$5:$P$350,DATA_FINAL!$B$5:$B$350,$C103,DATA_FINAL!$D$5:$D$350,$D103),IF($G103="***","***",IFERROR(SUMIFS(DATA_FINAL!$P$5:$P$350,DATA_FINAL!$A$5:$A$350,$F103),"")))))</f>
        <v>***</v>
      </c>
      <c r="J103" s="72" t="str">
        <f>IF($G103=$D103,AC$8,IF($G103=$AA$9,AC$9,IF(LEFT($G103,5)=LEFT($AA$10,5),SUMIFS(DATA_FINAL!$S$5:$S$350,DATA_FINAL!$B$5:$B$350,$C103,DATA_FINAL!$D$5:$D$350,$D103),IF($G103="***","***",IFERROR(SUMIFS(DATA_FINAL!$S$5:$S$350,DATA_FINAL!$A$5:$A$350,$F103),"")))))</f>
        <v>***</v>
      </c>
      <c r="K103" s="84" t="str">
        <f t="shared" si="13"/>
        <v>***</v>
      </c>
      <c r="L103" s="72" t="str">
        <f t="shared" si="14"/>
        <v>***</v>
      </c>
      <c r="M103" s="72" t="str">
        <f t="shared" si="15"/>
        <v>***</v>
      </c>
      <c r="N103" s="71" t="str">
        <f>IF($G103=$D103,AJ$8,IF($G103=$AA$9,AJ$9,IF(LEFT($G103,5)=LEFT($AA$10,5),SUMIFS(DATA_FINAL!$AG$5:$AG$350,DATA_FINAL!$B$5:$B$350,$C103,DATA_FINAL!$D$5:$D$350,$D103),IF($G103="***","***",IFERROR(SUMIFS(DATA_FINAL!$AG$5:$AG$350,DATA_FINAL!$A$5:$A$350,$F103),"")))))</f>
        <v>***</v>
      </c>
      <c r="O103" s="307" t="str">
        <f t="shared" si="17"/>
        <v>***</v>
      </c>
    </row>
    <row r="104" spans="1:15" ht="15" customHeight="1" x14ac:dyDescent="0.35">
      <c r="A104" t="str">
        <f>IF(A103="","",IF(B103&gt;(SUMIFS(KEY!$Z$6:$Z$110,KEY!$X$6:$X$110,C104&amp;"-"&amp;A103)+1),IF((A103+1)&gt;$AA$6,"",(A103+1)),A103))</f>
        <v/>
      </c>
      <c r="B104" t="str">
        <f>IF(A104="","",COUNTIFS($A$8:$A104,A104)-2)</f>
        <v/>
      </c>
      <c r="C104" t="str">
        <f t="shared" si="16"/>
        <v>CarGurus.com</v>
      </c>
      <c r="D104" t="str">
        <f>IFERROR(VLOOKUP($C104&amp;"-"&amp;$A104,KEY!$X$6:$Y$110,2,FALSE),"")</f>
        <v/>
      </c>
      <c r="E104" t="str">
        <f>IF(B104=-1,"*N",IF(B104=0,"*H",IF(B104&lt;(COUNTIFS(DATA_FINAL!$B$5:$B$350,C104,DATA_FINAL!$D$5:$D$350,D104)+1),VLOOKUP(C104&amp;"-"&amp;D104&amp;"-"&amp;B104,DATA_FINAL!$F$5:$G$350,2,FALSE),IF(B104=(COUNTIFS(DATA_FINAL!$B$5:$B$350,C104,DATA_FINAL!$D$5:$D$350,D104)+1),"*T",""))))</f>
        <v/>
      </c>
      <c r="F104" t="str">
        <f t="shared" si="18"/>
        <v/>
      </c>
      <c r="G104" s="64" t="str">
        <f>IF(E104="","***",IF(E104="*N",D104,IF(E104="*H",AA$9,IF(E104="*T","TOTAL (Store Count: "&amp;B103&amp;")",IFERROR(VLOOKUP(F104,DATA_FINAL!$A$5:$G$324,7,FALSE),"")))))</f>
        <v>***</v>
      </c>
      <c r="H104" s="71" t="str">
        <f>IF($G104=$D104,AF$8,IF($G104=$AA$9,AF$9,IF(LEFT($G104,5)=LEFT($AA$10,5),SUMIFS(DATA_FINAL!$AC$5:$AC$350,DATA_FINAL!$B$5:$B$350,$C104,DATA_FINAL!$D$5:$D$350,$D104),IF($G104="***","***",IFERROR(SUMIFS(DATA_FINAL!$AC$5:$AC$350,DATA_FINAL!$A$5:$A$350,$F104),"")))))</f>
        <v>***</v>
      </c>
      <c r="I104" s="72" t="str">
        <f>IF($G104=$D104,AB$8,IF($G104=$AA$9,AB$9,IF(LEFT($G104,5)=LEFT($AA$10,5),SUMIFS(DATA_FINAL!$P$5:$P$350,DATA_FINAL!$B$5:$B$350,$C104,DATA_FINAL!$D$5:$D$350,$D104),IF($G104="***","***",IFERROR(SUMIFS(DATA_FINAL!$P$5:$P$350,DATA_FINAL!$A$5:$A$350,$F104),"")))))</f>
        <v>***</v>
      </c>
      <c r="J104" s="72" t="str">
        <f>IF($G104=$D104,AC$8,IF($G104=$AA$9,AC$9,IF(LEFT($G104,5)=LEFT($AA$10,5),SUMIFS(DATA_FINAL!$S$5:$S$350,DATA_FINAL!$B$5:$B$350,$C104,DATA_FINAL!$D$5:$D$350,$D104),IF($G104="***","***",IFERROR(SUMIFS(DATA_FINAL!$S$5:$S$350,DATA_FINAL!$A$5:$A$350,$F104),"")))))</f>
        <v>***</v>
      </c>
      <c r="K104" s="84" t="str">
        <f t="shared" si="13"/>
        <v>***</v>
      </c>
      <c r="L104" s="72" t="str">
        <f t="shared" si="14"/>
        <v>***</v>
      </c>
      <c r="M104" s="72" t="str">
        <f t="shared" si="15"/>
        <v>***</v>
      </c>
      <c r="N104" s="71" t="str">
        <f>IF($G104=$D104,AJ$8,IF($G104=$AA$9,AJ$9,IF(LEFT($G104,5)=LEFT($AA$10,5),SUMIFS(DATA_FINAL!$AG$5:$AG$350,DATA_FINAL!$B$5:$B$350,$C104,DATA_FINAL!$D$5:$D$350,$D104),IF($G104="***","***",IFERROR(SUMIFS(DATA_FINAL!$AG$5:$AG$350,DATA_FINAL!$A$5:$A$350,$F104),"")))))</f>
        <v>***</v>
      </c>
      <c r="O104" s="307" t="str">
        <f t="shared" si="17"/>
        <v>***</v>
      </c>
    </row>
    <row r="105" spans="1:15" ht="15" customHeight="1" x14ac:dyDescent="0.35">
      <c r="A105" t="str">
        <f>IF(A104="","",IF(B104&gt;(SUMIFS(KEY!$Z$6:$Z$110,KEY!$X$6:$X$110,C105&amp;"-"&amp;A104)+1),IF((A104+1)&gt;$AA$6,"",(A104+1)),A104))</f>
        <v/>
      </c>
      <c r="B105" t="str">
        <f>IF(A105="","",COUNTIFS($A$8:$A105,A105)-2)</f>
        <v/>
      </c>
      <c r="C105" t="str">
        <f t="shared" si="16"/>
        <v>CarGurus.com</v>
      </c>
      <c r="D105" t="str">
        <f>IFERROR(VLOOKUP($C105&amp;"-"&amp;$A105,KEY!$X$6:$Y$110,2,FALSE),"")</f>
        <v/>
      </c>
      <c r="E105" t="str">
        <f>IF(B105=-1,"*N",IF(B105=0,"*H",IF(B105&lt;(COUNTIFS(DATA_FINAL!$B$5:$B$350,C105,DATA_FINAL!$D$5:$D$350,D105)+1),VLOOKUP(C105&amp;"-"&amp;D105&amp;"-"&amp;B105,DATA_FINAL!$F$5:$G$350,2,FALSE),IF(B105=(COUNTIFS(DATA_FINAL!$B$5:$B$350,C105,DATA_FINAL!$D$5:$D$350,D105)+1),"*T",""))))</f>
        <v/>
      </c>
      <c r="F105" t="str">
        <f t="shared" si="18"/>
        <v/>
      </c>
      <c r="G105" s="64" t="str">
        <f>IF(E105="","***",IF(E105="*N",D105,IF(E105="*H",AA$9,IF(E105="*T","TOTAL (Store Count: "&amp;B104&amp;")",IFERROR(VLOOKUP(F105,DATA_FINAL!$A$5:$G$324,7,FALSE),"")))))</f>
        <v>***</v>
      </c>
      <c r="H105" s="71" t="str">
        <f>IF($G105=$D105,AF$8,IF($G105=$AA$9,AF$9,IF(LEFT($G105,5)=LEFT($AA$10,5),SUMIFS(DATA_FINAL!$AC$5:$AC$350,DATA_FINAL!$B$5:$B$350,$C105,DATA_FINAL!$D$5:$D$350,$D105),IF($G105="***","***",IFERROR(SUMIFS(DATA_FINAL!$AC$5:$AC$350,DATA_FINAL!$A$5:$A$350,$F105),"")))))</f>
        <v>***</v>
      </c>
      <c r="I105" s="72" t="str">
        <f>IF($G105=$D105,AB$8,IF($G105=$AA$9,AB$9,IF(LEFT($G105,5)=LEFT($AA$10,5),SUMIFS(DATA_FINAL!$P$5:$P$350,DATA_FINAL!$B$5:$B$350,$C105,DATA_FINAL!$D$5:$D$350,$D105),IF($G105="***","***",IFERROR(SUMIFS(DATA_FINAL!$P$5:$P$350,DATA_FINAL!$A$5:$A$350,$F105),"")))))</f>
        <v>***</v>
      </c>
      <c r="J105" s="72" t="str">
        <f>IF($G105=$D105,AC$8,IF($G105=$AA$9,AC$9,IF(LEFT($G105,5)=LEFT($AA$10,5),SUMIFS(DATA_FINAL!$S$5:$S$350,DATA_FINAL!$B$5:$B$350,$C105,DATA_FINAL!$D$5:$D$350,$D105),IF($G105="***","***",IFERROR(SUMIFS(DATA_FINAL!$S$5:$S$350,DATA_FINAL!$A$5:$A$350,$F105),"")))))</f>
        <v>***</v>
      </c>
      <c r="K105" s="84" t="str">
        <f t="shared" si="13"/>
        <v>***</v>
      </c>
      <c r="L105" s="72" t="str">
        <f t="shared" si="14"/>
        <v>***</v>
      </c>
      <c r="M105" s="72" t="str">
        <f t="shared" ref="M105:M136" si="19">IF($G105=$D105,AH$8,IF($G105=$AA$9,AH$9,IF($G105="***","***",IFERROR(H105/J105,"∞"))))</f>
        <v>***</v>
      </c>
      <c r="N105" s="71" t="str">
        <f>IF($G105=$D105,AJ$8,IF($G105=$AA$9,AJ$9,IF(LEFT($G105,5)=LEFT($AA$10,5),SUMIFS(DATA_FINAL!$AG$5:$AG$350,DATA_FINAL!$B$5:$B$350,$C105,DATA_FINAL!$D$5:$D$350,$D105),IF($G105="***","***",IFERROR(SUMIFS(DATA_FINAL!$AG$5:$AG$350,DATA_FINAL!$A$5:$A$350,$F105),"")))))</f>
        <v>***</v>
      </c>
      <c r="O105" s="307" t="str">
        <f t="shared" si="17"/>
        <v>***</v>
      </c>
    </row>
    <row r="106" spans="1:15" ht="15" customHeight="1" x14ac:dyDescent="0.35">
      <c r="A106" t="str">
        <f>IF(A105="","",IF(B105&gt;(SUMIFS(KEY!$Z$6:$Z$110,KEY!$X$6:$X$110,C106&amp;"-"&amp;A105)+1),IF((A105+1)&gt;$AA$6,"",(A105+1)),A105))</f>
        <v/>
      </c>
      <c r="B106" t="str">
        <f>IF(A106="","",COUNTIFS($A$8:$A106,A106)-2)</f>
        <v/>
      </c>
      <c r="C106" t="str">
        <f t="shared" si="16"/>
        <v>CarGurus.com</v>
      </c>
      <c r="D106" t="str">
        <f>IFERROR(VLOOKUP($C106&amp;"-"&amp;$A106,KEY!$X$6:$Y$110,2,FALSE),"")</f>
        <v/>
      </c>
      <c r="E106" t="str">
        <f>IF(B106=-1,"*N",IF(B106=0,"*H",IF(B106&lt;(COUNTIFS(DATA_FINAL!$B$5:$B$350,C106,DATA_FINAL!$D$5:$D$350,D106)+1),VLOOKUP(C106&amp;"-"&amp;D106&amp;"-"&amp;B106,DATA_FINAL!$F$5:$G$350,2,FALSE),IF(B106=(COUNTIFS(DATA_FINAL!$B$5:$B$350,C106,DATA_FINAL!$D$5:$D$350,D106)+1),"*T",""))))</f>
        <v/>
      </c>
      <c r="F106" t="str">
        <f t="shared" si="18"/>
        <v/>
      </c>
      <c r="G106" s="64" t="str">
        <f>IF(E106="","***",IF(E106="*N",D106,IF(E106="*H",AA$9,IF(E106="*T","TOTAL (Store Count: "&amp;B105&amp;")",IFERROR(VLOOKUP(F106,DATA_FINAL!$A$5:$G$324,7,FALSE),"")))))</f>
        <v>***</v>
      </c>
      <c r="H106" s="71" t="str">
        <f>IF($G106=$D106,AF$8,IF($G106=$AA$9,AF$9,IF(LEFT($G106,5)=LEFT($AA$10,5),SUMIFS(DATA_FINAL!$AC$5:$AC$350,DATA_FINAL!$B$5:$B$350,$C106,DATA_FINAL!$D$5:$D$350,$D106),IF($G106="***","***",IFERROR(SUMIFS(DATA_FINAL!$AC$5:$AC$350,DATA_FINAL!$A$5:$A$350,$F106),"")))))</f>
        <v>***</v>
      </c>
      <c r="I106" s="72" t="str">
        <f>IF($G106=$D106,AB$8,IF($G106=$AA$9,AB$9,IF(LEFT($G106,5)=LEFT($AA$10,5),SUMIFS(DATA_FINAL!$P$5:$P$350,DATA_FINAL!$B$5:$B$350,$C106,DATA_FINAL!$D$5:$D$350,$D106),IF($G106="***","***",IFERROR(SUMIFS(DATA_FINAL!$P$5:$P$350,DATA_FINAL!$A$5:$A$350,$F106),"")))))</f>
        <v>***</v>
      </c>
      <c r="J106" s="72" t="str">
        <f>IF($G106=$D106,AC$8,IF($G106=$AA$9,AC$9,IF(LEFT($G106,5)=LEFT($AA$10,5),SUMIFS(DATA_FINAL!$S$5:$S$350,DATA_FINAL!$B$5:$B$350,$C106,DATA_FINAL!$D$5:$D$350,$D106),IF($G106="***","***",IFERROR(SUMIFS(DATA_FINAL!$S$5:$S$350,DATA_FINAL!$A$5:$A$350,$F106),"")))))</f>
        <v>***</v>
      </c>
      <c r="K106" s="84" t="str">
        <f t="shared" si="13"/>
        <v>***</v>
      </c>
      <c r="L106" s="72" t="str">
        <f t="shared" si="14"/>
        <v>***</v>
      </c>
      <c r="M106" s="72" t="str">
        <f t="shared" si="19"/>
        <v>***</v>
      </c>
      <c r="N106" s="71" t="str">
        <f>IF($G106=$D106,AJ$8,IF($G106=$AA$9,AJ$9,IF(LEFT($G106,5)=LEFT($AA$10,5),SUMIFS(DATA_FINAL!$AG$5:$AG$350,DATA_FINAL!$B$5:$B$350,$C106,DATA_FINAL!$D$5:$D$350,$D106),IF($G106="***","***",IFERROR(SUMIFS(DATA_FINAL!$AG$5:$AG$350,DATA_FINAL!$A$5:$A$350,$F106),"")))))</f>
        <v>***</v>
      </c>
      <c r="O106" s="307" t="str">
        <f t="shared" si="17"/>
        <v>***</v>
      </c>
    </row>
    <row r="107" spans="1:15" ht="15" customHeight="1" x14ac:dyDescent="0.35">
      <c r="A107" t="str">
        <f>IF(A106="","",IF(B106&gt;(SUMIFS(KEY!$Z$6:$Z$110,KEY!$X$6:$X$110,C107&amp;"-"&amp;A106)+1),IF((A106+1)&gt;$AA$6,"",(A106+1)),A106))</f>
        <v/>
      </c>
      <c r="B107" t="str">
        <f>IF(A107="","",COUNTIFS($A$8:$A107,A107)-2)</f>
        <v/>
      </c>
      <c r="C107" t="str">
        <f t="shared" si="16"/>
        <v>CarGurus.com</v>
      </c>
      <c r="D107" t="str">
        <f>IFERROR(VLOOKUP($C107&amp;"-"&amp;$A107,KEY!$X$6:$Y$110,2,FALSE),"")</f>
        <v/>
      </c>
      <c r="E107" t="str">
        <f>IF(B107=-1,"*N",IF(B107=0,"*H",IF(B107&lt;(COUNTIFS(DATA_FINAL!$B$5:$B$350,C107,DATA_FINAL!$D$5:$D$350,D107)+1),VLOOKUP(C107&amp;"-"&amp;D107&amp;"-"&amp;B107,DATA_FINAL!$F$5:$G$350,2,FALSE),IF(B107=(COUNTIFS(DATA_FINAL!$B$5:$B$350,C107,DATA_FINAL!$D$5:$D$350,D107)+1),"*T",""))))</f>
        <v/>
      </c>
      <c r="F107" t="str">
        <f t="shared" si="18"/>
        <v/>
      </c>
      <c r="G107" s="64" t="str">
        <f>IF(E107="","***",IF(E107="*N",D107,IF(E107="*H",AA$9,IF(E107="*T","TOTAL (Store Count: "&amp;B106&amp;")",IFERROR(VLOOKUP(F107,DATA_FINAL!$A$5:$G$324,7,FALSE),"")))))</f>
        <v>***</v>
      </c>
      <c r="H107" s="71" t="str">
        <f>IF($G107=$D107,AF$8,IF($G107=$AA$9,AF$9,IF(LEFT($G107,5)=LEFT($AA$10,5),SUMIFS(DATA_FINAL!$AC$5:$AC$350,DATA_FINAL!$B$5:$B$350,$C107,DATA_FINAL!$D$5:$D$350,$D107),IF($G107="***","***",IFERROR(SUMIFS(DATA_FINAL!$AC$5:$AC$350,DATA_FINAL!$A$5:$A$350,$F107),"")))))</f>
        <v>***</v>
      </c>
      <c r="I107" s="72" t="str">
        <f>IF($G107=$D107,AB$8,IF($G107=$AA$9,AB$9,IF(LEFT($G107,5)=LEFT($AA$10,5),SUMIFS(DATA_FINAL!$P$5:$P$350,DATA_FINAL!$B$5:$B$350,$C107,DATA_FINAL!$D$5:$D$350,$D107),IF($G107="***","***",IFERROR(SUMIFS(DATA_FINAL!$P$5:$P$350,DATA_FINAL!$A$5:$A$350,$F107),"")))))</f>
        <v>***</v>
      </c>
      <c r="J107" s="72" t="str">
        <f>IF($G107=$D107,AC$8,IF($G107=$AA$9,AC$9,IF(LEFT($G107,5)=LEFT($AA$10,5),SUMIFS(DATA_FINAL!$S$5:$S$350,DATA_FINAL!$B$5:$B$350,$C107,DATA_FINAL!$D$5:$D$350,$D107),IF($G107="***","***",IFERROR(SUMIFS(DATA_FINAL!$S$5:$S$350,DATA_FINAL!$A$5:$A$350,$F107),"")))))</f>
        <v>***</v>
      </c>
      <c r="K107" s="84" t="str">
        <f t="shared" si="13"/>
        <v>***</v>
      </c>
      <c r="L107" s="72" t="str">
        <f t="shared" si="14"/>
        <v>***</v>
      </c>
      <c r="M107" s="72" t="str">
        <f t="shared" si="19"/>
        <v>***</v>
      </c>
      <c r="N107" s="71" t="str">
        <f>IF($G107=$D107,AJ$8,IF($G107=$AA$9,AJ$9,IF(LEFT($G107,5)=LEFT($AA$10,5),SUMIFS(DATA_FINAL!$AG$5:$AG$350,DATA_FINAL!$B$5:$B$350,$C107,DATA_FINAL!$D$5:$D$350,$D107),IF($G107="***","***",IFERROR(SUMIFS(DATA_FINAL!$AG$5:$AG$350,DATA_FINAL!$A$5:$A$350,$F107),"")))))</f>
        <v>***</v>
      </c>
      <c r="O107" s="307" t="str">
        <f t="shared" si="17"/>
        <v>***</v>
      </c>
    </row>
    <row r="108" spans="1:15" ht="15" customHeight="1" x14ac:dyDescent="0.35">
      <c r="A108" t="str">
        <f>IF(A107="","",IF(B107&gt;(SUMIFS(KEY!$Z$6:$Z$110,KEY!$X$6:$X$110,C108&amp;"-"&amp;A107)+1),IF((A107+1)&gt;$AA$6,"",(A107+1)),A107))</f>
        <v/>
      </c>
      <c r="B108" t="str">
        <f>IF(A108="","",COUNTIFS($A$8:$A108,A108)-2)</f>
        <v/>
      </c>
      <c r="C108" t="str">
        <f t="shared" si="16"/>
        <v>CarGurus.com</v>
      </c>
      <c r="D108" t="str">
        <f>IFERROR(VLOOKUP($C108&amp;"-"&amp;$A108,KEY!$X$6:$Y$110,2,FALSE),"")</f>
        <v/>
      </c>
      <c r="E108" t="str">
        <f>IF(B108=-1,"*N",IF(B108=0,"*H",IF(B108&lt;(COUNTIFS(DATA_FINAL!$B$5:$B$350,C108,DATA_FINAL!$D$5:$D$350,D108)+1),VLOOKUP(C108&amp;"-"&amp;D108&amp;"-"&amp;B108,DATA_FINAL!$F$5:$G$350,2,FALSE),IF(B108=(COUNTIFS(DATA_FINAL!$B$5:$B$350,C108,DATA_FINAL!$D$5:$D$350,D108)+1),"*T",""))))</f>
        <v/>
      </c>
      <c r="F108" t="str">
        <f t="shared" si="18"/>
        <v/>
      </c>
      <c r="G108" s="64" t="str">
        <f>IF(E108="","***",IF(E108="*N",D108,IF(E108="*H",AA$9,IF(E108="*T","TOTAL (Store Count: "&amp;B107&amp;")",IFERROR(VLOOKUP(F108,DATA_FINAL!$A$5:$G$324,7,FALSE),"")))))</f>
        <v>***</v>
      </c>
      <c r="H108" s="71" t="str">
        <f>IF($G108=$D108,AF$8,IF($G108=$AA$9,AF$9,IF(LEFT($G108,5)=LEFT($AA$10,5),SUMIFS(DATA_FINAL!$AC$5:$AC$350,DATA_FINAL!$B$5:$B$350,$C108,DATA_FINAL!$D$5:$D$350,$D108),IF($G108="***","***",IFERROR(SUMIFS(DATA_FINAL!$AC$5:$AC$350,DATA_FINAL!$A$5:$A$350,$F108),"")))))</f>
        <v>***</v>
      </c>
      <c r="I108" s="72" t="str">
        <f>IF($G108=$D108,AB$8,IF($G108=$AA$9,AB$9,IF(LEFT($G108,5)=LEFT($AA$10,5),SUMIFS(DATA_FINAL!$P$5:$P$350,DATA_FINAL!$B$5:$B$350,$C108,DATA_FINAL!$D$5:$D$350,$D108),IF($G108="***","***",IFERROR(SUMIFS(DATA_FINAL!$P$5:$P$350,DATA_FINAL!$A$5:$A$350,$F108),"")))))</f>
        <v>***</v>
      </c>
      <c r="J108" s="72" t="str">
        <f>IF($G108=$D108,AC$8,IF($G108=$AA$9,AC$9,IF(LEFT($G108,5)=LEFT($AA$10,5),SUMIFS(DATA_FINAL!$S$5:$S$350,DATA_FINAL!$B$5:$B$350,$C108,DATA_FINAL!$D$5:$D$350,$D108),IF($G108="***","***",IFERROR(SUMIFS(DATA_FINAL!$S$5:$S$350,DATA_FINAL!$A$5:$A$350,$F108),"")))))</f>
        <v>***</v>
      </c>
      <c r="K108" s="84" t="str">
        <f t="shared" si="13"/>
        <v>***</v>
      </c>
      <c r="L108" s="72" t="str">
        <f t="shared" si="14"/>
        <v>***</v>
      </c>
      <c r="M108" s="72" t="str">
        <f t="shared" si="19"/>
        <v>***</v>
      </c>
      <c r="N108" s="71" t="str">
        <f>IF($G108=$D108,AJ$8,IF($G108=$AA$9,AJ$9,IF(LEFT($G108,5)=LEFT($AA$10,5),SUMIFS(DATA_FINAL!$AG$5:$AG$350,DATA_FINAL!$B$5:$B$350,$C108,DATA_FINAL!$D$5:$D$350,$D108),IF($G108="***","***",IFERROR(SUMIFS(DATA_FINAL!$AG$5:$AG$350,DATA_FINAL!$A$5:$A$350,$F108),"")))))</f>
        <v>***</v>
      </c>
      <c r="O108" s="307" t="str">
        <f t="shared" si="17"/>
        <v>***</v>
      </c>
    </row>
    <row r="109" spans="1:15" ht="15" customHeight="1" x14ac:dyDescent="0.35">
      <c r="A109" t="str">
        <f>IF(A108="","",IF(B108&gt;(SUMIFS(KEY!$Z$6:$Z$110,KEY!$X$6:$X$110,C109&amp;"-"&amp;A108)+1),IF((A108+1)&gt;$AA$6,"",(A108+1)),A108))</f>
        <v/>
      </c>
      <c r="B109" t="str">
        <f>IF(A109="","",COUNTIFS($A$8:$A109,A109)-2)</f>
        <v/>
      </c>
      <c r="C109" t="str">
        <f t="shared" si="16"/>
        <v>CarGurus.com</v>
      </c>
      <c r="D109" t="str">
        <f>IFERROR(VLOOKUP($C109&amp;"-"&amp;$A109,KEY!$X$6:$Y$110,2,FALSE),"")</f>
        <v/>
      </c>
      <c r="E109" t="str">
        <f>IF(B109=-1,"*N",IF(B109=0,"*H",IF(B109&lt;(COUNTIFS(DATA_FINAL!$B$5:$B$350,C109,DATA_FINAL!$D$5:$D$350,D109)+1),VLOOKUP(C109&amp;"-"&amp;D109&amp;"-"&amp;B109,DATA_FINAL!$F$5:$G$350,2,FALSE),IF(B109=(COUNTIFS(DATA_FINAL!$B$5:$B$350,C109,DATA_FINAL!$D$5:$D$350,D109)+1),"*T",""))))</f>
        <v/>
      </c>
      <c r="F109" t="str">
        <f t="shared" si="18"/>
        <v/>
      </c>
      <c r="G109" s="64" t="str">
        <f>IF(E109="","***",IF(E109="*N",D109,IF(E109="*H",AA$9,IF(E109="*T","TOTAL (Store Count: "&amp;B108&amp;")",IFERROR(VLOOKUP(F109,DATA_FINAL!$A$5:$G$324,7,FALSE),"")))))</f>
        <v>***</v>
      </c>
      <c r="H109" s="71" t="str">
        <f>IF($G109=$D109,AF$8,IF($G109=$AA$9,AF$9,IF(LEFT($G109,5)=LEFT($AA$10,5),SUMIFS(DATA_FINAL!$AC$5:$AC$350,DATA_FINAL!$B$5:$B$350,$C109,DATA_FINAL!$D$5:$D$350,$D109),IF($G109="***","***",IFERROR(SUMIFS(DATA_FINAL!$AC$5:$AC$350,DATA_FINAL!$A$5:$A$350,$F109),"")))))</f>
        <v>***</v>
      </c>
      <c r="I109" s="72" t="str">
        <f>IF($G109=$D109,AB$8,IF($G109=$AA$9,AB$9,IF(LEFT($G109,5)=LEFT($AA$10,5),SUMIFS(DATA_FINAL!$P$5:$P$350,DATA_FINAL!$B$5:$B$350,$C109,DATA_FINAL!$D$5:$D$350,$D109),IF($G109="***","***",IFERROR(SUMIFS(DATA_FINAL!$P$5:$P$350,DATA_FINAL!$A$5:$A$350,$F109),"")))))</f>
        <v>***</v>
      </c>
      <c r="J109" s="72" t="str">
        <f>IF($G109=$D109,AC$8,IF($G109=$AA$9,AC$9,IF(LEFT($G109,5)=LEFT($AA$10,5),SUMIFS(DATA_FINAL!$S$5:$S$350,DATA_FINAL!$B$5:$B$350,$C109,DATA_FINAL!$D$5:$D$350,$D109),IF($G109="***","***",IFERROR(SUMIFS(DATA_FINAL!$S$5:$S$350,DATA_FINAL!$A$5:$A$350,$F109),"")))))</f>
        <v>***</v>
      </c>
      <c r="K109" s="84" t="str">
        <f t="shared" si="13"/>
        <v>***</v>
      </c>
      <c r="L109" s="72" t="str">
        <f t="shared" si="14"/>
        <v>***</v>
      </c>
      <c r="M109" s="72" t="str">
        <f t="shared" si="19"/>
        <v>***</v>
      </c>
      <c r="N109" s="71" t="str">
        <f>IF($G109=$D109,AJ$8,IF($G109=$AA$9,AJ$9,IF(LEFT($G109,5)=LEFT($AA$10,5),SUMIFS(DATA_FINAL!$AG$5:$AG$350,DATA_FINAL!$B$5:$B$350,$C109,DATA_FINAL!$D$5:$D$350,$D109),IF($G109="***","***",IFERROR(SUMIFS(DATA_FINAL!$AG$5:$AG$350,DATA_FINAL!$A$5:$A$350,$F109),"")))))</f>
        <v>***</v>
      </c>
      <c r="O109" s="307" t="str">
        <f t="shared" si="17"/>
        <v>***</v>
      </c>
    </row>
    <row r="110" spans="1:15" ht="15" customHeight="1" x14ac:dyDescent="0.35">
      <c r="A110" t="str">
        <f>IF(A109="","",IF(B109&gt;(SUMIFS(KEY!$Z$6:$Z$110,KEY!$X$6:$X$110,C110&amp;"-"&amp;A109)+1),IF((A109+1)&gt;$AA$6,"",(A109+1)),A109))</f>
        <v/>
      </c>
      <c r="B110" t="str">
        <f>IF(A110="","",COUNTIFS($A$8:$A110,A110)-2)</f>
        <v/>
      </c>
      <c r="C110" t="str">
        <f t="shared" si="16"/>
        <v>CarGurus.com</v>
      </c>
      <c r="D110" t="str">
        <f>IFERROR(VLOOKUP($C110&amp;"-"&amp;$A110,KEY!$X$6:$Y$110,2,FALSE),"")</f>
        <v/>
      </c>
      <c r="E110" t="str">
        <f>IF(B110=-1,"*N",IF(B110=0,"*H",IF(B110&lt;(COUNTIFS(DATA_FINAL!$B$5:$B$350,C110,DATA_FINAL!$D$5:$D$350,D110)+1),VLOOKUP(C110&amp;"-"&amp;D110&amp;"-"&amp;B110,DATA_FINAL!$F$5:$G$350,2,FALSE),IF(B110=(COUNTIFS(DATA_FINAL!$B$5:$B$350,C110,DATA_FINAL!$D$5:$D$350,D110)+1),"*T",""))))</f>
        <v/>
      </c>
      <c r="F110" t="str">
        <f t="shared" si="18"/>
        <v/>
      </c>
      <c r="G110" s="64" t="str">
        <f>IF(E110="","***",IF(E110="*N",D110,IF(E110="*H",AA$9,IF(E110="*T","TOTAL (Store Count: "&amp;B109&amp;")",IFERROR(VLOOKUP(F110,DATA_FINAL!$A$5:$G$324,7,FALSE),"")))))</f>
        <v>***</v>
      </c>
      <c r="H110" s="71" t="str">
        <f>IF($G110=$D110,AF$8,IF($G110=$AA$9,AF$9,IF(LEFT($G110,5)=LEFT($AA$10,5),SUMIFS(DATA_FINAL!$AC$5:$AC$350,DATA_FINAL!$B$5:$B$350,$C110,DATA_FINAL!$D$5:$D$350,$D110),IF($G110="***","***",IFERROR(SUMIFS(DATA_FINAL!$AC$5:$AC$350,DATA_FINAL!$A$5:$A$350,$F110),"")))))</f>
        <v>***</v>
      </c>
      <c r="I110" s="72" t="str">
        <f>IF($G110=$D110,AB$8,IF($G110=$AA$9,AB$9,IF(LEFT($G110,5)=LEFT($AA$10,5),SUMIFS(DATA_FINAL!$P$5:$P$350,DATA_FINAL!$B$5:$B$350,$C110,DATA_FINAL!$D$5:$D$350,$D110),IF($G110="***","***",IFERROR(SUMIFS(DATA_FINAL!$P$5:$P$350,DATA_FINAL!$A$5:$A$350,$F110),"")))))</f>
        <v>***</v>
      </c>
      <c r="J110" s="72" t="str">
        <f>IF($G110=$D110,AC$8,IF($G110=$AA$9,AC$9,IF(LEFT($G110,5)=LEFT($AA$10,5),SUMIFS(DATA_FINAL!$S$5:$S$350,DATA_FINAL!$B$5:$B$350,$C110,DATA_FINAL!$D$5:$D$350,$D110),IF($G110="***","***",IFERROR(SUMIFS(DATA_FINAL!$S$5:$S$350,DATA_FINAL!$A$5:$A$350,$F110),"")))))</f>
        <v>***</v>
      </c>
      <c r="K110" s="84" t="str">
        <f t="shared" si="13"/>
        <v>***</v>
      </c>
      <c r="L110" s="72" t="str">
        <f t="shared" si="14"/>
        <v>***</v>
      </c>
      <c r="M110" s="72" t="str">
        <f t="shared" si="19"/>
        <v>***</v>
      </c>
      <c r="N110" s="71" t="str">
        <f>IF($G110=$D110,AJ$8,IF($G110=$AA$9,AJ$9,IF(LEFT($G110,5)=LEFT($AA$10,5),SUMIFS(DATA_FINAL!$AG$5:$AG$350,DATA_FINAL!$B$5:$B$350,$C110,DATA_FINAL!$D$5:$D$350,$D110),IF($G110="***","***",IFERROR(SUMIFS(DATA_FINAL!$AG$5:$AG$350,DATA_FINAL!$A$5:$A$350,$F110),"")))))</f>
        <v>***</v>
      </c>
      <c r="O110" s="307" t="str">
        <f t="shared" si="17"/>
        <v>***</v>
      </c>
    </row>
    <row r="111" spans="1:15" ht="15" customHeight="1" x14ac:dyDescent="0.35">
      <c r="A111" t="str">
        <f>IF(A110="","",IF(B110&gt;(SUMIFS(KEY!$Z$6:$Z$110,KEY!$X$6:$X$110,C111&amp;"-"&amp;A110)+1),IF((A110+1)&gt;$AA$6,"",(A110+1)),A110))</f>
        <v/>
      </c>
      <c r="B111" t="str">
        <f>IF(A111="","",COUNTIFS($A$8:$A111,A111)-2)</f>
        <v/>
      </c>
      <c r="C111" t="str">
        <f t="shared" si="16"/>
        <v>CarGurus.com</v>
      </c>
      <c r="D111" t="str">
        <f>IFERROR(VLOOKUP($C111&amp;"-"&amp;$A111,KEY!$X$6:$Y$110,2,FALSE),"")</f>
        <v/>
      </c>
      <c r="E111" t="str">
        <f>IF(B111=-1,"*N",IF(B111=0,"*H",IF(B111&lt;(COUNTIFS(DATA_FINAL!$B$5:$B$350,C111,DATA_FINAL!$D$5:$D$350,D111)+1),VLOOKUP(C111&amp;"-"&amp;D111&amp;"-"&amp;B111,DATA_FINAL!$F$5:$G$350,2,FALSE),IF(B111=(COUNTIFS(DATA_FINAL!$B$5:$B$350,C111,DATA_FINAL!$D$5:$D$350,D111)+1),"*T",""))))</f>
        <v/>
      </c>
      <c r="F111" t="str">
        <f t="shared" si="18"/>
        <v/>
      </c>
      <c r="G111" s="64" t="str">
        <f>IF(E111="","***",IF(E111="*N",D111,IF(E111="*H",AA$9,IF(E111="*T","TOTAL (Store Count: "&amp;B110&amp;")",IFERROR(VLOOKUP(F111,DATA_FINAL!$A$5:$G$324,7,FALSE),"")))))</f>
        <v>***</v>
      </c>
      <c r="H111" s="71" t="str">
        <f>IF($G111=$D111,AF$8,IF($G111=$AA$9,AF$9,IF(LEFT($G111,5)=LEFT($AA$10,5),SUMIFS(DATA_FINAL!$AC$5:$AC$350,DATA_FINAL!$B$5:$B$350,$C111,DATA_FINAL!$D$5:$D$350,$D111),IF($G111="***","***",IFERROR(SUMIFS(DATA_FINAL!$AC$5:$AC$350,DATA_FINAL!$A$5:$A$350,$F111),"")))))</f>
        <v>***</v>
      </c>
      <c r="I111" s="72" t="str">
        <f>IF($G111=$D111,AB$8,IF($G111=$AA$9,AB$9,IF(LEFT($G111,5)=LEFT($AA$10,5),SUMIFS(DATA_FINAL!$P$5:$P$350,DATA_FINAL!$B$5:$B$350,$C111,DATA_FINAL!$D$5:$D$350,$D111),IF($G111="***","***",IFERROR(SUMIFS(DATA_FINAL!$P$5:$P$350,DATA_FINAL!$A$5:$A$350,$F111),"")))))</f>
        <v>***</v>
      </c>
      <c r="J111" s="72" t="str">
        <f>IF($G111=$D111,AC$8,IF($G111=$AA$9,AC$9,IF(LEFT($G111,5)=LEFT($AA$10,5),SUMIFS(DATA_FINAL!$S$5:$S$350,DATA_FINAL!$B$5:$B$350,$C111,DATA_FINAL!$D$5:$D$350,$D111),IF($G111="***","***",IFERROR(SUMIFS(DATA_FINAL!$S$5:$S$350,DATA_FINAL!$A$5:$A$350,$F111),"")))))</f>
        <v>***</v>
      </c>
      <c r="K111" s="84" t="str">
        <f t="shared" si="13"/>
        <v>***</v>
      </c>
      <c r="L111" s="72" t="str">
        <f t="shared" si="14"/>
        <v>***</v>
      </c>
      <c r="M111" s="72" t="str">
        <f t="shared" si="19"/>
        <v>***</v>
      </c>
      <c r="N111" s="71" t="str">
        <f>IF($G111=$D111,AJ$8,IF($G111=$AA$9,AJ$9,IF(LEFT($G111,5)=LEFT($AA$10,5),SUMIFS(DATA_FINAL!$AG$5:$AG$350,DATA_FINAL!$B$5:$B$350,$C111,DATA_FINAL!$D$5:$D$350,$D111),IF($G111="***","***",IFERROR(SUMIFS(DATA_FINAL!$AG$5:$AG$350,DATA_FINAL!$A$5:$A$350,$F111),"")))))</f>
        <v>***</v>
      </c>
      <c r="O111" s="307" t="str">
        <f t="shared" si="17"/>
        <v>***</v>
      </c>
    </row>
    <row r="112" spans="1:15" ht="15" customHeight="1" x14ac:dyDescent="0.35">
      <c r="A112" t="str">
        <f>IF(A111="","",IF(B111&gt;(SUMIFS(KEY!$Z$6:$Z$110,KEY!$X$6:$X$110,C112&amp;"-"&amp;A111)+1),IF((A111+1)&gt;$AA$6,"",(A111+1)),A111))</f>
        <v/>
      </c>
      <c r="B112" t="str">
        <f>IF(A112="","",COUNTIFS($A$8:$A112,A112)-2)</f>
        <v/>
      </c>
      <c r="C112" t="str">
        <f t="shared" si="16"/>
        <v>CarGurus.com</v>
      </c>
      <c r="D112" t="str">
        <f>IFERROR(VLOOKUP($C112&amp;"-"&amp;$A112,KEY!$X$6:$Y$110,2,FALSE),"")</f>
        <v/>
      </c>
      <c r="E112" t="str">
        <f>IF(B112=-1,"*N",IF(B112=0,"*H",IF(B112&lt;(COUNTIFS(DATA_FINAL!$B$5:$B$350,C112,DATA_FINAL!$D$5:$D$350,D112)+1),VLOOKUP(C112&amp;"-"&amp;D112&amp;"-"&amp;B112,DATA_FINAL!$F$5:$G$350,2,FALSE),IF(B112=(COUNTIFS(DATA_FINAL!$B$5:$B$350,C112,DATA_FINAL!$D$5:$D$350,D112)+1),"*T",""))))</f>
        <v/>
      </c>
      <c r="F112" t="str">
        <f t="shared" si="18"/>
        <v/>
      </c>
      <c r="G112" s="64" t="str">
        <f>IF(E112="","***",IF(E112="*N",D112,IF(E112="*H",AA$9,IF(E112="*T","TOTAL (Store Count: "&amp;B111&amp;")",IFERROR(VLOOKUP(F112,DATA_FINAL!$A$5:$G$324,7,FALSE),"")))))</f>
        <v>***</v>
      </c>
      <c r="H112" s="71" t="str">
        <f>IF($G112=$D112,AF$8,IF($G112=$AA$9,AF$9,IF(LEFT($G112,5)=LEFT($AA$10,5),SUMIFS(DATA_FINAL!$AC$5:$AC$350,DATA_FINAL!$B$5:$B$350,$C112,DATA_FINAL!$D$5:$D$350,$D112),IF($G112="***","***",IFERROR(SUMIFS(DATA_FINAL!$AC$5:$AC$350,DATA_FINAL!$A$5:$A$350,$F112),"")))))</f>
        <v>***</v>
      </c>
      <c r="I112" s="72" t="str">
        <f>IF($G112=$D112,AB$8,IF($G112=$AA$9,AB$9,IF(LEFT($G112,5)=LEFT($AA$10,5),SUMIFS(DATA_FINAL!$P$5:$P$350,DATA_FINAL!$B$5:$B$350,$C112,DATA_FINAL!$D$5:$D$350,$D112),IF($G112="***","***",IFERROR(SUMIFS(DATA_FINAL!$P$5:$P$350,DATA_FINAL!$A$5:$A$350,$F112),"")))))</f>
        <v>***</v>
      </c>
      <c r="J112" s="72" t="str">
        <f>IF($G112=$D112,AC$8,IF($G112=$AA$9,AC$9,IF(LEFT($G112,5)=LEFT($AA$10,5),SUMIFS(DATA_FINAL!$S$5:$S$350,DATA_FINAL!$B$5:$B$350,$C112,DATA_FINAL!$D$5:$D$350,$D112),IF($G112="***","***",IFERROR(SUMIFS(DATA_FINAL!$S$5:$S$350,DATA_FINAL!$A$5:$A$350,$F112),"")))))</f>
        <v>***</v>
      </c>
      <c r="K112" s="84" t="str">
        <f t="shared" si="13"/>
        <v>***</v>
      </c>
      <c r="L112" s="72" t="str">
        <f t="shared" si="14"/>
        <v>***</v>
      </c>
      <c r="M112" s="72" t="str">
        <f t="shared" si="19"/>
        <v>***</v>
      </c>
      <c r="N112" s="71" t="str">
        <f>IF($G112=$D112,AJ$8,IF($G112=$AA$9,AJ$9,IF(LEFT($G112,5)=LEFT($AA$10,5),SUMIFS(DATA_FINAL!$AG$5:$AG$350,DATA_FINAL!$B$5:$B$350,$C112,DATA_FINAL!$D$5:$D$350,$D112),IF($G112="***","***",IFERROR(SUMIFS(DATA_FINAL!$AG$5:$AG$350,DATA_FINAL!$A$5:$A$350,$F112),"")))))</f>
        <v>***</v>
      </c>
      <c r="O112" s="307" t="str">
        <f t="shared" si="17"/>
        <v>***</v>
      </c>
    </row>
    <row r="113" spans="1:15" ht="15" customHeight="1" x14ac:dyDescent="0.35">
      <c r="A113" t="str">
        <f>IF(A112="","",IF(B112&gt;(SUMIFS(KEY!$Z$6:$Z$110,KEY!$X$6:$X$110,C113&amp;"-"&amp;A112)+1),IF((A112+1)&gt;$AA$6,"",(A112+1)),A112))</f>
        <v/>
      </c>
      <c r="B113" t="str">
        <f>IF(A113="","",COUNTIFS($A$8:$A113,A113)-2)</f>
        <v/>
      </c>
      <c r="C113" t="str">
        <f t="shared" si="16"/>
        <v>CarGurus.com</v>
      </c>
      <c r="D113" t="str">
        <f>IFERROR(VLOOKUP($C113&amp;"-"&amp;$A113,KEY!$X$6:$Y$110,2,FALSE),"")</f>
        <v/>
      </c>
      <c r="E113" t="str">
        <f>IF(B113=-1,"*N",IF(B113=0,"*H",IF(B113&lt;(COUNTIFS(DATA_FINAL!$B$5:$B$350,C113,DATA_FINAL!$D$5:$D$350,D113)+1),VLOOKUP(C113&amp;"-"&amp;D113&amp;"-"&amp;B113,DATA_FINAL!$F$5:$G$350,2,FALSE),IF(B113=(COUNTIFS(DATA_FINAL!$B$5:$B$350,C113,DATA_FINAL!$D$5:$D$350,D113)+1),"*T",""))))</f>
        <v/>
      </c>
      <c r="F113" t="str">
        <f t="shared" si="18"/>
        <v/>
      </c>
      <c r="G113" s="64" t="str">
        <f>IF(E113="","***",IF(E113="*N",D113,IF(E113="*H",AA$9,IF(E113="*T","TOTAL (Store Count: "&amp;B112&amp;")",IFERROR(VLOOKUP(F113,DATA_FINAL!$A$5:$G$324,7,FALSE),"")))))</f>
        <v>***</v>
      </c>
      <c r="H113" s="71" t="str">
        <f>IF($G113=$D113,AF$8,IF($G113=$AA$9,AF$9,IF(LEFT($G113,5)=LEFT($AA$10,5),SUMIFS(DATA_FINAL!$AC$5:$AC$350,DATA_FINAL!$B$5:$B$350,$C113,DATA_FINAL!$D$5:$D$350,$D113),IF($G113="***","***",IFERROR(SUMIFS(DATA_FINAL!$AC$5:$AC$350,DATA_FINAL!$A$5:$A$350,$F113),"")))))</f>
        <v>***</v>
      </c>
      <c r="I113" s="72" t="str">
        <f>IF($G113=$D113,AB$8,IF($G113=$AA$9,AB$9,IF(LEFT($G113,5)=LEFT($AA$10,5),SUMIFS(DATA_FINAL!$P$5:$P$350,DATA_FINAL!$B$5:$B$350,$C113,DATA_FINAL!$D$5:$D$350,$D113),IF($G113="***","***",IFERROR(SUMIFS(DATA_FINAL!$P$5:$P$350,DATA_FINAL!$A$5:$A$350,$F113),"")))))</f>
        <v>***</v>
      </c>
      <c r="J113" s="72" t="str">
        <f>IF($G113=$D113,AC$8,IF($G113=$AA$9,AC$9,IF(LEFT($G113,5)=LEFT($AA$10,5),SUMIFS(DATA_FINAL!$S$5:$S$350,DATA_FINAL!$B$5:$B$350,$C113,DATA_FINAL!$D$5:$D$350,$D113),IF($G113="***","***",IFERROR(SUMIFS(DATA_FINAL!$S$5:$S$350,DATA_FINAL!$A$5:$A$350,$F113),"")))))</f>
        <v>***</v>
      </c>
      <c r="K113" s="84" t="str">
        <f t="shared" si="13"/>
        <v>***</v>
      </c>
      <c r="L113" s="72" t="str">
        <f t="shared" si="14"/>
        <v>***</v>
      </c>
      <c r="M113" s="72" t="str">
        <f t="shared" si="19"/>
        <v>***</v>
      </c>
      <c r="N113" s="71" t="str">
        <f>IF($G113=$D113,AJ$8,IF($G113=$AA$9,AJ$9,IF(LEFT($G113,5)=LEFT($AA$10,5),SUMIFS(DATA_FINAL!$AG$5:$AG$350,DATA_FINAL!$B$5:$B$350,$C113,DATA_FINAL!$D$5:$D$350,$D113),IF($G113="***","***",IFERROR(SUMIFS(DATA_FINAL!$AG$5:$AG$350,DATA_FINAL!$A$5:$A$350,$F113),"")))))</f>
        <v>***</v>
      </c>
      <c r="O113" s="307" t="str">
        <f t="shared" si="17"/>
        <v>***</v>
      </c>
    </row>
    <row r="114" spans="1:15" ht="15" customHeight="1" x14ac:dyDescent="0.35">
      <c r="A114" t="str">
        <f>IF(A113="","",IF(B113&gt;(SUMIFS(KEY!$Z$6:$Z$110,KEY!$X$6:$X$110,C114&amp;"-"&amp;A113)+1),IF((A113+1)&gt;$AA$6,"",(A113+1)),A113))</f>
        <v/>
      </c>
      <c r="B114" t="str">
        <f>IF(A114="","",COUNTIFS($A$8:$A114,A114)-2)</f>
        <v/>
      </c>
      <c r="C114" t="str">
        <f t="shared" si="16"/>
        <v>CarGurus.com</v>
      </c>
      <c r="D114" t="str">
        <f>IFERROR(VLOOKUP($C114&amp;"-"&amp;$A114,KEY!$X$6:$Y$110,2,FALSE),"")</f>
        <v/>
      </c>
      <c r="E114" t="str">
        <f>IF(B114=-1,"*N",IF(B114=0,"*H",IF(B114&lt;(COUNTIFS(DATA_FINAL!$B$5:$B$350,C114,DATA_FINAL!$D$5:$D$350,D114)+1),VLOOKUP(C114&amp;"-"&amp;D114&amp;"-"&amp;B114,DATA_FINAL!$F$5:$G$350,2,FALSE),IF(B114=(COUNTIFS(DATA_FINAL!$B$5:$B$350,C114,DATA_FINAL!$D$5:$D$350,D114)+1),"*T",""))))</f>
        <v/>
      </c>
      <c r="F114" t="str">
        <f t="shared" si="18"/>
        <v/>
      </c>
      <c r="G114" s="64" t="str">
        <f>IF(E114="","***",IF(E114="*N",D114,IF(E114="*H",AA$9,IF(E114="*T","TOTAL (Store Count: "&amp;B113&amp;")",IFERROR(VLOOKUP(F114,DATA_FINAL!$A$5:$G$324,7,FALSE),"")))))</f>
        <v>***</v>
      </c>
      <c r="H114" s="71" t="str">
        <f>IF($G114=$D114,AF$8,IF($G114=$AA$9,AF$9,IF(LEFT($G114,5)=LEFT($AA$10,5),SUMIFS(DATA_FINAL!$AC$5:$AC$350,DATA_FINAL!$B$5:$B$350,$C114,DATA_FINAL!$D$5:$D$350,$D114),IF($G114="***","***",IFERROR(SUMIFS(DATA_FINAL!$AC$5:$AC$350,DATA_FINAL!$A$5:$A$350,$F114),"")))))</f>
        <v>***</v>
      </c>
      <c r="I114" s="72" t="str">
        <f>IF($G114=$D114,AB$8,IF($G114=$AA$9,AB$9,IF(LEFT($G114,5)=LEFT($AA$10,5),SUMIFS(DATA_FINAL!$P$5:$P$350,DATA_FINAL!$B$5:$B$350,$C114,DATA_FINAL!$D$5:$D$350,$D114),IF($G114="***","***",IFERROR(SUMIFS(DATA_FINAL!$P$5:$P$350,DATA_FINAL!$A$5:$A$350,$F114),"")))))</f>
        <v>***</v>
      </c>
      <c r="J114" s="72" t="str">
        <f>IF($G114=$D114,AC$8,IF($G114=$AA$9,AC$9,IF(LEFT($G114,5)=LEFT($AA$10,5),SUMIFS(DATA_FINAL!$S$5:$S$350,DATA_FINAL!$B$5:$B$350,$C114,DATA_FINAL!$D$5:$D$350,$D114),IF($G114="***","***",IFERROR(SUMIFS(DATA_FINAL!$S$5:$S$350,DATA_FINAL!$A$5:$A$350,$F114),"")))))</f>
        <v>***</v>
      </c>
      <c r="K114" s="84" t="str">
        <f t="shared" si="13"/>
        <v>***</v>
      </c>
      <c r="L114" s="72" t="str">
        <f t="shared" si="14"/>
        <v>***</v>
      </c>
      <c r="M114" s="72" t="str">
        <f t="shared" si="19"/>
        <v>***</v>
      </c>
      <c r="N114" s="71" t="str">
        <f>IF($G114=$D114,AJ$8,IF($G114=$AA$9,AJ$9,IF(LEFT($G114,5)=LEFT($AA$10,5),SUMIFS(DATA_FINAL!$AG$5:$AG$350,DATA_FINAL!$B$5:$B$350,$C114,DATA_FINAL!$D$5:$D$350,$D114),IF($G114="***","***",IFERROR(SUMIFS(DATA_FINAL!$AG$5:$AG$350,DATA_FINAL!$A$5:$A$350,$F114),"")))))</f>
        <v>***</v>
      </c>
      <c r="O114" s="307" t="str">
        <f t="shared" si="17"/>
        <v>***</v>
      </c>
    </row>
    <row r="115" spans="1:15" ht="15" customHeight="1" x14ac:dyDescent="0.35">
      <c r="A115" t="str">
        <f>IF(A114="","",IF(B114&gt;(SUMIFS(KEY!$Z$6:$Z$110,KEY!$X$6:$X$110,C115&amp;"-"&amp;A114)+1),IF((A114+1)&gt;$AA$6,"",(A114+1)),A114))</f>
        <v/>
      </c>
      <c r="B115" t="str">
        <f>IF(A115="","",COUNTIFS($A$8:$A115,A115)-2)</f>
        <v/>
      </c>
      <c r="C115" t="str">
        <f t="shared" si="16"/>
        <v>CarGurus.com</v>
      </c>
      <c r="D115" t="str">
        <f>IFERROR(VLOOKUP($C115&amp;"-"&amp;$A115,KEY!$X$6:$Y$110,2,FALSE),"")</f>
        <v/>
      </c>
      <c r="E115" t="str">
        <f>IF(B115=-1,"*N",IF(B115=0,"*H",IF(B115&lt;(COUNTIFS(DATA_FINAL!$B$5:$B$350,C115,DATA_FINAL!$D$5:$D$350,D115)+1),VLOOKUP(C115&amp;"-"&amp;D115&amp;"-"&amp;B115,DATA_FINAL!$F$5:$G$350,2,FALSE),IF(B115=(COUNTIFS(DATA_FINAL!$B$5:$B$350,C115,DATA_FINAL!$D$5:$D$350,D115)+1),"*T",""))))</f>
        <v/>
      </c>
      <c r="F115" t="str">
        <f t="shared" si="18"/>
        <v/>
      </c>
      <c r="G115" s="64" t="str">
        <f>IF(E115="","***",IF(E115="*N",D115,IF(E115="*H",AA$9,IF(E115="*T","TOTAL (Store Count: "&amp;B114&amp;")",IFERROR(VLOOKUP(F115,DATA_FINAL!$A$5:$G$324,7,FALSE),"")))))</f>
        <v>***</v>
      </c>
      <c r="H115" s="71" t="str">
        <f>IF($G115=$D115,AF$8,IF($G115=$AA$9,AF$9,IF(LEFT($G115,5)=LEFT($AA$10,5),SUMIFS(DATA_FINAL!$AC$5:$AC$350,DATA_FINAL!$B$5:$B$350,$C115,DATA_FINAL!$D$5:$D$350,$D115),IF($G115="***","***",IFERROR(SUMIFS(DATA_FINAL!$AC$5:$AC$350,DATA_FINAL!$A$5:$A$350,$F115),"")))))</f>
        <v>***</v>
      </c>
      <c r="I115" s="72" t="str">
        <f>IF($G115=$D115,AB$8,IF($G115=$AA$9,AB$9,IF(LEFT($G115,5)=LEFT($AA$10,5),SUMIFS(DATA_FINAL!$P$5:$P$350,DATA_FINAL!$B$5:$B$350,$C115,DATA_FINAL!$D$5:$D$350,$D115),IF($G115="***","***",IFERROR(SUMIFS(DATA_FINAL!$P$5:$P$350,DATA_FINAL!$A$5:$A$350,$F115),"")))))</f>
        <v>***</v>
      </c>
      <c r="J115" s="72" t="str">
        <f>IF($G115=$D115,AC$8,IF($G115=$AA$9,AC$9,IF(LEFT($G115,5)=LEFT($AA$10,5),SUMIFS(DATA_FINAL!$S$5:$S$350,DATA_FINAL!$B$5:$B$350,$C115,DATA_FINAL!$D$5:$D$350,$D115),IF($G115="***","***",IFERROR(SUMIFS(DATA_FINAL!$S$5:$S$350,DATA_FINAL!$A$5:$A$350,$F115),"")))))</f>
        <v>***</v>
      </c>
      <c r="K115" s="84" t="str">
        <f t="shared" si="13"/>
        <v>***</v>
      </c>
      <c r="L115" s="72" t="str">
        <f t="shared" si="14"/>
        <v>***</v>
      </c>
      <c r="M115" s="72" t="str">
        <f t="shared" si="19"/>
        <v>***</v>
      </c>
      <c r="N115" s="71" t="str">
        <f>IF($G115=$D115,AJ$8,IF($G115=$AA$9,AJ$9,IF(LEFT($G115,5)=LEFT($AA$10,5),SUMIFS(DATA_FINAL!$AG$5:$AG$350,DATA_FINAL!$B$5:$B$350,$C115,DATA_FINAL!$D$5:$D$350,$D115),IF($G115="***","***",IFERROR(SUMIFS(DATA_FINAL!$AG$5:$AG$350,DATA_FINAL!$A$5:$A$350,$F115),"")))))</f>
        <v>***</v>
      </c>
      <c r="O115" s="307" t="str">
        <f t="shared" si="17"/>
        <v>***</v>
      </c>
    </row>
    <row r="116" spans="1:15" ht="15" customHeight="1" x14ac:dyDescent="0.35">
      <c r="A116" t="str">
        <f>IF(A115="","",IF(B115&gt;(SUMIFS(KEY!$Z$6:$Z$110,KEY!$X$6:$X$110,C116&amp;"-"&amp;A115)+1),IF((A115+1)&gt;$AA$6,"",(A115+1)),A115))</f>
        <v/>
      </c>
      <c r="B116" t="str">
        <f>IF(A116="","",COUNTIFS($A$8:$A116,A116)-2)</f>
        <v/>
      </c>
      <c r="C116" t="str">
        <f t="shared" si="16"/>
        <v>CarGurus.com</v>
      </c>
      <c r="D116" t="str">
        <f>IFERROR(VLOOKUP($C116&amp;"-"&amp;$A116,KEY!$X$6:$Y$110,2,FALSE),"")</f>
        <v/>
      </c>
      <c r="E116" t="str">
        <f>IF(B116=-1,"*N",IF(B116=0,"*H",IF(B116&lt;(COUNTIFS(DATA_FINAL!$B$5:$B$350,C116,DATA_FINAL!$D$5:$D$350,D116)+1),VLOOKUP(C116&amp;"-"&amp;D116&amp;"-"&amp;B116,DATA_FINAL!$F$5:$G$350,2,FALSE),IF(B116=(COUNTIFS(DATA_FINAL!$B$5:$B$350,C116,DATA_FINAL!$D$5:$D$350,D116)+1),"*T",""))))</f>
        <v/>
      </c>
      <c r="F116" t="str">
        <f t="shared" si="18"/>
        <v/>
      </c>
      <c r="G116" s="64" t="str">
        <f>IF(E116="","***",IF(E116="*N",D116,IF(E116="*H",AA$9,IF(E116="*T","TOTAL (Store Count: "&amp;B115&amp;")",IFERROR(VLOOKUP(F116,DATA_FINAL!$A$5:$G$324,7,FALSE),"")))))</f>
        <v>***</v>
      </c>
      <c r="H116" s="71" t="str">
        <f>IF($G116=$D116,AF$8,IF($G116=$AA$9,AF$9,IF(LEFT($G116,5)=LEFT($AA$10,5),SUMIFS(DATA_FINAL!$AC$5:$AC$350,DATA_FINAL!$B$5:$B$350,$C116,DATA_FINAL!$D$5:$D$350,$D116),IF($G116="***","***",IFERROR(SUMIFS(DATA_FINAL!$AC$5:$AC$350,DATA_FINAL!$A$5:$A$350,$F116),"")))))</f>
        <v>***</v>
      </c>
      <c r="I116" s="72" t="str">
        <f>IF($G116=$D116,AB$8,IF($G116=$AA$9,AB$9,IF(LEFT($G116,5)=LEFT($AA$10,5),SUMIFS(DATA_FINAL!$P$5:$P$350,DATA_FINAL!$B$5:$B$350,$C116,DATA_FINAL!$D$5:$D$350,$D116),IF($G116="***","***",IFERROR(SUMIFS(DATA_FINAL!$P$5:$P$350,DATA_FINAL!$A$5:$A$350,$F116),"")))))</f>
        <v>***</v>
      </c>
      <c r="J116" s="72" t="str">
        <f>IF($G116=$D116,AC$8,IF($G116=$AA$9,AC$9,IF(LEFT($G116,5)=LEFT($AA$10,5),SUMIFS(DATA_FINAL!$S$5:$S$350,DATA_FINAL!$B$5:$B$350,$C116,DATA_FINAL!$D$5:$D$350,$D116),IF($G116="***","***",IFERROR(SUMIFS(DATA_FINAL!$S$5:$S$350,DATA_FINAL!$A$5:$A$350,$F116),"")))))</f>
        <v>***</v>
      </c>
      <c r="K116" s="84" t="str">
        <f t="shared" si="13"/>
        <v>***</v>
      </c>
      <c r="L116" s="72" t="str">
        <f t="shared" si="14"/>
        <v>***</v>
      </c>
      <c r="M116" s="72" t="str">
        <f t="shared" si="19"/>
        <v>***</v>
      </c>
      <c r="N116" s="71" t="str">
        <f>IF($G116=$D116,AJ$8,IF($G116=$AA$9,AJ$9,IF(LEFT($G116,5)=LEFT($AA$10,5),SUMIFS(DATA_FINAL!$AG$5:$AG$350,DATA_FINAL!$B$5:$B$350,$C116,DATA_FINAL!$D$5:$D$350,$D116),IF($G116="***","***",IFERROR(SUMIFS(DATA_FINAL!$AG$5:$AG$350,DATA_FINAL!$A$5:$A$350,$F116),"")))))</f>
        <v>***</v>
      </c>
      <c r="O116" s="307" t="str">
        <f t="shared" si="17"/>
        <v>***</v>
      </c>
    </row>
    <row r="117" spans="1:15" ht="15" customHeight="1" x14ac:dyDescent="0.35">
      <c r="A117" t="str">
        <f>IF(A116="","",IF(B116&gt;(SUMIFS(KEY!$Z$6:$Z$110,KEY!$X$6:$X$110,C117&amp;"-"&amp;A116)+1),IF((A116+1)&gt;$AA$6,"",(A116+1)),A116))</f>
        <v/>
      </c>
      <c r="B117" t="str">
        <f>IF(A117="","",COUNTIFS($A$8:$A117,A117)-2)</f>
        <v/>
      </c>
      <c r="C117" t="str">
        <f t="shared" si="16"/>
        <v>CarGurus.com</v>
      </c>
      <c r="D117" t="str">
        <f>IFERROR(VLOOKUP($C117&amp;"-"&amp;$A117,KEY!$X$6:$Y$110,2,FALSE),"")</f>
        <v/>
      </c>
      <c r="E117" t="str">
        <f>IF(B117=-1,"*N",IF(B117=0,"*H",IF(B117&lt;(COUNTIFS(DATA_FINAL!$B$5:$B$350,C117,DATA_FINAL!$D$5:$D$350,D117)+1),VLOOKUP(C117&amp;"-"&amp;D117&amp;"-"&amp;B117,DATA_FINAL!$F$5:$G$350,2,FALSE),IF(B117=(COUNTIFS(DATA_FINAL!$B$5:$B$350,C117,DATA_FINAL!$D$5:$D$350,D117)+1),"*T",""))))</f>
        <v/>
      </c>
      <c r="F117" t="str">
        <f t="shared" si="18"/>
        <v/>
      </c>
      <c r="G117" s="64" t="str">
        <f>IF(E117="","***",IF(E117="*N",D117,IF(E117="*H",AA$9,IF(E117="*T","TOTAL (Store Count: "&amp;B116&amp;")",IFERROR(VLOOKUP(F117,DATA_FINAL!$A$5:$G$324,7,FALSE),"")))))</f>
        <v>***</v>
      </c>
      <c r="H117" s="71" t="str">
        <f>IF($G117=$D117,AF$8,IF($G117=$AA$9,AF$9,IF(LEFT($G117,5)=LEFT($AA$10,5),SUMIFS(DATA_FINAL!$AC$5:$AC$350,DATA_FINAL!$B$5:$B$350,$C117,DATA_FINAL!$D$5:$D$350,$D117),IF($G117="***","***",IFERROR(SUMIFS(DATA_FINAL!$AC$5:$AC$350,DATA_FINAL!$A$5:$A$350,$F117),"")))))</f>
        <v>***</v>
      </c>
      <c r="I117" s="72" t="str">
        <f>IF($G117=$D117,AB$8,IF($G117=$AA$9,AB$9,IF(LEFT($G117,5)=LEFT($AA$10,5),SUMIFS(DATA_FINAL!$P$5:$P$350,DATA_FINAL!$B$5:$B$350,$C117,DATA_FINAL!$D$5:$D$350,$D117),IF($G117="***","***",IFERROR(SUMIFS(DATA_FINAL!$P$5:$P$350,DATA_FINAL!$A$5:$A$350,$F117),"")))))</f>
        <v>***</v>
      </c>
      <c r="J117" s="72" t="str">
        <f>IF($G117=$D117,AC$8,IF($G117=$AA$9,AC$9,IF(LEFT($G117,5)=LEFT($AA$10,5),SUMIFS(DATA_FINAL!$S$5:$S$350,DATA_FINAL!$B$5:$B$350,$C117,DATA_FINAL!$D$5:$D$350,$D117),IF($G117="***","***",IFERROR(SUMIFS(DATA_FINAL!$S$5:$S$350,DATA_FINAL!$A$5:$A$350,$F117),"")))))</f>
        <v>***</v>
      </c>
      <c r="K117" s="84" t="str">
        <f t="shared" si="13"/>
        <v>***</v>
      </c>
      <c r="L117" s="72" t="str">
        <f t="shared" si="14"/>
        <v>***</v>
      </c>
      <c r="M117" s="72" t="str">
        <f t="shared" si="19"/>
        <v>***</v>
      </c>
      <c r="N117" s="71" t="str">
        <f>IF($G117=$D117,AJ$8,IF($G117=$AA$9,AJ$9,IF(LEFT($G117,5)=LEFT($AA$10,5),SUMIFS(DATA_FINAL!$AG$5:$AG$350,DATA_FINAL!$B$5:$B$350,$C117,DATA_FINAL!$D$5:$D$350,$D117),IF($G117="***","***",IFERROR(SUMIFS(DATA_FINAL!$AG$5:$AG$350,DATA_FINAL!$A$5:$A$350,$F117),"")))))</f>
        <v>***</v>
      </c>
      <c r="O117" s="307" t="str">
        <f t="shared" si="17"/>
        <v>***</v>
      </c>
    </row>
    <row r="118" spans="1:15" ht="15" customHeight="1" x14ac:dyDescent="0.35">
      <c r="A118" t="str">
        <f>IF(A117="","",IF(B117&gt;(SUMIFS(KEY!$Z$6:$Z$110,KEY!$X$6:$X$110,C118&amp;"-"&amp;A117)+1),IF((A117+1)&gt;$AA$6,"",(A117+1)),A117))</f>
        <v/>
      </c>
      <c r="B118" t="str">
        <f>IF(A118="","",COUNTIFS($A$8:$A118,A118)-2)</f>
        <v/>
      </c>
      <c r="C118" t="str">
        <f t="shared" si="16"/>
        <v>CarGurus.com</v>
      </c>
      <c r="D118" t="str">
        <f>IFERROR(VLOOKUP($C118&amp;"-"&amp;$A118,KEY!$X$6:$Y$110,2,FALSE),"")</f>
        <v/>
      </c>
      <c r="E118" t="str">
        <f>IF(B118=-1,"*N",IF(B118=0,"*H",IF(B118&lt;(COUNTIFS(DATA_FINAL!$B$5:$B$350,C118,DATA_FINAL!$D$5:$D$350,D118)+1),VLOOKUP(C118&amp;"-"&amp;D118&amp;"-"&amp;B118,DATA_FINAL!$F$5:$G$350,2,FALSE),IF(B118=(COUNTIFS(DATA_FINAL!$B$5:$B$350,C118,DATA_FINAL!$D$5:$D$350,D118)+1),"*T",""))))</f>
        <v/>
      </c>
      <c r="F118" t="str">
        <f t="shared" si="18"/>
        <v/>
      </c>
      <c r="G118" s="64" t="str">
        <f>IF(E118="","***",IF(E118="*N",D118,IF(E118="*H",AA$9,IF(E118="*T","TOTAL (Store Count: "&amp;B117&amp;")",IFERROR(VLOOKUP(F118,DATA_FINAL!$A$5:$G$324,7,FALSE),"")))))</f>
        <v>***</v>
      </c>
      <c r="H118" s="71" t="str">
        <f>IF($G118=$D118,AF$8,IF($G118=$AA$9,AF$9,IF(LEFT($G118,5)=LEFT($AA$10,5),SUMIFS(DATA_FINAL!$AC$5:$AC$350,DATA_FINAL!$B$5:$B$350,$C118,DATA_FINAL!$D$5:$D$350,$D118),IF($G118="***","***",IFERROR(SUMIFS(DATA_FINAL!$AC$5:$AC$350,DATA_FINAL!$A$5:$A$350,$F118),"")))))</f>
        <v>***</v>
      </c>
      <c r="I118" s="72" t="str">
        <f>IF($G118=$D118,AB$8,IF($G118=$AA$9,AB$9,IF(LEFT($G118,5)=LEFT($AA$10,5),SUMIFS(DATA_FINAL!$P$5:$P$350,DATA_FINAL!$B$5:$B$350,$C118,DATA_FINAL!$D$5:$D$350,$D118),IF($G118="***","***",IFERROR(SUMIFS(DATA_FINAL!$P$5:$P$350,DATA_FINAL!$A$5:$A$350,$F118),"")))))</f>
        <v>***</v>
      </c>
      <c r="J118" s="72" t="str">
        <f>IF($G118=$D118,AC$8,IF($G118=$AA$9,AC$9,IF(LEFT($G118,5)=LEFT($AA$10,5),SUMIFS(DATA_FINAL!$S$5:$S$350,DATA_FINAL!$B$5:$B$350,$C118,DATA_FINAL!$D$5:$D$350,$D118),IF($G118="***","***",IFERROR(SUMIFS(DATA_FINAL!$S$5:$S$350,DATA_FINAL!$A$5:$A$350,$F118),"")))))</f>
        <v>***</v>
      </c>
      <c r="K118" s="84" t="str">
        <f t="shared" si="13"/>
        <v>***</v>
      </c>
      <c r="L118" s="72" t="str">
        <f t="shared" si="14"/>
        <v>***</v>
      </c>
      <c r="M118" s="72" t="str">
        <f t="shared" si="19"/>
        <v>***</v>
      </c>
      <c r="N118" s="71" t="str">
        <f>IF($G118=$D118,AJ$8,IF($G118=$AA$9,AJ$9,IF(LEFT($G118,5)=LEFT($AA$10,5),SUMIFS(DATA_FINAL!$AG$5:$AG$350,DATA_FINAL!$B$5:$B$350,$C118,DATA_FINAL!$D$5:$D$350,$D118),IF($G118="***","***",IFERROR(SUMIFS(DATA_FINAL!$AG$5:$AG$350,DATA_FINAL!$A$5:$A$350,$F118),"")))))</f>
        <v>***</v>
      </c>
      <c r="O118" s="307" t="str">
        <f t="shared" si="17"/>
        <v>***</v>
      </c>
    </row>
    <row r="119" spans="1:15" ht="15" customHeight="1" x14ac:dyDescent="0.35">
      <c r="A119" t="str">
        <f>IF(A118="","",IF(B118&gt;(SUMIFS(KEY!$Z$6:$Z$110,KEY!$X$6:$X$110,C119&amp;"-"&amp;A118)+1),IF((A118+1)&gt;$AA$6,"",(A118+1)),A118))</f>
        <v/>
      </c>
      <c r="B119" t="str">
        <f>IF(A119="","",COUNTIFS($A$8:$A119,A119)-2)</f>
        <v/>
      </c>
      <c r="C119" t="str">
        <f t="shared" si="16"/>
        <v>CarGurus.com</v>
      </c>
      <c r="D119" t="str">
        <f>IFERROR(VLOOKUP($C119&amp;"-"&amp;$A119,KEY!$X$6:$Y$110,2,FALSE),"")</f>
        <v/>
      </c>
      <c r="E119" t="str">
        <f>IF(B119=-1,"*N",IF(B119=0,"*H",IF(B119&lt;(COUNTIFS(DATA_FINAL!$B$5:$B$350,C119,DATA_FINAL!$D$5:$D$350,D119)+1),VLOOKUP(C119&amp;"-"&amp;D119&amp;"-"&amp;B119,DATA_FINAL!$F$5:$G$350,2,FALSE),IF(B119=(COUNTIFS(DATA_FINAL!$B$5:$B$350,C119,DATA_FINAL!$D$5:$D$350,D119)+1),"*T",""))))</f>
        <v/>
      </c>
      <c r="F119" t="str">
        <f t="shared" si="18"/>
        <v/>
      </c>
      <c r="G119" s="64" t="str">
        <f>IF(E119="","***",IF(E119="*N",D119,IF(E119="*H",AA$9,IF(E119="*T","TOTAL (Store Count: "&amp;B118&amp;")",IFERROR(VLOOKUP(F119,DATA_FINAL!$A$5:$G$324,7,FALSE),"")))))</f>
        <v>***</v>
      </c>
      <c r="H119" s="71" t="str">
        <f>IF($G119=$D119,AF$8,IF($G119=$AA$9,AF$9,IF(LEFT($G119,5)=LEFT($AA$10,5),SUMIFS(DATA_FINAL!$AC$5:$AC$350,DATA_FINAL!$B$5:$B$350,$C119,DATA_FINAL!$D$5:$D$350,$D119),IF($G119="***","***",IFERROR(SUMIFS(DATA_FINAL!$AC$5:$AC$350,DATA_FINAL!$A$5:$A$350,$F119),"")))))</f>
        <v>***</v>
      </c>
      <c r="I119" s="72" t="str">
        <f>IF($G119=$D119,AB$8,IF($G119=$AA$9,AB$9,IF(LEFT($G119,5)=LEFT($AA$10,5),SUMIFS(DATA_FINAL!$P$5:$P$350,DATA_FINAL!$B$5:$B$350,$C119,DATA_FINAL!$D$5:$D$350,$D119),IF($G119="***","***",IFERROR(SUMIFS(DATA_FINAL!$P$5:$P$350,DATA_FINAL!$A$5:$A$350,$F119),"")))))</f>
        <v>***</v>
      </c>
      <c r="J119" s="72" t="str">
        <f>IF($G119=$D119,AC$8,IF($G119=$AA$9,AC$9,IF(LEFT($G119,5)=LEFT($AA$10,5),SUMIFS(DATA_FINAL!$S$5:$S$350,DATA_FINAL!$B$5:$B$350,$C119,DATA_FINAL!$D$5:$D$350,$D119),IF($G119="***","***",IFERROR(SUMIFS(DATA_FINAL!$S$5:$S$350,DATA_FINAL!$A$5:$A$350,$F119),"")))))</f>
        <v>***</v>
      </c>
      <c r="K119" s="84" t="str">
        <f t="shared" si="13"/>
        <v>***</v>
      </c>
      <c r="L119" s="72" t="str">
        <f t="shared" si="14"/>
        <v>***</v>
      </c>
      <c r="M119" s="72" t="str">
        <f t="shared" si="19"/>
        <v>***</v>
      </c>
      <c r="N119" s="71" t="str">
        <f>IF($G119=$D119,AJ$8,IF($G119=$AA$9,AJ$9,IF(LEFT($G119,5)=LEFT($AA$10,5),SUMIFS(DATA_FINAL!$AG$5:$AG$350,DATA_FINAL!$B$5:$B$350,$C119,DATA_FINAL!$D$5:$D$350,$D119),IF($G119="***","***",IFERROR(SUMIFS(DATA_FINAL!$AG$5:$AG$350,DATA_FINAL!$A$5:$A$350,$F119),"")))))</f>
        <v>***</v>
      </c>
      <c r="O119" s="307" t="str">
        <f t="shared" si="17"/>
        <v>***</v>
      </c>
    </row>
    <row r="120" spans="1:15" ht="15" customHeight="1" x14ac:dyDescent="0.35">
      <c r="A120" t="str">
        <f>IF(A119="","",IF(B119&gt;(SUMIFS(KEY!$Z$6:$Z$110,KEY!$X$6:$X$110,C120&amp;"-"&amp;A119)+1),IF((A119+1)&gt;$AA$6,"",(A119+1)),A119))</f>
        <v/>
      </c>
      <c r="B120" t="str">
        <f>IF(A120="","",COUNTIFS($A$8:$A120,A120)-2)</f>
        <v/>
      </c>
      <c r="C120" t="str">
        <f t="shared" si="16"/>
        <v>CarGurus.com</v>
      </c>
      <c r="D120" t="str">
        <f>IFERROR(VLOOKUP($C120&amp;"-"&amp;$A120,KEY!$X$6:$Y$110,2,FALSE),"")</f>
        <v/>
      </c>
      <c r="E120" t="str">
        <f>IF(B120=-1,"*N",IF(B120=0,"*H",IF(B120&lt;(COUNTIFS(DATA_FINAL!$B$5:$B$350,C120,DATA_FINAL!$D$5:$D$350,D120)+1),VLOOKUP(C120&amp;"-"&amp;D120&amp;"-"&amp;B120,DATA_FINAL!$F$5:$G$350,2,FALSE),IF(B120=(COUNTIFS(DATA_FINAL!$B$5:$B$350,C120,DATA_FINAL!$D$5:$D$350,D120)+1),"*T",""))))</f>
        <v/>
      </c>
      <c r="F120" t="str">
        <f t="shared" si="18"/>
        <v/>
      </c>
      <c r="G120" s="64" t="str">
        <f>IF(E120="","***",IF(E120="*N",D120,IF(E120="*H",AA$9,IF(E120="*T","TOTAL (Store Count: "&amp;B119&amp;")",IFERROR(VLOOKUP(F120,DATA_FINAL!$A$5:$G$324,7,FALSE),"")))))</f>
        <v>***</v>
      </c>
      <c r="H120" s="71" t="str">
        <f>IF($G120=$D120,AF$8,IF($G120=$AA$9,AF$9,IF(LEFT($G120,5)=LEFT($AA$10,5),SUMIFS(DATA_FINAL!$AC$5:$AC$350,DATA_FINAL!$B$5:$B$350,$C120,DATA_FINAL!$D$5:$D$350,$D120),IF($G120="***","***",IFERROR(SUMIFS(DATA_FINAL!$AC$5:$AC$350,DATA_FINAL!$A$5:$A$350,$F120),"")))))</f>
        <v>***</v>
      </c>
      <c r="I120" s="72" t="str">
        <f>IF($G120=$D120,AB$8,IF($G120=$AA$9,AB$9,IF(LEFT($G120,5)=LEFT($AA$10,5),SUMIFS(DATA_FINAL!$P$5:$P$350,DATA_FINAL!$B$5:$B$350,$C120,DATA_FINAL!$D$5:$D$350,$D120),IF($G120="***","***",IFERROR(SUMIFS(DATA_FINAL!$P$5:$P$350,DATA_FINAL!$A$5:$A$350,$F120),"")))))</f>
        <v>***</v>
      </c>
      <c r="J120" s="72" t="str">
        <f>IF($G120=$D120,AC$8,IF($G120=$AA$9,AC$9,IF(LEFT($G120,5)=LEFT($AA$10,5),SUMIFS(DATA_FINAL!$S$5:$S$350,DATA_FINAL!$B$5:$B$350,$C120,DATA_FINAL!$D$5:$D$350,$D120),IF($G120="***","***",IFERROR(SUMIFS(DATA_FINAL!$S$5:$S$350,DATA_FINAL!$A$5:$A$350,$F120),"")))))</f>
        <v>***</v>
      </c>
      <c r="K120" s="84" t="str">
        <f t="shared" si="13"/>
        <v>***</v>
      </c>
      <c r="L120" s="72" t="str">
        <f t="shared" si="14"/>
        <v>***</v>
      </c>
      <c r="M120" s="72" t="str">
        <f t="shared" si="19"/>
        <v>***</v>
      </c>
      <c r="N120" s="71" t="str">
        <f>IF($G120=$D120,AJ$8,IF($G120=$AA$9,AJ$9,IF(LEFT($G120,5)=LEFT($AA$10,5),SUMIFS(DATA_FINAL!$AG$5:$AG$350,DATA_FINAL!$B$5:$B$350,$C120,DATA_FINAL!$D$5:$D$350,$D120),IF($G120="***","***",IFERROR(SUMIFS(DATA_FINAL!$AG$5:$AG$350,DATA_FINAL!$A$5:$A$350,$F120),"")))))</f>
        <v>***</v>
      </c>
      <c r="O120" s="307" t="str">
        <f t="shared" si="17"/>
        <v>***</v>
      </c>
    </row>
    <row r="121" spans="1:15" ht="15" customHeight="1" x14ac:dyDescent="0.35">
      <c r="A121" t="str">
        <f>IF(A120="","",IF(B120&gt;(SUMIFS(KEY!$Z$6:$Z$110,KEY!$X$6:$X$110,C121&amp;"-"&amp;A120)+1),IF((A120+1)&gt;$AA$6,"",(A120+1)),A120))</f>
        <v/>
      </c>
      <c r="B121" t="str">
        <f>IF(A121="","",COUNTIFS($A$8:$A121,A121)-2)</f>
        <v/>
      </c>
      <c r="C121" t="str">
        <f t="shared" si="16"/>
        <v>CarGurus.com</v>
      </c>
      <c r="D121" t="str">
        <f>IFERROR(VLOOKUP($C121&amp;"-"&amp;$A121,KEY!$X$6:$Y$110,2,FALSE),"")</f>
        <v/>
      </c>
      <c r="E121" t="str">
        <f>IF(B121=-1,"*N",IF(B121=0,"*H",IF(B121&lt;(COUNTIFS(DATA_FINAL!$B$5:$B$350,C121,DATA_FINAL!$D$5:$D$350,D121)+1),VLOOKUP(C121&amp;"-"&amp;D121&amp;"-"&amp;B121,DATA_FINAL!$F$5:$G$350,2,FALSE),IF(B121=(COUNTIFS(DATA_FINAL!$B$5:$B$350,C121,DATA_FINAL!$D$5:$D$350,D121)+1),"*T",""))))</f>
        <v/>
      </c>
      <c r="F121" t="str">
        <f t="shared" si="18"/>
        <v/>
      </c>
      <c r="G121" s="64" t="str">
        <f>IF(E121="","***",IF(E121="*N",D121,IF(E121="*H",AA$9,IF(E121="*T","TOTAL (Store Count: "&amp;B120&amp;")",IFERROR(VLOOKUP(F121,DATA_FINAL!$A$5:$G$324,7,FALSE),"")))))</f>
        <v>***</v>
      </c>
      <c r="H121" s="71" t="str">
        <f>IF($G121=$D121,AF$8,IF($G121=$AA$9,AF$9,IF(LEFT($G121,5)=LEFT($AA$10,5),SUMIFS(DATA_FINAL!$AC$5:$AC$350,DATA_FINAL!$B$5:$B$350,$C121,DATA_FINAL!$D$5:$D$350,$D121),IF($G121="***","***",IFERROR(SUMIFS(DATA_FINAL!$AC$5:$AC$350,DATA_FINAL!$A$5:$A$350,$F121),"")))))</f>
        <v>***</v>
      </c>
      <c r="I121" s="72" t="str">
        <f>IF($G121=$D121,AB$8,IF($G121=$AA$9,AB$9,IF(LEFT($G121,5)=LEFT($AA$10,5),SUMIFS(DATA_FINAL!$P$5:$P$350,DATA_FINAL!$B$5:$B$350,$C121,DATA_FINAL!$D$5:$D$350,$D121),IF($G121="***","***",IFERROR(SUMIFS(DATA_FINAL!$P$5:$P$350,DATA_FINAL!$A$5:$A$350,$F121),"")))))</f>
        <v>***</v>
      </c>
      <c r="J121" s="72" t="str">
        <f>IF($G121=$D121,AC$8,IF($G121=$AA$9,AC$9,IF(LEFT($G121,5)=LEFT($AA$10,5),SUMIFS(DATA_FINAL!$S$5:$S$350,DATA_FINAL!$B$5:$B$350,$C121,DATA_FINAL!$D$5:$D$350,$D121),IF($G121="***","***",IFERROR(SUMIFS(DATA_FINAL!$S$5:$S$350,DATA_FINAL!$A$5:$A$350,$F121),"")))))</f>
        <v>***</v>
      </c>
      <c r="K121" s="84" t="str">
        <f t="shared" si="13"/>
        <v>***</v>
      </c>
      <c r="L121" s="72" t="str">
        <f t="shared" si="14"/>
        <v>***</v>
      </c>
      <c r="M121" s="72" t="str">
        <f t="shared" si="19"/>
        <v>***</v>
      </c>
      <c r="N121" s="71" t="str">
        <f>IF($G121=$D121,AJ$8,IF($G121=$AA$9,AJ$9,IF(LEFT($G121,5)=LEFT($AA$10,5),SUMIFS(DATA_FINAL!$AG$5:$AG$350,DATA_FINAL!$B$5:$B$350,$C121,DATA_FINAL!$D$5:$D$350,$D121),IF($G121="***","***",IFERROR(SUMIFS(DATA_FINAL!$AG$5:$AG$350,DATA_FINAL!$A$5:$A$350,$F121),"")))))</f>
        <v>***</v>
      </c>
      <c r="O121" s="307" t="str">
        <f t="shared" si="17"/>
        <v>***</v>
      </c>
    </row>
    <row r="122" spans="1:15" ht="15" customHeight="1" x14ac:dyDescent="0.35">
      <c r="A122" t="str">
        <f>IF(A121="","",IF(B121&gt;(SUMIFS(KEY!$Z$6:$Z$110,KEY!$X$6:$X$110,C122&amp;"-"&amp;A121)+1),IF((A121+1)&gt;$AA$6,"",(A121+1)),A121))</f>
        <v/>
      </c>
      <c r="B122" t="str">
        <f>IF(A122="","",COUNTIFS($A$8:$A122,A122)-2)</f>
        <v/>
      </c>
      <c r="C122" t="str">
        <f t="shared" si="16"/>
        <v>CarGurus.com</v>
      </c>
      <c r="D122" t="str">
        <f>IFERROR(VLOOKUP($C122&amp;"-"&amp;$A122,KEY!$X$6:$Y$110,2,FALSE),"")</f>
        <v/>
      </c>
      <c r="E122" t="str">
        <f>IF(B122=-1,"*N",IF(B122=0,"*H",IF(B122&lt;(COUNTIFS(DATA_FINAL!$B$5:$B$350,C122,DATA_FINAL!$D$5:$D$350,D122)+1),VLOOKUP(C122&amp;"-"&amp;D122&amp;"-"&amp;B122,DATA_FINAL!$F$5:$G$350,2,FALSE),IF(B122=(COUNTIFS(DATA_FINAL!$B$5:$B$350,C122,DATA_FINAL!$D$5:$D$350,D122)+1),"*T",""))))</f>
        <v/>
      </c>
      <c r="F122" t="str">
        <f t="shared" si="18"/>
        <v/>
      </c>
      <c r="G122" s="64" t="str">
        <f>IF(E122="","***",IF(E122="*N",D122,IF(E122="*H",AA$9,IF(E122="*T","TOTAL (Store Count: "&amp;B121&amp;")",IFERROR(VLOOKUP(F122,DATA_FINAL!$A$5:$G$324,7,FALSE),"")))))</f>
        <v>***</v>
      </c>
      <c r="H122" s="71" t="str">
        <f>IF($G122=$D122,AF$8,IF($G122=$AA$9,AF$9,IF(LEFT($G122,5)=LEFT($AA$10,5),SUMIFS(DATA_FINAL!$AC$5:$AC$350,DATA_FINAL!$B$5:$B$350,$C122,DATA_FINAL!$D$5:$D$350,$D122),IF($G122="***","***",IFERROR(SUMIFS(DATA_FINAL!$AC$5:$AC$350,DATA_FINAL!$A$5:$A$350,$F122),"")))))</f>
        <v>***</v>
      </c>
      <c r="I122" s="72" t="str">
        <f>IF($G122=$D122,AB$8,IF($G122=$AA$9,AB$9,IF(LEFT($G122,5)=LEFT($AA$10,5),SUMIFS(DATA_FINAL!$P$5:$P$350,DATA_FINAL!$B$5:$B$350,$C122,DATA_FINAL!$D$5:$D$350,$D122),IF($G122="***","***",IFERROR(SUMIFS(DATA_FINAL!$P$5:$P$350,DATA_FINAL!$A$5:$A$350,$F122),"")))))</f>
        <v>***</v>
      </c>
      <c r="J122" s="72" t="str">
        <f>IF($G122=$D122,AC$8,IF($G122=$AA$9,AC$9,IF(LEFT($G122,5)=LEFT($AA$10,5),SUMIFS(DATA_FINAL!$S$5:$S$350,DATA_FINAL!$B$5:$B$350,$C122,DATA_FINAL!$D$5:$D$350,$D122),IF($G122="***","***",IFERROR(SUMIFS(DATA_FINAL!$S$5:$S$350,DATA_FINAL!$A$5:$A$350,$F122),"")))))</f>
        <v>***</v>
      </c>
      <c r="K122" s="84" t="str">
        <f t="shared" si="13"/>
        <v>***</v>
      </c>
      <c r="L122" s="72" t="str">
        <f t="shared" si="14"/>
        <v>***</v>
      </c>
      <c r="M122" s="72" t="str">
        <f t="shared" si="19"/>
        <v>***</v>
      </c>
      <c r="N122" s="71" t="str">
        <f>IF($G122=$D122,AJ$8,IF($G122=$AA$9,AJ$9,IF(LEFT($G122,5)=LEFT($AA$10,5),SUMIFS(DATA_FINAL!$AG$5:$AG$350,DATA_FINAL!$B$5:$B$350,$C122,DATA_FINAL!$D$5:$D$350,$D122),IF($G122="***","***",IFERROR(SUMIFS(DATA_FINAL!$AG$5:$AG$350,DATA_FINAL!$A$5:$A$350,$F122),"")))))</f>
        <v>***</v>
      </c>
      <c r="O122" s="307" t="str">
        <f t="shared" si="17"/>
        <v>***</v>
      </c>
    </row>
    <row r="123" spans="1:15" ht="15" customHeight="1" x14ac:dyDescent="0.35">
      <c r="A123" t="str">
        <f>IF(A122="","",IF(B122&gt;(SUMIFS(KEY!$Z$6:$Z$110,KEY!$X$6:$X$110,C123&amp;"-"&amp;A122)+1),IF((A122+1)&gt;$AA$6,"",(A122+1)),A122))</f>
        <v/>
      </c>
      <c r="B123" t="str">
        <f>IF(A123="","",COUNTIFS($A$8:$A123,A123)-2)</f>
        <v/>
      </c>
      <c r="C123" t="str">
        <f t="shared" si="16"/>
        <v>CarGurus.com</v>
      </c>
      <c r="D123" t="str">
        <f>IFERROR(VLOOKUP($C123&amp;"-"&amp;$A123,KEY!$X$6:$Y$110,2,FALSE),"")</f>
        <v/>
      </c>
      <c r="E123" t="str">
        <f>IF(B123=-1,"*N",IF(B123=0,"*H",IF(B123&lt;(COUNTIFS(DATA_FINAL!$B$5:$B$350,C123,DATA_FINAL!$D$5:$D$350,D123)+1),VLOOKUP(C123&amp;"-"&amp;D123&amp;"-"&amp;B123,DATA_FINAL!$F$5:$G$350,2,FALSE),IF(B123=(COUNTIFS(DATA_FINAL!$B$5:$B$350,C123,DATA_FINAL!$D$5:$D$350,D123)+1),"*T",""))))</f>
        <v/>
      </c>
      <c r="F123" t="str">
        <f t="shared" si="18"/>
        <v/>
      </c>
      <c r="G123" s="64" t="str">
        <f>IF(E123="","***",IF(E123="*N",D123,IF(E123="*H",AA$9,IF(E123="*T","TOTAL (Store Count: "&amp;B122&amp;")",IFERROR(VLOOKUP(F123,DATA_FINAL!$A$5:$G$324,7,FALSE),"")))))</f>
        <v>***</v>
      </c>
      <c r="H123" s="71" t="str">
        <f>IF($G123=$D123,AF$8,IF($G123=$AA$9,AF$9,IF(LEFT($G123,5)=LEFT($AA$10,5),SUMIFS(DATA_FINAL!$AC$5:$AC$350,DATA_FINAL!$B$5:$B$350,$C123,DATA_FINAL!$D$5:$D$350,$D123),IF($G123="***","***",IFERROR(SUMIFS(DATA_FINAL!$AC$5:$AC$350,DATA_FINAL!$A$5:$A$350,$F123),"")))))</f>
        <v>***</v>
      </c>
      <c r="I123" s="72" t="str">
        <f>IF($G123=$D123,AB$8,IF($G123=$AA$9,AB$9,IF(LEFT($G123,5)=LEFT($AA$10,5),SUMIFS(DATA_FINAL!$P$5:$P$350,DATA_FINAL!$B$5:$B$350,$C123,DATA_FINAL!$D$5:$D$350,$D123),IF($G123="***","***",IFERROR(SUMIFS(DATA_FINAL!$P$5:$P$350,DATA_FINAL!$A$5:$A$350,$F123),"")))))</f>
        <v>***</v>
      </c>
      <c r="J123" s="72" t="str">
        <f>IF($G123=$D123,AC$8,IF($G123=$AA$9,AC$9,IF(LEFT($G123,5)=LEFT($AA$10,5),SUMIFS(DATA_FINAL!$S$5:$S$350,DATA_FINAL!$B$5:$B$350,$C123,DATA_FINAL!$D$5:$D$350,$D123),IF($G123="***","***",IFERROR(SUMIFS(DATA_FINAL!$S$5:$S$350,DATA_FINAL!$A$5:$A$350,$F123),"")))))</f>
        <v>***</v>
      </c>
      <c r="K123" s="84" t="str">
        <f t="shared" si="13"/>
        <v>***</v>
      </c>
      <c r="L123" s="72" t="str">
        <f t="shared" si="14"/>
        <v>***</v>
      </c>
      <c r="M123" s="72" t="str">
        <f t="shared" si="19"/>
        <v>***</v>
      </c>
      <c r="N123" s="71" t="str">
        <f>IF($G123=$D123,AJ$8,IF($G123=$AA$9,AJ$9,IF(LEFT($G123,5)=LEFT($AA$10,5),SUMIFS(DATA_FINAL!$AG$5:$AG$350,DATA_FINAL!$B$5:$B$350,$C123,DATA_FINAL!$D$5:$D$350,$D123),IF($G123="***","***",IFERROR(SUMIFS(DATA_FINAL!$AG$5:$AG$350,DATA_FINAL!$A$5:$A$350,$F123),"")))))</f>
        <v>***</v>
      </c>
      <c r="O123" s="307" t="str">
        <f t="shared" si="17"/>
        <v>***</v>
      </c>
    </row>
    <row r="124" spans="1:15" ht="15" customHeight="1" x14ac:dyDescent="0.35">
      <c r="A124" t="str">
        <f>IF(A123="","",IF(B123&gt;(SUMIFS(KEY!$Z$6:$Z$110,KEY!$X$6:$X$110,C124&amp;"-"&amp;A123)+1),IF((A123+1)&gt;$AA$6,"",(A123+1)),A123))</f>
        <v/>
      </c>
      <c r="B124" t="str">
        <f>IF(A124="","",COUNTIFS($A$8:$A124,A124)-2)</f>
        <v/>
      </c>
      <c r="C124" t="str">
        <f t="shared" si="16"/>
        <v>CarGurus.com</v>
      </c>
      <c r="D124" t="str">
        <f>IFERROR(VLOOKUP($C124&amp;"-"&amp;$A124,KEY!$X$6:$Y$110,2,FALSE),"")</f>
        <v/>
      </c>
      <c r="E124" t="str">
        <f>IF(B124=-1,"*N",IF(B124=0,"*H",IF(B124&lt;(COUNTIFS(DATA_FINAL!$B$5:$B$350,C124,DATA_FINAL!$D$5:$D$350,D124)+1),VLOOKUP(C124&amp;"-"&amp;D124&amp;"-"&amp;B124,DATA_FINAL!$F$5:$G$350,2,FALSE),IF(B124=(COUNTIFS(DATA_FINAL!$B$5:$B$350,C124,DATA_FINAL!$D$5:$D$350,D124)+1),"*T",""))))</f>
        <v/>
      </c>
      <c r="F124" t="str">
        <f t="shared" si="18"/>
        <v/>
      </c>
      <c r="G124" s="64" t="str">
        <f>IF(E124="","***",IF(E124="*N",D124,IF(E124="*H",AA$9,IF(E124="*T","TOTAL (Store Count: "&amp;B123&amp;")",IFERROR(VLOOKUP(F124,DATA_FINAL!$A$5:$G$324,7,FALSE),"")))))</f>
        <v>***</v>
      </c>
      <c r="H124" s="71" t="str">
        <f>IF($G124=$D124,AF$8,IF($G124=$AA$9,AF$9,IF(LEFT($G124,5)=LEFT($AA$10,5),SUMIFS(DATA_FINAL!$AC$5:$AC$350,DATA_FINAL!$B$5:$B$350,$C124,DATA_FINAL!$D$5:$D$350,$D124),IF($G124="***","***",IFERROR(SUMIFS(DATA_FINAL!$AC$5:$AC$350,DATA_FINAL!$A$5:$A$350,$F124),"")))))</f>
        <v>***</v>
      </c>
      <c r="I124" s="72" t="str">
        <f>IF($G124=$D124,AB$8,IF($G124=$AA$9,AB$9,IF(LEFT($G124,5)=LEFT($AA$10,5),SUMIFS(DATA_FINAL!$P$5:$P$350,DATA_FINAL!$B$5:$B$350,$C124,DATA_FINAL!$D$5:$D$350,$D124),IF($G124="***","***",IFERROR(SUMIFS(DATA_FINAL!$P$5:$P$350,DATA_FINAL!$A$5:$A$350,$F124),"")))))</f>
        <v>***</v>
      </c>
      <c r="J124" s="72" t="str">
        <f>IF($G124=$D124,AC$8,IF($G124=$AA$9,AC$9,IF(LEFT($G124,5)=LEFT($AA$10,5),SUMIFS(DATA_FINAL!$S$5:$S$350,DATA_FINAL!$B$5:$B$350,$C124,DATA_FINAL!$D$5:$D$350,$D124),IF($G124="***","***",IFERROR(SUMIFS(DATA_FINAL!$S$5:$S$350,DATA_FINAL!$A$5:$A$350,$F124),"")))))</f>
        <v>***</v>
      </c>
      <c r="K124" s="84" t="str">
        <f t="shared" si="13"/>
        <v>***</v>
      </c>
      <c r="L124" s="72" t="str">
        <f t="shared" si="14"/>
        <v>***</v>
      </c>
      <c r="M124" s="72" t="str">
        <f t="shared" si="19"/>
        <v>***</v>
      </c>
      <c r="N124" s="71" t="str">
        <f>IF($G124=$D124,AJ$8,IF($G124=$AA$9,AJ$9,IF(LEFT($G124,5)=LEFT($AA$10,5),SUMIFS(DATA_FINAL!$AG$5:$AG$350,DATA_FINAL!$B$5:$B$350,$C124,DATA_FINAL!$D$5:$D$350,$D124),IF($G124="***","***",IFERROR(SUMIFS(DATA_FINAL!$AG$5:$AG$350,DATA_FINAL!$A$5:$A$350,$F124),"")))))</f>
        <v>***</v>
      </c>
      <c r="O124" s="307" t="str">
        <f t="shared" si="17"/>
        <v>***</v>
      </c>
    </row>
    <row r="125" spans="1:15" ht="15" customHeight="1" x14ac:dyDescent="0.35">
      <c r="A125" t="str">
        <f>IF(A124="","",IF(B124&gt;(SUMIFS(KEY!$Z$6:$Z$110,KEY!$X$6:$X$110,C125&amp;"-"&amp;A124)+1),IF((A124+1)&gt;$AA$6,"",(A124+1)),A124))</f>
        <v/>
      </c>
      <c r="B125" t="str">
        <f>IF(A125="","",COUNTIFS($A$8:$A125,A125)-2)</f>
        <v/>
      </c>
      <c r="C125" t="str">
        <f t="shared" si="16"/>
        <v>CarGurus.com</v>
      </c>
      <c r="D125" t="str">
        <f>IFERROR(VLOOKUP($C125&amp;"-"&amp;$A125,KEY!$X$6:$Y$110,2,FALSE),"")</f>
        <v/>
      </c>
      <c r="E125" t="str">
        <f>IF(B125=-1,"*N",IF(B125=0,"*H",IF(B125&lt;(COUNTIFS(DATA_FINAL!$B$5:$B$350,C125,DATA_FINAL!$D$5:$D$350,D125)+1),VLOOKUP(C125&amp;"-"&amp;D125&amp;"-"&amp;B125,DATA_FINAL!$F$5:$G$350,2,FALSE),IF(B125=(COUNTIFS(DATA_FINAL!$B$5:$B$350,C125,DATA_FINAL!$D$5:$D$350,D125)+1),"*T",""))))</f>
        <v/>
      </c>
      <c r="F125" t="str">
        <f t="shared" si="18"/>
        <v/>
      </c>
      <c r="G125" s="64" t="str">
        <f>IF(E125="","***",IF(E125="*N",D125,IF(E125="*H",AA$9,IF(E125="*T","TOTAL (Store Count: "&amp;B124&amp;")",IFERROR(VLOOKUP(F125,DATA_FINAL!$A$5:$G$324,7,FALSE),"")))))</f>
        <v>***</v>
      </c>
      <c r="H125" s="71" t="str">
        <f>IF($G125=$D125,AF$8,IF($G125=$AA$9,AF$9,IF(LEFT($G125,5)=LEFT($AA$10,5),SUMIFS(DATA_FINAL!$AC$5:$AC$350,DATA_FINAL!$B$5:$B$350,$C125,DATA_FINAL!$D$5:$D$350,$D125),IF($G125="***","***",IFERROR(SUMIFS(DATA_FINAL!$AC$5:$AC$350,DATA_FINAL!$A$5:$A$350,$F125),"")))))</f>
        <v>***</v>
      </c>
      <c r="I125" s="72" t="str">
        <f>IF($G125=$D125,AB$8,IF($G125=$AA$9,AB$9,IF(LEFT($G125,5)=LEFT($AA$10,5),SUMIFS(DATA_FINAL!$P$5:$P$350,DATA_FINAL!$B$5:$B$350,$C125,DATA_FINAL!$D$5:$D$350,$D125),IF($G125="***","***",IFERROR(SUMIFS(DATA_FINAL!$P$5:$P$350,DATA_FINAL!$A$5:$A$350,$F125),"")))))</f>
        <v>***</v>
      </c>
      <c r="J125" s="72" t="str">
        <f>IF($G125=$D125,AC$8,IF($G125=$AA$9,AC$9,IF(LEFT($G125,5)=LEFT($AA$10,5),SUMIFS(DATA_FINAL!$S$5:$S$350,DATA_FINAL!$B$5:$B$350,$C125,DATA_FINAL!$D$5:$D$350,$D125),IF($G125="***","***",IFERROR(SUMIFS(DATA_FINAL!$S$5:$S$350,DATA_FINAL!$A$5:$A$350,$F125),"")))))</f>
        <v>***</v>
      </c>
      <c r="K125" s="84" t="str">
        <f t="shared" si="13"/>
        <v>***</v>
      </c>
      <c r="L125" s="72" t="str">
        <f t="shared" si="14"/>
        <v>***</v>
      </c>
      <c r="M125" s="72" t="str">
        <f t="shared" si="19"/>
        <v>***</v>
      </c>
      <c r="N125" s="71" t="str">
        <f>IF($G125=$D125,AJ$8,IF($G125=$AA$9,AJ$9,IF(LEFT($G125,5)=LEFT($AA$10,5),SUMIFS(DATA_FINAL!$AG$5:$AG$350,DATA_FINAL!$B$5:$B$350,$C125,DATA_FINAL!$D$5:$D$350,$D125),IF($G125="***","***",IFERROR(SUMIFS(DATA_FINAL!$AG$5:$AG$350,DATA_FINAL!$A$5:$A$350,$F125),"")))))</f>
        <v>***</v>
      </c>
      <c r="O125" s="307" t="str">
        <f t="shared" si="17"/>
        <v>***</v>
      </c>
    </row>
    <row r="126" spans="1:15" ht="15" customHeight="1" x14ac:dyDescent="0.35">
      <c r="A126" t="str">
        <f>IF(A125="","",IF(B125&gt;(SUMIFS(KEY!$Z$6:$Z$110,KEY!$X$6:$X$110,C126&amp;"-"&amp;A125)+1),IF((A125+1)&gt;$AA$6,"",(A125+1)),A125))</f>
        <v/>
      </c>
      <c r="B126" t="str">
        <f>IF(A126="","",COUNTIFS($A$8:$A126,A126)-2)</f>
        <v/>
      </c>
      <c r="C126" t="str">
        <f t="shared" si="16"/>
        <v>CarGurus.com</v>
      </c>
      <c r="D126" t="str">
        <f>IFERROR(VLOOKUP($C126&amp;"-"&amp;$A126,KEY!$X$6:$Y$110,2,FALSE),"")</f>
        <v/>
      </c>
      <c r="E126" t="str">
        <f>IF(B126=-1,"*N",IF(B126=0,"*H",IF(B126&lt;(COUNTIFS(DATA_FINAL!$B$5:$B$350,C126,DATA_FINAL!$D$5:$D$350,D126)+1),VLOOKUP(C126&amp;"-"&amp;D126&amp;"-"&amp;B126,DATA_FINAL!$F$5:$G$350,2,FALSE),IF(B126=(COUNTIFS(DATA_FINAL!$B$5:$B$350,C126,DATA_FINAL!$D$5:$D$350,D126)+1),"*T",""))))</f>
        <v/>
      </c>
      <c r="F126" t="str">
        <f t="shared" si="18"/>
        <v/>
      </c>
      <c r="G126" s="64" t="str">
        <f>IF(E126="","***",IF(E126="*N",D126,IF(E126="*H",AA$9,IF(E126="*T","TOTAL (Store Count: "&amp;B125&amp;")",IFERROR(VLOOKUP(F126,DATA_FINAL!$A$5:$G$324,7,FALSE),"")))))</f>
        <v>***</v>
      </c>
      <c r="H126" s="71" t="str">
        <f>IF($G126=$D126,AF$8,IF($G126=$AA$9,AF$9,IF(LEFT($G126,5)=LEFT($AA$10,5),SUMIFS(DATA_FINAL!$AC$5:$AC$350,DATA_FINAL!$B$5:$B$350,$C126,DATA_FINAL!$D$5:$D$350,$D126),IF($G126="***","***",IFERROR(SUMIFS(DATA_FINAL!$AC$5:$AC$350,DATA_FINAL!$A$5:$A$350,$F126),"")))))</f>
        <v>***</v>
      </c>
      <c r="I126" s="72" t="str">
        <f>IF($G126=$D126,AB$8,IF($G126=$AA$9,AB$9,IF(LEFT($G126,5)=LEFT($AA$10,5),SUMIFS(DATA_FINAL!$P$5:$P$350,DATA_FINAL!$B$5:$B$350,$C126,DATA_FINAL!$D$5:$D$350,$D126),IF($G126="***","***",IFERROR(SUMIFS(DATA_FINAL!$P$5:$P$350,DATA_FINAL!$A$5:$A$350,$F126),"")))))</f>
        <v>***</v>
      </c>
      <c r="J126" s="72" t="str">
        <f>IF($G126=$D126,AC$8,IF($G126=$AA$9,AC$9,IF(LEFT($G126,5)=LEFT($AA$10,5),SUMIFS(DATA_FINAL!$S$5:$S$350,DATA_FINAL!$B$5:$B$350,$C126,DATA_FINAL!$D$5:$D$350,$D126),IF($G126="***","***",IFERROR(SUMIFS(DATA_FINAL!$S$5:$S$350,DATA_FINAL!$A$5:$A$350,$F126),"")))))</f>
        <v>***</v>
      </c>
      <c r="K126" s="84" t="str">
        <f t="shared" si="13"/>
        <v>***</v>
      </c>
      <c r="L126" s="72" t="str">
        <f t="shared" si="14"/>
        <v>***</v>
      </c>
      <c r="M126" s="72" t="str">
        <f t="shared" si="19"/>
        <v>***</v>
      </c>
      <c r="N126" s="71" t="str">
        <f>IF($G126=$D126,AJ$8,IF($G126=$AA$9,AJ$9,IF(LEFT($G126,5)=LEFT($AA$10,5),SUMIFS(DATA_FINAL!$AG$5:$AG$350,DATA_FINAL!$B$5:$B$350,$C126,DATA_FINAL!$D$5:$D$350,$D126),IF($G126="***","***",IFERROR(SUMIFS(DATA_FINAL!$AG$5:$AG$350,DATA_FINAL!$A$5:$A$350,$F126),"")))))</f>
        <v>***</v>
      </c>
      <c r="O126" s="307" t="str">
        <f t="shared" si="17"/>
        <v>***</v>
      </c>
    </row>
    <row r="127" spans="1:15" ht="15" customHeight="1" x14ac:dyDescent="0.35">
      <c r="A127" t="str">
        <f>IF(A126="","",IF(B126&gt;(SUMIFS(KEY!$Z$6:$Z$110,KEY!$X$6:$X$110,C127&amp;"-"&amp;A126)+1),IF((A126+1)&gt;$AA$6,"",(A126+1)),A126))</f>
        <v/>
      </c>
      <c r="B127" t="str">
        <f>IF(A127="","",COUNTIFS($A$8:$A127,A127)-2)</f>
        <v/>
      </c>
      <c r="C127" t="str">
        <f t="shared" si="16"/>
        <v>CarGurus.com</v>
      </c>
      <c r="D127" t="str">
        <f>IFERROR(VLOOKUP($C127&amp;"-"&amp;$A127,KEY!$X$6:$Y$110,2,FALSE),"")</f>
        <v/>
      </c>
      <c r="E127" t="str">
        <f>IF(B127=-1,"*N",IF(B127=0,"*H",IF(B127&lt;(COUNTIFS(DATA_FINAL!$B$5:$B$350,C127,DATA_FINAL!$D$5:$D$350,D127)+1),VLOOKUP(C127&amp;"-"&amp;D127&amp;"-"&amp;B127,DATA_FINAL!$F$5:$G$350,2,FALSE),IF(B127=(COUNTIFS(DATA_FINAL!$B$5:$B$350,C127,DATA_FINAL!$D$5:$D$350,D127)+1),"*T",""))))</f>
        <v/>
      </c>
      <c r="F127" t="str">
        <f t="shared" si="18"/>
        <v/>
      </c>
      <c r="G127" s="64" t="str">
        <f>IF(E127="","***",IF(E127="*N",D127,IF(E127="*H",AA$9,IF(E127="*T","TOTAL (Store Count: "&amp;B126&amp;")",IFERROR(VLOOKUP(F127,DATA_FINAL!$A$5:$G$324,7,FALSE),"")))))</f>
        <v>***</v>
      </c>
      <c r="H127" s="71" t="str">
        <f>IF($G127=$D127,AF$8,IF($G127=$AA$9,AF$9,IF(LEFT($G127,5)=LEFT($AA$10,5),SUMIFS(DATA_FINAL!$AC$5:$AC$350,DATA_FINAL!$B$5:$B$350,$C127,DATA_FINAL!$D$5:$D$350,$D127),IF($G127="***","***",IFERROR(SUMIFS(DATA_FINAL!$AC$5:$AC$350,DATA_FINAL!$A$5:$A$350,$F127),"")))))</f>
        <v>***</v>
      </c>
      <c r="I127" s="72" t="str">
        <f>IF($G127=$D127,AB$8,IF($G127=$AA$9,AB$9,IF(LEFT($G127,5)=LEFT($AA$10,5),SUMIFS(DATA_FINAL!$P$5:$P$350,DATA_FINAL!$B$5:$B$350,$C127,DATA_FINAL!$D$5:$D$350,$D127),IF($G127="***","***",IFERROR(SUMIFS(DATA_FINAL!$P$5:$P$350,DATA_FINAL!$A$5:$A$350,$F127),"")))))</f>
        <v>***</v>
      </c>
      <c r="J127" s="72" t="str">
        <f>IF($G127=$D127,AC$8,IF($G127=$AA$9,AC$9,IF(LEFT($G127,5)=LEFT($AA$10,5),SUMIFS(DATA_FINAL!$S$5:$S$350,DATA_FINAL!$B$5:$B$350,$C127,DATA_FINAL!$D$5:$D$350,$D127),IF($G127="***","***",IFERROR(SUMIFS(DATA_FINAL!$S$5:$S$350,DATA_FINAL!$A$5:$A$350,$F127),"")))))</f>
        <v>***</v>
      </c>
      <c r="K127" s="84" t="str">
        <f t="shared" si="13"/>
        <v>***</v>
      </c>
      <c r="L127" s="72" t="str">
        <f t="shared" si="14"/>
        <v>***</v>
      </c>
      <c r="M127" s="72" t="str">
        <f t="shared" si="19"/>
        <v>***</v>
      </c>
      <c r="N127" s="71" t="str">
        <f>IF($G127=$D127,AJ$8,IF($G127=$AA$9,AJ$9,IF(LEFT($G127,5)=LEFT($AA$10,5),SUMIFS(DATA_FINAL!$AG$5:$AG$350,DATA_FINAL!$B$5:$B$350,$C127,DATA_FINAL!$D$5:$D$350,$D127),IF($G127="***","***",IFERROR(SUMIFS(DATA_FINAL!$AG$5:$AG$350,DATA_FINAL!$A$5:$A$350,$F127),"")))))</f>
        <v>***</v>
      </c>
      <c r="O127" s="307" t="str">
        <f t="shared" si="17"/>
        <v>***</v>
      </c>
    </row>
    <row r="128" spans="1:15" ht="15" customHeight="1" x14ac:dyDescent="0.35">
      <c r="A128" t="str">
        <f>IF(A127="","",IF(B127&gt;(SUMIFS(KEY!$Z$6:$Z$110,KEY!$X$6:$X$110,C128&amp;"-"&amp;A127)+1),IF((A127+1)&gt;$AA$6,"",(A127+1)),A127))</f>
        <v/>
      </c>
      <c r="B128" t="str">
        <f>IF(A128="","",COUNTIFS($A$8:$A128,A128)-2)</f>
        <v/>
      </c>
      <c r="C128" t="str">
        <f t="shared" si="16"/>
        <v>CarGurus.com</v>
      </c>
      <c r="D128" t="str">
        <f>IFERROR(VLOOKUP($C128&amp;"-"&amp;$A128,KEY!$X$6:$Y$110,2,FALSE),"")</f>
        <v/>
      </c>
      <c r="E128" t="str">
        <f>IF(B128=-1,"*N",IF(B128=0,"*H",IF(B128&lt;(COUNTIFS(DATA_FINAL!$B$5:$B$350,C128,DATA_FINAL!$D$5:$D$350,D128)+1),VLOOKUP(C128&amp;"-"&amp;D128&amp;"-"&amp;B128,DATA_FINAL!$F$5:$G$350,2,FALSE),IF(B128=(COUNTIFS(DATA_FINAL!$B$5:$B$350,C128,DATA_FINAL!$D$5:$D$350,D128)+1),"*T",""))))</f>
        <v/>
      </c>
      <c r="F128" t="str">
        <f t="shared" si="18"/>
        <v/>
      </c>
      <c r="G128" s="64" t="str">
        <f>IF(E128="","***",IF(E128="*N",D128,IF(E128="*H",AA$9,IF(E128="*T","TOTAL (Store Count: "&amp;B127&amp;")",IFERROR(VLOOKUP(F128,DATA_FINAL!$A$5:$G$324,7,FALSE),"")))))</f>
        <v>***</v>
      </c>
      <c r="H128" s="71" t="str">
        <f>IF($G128=$D128,AF$8,IF($G128=$AA$9,AF$9,IF(LEFT($G128,5)=LEFT($AA$10,5),SUMIFS(DATA_FINAL!$AC$5:$AC$350,DATA_FINAL!$B$5:$B$350,$C128,DATA_FINAL!$D$5:$D$350,$D128),IF($G128="***","***",IFERROR(SUMIFS(DATA_FINAL!$AC$5:$AC$350,DATA_FINAL!$A$5:$A$350,$F128),"")))))</f>
        <v>***</v>
      </c>
      <c r="I128" s="72" t="str">
        <f>IF($G128=$D128,AB$8,IF($G128=$AA$9,AB$9,IF(LEFT($G128,5)=LEFT($AA$10,5),SUMIFS(DATA_FINAL!$P$5:$P$350,DATA_FINAL!$B$5:$B$350,$C128,DATA_FINAL!$D$5:$D$350,$D128),IF($G128="***","***",IFERROR(SUMIFS(DATA_FINAL!$P$5:$P$350,DATA_FINAL!$A$5:$A$350,$F128),"")))))</f>
        <v>***</v>
      </c>
      <c r="J128" s="72" t="str">
        <f>IF($G128=$D128,AC$8,IF($G128=$AA$9,AC$9,IF(LEFT($G128,5)=LEFT($AA$10,5),SUMIFS(DATA_FINAL!$S$5:$S$350,DATA_FINAL!$B$5:$B$350,$C128,DATA_FINAL!$D$5:$D$350,$D128),IF($G128="***","***",IFERROR(SUMIFS(DATA_FINAL!$S$5:$S$350,DATA_FINAL!$A$5:$A$350,$F128),"")))))</f>
        <v>***</v>
      </c>
      <c r="K128" s="84" t="str">
        <f t="shared" si="13"/>
        <v>***</v>
      </c>
      <c r="L128" s="72" t="str">
        <f t="shared" si="14"/>
        <v>***</v>
      </c>
      <c r="M128" s="72" t="str">
        <f t="shared" si="19"/>
        <v>***</v>
      </c>
      <c r="N128" s="71" t="str">
        <f>IF($G128=$D128,AJ$8,IF($G128=$AA$9,AJ$9,IF(LEFT($G128,5)=LEFT($AA$10,5),SUMIFS(DATA_FINAL!$AG$5:$AG$350,DATA_FINAL!$B$5:$B$350,$C128,DATA_FINAL!$D$5:$D$350,$D128),IF($G128="***","***",IFERROR(SUMIFS(DATA_FINAL!$AG$5:$AG$350,DATA_FINAL!$A$5:$A$350,$F128),"")))))</f>
        <v>***</v>
      </c>
      <c r="O128" s="307" t="str">
        <f t="shared" si="17"/>
        <v>***</v>
      </c>
    </row>
    <row r="129" spans="1:15" ht="15" customHeight="1" x14ac:dyDescent="0.35">
      <c r="A129" t="str">
        <f>IF(A128="","",IF(B128&gt;(SUMIFS(KEY!$Z$6:$Z$110,KEY!$X$6:$X$110,C129&amp;"-"&amp;A128)+1),IF((A128+1)&gt;$AA$6,"",(A128+1)),A128))</f>
        <v/>
      </c>
      <c r="B129" t="str">
        <f>IF(A129="","",COUNTIFS($A$8:$A129,A129)-2)</f>
        <v/>
      </c>
      <c r="C129" t="str">
        <f t="shared" si="16"/>
        <v>CarGurus.com</v>
      </c>
      <c r="D129" t="str">
        <f>IFERROR(VLOOKUP($C129&amp;"-"&amp;$A129,KEY!$X$6:$Y$110,2,FALSE),"")</f>
        <v/>
      </c>
      <c r="E129" t="str">
        <f>IF(B129=-1,"*N",IF(B129=0,"*H",IF(B129&lt;(COUNTIFS(DATA_FINAL!$B$5:$B$350,C129,DATA_FINAL!$D$5:$D$350,D129)+1),VLOOKUP(C129&amp;"-"&amp;D129&amp;"-"&amp;B129,DATA_FINAL!$F$5:$G$350,2,FALSE),IF(B129=(COUNTIFS(DATA_FINAL!$B$5:$B$350,C129,DATA_FINAL!$D$5:$D$350,D129)+1),"*T",""))))</f>
        <v/>
      </c>
      <c r="F129" t="str">
        <f t="shared" si="18"/>
        <v/>
      </c>
      <c r="G129" s="64" t="str">
        <f>IF(E129="","***",IF(E129="*N",D129,IF(E129="*H",AA$9,IF(E129="*T","TOTAL (Store Count: "&amp;B128&amp;")",IFERROR(VLOOKUP(F129,DATA_FINAL!$A$5:$G$324,7,FALSE),"")))))</f>
        <v>***</v>
      </c>
      <c r="H129" s="71" t="str">
        <f>IF($G129=$D129,AF$8,IF($G129=$AA$9,AF$9,IF(LEFT($G129,5)=LEFT($AA$10,5),SUMIFS(DATA_FINAL!$AC$5:$AC$350,DATA_FINAL!$B$5:$B$350,$C129,DATA_FINAL!$D$5:$D$350,$D129),IF($G129="***","***",IFERROR(SUMIFS(DATA_FINAL!$AC$5:$AC$350,DATA_FINAL!$A$5:$A$350,$F129),"")))))</f>
        <v>***</v>
      </c>
      <c r="I129" s="72" t="str">
        <f>IF($G129=$D129,AB$8,IF($G129=$AA$9,AB$9,IF(LEFT($G129,5)=LEFT($AA$10,5),SUMIFS(DATA_FINAL!$P$5:$P$350,DATA_FINAL!$B$5:$B$350,$C129,DATA_FINAL!$D$5:$D$350,$D129),IF($G129="***","***",IFERROR(SUMIFS(DATA_FINAL!$P$5:$P$350,DATA_FINAL!$A$5:$A$350,$F129),"")))))</f>
        <v>***</v>
      </c>
      <c r="J129" s="72" t="str">
        <f>IF($G129=$D129,AC$8,IF($G129=$AA$9,AC$9,IF(LEFT($G129,5)=LEFT($AA$10,5),SUMIFS(DATA_FINAL!$S$5:$S$350,DATA_FINAL!$B$5:$B$350,$C129,DATA_FINAL!$D$5:$D$350,$D129),IF($G129="***","***",IFERROR(SUMIFS(DATA_FINAL!$S$5:$S$350,DATA_FINAL!$A$5:$A$350,$F129),"")))))</f>
        <v>***</v>
      </c>
      <c r="K129" s="84" t="str">
        <f t="shared" si="13"/>
        <v>***</v>
      </c>
      <c r="L129" s="72" t="str">
        <f t="shared" si="14"/>
        <v>***</v>
      </c>
      <c r="M129" s="72" t="str">
        <f t="shared" si="19"/>
        <v>***</v>
      </c>
      <c r="N129" s="71" t="str">
        <f>IF($G129=$D129,AJ$8,IF($G129=$AA$9,AJ$9,IF(LEFT($G129,5)=LEFT($AA$10,5),SUMIFS(DATA_FINAL!$AG$5:$AG$350,DATA_FINAL!$B$5:$B$350,$C129,DATA_FINAL!$D$5:$D$350,$D129),IF($G129="***","***",IFERROR(SUMIFS(DATA_FINAL!$AG$5:$AG$350,DATA_FINAL!$A$5:$A$350,$F129),"")))))</f>
        <v>***</v>
      </c>
      <c r="O129" s="307" t="str">
        <f t="shared" si="17"/>
        <v>***</v>
      </c>
    </row>
    <row r="130" spans="1:15" ht="15" customHeight="1" x14ac:dyDescent="0.35">
      <c r="A130" t="str">
        <f>IF(A129="","",IF(B129&gt;(SUMIFS(KEY!$Z$6:$Z$110,KEY!$X$6:$X$110,C130&amp;"-"&amp;A129)+1),IF((A129+1)&gt;$AA$6,"",(A129+1)),A129))</f>
        <v/>
      </c>
      <c r="B130" t="str">
        <f>IF(A130="","",COUNTIFS($A$8:$A130,A130)-2)</f>
        <v/>
      </c>
      <c r="C130" t="str">
        <f t="shared" si="16"/>
        <v>CarGurus.com</v>
      </c>
      <c r="D130" t="str">
        <f>IFERROR(VLOOKUP($C130&amp;"-"&amp;$A130,KEY!$X$6:$Y$110,2,FALSE),"")</f>
        <v/>
      </c>
      <c r="E130" t="str">
        <f>IF(B130=-1,"*N",IF(B130=0,"*H",IF(B130&lt;(COUNTIFS(DATA_FINAL!$B$5:$B$350,C130,DATA_FINAL!$D$5:$D$350,D130)+1),VLOOKUP(C130&amp;"-"&amp;D130&amp;"-"&amp;B130,DATA_FINAL!$F$5:$G$350,2,FALSE),IF(B130=(COUNTIFS(DATA_FINAL!$B$5:$B$350,C130,DATA_FINAL!$D$5:$D$350,D130)+1),"*T",""))))</f>
        <v/>
      </c>
      <c r="F130" t="str">
        <f t="shared" si="18"/>
        <v/>
      </c>
      <c r="G130" s="64" t="str">
        <f>IF(E130="","***",IF(E130="*N",D130,IF(E130="*H",AA$9,IF(E130="*T","TOTAL (Store Count: "&amp;B129&amp;")",IFERROR(VLOOKUP(F130,DATA_FINAL!$A$5:$G$324,7,FALSE),"")))))</f>
        <v>***</v>
      </c>
      <c r="H130" s="71" t="str">
        <f>IF($G130=$D130,AF$8,IF($G130=$AA$9,AF$9,IF(LEFT($G130,5)=LEFT($AA$10,5),SUMIFS(DATA_FINAL!$AC$5:$AC$350,DATA_FINAL!$B$5:$B$350,$C130,DATA_FINAL!$D$5:$D$350,$D130),IF($G130="***","***",IFERROR(SUMIFS(DATA_FINAL!$AC$5:$AC$350,DATA_FINAL!$A$5:$A$350,$F130),"")))))</f>
        <v>***</v>
      </c>
      <c r="I130" s="72" t="str">
        <f>IF($G130=$D130,AB$8,IF($G130=$AA$9,AB$9,IF(LEFT($G130,5)=LEFT($AA$10,5),SUMIFS(DATA_FINAL!$P$5:$P$350,DATA_FINAL!$B$5:$B$350,$C130,DATA_FINAL!$D$5:$D$350,$D130),IF($G130="***","***",IFERROR(SUMIFS(DATA_FINAL!$P$5:$P$350,DATA_FINAL!$A$5:$A$350,$F130),"")))))</f>
        <v>***</v>
      </c>
      <c r="J130" s="72" t="str">
        <f>IF($G130=$D130,AC$8,IF($G130=$AA$9,AC$9,IF(LEFT($G130,5)=LEFT($AA$10,5),SUMIFS(DATA_FINAL!$S$5:$S$350,DATA_FINAL!$B$5:$B$350,$C130,DATA_FINAL!$D$5:$D$350,$D130),IF($G130="***","***",IFERROR(SUMIFS(DATA_FINAL!$S$5:$S$350,DATA_FINAL!$A$5:$A$350,$F130),"")))))</f>
        <v>***</v>
      </c>
      <c r="K130" s="84" t="str">
        <f t="shared" si="13"/>
        <v>***</v>
      </c>
      <c r="L130" s="72" t="str">
        <f t="shared" si="14"/>
        <v>***</v>
      </c>
      <c r="M130" s="72" t="str">
        <f t="shared" si="19"/>
        <v>***</v>
      </c>
      <c r="N130" s="71" t="str">
        <f>IF($G130=$D130,AJ$8,IF($G130=$AA$9,AJ$9,IF(LEFT($G130,5)=LEFT($AA$10,5),SUMIFS(DATA_FINAL!$AG$5:$AG$350,DATA_FINAL!$B$5:$B$350,$C130,DATA_FINAL!$D$5:$D$350,$D130),IF($G130="***","***",IFERROR(SUMIFS(DATA_FINAL!$AG$5:$AG$350,DATA_FINAL!$A$5:$A$350,$F130),"")))))</f>
        <v>***</v>
      </c>
      <c r="O130" s="307" t="str">
        <f t="shared" si="17"/>
        <v>***</v>
      </c>
    </row>
    <row r="131" spans="1:15" ht="15" customHeight="1" x14ac:dyDescent="0.35">
      <c r="A131" t="str">
        <f>IF(A130="","",IF(B130&gt;(SUMIFS(KEY!$Z$6:$Z$110,KEY!$X$6:$X$110,C131&amp;"-"&amp;A130)+1),IF((A130+1)&gt;$AA$6,"",(A130+1)),A130))</f>
        <v/>
      </c>
      <c r="B131" t="str">
        <f>IF(A131="","",COUNTIFS($A$8:$A131,A131)-2)</f>
        <v/>
      </c>
      <c r="C131" t="str">
        <f t="shared" si="16"/>
        <v>CarGurus.com</v>
      </c>
      <c r="D131" t="str">
        <f>IFERROR(VLOOKUP($C131&amp;"-"&amp;$A131,KEY!$X$6:$Y$110,2,FALSE),"")</f>
        <v/>
      </c>
      <c r="E131" t="str">
        <f>IF(B131=-1,"*N",IF(B131=0,"*H",IF(B131&lt;(COUNTIFS(DATA_FINAL!$B$5:$B$350,C131,DATA_FINAL!$D$5:$D$350,D131)+1),VLOOKUP(C131&amp;"-"&amp;D131&amp;"-"&amp;B131,DATA_FINAL!$F$5:$G$350,2,FALSE),IF(B131=(COUNTIFS(DATA_FINAL!$B$5:$B$350,C131,DATA_FINAL!$D$5:$D$350,D131)+1),"*T",""))))</f>
        <v/>
      </c>
      <c r="F131" t="str">
        <f t="shared" si="18"/>
        <v/>
      </c>
      <c r="G131" s="64" t="str">
        <f>IF(E131="","***",IF(E131="*N",D131,IF(E131="*H",AA$9,IF(E131="*T","TOTAL (Store Count: "&amp;B130&amp;")",IFERROR(VLOOKUP(F131,DATA_FINAL!$A$5:$G$324,7,FALSE),"")))))</f>
        <v>***</v>
      </c>
      <c r="H131" s="71" t="str">
        <f>IF($G131=$D131,AF$8,IF($G131=$AA$9,AF$9,IF(LEFT($G131,5)=LEFT($AA$10,5),SUMIFS(DATA_FINAL!$AC$5:$AC$350,DATA_FINAL!$B$5:$B$350,$C131,DATA_FINAL!$D$5:$D$350,$D131),IF($G131="***","***",IFERROR(SUMIFS(DATA_FINAL!$AC$5:$AC$350,DATA_FINAL!$A$5:$A$350,$F131),"")))))</f>
        <v>***</v>
      </c>
      <c r="I131" s="72" t="str">
        <f>IF($G131=$D131,AB$8,IF($G131=$AA$9,AB$9,IF(LEFT($G131,5)=LEFT($AA$10,5),SUMIFS(DATA_FINAL!$P$5:$P$350,DATA_FINAL!$B$5:$B$350,$C131,DATA_FINAL!$D$5:$D$350,$D131),IF($G131="***","***",IFERROR(SUMIFS(DATA_FINAL!$P$5:$P$350,DATA_FINAL!$A$5:$A$350,$F131),"")))))</f>
        <v>***</v>
      </c>
      <c r="J131" s="72" t="str">
        <f>IF($G131=$D131,AC$8,IF($G131=$AA$9,AC$9,IF(LEFT($G131,5)=LEFT($AA$10,5),SUMIFS(DATA_FINAL!$S$5:$S$350,DATA_FINAL!$B$5:$B$350,$C131,DATA_FINAL!$D$5:$D$350,$D131),IF($G131="***","***",IFERROR(SUMIFS(DATA_FINAL!$S$5:$S$350,DATA_FINAL!$A$5:$A$350,$F131),"")))))</f>
        <v>***</v>
      </c>
      <c r="K131" s="84" t="str">
        <f t="shared" si="13"/>
        <v>***</v>
      </c>
      <c r="L131" s="72" t="str">
        <f t="shared" si="14"/>
        <v>***</v>
      </c>
      <c r="M131" s="72" t="str">
        <f t="shared" si="19"/>
        <v>***</v>
      </c>
      <c r="N131" s="71" t="str">
        <f>IF($G131=$D131,AJ$8,IF($G131=$AA$9,AJ$9,IF(LEFT($G131,5)=LEFT($AA$10,5),SUMIFS(DATA_FINAL!$AG$5:$AG$350,DATA_FINAL!$B$5:$B$350,$C131,DATA_FINAL!$D$5:$D$350,$D131),IF($G131="***","***",IFERROR(SUMIFS(DATA_FINAL!$AG$5:$AG$350,DATA_FINAL!$A$5:$A$350,$F131),"")))))</f>
        <v>***</v>
      </c>
      <c r="O131" s="307" t="str">
        <f t="shared" si="17"/>
        <v>***</v>
      </c>
    </row>
    <row r="132" spans="1:15" ht="15" customHeight="1" x14ac:dyDescent="0.35">
      <c r="A132" t="str">
        <f>IF(A131="","",IF(B131&gt;(SUMIFS(KEY!$Z$6:$Z$110,KEY!$X$6:$X$110,C132&amp;"-"&amp;A131)+1),IF((A131+1)&gt;$AA$6,"",(A131+1)),A131))</f>
        <v/>
      </c>
      <c r="B132" t="str">
        <f>IF(A132="","",COUNTIFS($A$8:$A132,A132)-2)</f>
        <v/>
      </c>
      <c r="C132" t="str">
        <f t="shared" si="16"/>
        <v>CarGurus.com</v>
      </c>
      <c r="D132" t="str">
        <f>IFERROR(VLOOKUP($C132&amp;"-"&amp;$A132,KEY!$X$6:$Y$110,2,FALSE),"")</f>
        <v/>
      </c>
      <c r="E132" t="str">
        <f>IF(B132=-1,"*N",IF(B132=0,"*H",IF(B132&lt;(COUNTIFS(DATA_FINAL!$B$5:$B$350,C132,DATA_FINAL!$D$5:$D$350,D132)+1),VLOOKUP(C132&amp;"-"&amp;D132&amp;"-"&amp;B132,DATA_FINAL!$F$5:$G$350,2,FALSE),IF(B132=(COUNTIFS(DATA_FINAL!$B$5:$B$350,C132,DATA_FINAL!$D$5:$D$350,D132)+1),"*T",""))))</f>
        <v/>
      </c>
      <c r="F132" t="str">
        <f t="shared" si="18"/>
        <v/>
      </c>
      <c r="G132" s="64" t="str">
        <f>IF(E132="","***",IF(E132="*N",D132,IF(E132="*H",AA$9,IF(E132="*T","TOTAL (Store Count: "&amp;B131&amp;")",IFERROR(VLOOKUP(F132,DATA_FINAL!$A$5:$G$324,7,FALSE),"")))))</f>
        <v>***</v>
      </c>
      <c r="H132" s="71" t="str">
        <f>IF($G132=$D132,AF$8,IF($G132=$AA$9,AF$9,IF(LEFT($G132,5)=LEFT($AA$10,5),SUMIFS(DATA_FINAL!$AC$5:$AC$350,DATA_FINAL!$B$5:$B$350,$C132,DATA_FINAL!$D$5:$D$350,$D132),IF($G132="***","***",IFERROR(SUMIFS(DATA_FINAL!$AC$5:$AC$350,DATA_FINAL!$A$5:$A$350,$F132),"")))))</f>
        <v>***</v>
      </c>
      <c r="I132" s="72" t="str">
        <f>IF($G132=$D132,AB$8,IF($G132=$AA$9,AB$9,IF(LEFT($G132,5)=LEFT($AA$10,5),SUMIFS(DATA_FINAL!$P$5:$P$350,DATA_FINAL!$B$5:$B$350,$C132,DATA_FINAL!$D$5:$D$350,$D132),IF($G132="***","***",IFERROR(SUMIFS(DATA_FINAL!$P$5:$P$350,DATA_FINAL!$A$5:$A$350,$F132),"")))))</f>
        <v>***</v>
      </c>
      <c r="J132" s="72" t="str">
        <f>IF($G132=$D132,AC$8,IF($G132=$AA$9,AC$9,IF(LEFT($G132,5)=LEFT($AA$10,5),SUMIFS(DATA_FINAL!$S$5:$S$350,DATA_FINAL!$B$5:$B$350,$C132,DATA_FINAL!$D$5:$D$350,$D132),IF($G132="***","***",IFERROR(SUMIFS(DATA_FINAL!$S$5:$S$350,DATA_FINAL!$A$5:$A$350,$F132),"")))))</f>
        <v>***</v>
      </c>
      <c r="K132" s="84" t="str">
        <f t="shared" si="13"/>
        <v>***</v>
      </c>
      <c r="L132" s="72" t="str">
        <f t="shared" si="14"/>
        <v>***</v>
      </c>
      <c r="M132" s="72" t="str">
        <f t="shared" si="19"/>
        <v>***</v>
      </c>
      <c r="N132" s="71" t="str">
        <f>IF($G132=$D132,AJ$8,IF($G132=$AA$9,AJ$9,IF(LEFT($G132,5)=LEFT($AA$10,5),SUMIFS(DATA_FINAL!$AG$5:$AG$350,DATA_FINAL!$B$5:$B$350,$C132,DATA_FINAL!$D$5:$D$350,$D132),IF($G132="***","***",IFERROR(SUMIFS(DATA_FINAL!$AG$5:$AG$350,DATA_FINAL!$A$5:$A$350,$F132),"")))))</f>
        <v>***</v>
      </c>
      <c r="O132" s="307" t="str">
        <f t="shared" si="17"/>
        <v>***</v>
      </c>
    </row>
    <row r="133" spans="1:15" ht="15" customHeight="1" x14ac:dyDescent="0.35">
      <c r="A133" t="str">
        <f>IF(A132="","",IF(B132&gt;(SUMIFS(KEY!$Z$6:$Z$110,KEY!$X$6:$X$110,C133&amp;"-"&amp;A132)+1),IF((A132+1)&gt;$AA$6,"",(A132+1)),A132))</f>
        <v/>
      </c>
      <c r="B133" t="str">
        <f>IF(A133="","",COUNTIFS($A$8:$A133,A133)-2)</f>
        <v/>
      </c>
      <c r="C133" t="str">
        <f t="shared" si="16"/>
        <v>CarGurus.com</v>
      </c>
      <c r="D133" t="str">
        <f>IFERROR(VLOOKUP($C133&amp;"-"&amp;$A133,KEY!$X$6:$Y$110,2,FALSE),"")</f>
        <v/>
      </c>
      <c r="E133" t="str">
        <f>IF(B133=-1,"*N",IF(B133=0,"*H",IF(B133&lt;(COUNTIFS(DATA_FINAL!$B$5:$B$350,C133,DATA_FINAL!$D$5:$D$350,D133)+1),VLOOKUP(C133&amp;"-"&amp;D133&amp;"-"&amp;B133,DATA_FINAL!$F$5:$G$350,2,FALSE),IF(B133=(COUNTIFS(DATA_FINAL!$B$5:$B$350,C133,DATA_FINAL!$D$5:$D$350,D133)+1),"*T",""))))</f>
        <v/>
      </c>
      <c r="F133" t="str">
        <f t="shared" si="18"/>
        <v/>
      </c>
      <c r="G133" s="64" t="str">
        <f>IF(E133="","***",IF(E133="*N",D133,IF(E133="*H",AA$9,IF(E133="*T","TOTAL (Store Count: "&amp;B132&amp;")",IFERROR(VLOOKUP(F133,DATA_FINAL!$A$5:$G$324,7,FALSE),"")))))</f>
        <v>***</v>
      </c>
      <c r="H133" s="71" t="str">
        <f>IF($G133=$D133,AF$8,IF($G133=$AA$9,AF$9,IF(LEFT($G133,5)=LEFT($AA$10,5),SUMIFS(DATA_FINAL!$AC$5:$AC$350,DATA_FINAL!$B$5:$B$350,$C133,DATA_FINAL!$D$5:$D$350,$D133),IF($G133="***","***",IFERROR(SUMIFS(DATA_FINAL!$AC$5:$AC$350,DATA_FINAL!$A$5:$A$350,$F133),"")))))</f>
        <v>***</v>
      </c>
      <c r="I133" s="72" t="str">
        <f>IF($G133=$D133,AB$8,IF($G133=$AA$9,AB$9,IF(LEFT($G133,5)=LEFT($AA$10,5),SUMIFS(DATA_FINAL!$P$5:$P$350,DATA_FINAL!$B$5:$B$350,$C133,DATA_FINAL!$D$5:$D$350,$D133),IF($G133="***","***",IFERROR(SUMIFS(DATA_FINAL!$P$5:$P$350,DATA_FINAL!$A$5:$A$350,$F133),"")))))</f>
        <v>***</v>
      </c>
      <c r="J133" s="72" t="str">
        <f>IF($G133=$D133,AC$8,IF($G133=$AA$9,AC$9,IF(LEFT($G133,5)=LEFT($AA$10,5),SUMIFS(DATA_FINAL!$S$5:$S$350,DATA_FINAL!$B$5:$B$350,$C133,DATA_FINAL!$D$5:$D$350,$D133),IF($G133="***","***",IFERROR(SUMIFS(DATA_FINAL!$S$5:$S$350,DATA_FINAL!$A$5:$A$350,$F133),"")))))</f>
        <v>***</v>
      </c>
      <c r="K133" s="84" t="str">
        <f t="shared" si="13"/>
        <v>***</v>
      </c>
      <c r="L133" s="72" t="str">
        <f t="shared" si="14"/>
        <v>***</v>
      </c>
      <c r="M133" s="72" t="str">
        <f t="shared" si="19"/>
        <v>***</v>
      </c>
      <c r="N133" s="71" t="str">
        <f>IF($G133=$D133,AJ$8,IF($G133=$AA$9,AJ$9,IF(LEFT($G133,5)=LEFT($AA$10,5),SUMIFS(DATA_FINAL!$AG$5:$AG$350,DATA_FINAL!$B$5:$B$350,$C133,DATA_FINAL!$D$5:$D$350,$D133),IF($G133="***","***",IFERROR(SUMIFS(DATA_FINAL!$AG$5:$AG$350,DATA_FINAL!$A$5:$A$350,$F133),"")))))</f>
        <v>***</v>
      </c>
      <c r="O133" s="307" t="str">
        <f t="shared" si="17"/>
        <v>***</v>
      </c>
    </row>
    <row r="134" spans="1:15" ht="15" customHeight="1" x14ac:dyDescent="0.35">
      <c r="A134" t="str">
        <f>IF(A133="","",IF(B133&gt;(SUMIFS(KEY!$Z$6:$Z$110,KEY!$X$6:$X$110,C134&amp;"-"&amp;A133)+1),IF((A133+1)&gt;$AA$6,"",(A133+1)),A133))</f>
        <v/>
      </c>
      <c r="B134" t="str">
        <f>IF(A134="","",COUNTIFS($A$8:$A134,A134)-2)</f>
        <v/>
      </c>
      <c r="C134" t="str">
        <f t="shared" si="16"/>
        <v>CarGurus.com</v>
      </c>
      <c r="D134" t="str">
        <f>IFERROR(VLOOKUP($C134&amp;"-"&amp;$A134,KEY!$X$6:$Y$110,2,FALSE),"")</f>
        <v/>
      </c>
      <c r="E134" t="str">
        <f>IF(B134=-1,"*N",IF(B134=0,"*H",IF(B134&lt;(COUNTIFS(DATA_FINAL!$B$5:$B$350,C134,DATA_FINAL!$D$5:$D$350,D134)+1),VLOOKUP(C134&amp;"-"&amp;D134&amp;"-"&amp;B134,DATA_FINAL!$F$5:$G$350,2,FALSE),IF(B134=(COUNTIFS(DATA_FINAL!$B$5:$B$350,C134,DATA_FINAL!$D$5:$D$350,D134)+1),"*T",""))))</f>
        <v/>
      </c>
      <c r="F134" t="str">
        <f t="shared" si="18"/>
        <v/>
      </c>
      <c r="G134" s="64" t="str">
        <f>IF(E134="","***",IF(E134="*N",D134,IF(E134="*H",AA$9,IF(E134="*T","TOTAL (Store Count: "&amp;B133&amp;")",IFERROR(VLOOKUP(F134,DATA_FINAL!$A$5:$G$324,7,FALSE),"")))))</f>
        <v>***</v>
      </c>
      <c r="H134" s="71" t="str">
        <f>IF($G134=$D134,AF$8,IF($G134=$AA$9,AF$9,IF(LEFT($G134,5)=LEFT($AA$10,5),SUMIFS(DATA_FINAL!$AC$5:$AC$350,DATA_FINAL!$B$5:$B$350,$C134,DATA_FINAL!$D$5:$D$350,$D134),IF($G134="***","***",IFERROR(SUMIFS(DATA_FINAL!$AC$5:$AC$350,DATA_FINAL!$A$5:$A$350,$F134),"")))))</f>
        <v>***</v>
      </c>
      <c r="I134" s="72" t="str">
        <f>IF($G134=$D134,AB$8,IF($G134=$AA$9,AB$9,IF(LEFT($G134,5)=LEFT($AA$10,5),SUMIFS(DATA_FINAL!$P$5:$P$350,DATA_FINAL!$B$5:$B$350,$C134,DATA_FINAL!$D$5:$D$350,$D134),IF($G134="***","***",IFERROR(SUMIFS(DATA_FINAL!$P$5:$P$350,DATA_FINAL!$A$5:$A$350,$F134),"")))))</f>
        <v>***</v>
      </c>
      <c r="J134" s="72" t="str">
        <f>IF($G134=$D134,AC$8,IF($G134=$AA$9,AC$9,IF(LEFT($G134,5)=LEFT($AA$10,5),SUMIFS(DATA_FINAL!$S$5:$S$350,DATA_FINAL!$B$5:$B$350,$C134,DATA_FINAL!$D$5:$D$350,$D134),IF($G134="***","***",IFERROR(SUMIFS(DATA_FINAL!$S$5:$S$350,DATA_FINAL!$A$5:$A$350,$F134),"")))))</f>
        <v>***</v>
      </c>
      <c r="K134" s="84" t="str">
        <f t="shared" si="13"/>
        <v>***</v>
      </c>
      <c r="L134" s="72" t="str">
        <f t="shared" si="14"/>
        <v>***</v>
      </c>
      <c r="M134" s="72" t="str">
        <f t="shared" si="19"/>
        <v>***</v>
      </c>
      <c r="N134" s="71" t="str">
        <f>IF($G134=$D134,AJ$8,IF($G134=$AA$9,AJ$9,IF(LEFT($G134,5)=LEFT($AA$10,5),SUMIFS(DATA_FINAL!$AG$5:$AG$350,DATA_FINAL!$B$5:$B$350,$C134,DATA_FINAL!$D$5:$D$350,$D134),IF($G134="***","***",IFERROR(SUMIFS(DATA_FINAL!$AG$5:$AG$350,DATA_FINAL!$A$5:$A$350,$F134),"")))))</f>
        <v>***</v>
      </c>
      <c r="O134" s="307" t="str">
        <f t="shared" si="17"/>
        <v>***</v>
      </c>
    </row>
    <row r="135" spans="1:15" ht="15" customHeight="1" x14ac:dyDescent="0.35">
      <c r="A135" t="str">
        <f>IF(A134="","",IF(B134&gt;(SUMIFS(KEY!$Z$6:$Z$110,KEY!$X$6:$X$110,C135&amp;"-"&amp;A134)+1),IF((A134+1)&gt;$AA$6,"",(A134+1)),A134))</f>
        <v/>
      </c>
      <c r="B135" t="str">
        <f>IF(A135="","",COUNTIFS($A$8:$A135,A135)-2)</f>
        <v/>
      </c>
      <c r="C135" t="str">
        <f t="shared" si="16"/>
        <v>CarGurus.com</v>
      </c>
      <c r="D135" t="str">
        <f>IFERROR(VLOOKUP($C135&amp;"-"&amp;$A135,KEY!$X$6:$Y$110,2,FALSE),"")</f>
        <v/>
      </c>
      <c r="E135" t="str">
        <f>IF(B135=-1,"*N",IF(B135=0,"*H",IF(B135&lt;(COUNTIFS(DATA_FINAL!$B$5:$B$350,C135,DATA_FINAL!$D$5:$D$350,D135)+1),VLOOKUP(C135&amp;"-"&amp;D135&amp;"-"&amp;B135,DATA_FINAL!$F$5:$G$350,2,FALSE),IF(B135=(COUNTIFS(DATA_FINAL!$B$5:$B$350,C135,DATA_FINAL!$D$5:$D$350,D135)+1),"*T",""))))</f>
        <v/>
      </c>
      <c r="F135" t="str">
        <f t="shared" si="18"/>
        <v/>
      </c>
      <c r="G135" s="64" t="str">
        <f>IF(E135="","***",IF(E135="*N",D135,IF(E135="*H",AA$9,IF(E135="*T","TOTAL (Store Count: "&amp;B134&amp;")",IFERROR(VLOOKUP(F135,DATA_FINAL!$A$5:$G$324,7,FALSE),"")))))</f>
        <v>***</v>
      </c>
      <c r="H135" s="71" t="str">
        <f>IF($G135=$D135,AF$8,IF($G135=$AA$9,AF$9,IF(LEFT($G135,5)=LEFT($AA$10,5),SUMIFS(DATA_FINAL!$AC$5:$AC$350,DATA_FINAL!$B$5:$B$350,$C135,DATA_FINAL!$D$5:$D$350,$D135),IF($G135="***","***",IFERROR(SUMIFS(DATA_FINAL!$AC$5:$AC$350,DATA_FINAL!$A$5:$A$350,$F135),"")))))</f>
        <v>***</v>
      </c>
      <c r="I135" s="72" t="str">
        <f>IF($G135=$D135,AB$8,IF($G135=$AA$9,AB$9,IF(LEFT($G135,5)=LEFT($AA$10,5),SUMIFS(DATA_FINAL!$P$5:$P$350,DATA_FINAL!$B$5:$B$350,$C135,DATA_FINAL!$D$5:$D$350,$D135),IF($G135="***","***",IFERROR(SUMIFS(DATA_FINAL!$P$5:$P$350,DATA_FINAL!$A$5:$A$350,$F135),"")))))</f>
        <v>***</v>
      </c>
      <c r="J135" s="72" t="str">
        <f>IF($G135=$D135,AC$8,IF($G135=$AA$9,AC$9,IF(LEFT($G135,5)=LEFT($AA$10,5),SUMIFS(DATA_FINAL!$S$5:$S$350,DATA_FINAL!$B$5:$B$350,$C135,DATA_FINAL!$D$5:$D$350,$D135),IF($G135="***","***",IFERROR(SUMIFS(DATA_FINAL!$S$5:$S$350,DATA_FINAL!$A$5:$A$350,$F135),"")))))</f>
        <v>***</v>
      </c>
      <c r="K135" s="84" t="str">
        <f t="shared" si="13"/>
        <v>***</v>
      </c>
      <c r="L135" s="72" t="str">
        <f t="shared" si="14"/>
        <v>***</v>
      </c>
      <c r="M135" s="72" t="str">
        <f t="shared" si="19"/>
        <v>***</v>
      </c>
      <c r="N135" s="71" t="str">
        <f>IF($G135=$D135,AJ$8,IF($G135=$AA$9,AJ$9,IF(LEFT($G135,5)=LEFT($AA$10,5),SUMIFS(DATA_FINAL!$AG$5:$AG$350,DATA_FINAL!$B$5:$B$350,$C135,DATA_FINAL!$D$5:$D$350,$D135),IF($G135="***","***",IFERROR(SUMIFS(DATA_FINAL!$AG$5:$AG$350,DATA_FINAL!$A$5:$A$350,$F135),"")))))</f>
        <v>***</v>
      </c>
      <c r="O135" s="307" t="str">
        <f t="shared" si="17"/>
        <v>***</v>
      </c>
    </row>
    <row r="136" spans="1:15" ht="15" customHeight="1" x14ac:dyDescent="0.35">
      <c r="A136" t="str">
        <f>IF(A135="","",IF(B135&gt;(SUMIFS(KEY!$Z$6:$Z$110,KEY!$X$6:$X$110,C136&amp;"-"&amp;A135)+1),IF((A135+1)&gt;$AA$6,"",(A135+1)),A135))</f>
        <v/>
      </c>
      <c r="B136" t="str">
        <f>IF(A136="","",COUNTIFS($A$8:$A136,A136)-2)</f>
        <v/>
      </c>
      <c r="C136" t="str">
        <f t="shared" si="16"/>
        <v>CarGurus.com</v>
      </c>
      <c r="D136" t="str">
        <f>IFERROR(VLOOKUP($C136&amp;"-"&amp;$A136,KEY!$X$6:$Y$110,2,FALSE),"")</f>
        <v/>
      </c>
      <c r="E136" t="str">
        <f>IF(B136=-1,"*N",IF(B136=0,"*H",IF(B136&lt;(COUNTIFS(DATA_FINAL!$B$5:$B$350,C136,DATA_FINAL!$D$5:$D$350,D136)+1),VLOOKUP(C136&amp;"-"&amp;D136&amp;"-"&amp;B136,DATA_FINAL!$F$5:$G$350,2,FALSE),IF(B136=(COUNTIFS(DATA_FINAL!$B$5:$B$350,C136,DATA_FINAL!$D$5:$D$350,D136)+1),"*T",""))))</f>
        <v/>
      </c>
      <c r="F136" t="str">
        <f t="shared" si="18"/>
        <v/>
      </c>
      <c r="G136" s="64" t="str">
        <f>IF(E136="","***",IF(E136="*N",D136,IF(E136="*H",AA$9,IF(E136="*T","TOTAL (Store Count: "&amp;B135&amp;")",IFERROR(VLOOKUP(F136,DATA_FINAL!$A$5:$G$324,7,FALSE),"")))))</f>
        <v>***</v>
      </c>
      <c r="H136" s="71" t="str">
        <f>IF($G136=$D136,AF$8,IF($G136=$AA$9,AF$9,IF(LEFT($G136,5)=LEFT($AA$10,5),SUMIFS(DATA_FINAL!$AC$5:$AC$350,DATA_FINAL!$B$5:$B$350,$C136,DATA_FINAL!$D$5:$D$350,$D136),IF($G136="***","***",IFERROR(SUMIFS(DATA_FINAL!$AC$5:$AC$350,DATA_FINAL!$A$5:$A$350,$F136),"")))))</f>
        <v>***</v>
      </c>
      <c r="I136" s="72" t="str">
        <f>IF($G136=$D136,AB$8,IF($G136=$AA$9,AB$9,IF(LEFT($G136,5)=LEFT($AA$10,5),SUMIFS(DATA_FINAL!$P$5:$P$350,DATA_FINAL!$B$5:$B$350,$C136,DATA_FINAL!$D$5:$D$350,$D136),IF($G136="***","***",IFERROR(SUMIFS(DATA_FINAL!$P$5:$P$350,DATA_FINAL!$A$5:$A$350,$F136),"")))))</f>
        <v>***</v>
      </c>
      <c r="J136" s="72" t="str">
        <f>IF($G136=$D136,AC$8,IF($G136=$AA$9,AC$9,IF(LEFT($G136,5)=LEFT($AA$10,5),SUMIFS(DATA_FINAL!$S$5:$S$350,DATA_FINAL!$B$5:$B$350,$C136,DATA_FINAL!$D$5:$D$350,$D136),IF($G136="***","***",IFERROR(SUMIFS(DATA_FINAL!$S$5:$S$350,DATA_FINAL!$A$5:$A$350,$F136),"")))))</f>
        <v>***</v>
      </c>
      <c r="K136" s="84" t="str">
        <f t="shared" ref="K136:K169" si="20">IF($G136=$D136,AD$8,IF($G136=$AA$9,AD$9,IF($G136="***","***",IFERROR(J136/I136,"-"))))</f>
        <v>***</v>
      </c>
      <c r="L136" s="72" t="str">
        <f t="shared" ref="L136:L169" si="21">IF($G136=$D136,AG$8,IF($G136=$AA$9,AG$9,IF($G136="***","***",IFERROR(H136/I136,"-"))))</f>
        <v>***</v>
      </c>
      <c r="M136" s="72" t="str">
        <f t="shared" si="19"/>
        <v>***</v>
      </c>
      <c r="N136" s="71" t="str">
        <f>IF($G136=$D136,AJ$8,IF($G136=$AA$9,AJ$9,IF(LEFT($G136,5)=LEFT($AA$10,5),SUMIFS(DATA_FINAL!$AG$5:$AG$350,DATA_FINAL!$B$5:$B$350,$C136,DATA_FINAL!$D$5:$D$350,$D136),IF($G136="***","***",IFERROR(SUMIFS(DATA_FINAL!$AG$5:$AG$350,DATA_FINAL!$A$5:$A$350,$F136),"")))))</f>
        <v>***</v>
      </c>
      <c r="O136" s="307" t="str">
        <f t="shared" si="17"/>
        <v>***</v>
      </c>
    </row>
    <row r="137" spans="1:15" ht="15" customHeight="1" x14ac:dyDescent="0.35">
      <c r="A137" t="str">
        <f>IF(A136="","",IF(B136&gt;(SUMIFS(KEY!$Z$6:$Z$110,KEY!$X$6:$X$110,C137&amp;"-"&amp;A136)+1),IF((A136+1)&gt;$AA$6,"",(A136+1)),A136))</f>
        <v/>
      </c>
      <c r="B137" t="str">
        <f>IF(A137="","",COUNTIFS($A$8:$A137,A137)-2)</f>
        <v/>
      </c>
      <c r="C137" t="str">
        <f t="shared" si="16"/>
        <v>CarGurus.com</v>
      </c>
      <c r="D137" t="str">
        <f>IFERROR(VLOOKUP($C137&amp;"-"&amp;$A137,KEY!$X$6:$Y$110,2,FALSE),"")</f>
        <v/>
      </c>
      <c r="E137" t="str">
        <f>IF(B137=-1,"*N",IF(B137=0,"*H",IF(B137&lt;(COUNTIFS(DATA_FINAL!$B$5:$B$350,C137,DATA_FINAL!$D$5:$D$350,D137)+1),VLOOKUP(C137&amp;"-"&amp;D137&amp;"-"&amp;B137,DATA_FINAL!$F$5:$G$350,2,FALSE),IF(B137=(COUNTIFS(DATA_FINAL!$B$5:$B$350,C137,DATA_FINAL!$D$5:$D$350,D137)+1),"*T",""))))</f>
        <v/>
      </c>
      <c r="F137" t="str">
        <f t="shared" si="18"/>
        <v/>
      </c>
      <c r="G137" s="64" t="str">
        <f>IF(E137="","***",IF(E137="*N",D137,IF(E137="*H",AA$9,IF(E137="*T","TOTAL (Store Count: "&amp;B136&amp;")",IFERROR(VLOOKUP(F137,DATA_FINAL!$A$5:$G$324,7,FALSE),"")))))</f>
        <v>***</v>
      </c>
      <c r="H137" s="71" t="str">
        <f>IF($G137=$D137,AF$8,IF($G137=$AA$9,AF$9,IF(LEFT($G137,5)=LEFT($AA$10,5),SUMIFS(DATA_FINAL!$AC$5:$AC$350,DATA_FINAL!$B$5:$B$350,$C137,DATA_FINAL!$D$5:$D$350,$D137),IF($G137="***","***",IFERROR(SUMIFS(DATA_FINAL!$AC$5:$AC$350,DATA_FINAL!$A$5:$A$350,$F137),"")))))</f>
        <v>***</v>
      </c>
      <c r="I137" s="72" t="str">
        <f>IF($G137=$D137,AB$8,IF($G137=$AA$9,AB$9,IF(LEFT($G137,5)=LEFT($AA$10,5),SUMIFS(DATA_FINAL!$P$5:$P$350,DATA_FINAL!$B$5:$B$350,$C137,DATA_FINAL!$D$5:$D$350,$D137),IF($G137="***","***",IFERROR(SUMIFS(DATA_FINAL!$P$5:$P$350,DATA_FINAL!$A$5:$A$350,$F137),"")))))</f>
        <v>***</v>
      </c>
      <c r="J137" s="72" t="str">
        <f>IF($G137=$D137,AC$8,IF($G137=$AA$9,AC$9,IF(LEFT($G137,5)=LEFT($AA$10,5),SUMIFS(DATA_FINAL!$S$5:$S$350,DATA_FINAL!$B$5:$B$350,$C137,DATA_FINAL!$D$5:$D$350,$D137),IF($G137="***","***",IFERROR(SUMIFS(DATA_FINAL!$S$5:$S$350,DATA_FINAL!$A$5:$A$350,$F137),"")))))</f>
        <v>***</v>
      </c>
      <c r="K137" s="84" t="str">
        <f t="shared" si="20"/>
        <v>***</v>
      </c>
      <c r="L137" s="72" t="str">
        <f t="shared" si="21"/>
        <v>***</v>
      </c>
      <c r="M137" s="72" t="str">
        <f t="shared" ref="M137:M169" si="22">IF($G137=$D137,AH$8,IF($G137=$AA$9,AH$9,IF($G137="***","***",IFERROR(H137/J137,"∞"))))</f>
        <v>***</v>
      </c>
      <c r="N137" s="71" t="str">
        <f>IF($G137=$D137,AJ$8,IF($G137=$AA$9,AJ$9,IF(LEFT($G137,5)=LEFT($AA$10,5),SUMIFS(DATA_FINAL!$AG$5:$AG$350,DATA_FINAL!$B$5:$B$350,$C137,DATA_FINAL!$D$5:$D$350,$D137),IF($G137="***","***",IFERROR(SUMIFS(DATA_FINAL!$AG$5:$AG$350,DATA_FINAL!$A$5:$A$350,$F137),"")))))</f>
        <v>***</v>
      </c>
      <c r="O137" s="307" t="str">
        <f t="shared" si="17"/>
        <v>***</v>
      </c>
    </row>
    <row r="138" spans="1:15" ht="15" customHeight="1" x14ac:dyDescent="0.35">
      <c r="A138" t="str">
        <f>IF(A137="","",IF(B137&gt;(SUMIFS(KEY!$Z$6:$Z$110,KEY!$X$6:$X$110,C138&amp;"-"&amp;A137)+1),IF((A137+1)&gt;$AA$6,"",(A137+1)),A137))</f>
        <v/>
      </c>
      <c r="B138" t="str">
        <f>IF(A138="","",COUNTIFS($A$8:$A138,A138)-2)</f>
        <v/>
      </c>
      <c r="C138" t="str">
        <f t="shared" ref="C138:C159" si="23">C137</f>
        <v>CarGurus.com</v>
      </c>
      <c r="D138" t="str">
        <f>IFERROR(VLOOKUP($C138&amp;"-"&amp;$A138,KEY!$X$6:$Y$110,2,FALSE),"")</f>
        <v/>
      </c>
      <c r="E138" t="str">
        <f>IF(B138=-1,"*N",IF(B138=0,"*H",IF(B138&lt;(COUNTIFS(DATA_FINAL!$B$5:$B$350,C138,DATA_FINAL!$D$5:$D$350,D138)+1),VLOOKUP(C138&amp;"-"&amp;D138&amp;"-"&amp;B138,DATA_FINAL!$F$5:$G$350,2,FALSE),IF(B138=(COUNTIFS(DATA_FINAL!$B$5:$B$350,C138,DATA_FINAL!$D$5:$D$350,D138)+1),"*T",""))))</f>
        <v/>
      </c>
      <c r="F138" t="str">
        <f t="shared" si="18"/>
        <v/>
      </c>
      <c r="G138" s="64" t="str">
        <f>IF(E138="","***",IF(E138="*N",D138,IF(E138="*H",AA$9,IF(E138="*T","TOTAL (Store Count: "&amp;B137&amp;")",IFERROR(VLOOKUP(F138,DATA_FINAL!$A$5:$G$324,7,FALSE),"")))))</f>
        <v>***</v>
      </c>
      <c r="H138" s="71" t="str">
        <f>IF($G138=$D138,AF$8,IF($G138=$AA$9,AF$9,IF(LEFT($G138,5)=LEFT($AA$10,5),SUMIFS(DATA_FINAL!$AC$5:$AC$350,DATA_FINAL!$B$5:$B$350,$C138,DATA_FINAL!$D$5:$D$350,$D138),IF($G138="***","***",IFERROR(SUMIFS(DATA_FINAL!$AC$5:$AC$350,DATA_FINAL!$A$5:$A$350,$F138),"")))))</f>
        <v>***</v>
      </c>
      <c r="I138" s="72" t="str">
        <f>IF($G138=$D138,AB$8,IF($G138=$AA$9,AB$9,IF(LEFT($G138,5)=LEFT($AA$10,5),SUMIFS(DATA_FINAL!$P$5:$P$350,DATA_FINAL!$B$5:$B$350,$C138,DATA_FINAL!$D$5:$D$350,$D138),IF($G138="***","***",IFERROR(SUMIFS(DATA_FINAL!$P$5:$P$350,DATA_FINAL!$A$5:$A$350,$F138),"")))))</f>
        <v>***</v>
      </c>
      <c r="J138" s="72" t="str">
        <f>IF($G138=$D138,AC$8,IF($G138=$AA$9,AC$9,IF(LEFT($G138,5)=LEFT($AA$10,5),SUMIFS(DATA_FINAL!$S$5:$S$350,DATA_FINAL!$B$5:$B$350,$C138,DATA_FINAL!$D$5:$D$350,$D138),IF($G138="***","***",IFERROR(SUMIFS(DATA_FINAL!$S$5:$S$350,DATA_FINAL!$A$5:$A$350,$F138),"")))))</f>
        <v>***</v>
      </c>
      <c r="K138" s="84" t="str">
        <f t="shared" si="20"/>
        <v>***</v>
      </c>
      <c r="L138" s="72" t="str">
        <f t="shared" si="21"/>
        <v>***</v>
      </c>
      <c r="M138" s="72" t="str">
        <f t="shared" si="22"/>
        <v>***</v>
      </c>
      <c r="N138" s="71" t="str">
        <f>IF($G138=$D138,AJ$8,IF($G138=$AA$9,AJ$9,IF(LEFT($G138,5)=LEFT($AA$10,5),SUMIFS(DATA_FINAL!$AG$5:$AG$350,DATA_FINAL!$B$5:$B$350,$C138,DATA_FINAL!$D$5:$D$350,$D138),IF($G138="***","***",IFERROR(SUMIFS(DATA_FINAL!$AG$5:$AG$350,DATA_FINAL!$A$5:$A$350,$F138),"")))))</f>
        <v>***</v>
      </c>
      <c r="O138" s="307" t="str">
        <f t="shared" ref="O138:O169" si="24">IF($G138=$D138,AJ$8,IF($G138=$AA$9,AK$9,IF($G138="***","***",IFERROR(H138/N138,"-"))))</f>
        <v>***</v>
      </c>
    </row>
    <row r="139" spans="1:15" ht="15" customHeight="1" x14ac:dyDescent="0.35">
      <c r="A139" t="str">
        <f>IF(A138="","",IF(B138&gt;(SUMIFS(KEY!$Z$6:$Z$110,KEY!$X$6:$X$110,C139&amp;"-"&amp;A138)+1),IF((A138+1)&gt;$AA$6,"",(A138+1)),A138))</f>
        <v/>
      </c>
      <c r="B139" t="str">
        <f>IF(A139="","",COUNTIFS($A$8:$A139,A139)-2)</f>
        <v/>
      </c>
      <c r="C139" t="str">
        <f t="shared" si="23"/>
        <v>CarGurus.com</v>
      </c>
      <c r="D139" t="str">
        <f>IFERROR(VLOOKUP($C139&amp;"-"&amp;$A139,KEY!$X$6:$Y$110,2,FALSE),"")</f>
        <v/>
      </c>
      <c r="E139" t="str">
        <f>IF(B139=-1,"*N",IF(B139=0,"*H",IF(B139&lt;(COUNTIFS(DATA_FINAL!$B$5:$B$350,C139,DATA_FINAL!$D$5:$D$350,D139)+1),VLOOKUP(C139&amp;"-"&amp;D139&amp;"-"&amp;B139,DATA_FINAL!$F$5:$G$350,2,FALSE),IF(B139=(COUNTIFS(DATA_FINAL!$B$5:$B$350,C139,DATA_FINAL!$D$5:$D$350,D139)+1),"*T",""))))</f>
        <v/>
      </c>
      <c r="F139" t="str">
        <f t="shared" ref="F139:F159" si="25">IF(OR(E139="",E139="*N",E139="*H",E139="*T"),"",C139&amp;"-"&amp;E139)</f>
        <v/>
      </c>
      <c r="G139" s="64" t="str">
        <f>IF(E139="","***",IF(E139="*N",D139,IF(E139="*H",AA$9,IF(E139="*T","TOTAL (Store Count: "&amp;B138&amp;")",IFERROR(VLOOKUP(F139,DATA_FINAL!$A$5:$G$324,7,FALSE),"")))))</f>
        <v>***</v>
      </c>
      <c r="H139" s="71" t="str">
        <f>IF($G139=$D139,AF$8,IF($G139=$AA$9,AF$9,IF(LEFT($G139,5)=LEFT($AA$10,5),SUMIFS(DATA_FINAL!$AC$5:$AC$350,DATA_FINAL!$B$5:$B$350,$C139,DATA_FINAL!$D$5:$D$350,$D139),IF($G139="***","***",IFERROR(SUMIFS(DATA_FINAL!$AC$5:$AC$350,DATA_FINAL!$A$5:$A$350,$F139),"")))))</f>
        <v>***</v>
      </c>
      <c r="I139" s="72" t="str">
        <f>IF($G139=$D139,AB$8,IF($G139=$AA$9,AB$9,IF(LEFT($G139,5)=LEFT($AA$10,5),SUMIFS(DATA_FINAL!$P$5:$P$350,DATA_FINAL!$B$5:$B$350,$C139,DATA_FINAL!$D$5:$D$350,$D139),IF($G139="***","***",IFERROR(SUMIFS(DATA_FINAL!$P$5:$P$350,DATA_FINAL!$A$5:$A$350,$F139),"")))))</f>
        <v>***</v>
      </c>
      <c r="J139" s="72" t="str">
        <f>IF($G139=$D139,AC$8,IF($G139=$AA$9,AC$9,IF(LEFT($G139,5)=LEFT($AA$10,5),SUMIFS(DATA_FINAL!$S$5:$S$350,DATA_FINAL!$B$5:$B$350,$C139,DATA_FINAL!$D$5:$D$350,$D139),IF($G139="***","***",IFERROR(SUMIFS(DATA_FINAL!$S$5:$S$350,DATA_FINAL!$A$5:$A$350,$F139),"")))))</f>
        <v>***</v>
      </c>
      <c r="K139" s="84" t="str">
        <f t="shared" si="20"/>
        <v>***</v>
      </c>
      <c r="L139" s="72" t="str">
        <f t="shared" si="21"/>
        <v>***</v>
      </c>
      <c r="M139" s="72" t="str">
        <f t="shared" si="22"/>
        <v>***</v>
      </c>
      <c r="N139" s="71" t="str">
        <f>IF($G139=$D139,AJ$8,IF($G139=$AA$9,AJ$9,IF(LEFT($G139,5)=LEFT($AA$10,5),SUMIFS(DATA_FINAL!$AG$5:$AG$350,DATA_FINAL!$B$5:$B$350,$C139,DATA_FINAL!$D$5:$D$350,$D139),IF($G139="***","***",IFERROR(SUMIFS(DATA_FINAL!$AG$5:$AG$350,DATA_FINAL!$A$5:$A$350,$F139),"")))))</f>
        <v>***</v>
      </c>
      <c r="O139" s="307" t="str">
        <f t="shared" si="24"/>
        <v>***</v>
      </c>
    </row>
    <row r="140" spans="1:15" ht="15" customHeight="1" x14ac:dyDescent="0.35">
      <c r="A140" t="str">
        <f>IF(A139="","",IF(B139&gt;(SUMIFS(KEY!$Z$6:$Z$110,KEY!$X$6:$X$110,C140&amp;"-"&amp;A139)+1),IF((A139+1)&gt;$AA$6,"",(A139+1)),A139))</f>
        <v/>
      </c>
      <c r="B140" t="str">
        <f>IF(A140="","",COUNTIFS($A$8:$A140,A140)-2)</f>
        <v/>
      </c>
      <c r="C140" t="str">
        <f t="shared" si="23"/>
        <v>CarGurus.com</v>
      </c>
      <c r="D140" t="str">
        <f>IFERROR(VLOOKUP($C140&amp;"-"&amp;$A140,KEY!$X$6:$Y$110,2,FALSE),"")</f>
        <v/>
      </c>
      <c r="E140" t="str">
        <f>IF(B140=-1,"*N",IF(B140=0,"*H",IF(B140&lt;(COUNTIFS(DATA_FINAL!$B$5:$B$350,C140,DATA_FINAL!$D$5:$D$350,D140)+1),VLOOKUP(C140&amp;"-"&amp;D140&amp;"-"&amp;B140,DATA_FINAL!$F$5:$G$350,2,FALSE),IF(B140=(COUNTIFS(DATA_FINAL!$B$5:$B$350,C140,DATA_FINAL!$D$5:$D$350,D140)+1),"*T",""))))</f>
        <v/>
      </c>
      <c r="F140" t="str">
        <f t="shared" si="25"/>
        <v/>
      </c>
      <c r="G140" s="64" t="str">
        <f>IF(E140="","***",IF(E140="*N",D140,IF(E140="*H",AA$9,IF(E140="*T","TOTAL (Store Count: "&amp;B139&amp;")",IFERROR(VLOOKUP(F140,DATA_FINAL!$A$5:$G$324,7,FALSE),"")))))</f>
        <v>***</v>
      </c>
      <c r="H140" s="71" t="str">
        <f>IF($G140=$D140,AF$8,IF($G140=$AA$9,AF$9,IF(LEFT($G140,5)=LEFT($AA$10,5),SUMIFS(DATA_FINAL!$AC$5:$AC$350,DATA_FINAL!$B$5:$B$350,$C140,DATA_FINAL!$D$5:$D$350,$D140),IF($G140="***","***",IFERROR(SUMIFS(DATA_FINAL!$AC$5:$AC$350,DATA_FINAL!$A$5:$A$350,$F140),"")))))</f>
        <v>***</v>
      </c>
      <c r="I140" s="72" t="str">
        <f>IF($G140=$D140,AB$8,IF($G140=$AA$9,AB$9,IF(LEFT($G140,5)=LEFT($AA$10,5),SUMIFS(DATA_FINAL!$P$5:$P$350,DATA_FINAL!$B$5:$B$350,$C140,DATA_FINAL!$D$5:$D$350,$D140),IF($G140="***","***",IFERROR(SUMIFS(DATA_FINAL!$P$5:$P$350,DATA_FINAL!$A$5:$A$350,$F140),"")))))</f>
        <v>***</v>
      </c>
      <c r="J140" s="72" t="str">
        <f>IF($G140=$D140,AC$8,IF($G140=$AA$9,AC$9,IF(LEFT($G140,5)=LEFT($AA$10,5),SUMIFS(DATA_FINAL!$S$5:$S$350,DATA_FINAL!$B$5:$B$350,$C140,DATA_FINAL!$D$5:$D$350,$D140),IF($G140="***","***",IFERROR(SUMIFS(DATA_FINAL!$S$5:$S$350,DATA_FINAL!$A$5:$A$350,$F140),"")))))</f>
        <v>***</v>
      </c>
      <c r="K140" s="84" t="str">
        <f t="shared" si="20"/>
        <v>***</v>
      </c>
      <c r="L140" s="72" t="str">
        <f t="shared" si="21"/>
        <v>***</v>
      </c>
      <c r="M140" s="72" t="str">
        <f t="shared" si="22"/>
        <v>***</v>
      </c>
      <c r="N140" s="71" t="str">
        <f>IF($G140=$D140,AJ$8,IF($G140=$AA$9,AJ$9,IF(LEFT($G140,5)=LEFT($AA$10,5),SUMIFS(DATA_FINAL!$AG$5:$AG$350,DATA_FINAL!$B$5:$B$350,$C140,DATA_FINAL!$D$5:$D$350,$D140),IF($G140="***","***",IFERROR(SUMIFS(DATA_FINAL!$AG$5:$AG$350,DATA_FINAL!$A$5:$A$350,$F140),"")))))</f>
        <v>***</v>
      </c>
      <c r="O140" s="307" t="str">
        <f t="shared" si="24"/>
        <v>***</v>
      </c>
    </row>
    <row r="141" spans="1:15" ht="15" customHeight="1" x14ac:dyDescent="0.35">
      <c r="A141" t="str">
        <f>IF(A140="","",IF(B140&gt;(SUMIFS(KEY!$Z$6:$Z$110,KEY!$X$6:$X$110,C141&amp;"-"&amp;A140)+1),IF((A140+1)&gt;$AA$6,"",(A140+1)),A140))</f>
        <v/>
      </c>
      <c r="B141" t="str">
        <f>IF(A141="","",COUNTIFS($A$8:$A141,A141)-2)</f>
        <v/>
      </c>
      <c r="C141" t="str">
        <f t="shared" si="23"/>
        <v>CarGurus.com</v>
      </c>
      <c r="D141" t="str">
        <f>IFERROR(VLOOKUP($C141&amp;"-"&amp;$A141,KEY!$X$6:$Y$110,2,FALSE),"")</f>
        <v/>
      </c>
      <c r="E141" t="str">
        <f>IF(B141=-1,"*N",IF(B141=0,"*H",IF(B141&lt;(COUNTIFS(DATA_FINAL!$B$5:$B$350,C141,DATA_FINAL!$D$5:$D$350,D141)+1),VLOOKUP(C141&amp;"-"&amp;D141&amp;"-"&amp;B141,DATA_FINAL!$F$5:$G$350,2,FALSE),IF(B141=(COUNTIFS(DATA_FINAL!$B$5:$B$350,C141,DATA_FINAL!$D$5:$D$350,D141)+1),"*T",""))))</f>
        <v/>
      </c>
      <c r="F141" t="str">
        <f t="shared" si="25"/>
        <v/>
      </c>
      <c r="G141" s="64" t="str">
        <f>IF(E141="","***",IF(E141="*N",D141,IF(E141="*H",AA$9,IF(E141="*T","TOTAL (Store Count: "&amp;B140&amp;")",IFERROR(VLOOKUP(F141,DATA_FINAL!$A$5:$G$324,7,FALSE),"")))))</f>
        <v>***</v>
      </c>
      <c r="H141" s="71" t="str">
        <f>IF($G141=$D141,AF$8,IF($G141=$AA$9,AF$9,IF(LEFT($G141,5)=LEFT($AA$10,5),SUMIFS(DATA_FINAL!$AC$5:$AC$350,DATA_FINAL!$B$5:$B$350,$C141,DATA_FINAL!$D$5:$D$350,$D141),IF($G141="***","***",IFERROR(SUMIFS(DATA_FINAL!$AC$5:$AC$350,DATA_FINAL!$A$5:$A$350,$F141),"")))))</f>
        <v>***</v>
      </c>
      <c r="I141" s="72" t="str">
        <f>IF($G141=$D141,AB$8,IF($G141=$AA$9,AB$9,IF(LEFT($G141,5)=LEFT($AA$10,5),SUMIFS(DATA_FINAL!$P$5:$P$350,DATA_FINAL!$B$5:$B$350,$C141,DATA_FINAL!$D$5:$D$350,$D141),IF($G141="***","***",IFERROR(SUMIFS(DATA_FINAL!$P$5:$P$350,DATA_FINAL!$A$5:$A$350,$F141),"")))))</f>
        <v>***</v>
      </c>
      <c r="J141" s="72" t="str">
        <f>IF($G141=$D141,AC$8,IF($G141=$AA$9,AC$9,IF(LEFT($G141,5)=LEFT($AA$10,5),SUMIFS(DATA_FINAL!$S$5:$S$350,DATA_FINAL!$B$5:$B$350,$C141,DATA_FINAL!$D$5:$D$350,$D141),IF($G141="***","***",IFERROR(SUMIFS(DATA_FINAL!$S$5:$S$350,DATA_FINAL!$A$5:$A$350,$F141),"")))))</f>
        <v>***</v>
      </c>
      <c r="K141" s="84" t="str">
        <f t="shared" si="20"/>
        <v>***</v>
      </c>
      <c r="L141" s="72" t="str">
        <f t="shared" si="21"/>
        <v>***</v>
      </c>
      <c r="M141" s="72" t="str">
        <f t="shared" si="22"/>
        <v>***</v>
      </c>
      <c r="N141" s="71" t="str">
        <f>IF($G141=$D141,AJ$8,IF($G141=$AA$9,AJ$9,IF(LEFT($G141,5)=LEFT($AA$10,5),SUMIFS(DATA_FINAL!$AG$5:$AG$350,DATA_FINAL!$B$5:$B$350,$C141,DATA_FINAL!$D$5:$D$350,$D141),IF($G141="***","***",IFERROR(SUMIFS(DATA_FINAL!$AG$5:$AG$350,DATA_FINAL!$A$5:$A$350,$F141),"")))))</f>
        <v>***</v>
      </c>
      <c r="O141" s="307" t="str">
        <f t="shared" si="24"/>
        <v>***</v>
      </c>
    </row>
    <row r="142" spans="1:15" ht="15" customHeight="1" x14ac:dyDescent="0.35">
      <c r="A142" t="str">
        <f>IF(A141="","",IF(B141&gt;(SUMIFS(KEY!$Z$6:$Z$110,KEY!$X$6:$X$110,C142&amp;"-"&amp;A141)+1),IF((A141+1)&gt;$AA$6,"",(A141+1)),A141))</f>
        <v/>
      </c>
      <c r="B142" t="str">
        <f>IF(A142="","",COUNTIFS($A$8:$A142,A142)-2)</f>
        <v/>
      </c>
      <c r="C142" t="str">
        <f t="shared" si="23"/>
        <v>CarGurus.com</v>
      </c>
      <c r="D142" t="str">
        <f>IFERROR(VLOOKUP($C142&amp;"-"&amp;$A142,KEY!$X$6:$Y$110,2,FALSE),"")</f>
        <v/>
      </c>
      <c r="E142" t="str">
        <f>IF(B142=-1,"*N",IF(B142=0,"*H",IF(B142&lt;(COUNTIFS(DATA_FINAL!$B$5:$B$350,C142,DATA_FINAL!$D$5:$D$350,D142)+1),VLOOKUP(C142&amp;"-"&amp;D142&amp;"-"&amp;B142,DATA_FINAL!$F$5:$G$350,2,FALSE),IF(B142=(COUNTIFS(DATA_FINAL!$B$5:$B$350,C142,DATA_FINAL!$D$5:$D$350,D142)+1),"*T",""))))</f>
        <v/>
      </c>
      <c r="F142" t="str">
        <f t="shared" si="25"/>
        <v/>
      </c>
      <c r="G142" s="64" t="str">
        <f>IF(E142="","***",IF(E142="*N",D142,IF(E142="*H",AA$9,IF(E142="*T","TOTAL (Store Count: "&amp;B141&amp;")",IFERROR(VLOOKUP(F142,DATA_FINAL!$A$5:$G$324,7,FALSE),"")))))</f>
        <v>***</v>
      </c>
      <c r="H142" s="71" t="str">
        <f>IF($G142=$D142,AF$8,IF($G142=$AA$9,AF$9,IF(LEFT($G142,5)=LEFT($AA$10,5),SUMIFS(DATA_FINAL!$AC$5:$AC$350,DATA_FINAL!$B$5:$B$350,$C142,DATA_FINAL!$D$5:$D$350,$D142),IF($G142="***","***",IFERROR(SUMIFS(DATA_FINAL!$AC$5:$AC$350,DATA_FINAL!$A$5:$A$350,$F142),"")))))</f>
        <v>***</v>
      </c>
      <c r="I142" s="72" t="str">
        <f>IF($G142=$D142,AB$8,IF($G142=$AA$9,AB$9,IF(LEFT($G142,5)=LEFT($AA$10,5),SUMIFS(DATA_FINAL!$P$5:$P$350,DATA_FINAL!$B$5:$B$350,$C142,DATA_FINAL!$D$5:$D$350,$D142),IF($G142="***","***",IFERROR(SUMIFS(DATA_FINAL!$P$5:$P$350,DATA_FINAL!$A$5:$A$350,$F142),"")))))</f>
        <v>***</v>
      </c>
      <c r="J142" s="72" t="str">
        <f>IF($G142=$D142,AC$8,IF($G142=$AA$9,AC$9,IF(LEFT($G142,5)=LEFT($AA$10,5),SUMIFS(DATA_FINAL!$S$5:$S$350,DATA_FINAL!$B$5:$B$350,$C142,DATA_FINAL!$D$5:$D$350,$D142),IF($G142="***","***",IFERROR(SUMIFS(DATA_FINAL!$S$5:$S$350,DATA_FINAL!$A$5:$A$350,$F142),"")))))</f>
        <v>***</v>
      </c>
      <c r="K142" s="84" t="str">
        <f t="shared" si="20"/>
        <v>***</v>
      </c>
      <c r="L142" s="72" t="str">
        <f t="shared" si="21"/>
        <v>***</v>
      </c>
      <c r="M142" s="72" t="str">
        <f t="shared" si="22"/>
        <v>***</v>
      </c>
      <c r="N142" s="71" t="str">
        <f>IF($G142=$D142,AJ$8,IF($G142=$AA$9,AJ$9,IF(LEFT($G142,5)=LEFT($AA$10,5),SUMIFS(DATA_FINAL!$AG$5:$AG$350,DATA_FINAL!$B$5:$B$350,$C142,DATA_FINAL!$D$5:$D$350,$D142),IF($G142="***","***",IFERROR(SUMIFS(DATA_FINAL!$AG$5:$AG$350,DATA_FINAL!$A$5:$A$350,$F142),"")))))</f>
        <v>***</v>
      </c>
      <c r="O142" s="307" t="str">
        <f t="shared" si="24"/>
        <v>***</v>
      </c>
    </row>
    <row r="143" spans="1:15" ht="15" customHeight="1" x14ac:dyDescent="0.35">
      <c r="A143" t="str">
        <f>IF(A142="","",IF(B142&gt;(SUMIFS(KEY!$Z$6:$Z$110,KEY!$X$6:$X$110,C143&amp;"-"&amp;A142)+1),IF((A142+1)&gt;$AA$6,"",(A142+1)),A142))</f>
        <v/>
      </c>
      <c r="B143" t="str">
        <f>IF(A143="","",COUNTIFS($A$8:$A143,A143)-2)</f>
        <v/>
      </c>
      <c r="C143" t="str">
        <f t="shared" si="23"/>
        <v>CarGurus.com</v>
      </c>
      <c r="D143" t="str">
        <f>IFERROR(VLOOKUP($C143&amp;"-"&amp;$A143,KEY!$X$6:$Y$110,2,FALSE),"")</f>
        <v/>
      </c>
      <c r="E143" t="str">
        <f>IF(B143=-1,"*N",IF(B143=0,"*H",IF(B143&lt;(COUNTIFS(DATA_FINAL!$B$5:$B$350,C143,DATA_FINAL!$D$5:$D$350,D143)+1),VLOOKUP(C143&amp;"-"&amp;D143&amp;"-"&amp;B143,DATA_FINAL!$F$5:$G$350,2,FALSE),IF(B143=(COUNTIFS(DATA_FINAL!$B$5:$B$350,C143,DATA_FINAL!$D$5:$D$350,D143)+1),"*T",""))))</f>
        <v/>
      </c>
      <c r="F143" t="str">
        <f t="shared" si="25"/>
        <v/>
      </c>
      <c r="G143" s="64" t="str">
        <f>IF(E143="","***",IF(E143="*N",D143,IF(E143="*H",AA$9,IF(E143="*T","TOTAL (Store Count: "&amp;B142&amp;")",IFERROR(VLOOKUP(F143,DATA_FINAL!$A$5:$G$324,7,FALSE),"")))))</f>
        <v>***</v>
      </c>
      <c r="H143" s="71" t="str">
        <f>IF($G143=$D143,AF$8,IF($G143=$AA$9,AF$9,IF(LEFT($G143,5)=LEFT($AA$10,5),SUMIFS(DATA_FINAL!$AC$5:$AC$350,DATA_FINAL!$B$5:$B$350,$C143,DATA_FINAL!$D$5:$D$350,$D143),IF($G143="***","***",IFERROR(SUMIFS(DATA_FINAL!$AC$5:$AC$350,DATA_FINAL!$A$5:$A$350,$F143),"")))))</f>
        <v>***</v>
      </c>
      <c r="I143" s="72" t="str">
        <f>IF($G143=$D143,AB$8,IF($G143=$AA$9,AB$9,IF(LEFT($G143,5)=LEFT($AA$10,5),SUMIFS(DATA_FINAL!$P$5:$P$350,DATA_FINAL!$B$5:$B$350,$C143,DATA_FINAL!$D$5:$D$350,$D143),IF($G143="***","***",IFERROR(SUMIFS(DATA_FINAL!$P$5:$P$350,DATA_FINAL!$A$5:$A$350,$F143),"")))))</f>
        <v>***</v>
      </c>
      <c r="J143" s="72" t="str">
        <f>IF($G143=$D143,AC$8,IF($G143=$AA$9,AC$9,IF(LEFT($G143,5)=LEFT($AA$10,5),SUMIFS(DATA_FINAL!$S$5:$S$350,DATA_FINAL!$B$5:$B$350,$C143,DATA_FINAL!$D$5:$D$350,$D143),IF($G143="***","***",IFERROR(SUMIFS(DATA_FINAL!$S$5:$S$350,DATA_FINAL!$A$5:$A$350,$F143),"")))))</f>
        <v>***</v>
      </c>
      <c r="K143" s="84" t="str">
        <f t="shared" si="20"/>
        <v>***</v>
      </c>
      <c r="L143" s="72" t="str">
        <f t="shared" si="21"/>
        <v>***</v>
      </c>
      <c r="M143" s="72" t="str">
        <f t="shared" si="22"/>
        <v>***</v>
      </c>
      <c r="N143" s="71" t="str">
        <f>IF($G143=$D143,AJ$8,IF($G143=$AA$9,AJ$9,IF(LEFT($G143,5)=LEFT($AA$10,5),SUMIFS(DATA_FINAL!$AG$5:$AG$350,DATA_FINAL!$B$5:$B$350,$C143,DATA_FINAL!$D$5:$D$350,$D143),IF($G143="***","***",IFERROR(SUMIFS(DATA_FINAL!$AG$5:$AG$350,DATA_FINAL!$A$5:$A$350,$F143),"")))))</f>
        <v>***</v>
      </c>
      <c r="O143" s="307" t="str">
        <f t="shared" si="24"/>
        <v>***</v>
      </c>
    </row>
    <row r="144" spans="1:15" ht="15" customHeight="1" x14ac:dyDescent="0.35">
      <c r="A144" t="str">
        <f>IF(A143="","",IF(B143&gt;(SUMIFS(KEY!$Z$6:$Z$110,KEY!$X$6:$X$110,C144&amp;"-"&amp;A143)+1),IF((A143+1)&gt;$AA$6,"",(A143+1)),A143))</f>
        <v/>
      </c>
      <c r="B144" t="str">
        <f>IF(A144="","",COUNTIFS($A$8:$A144,A144)-2)</f>
        <v/>
      </c>
      <c r="C144" t="str">
        <f t="shared" si="23"/>
        <v>CarGurus.com</v>
      </c>
      <c r="D144" t="str">
        <f>IFERROR(VLOOKUP($C144&amp;"-"&amp;$A144,KEY!$X$6:$Y$110,2,FALSE),"")</f>
        <v/>
      </c>
      <c r="E144" t="str">
        <f>IF(B144=-1,"*N",IF(B144=0,"*H",IF(B144&lt;(COUNTIFS(DATA_FINAL!$B$5:$B$350,C144,DATA_FINAL!$D$5:$D$350,D144)+1),VLOOKUP(C144&amp;"-"&amp;D144&amp;"-"&amp;B144,DATA_FINAL!$F$5:$G$350,2,FALSE),IF(B144=(COUNTIFS(DATA_FINAL!$B$5:$B$350,C144,DATA_FINAL!$D$5:$D$350,D144)+1),"*T",""))))</f>
        <v/>
      </c>
      <c r="F144" t="str">
        <f t="shared" si="25"/>
        <v/>
      </c>
      <c r="G144" s="64" t="str">
        <f>IF(E144="","***",IF(E144="*N",D144,IF(E144="*H",AA$9,IF(E144="*T","TOTAL (Store Count: "&amp;B143&amp;")",IFERROR(VLOOKUP(F144,DATA_FINAL!$A$5:$G$324,7,FALSE),"")))))</f>
        <v>***</v>
      </c>
      <c r="H144" s="71" t="str">
        <f>IF($G144=$D144,AF$8,IF($G144=$AA$9,AF$9,IF(LEFT($G144,5)=LEFT($AA$10,5),SUMIFS(DATA_FINAL!$AC$5:$AC$350,DATA_FINAL!$B$5:$B$350,$C144,DATA_FINAL!$D$5:$D$350,$D144),IF($G144="***","***",IFERROR(SUMIFS(DATA_FINAL!$AC$5:$AC$350,DATA_FINAL!$A$5:$A$350,$F144),"")))))</f>
        <v>***</v>
      </c>
      <c r="I144" s="72" t="str">
        <f>IF($G144=$D144,AB$8,IF($G144=$AA$9,AB$9,IF(LEFT($G144,5)=LEFT($AA$10,5),SUMIFS(DATA_FINAL!$P$5:$P$350,DATA_FINAL!$B$5:$B$350,$C144,DATA_FINAL!$D$5:$D$350,$D144),IF($G144="***","***",IFERROR(SUMIFS(DATA_FINAL!$P$5:$P$350,DATA_FINAL!$A$5:$A$350,$F144),"")))))</f>
        <v>***</v>
      </c>
      <c r="J144" s="72" t="str">
        <f>IF($G144=$D144,AC$8,IF($G144=$AA$9,AC$9,IF(LEFT($G144,5)=LEFT($AA$10,5),SUMIFS(DATA_FINAL!$S$5:$S$350,DATA_FINAL!$B$5:$B$350,$C144,DATA_FINAL!$D$5:$D$350,$D144),IF($G144="***","***",IFERROR(SUMIFS(DATA_FINAL!$S$5:$S$350,DATA_FINAL!$A$5:$A$350,$F144),"")))))</f>
        <v>***</v>
      </c>
      <c r="K144" s="84" t="str">
        <f t="shared" si="20"/>
        <v>***</v>
      </c>
      <c r="L144" s="72" t="str">
        <f t="shared" si="21"/>
        <v>***</v>
      </c>
      <c r="M144" s="72" t="str">
        <f t="shared" si="22"/>
        <v>***</v>
      </c>
      <c r="N144" s="71" t="str">
        <f>IF($G144=$D144,AJ$8,IF($G144=$AA$9,AJ$9,IF(LEFT($G144,5)=LEFT($AA$10,5),SUMIFS(DATA_FINAL!$AG$5:$AG$350,DATA_FINAL!$B$5:$B$350,$C144,DATA_FINAL!$D$5:$D$350,$D144),IF($G144="***","***",IFERROR(SUMIFS(DATA_FINAL!$AG$5:$AG$350,DATA_FINAL!$A$5:$A$350,$F144),"")))))</f>
        <v>***</v>
      </c>
      <c r="O144" s="307" t="str">
        <f t="shared" si="24"/>
        <v>***</v>
      </c>
    </row>
    <row r="145" spans="1:15" ht="15" customHeight="1" x14ac:dyDescent="0.35">
      <c r="A145" t="str">
        <f>IF(A144="","",IF(B144&gt;(SUMIFS(KEY!$Z$6:$Z$110,KEY!$X$6:$X$110,C145&amp;"-"&amp;A144)+1),IF((A144+1)&gt;$AA$6,"",(A144+1)),A144))</f>
        <v/>
      </c>
      <c r="B145" t="str">
        <f>IF(A145="","",COUNTIFS($A$8:$A145,A145)-2)</f>
        <v/>
      </c>
      <c r="C145" t="str">
        <f t="shared" si="23"/>
        <v>CarGurus.com</v>
      </c>
      <c r="D145" t="str">
        <f>IFERROR(VLOOKUP($C145&amp;"-"&amp;$A145,KEY!$X$6:$Y$110,2,FALSE),"")</f>
        <v/>
      </c>
      <c r="E145" t="str">
        <f>IF(B145=-1,"*N",IF(B145=0,"*H",IF(B145&lt;(COUNTIFS(DATA_FINAL!$B$5:$B$350,C145,DATA_FINAL!$D$5:$D$350,D145)+1),VLOOKUP(C145&amp;"-"&amp;D145&amp;"-"&amp;B145,DATA_FINAL!$F$5:$G$350,2,FALSE),IF(B145=(COUNTIFS(DATA_FINAL!$B$5:$B$350,C145,DATA_FINAL!$D$5:$D$350,D145)+1),"*T",""))))</f>
        <v/>
      </c>
      <c r="F145" t="str">
        <f t="shared" si="25"/>
        <v/>
      </c>
      <c r="G145" s="64" t="str">
        <f>IF(E145="","***",IF(E145="*N",D145,IF(E145="*H",AA$9,IF(E145="*T","TOTAL (Store Count: "&amp;B144&amp;")",IFERROR(VLOOKUP(F145,DATA_FINAL!$A$5:$G$324,7,FALSE),"")))))</f>
        <v>***</v>
      </c>
      <c r="H145" s="71" t="str">
        <f>IF($G145=$D145,AF$8,IF($G145=$AA$9,AF$9,IF(LEFT($G145,5)=LEFT($AA$10,5),SUMIFS(DATA_FINAL!$AC$5:$AC$350,DATA_FINAL!$B$5:$B$350,$C145,DATA_FINAL!$D$5:$D$350,$D145),IF($G145="***","***",IFERROR(SUMIFS(DATA_FINAL!$AC$5:$AC$350,DATA_FINAL!$A$5:$A$350,$F145),"")))))</f>
        <v>***</v>
      </c>
      <c r="I145" s="72" t="str">
        <f>IF($G145=$D145,AB$8,IF($G145=$AA$9,AB$9,IF(LEFT($G145,5)=LEFT($AA$10,5),SUMIFS(DATA_FINAL!$P$5:$P$350,DATA_FINAL!$B$5:$B$350,$C145,DATA_FINAL!$D$5:$D$350,$D145),IF($G145="***","***",IFERROR(SUMIFS(DATA_FINAL!$P$5:$P$350,DATA_FINAL!$A$5:$A$350,$F145),"")))))</f>
        <v>***</v>
      </c>
      <c r="J145" s="72" t="str">
        <f>IF($G145=$D145,AC$8,IF($G145=$AA$9,AC$9,IF(LEFT($G145,5)=LEFT($AA$10,5),SUMIFS(DATA_FINAL!$S$5:$S$350,DATA_FINAL!$B$5:$B$350,$C145,DATA_FINAL!$D$5:$D$350,$D145),IF($G145="***","***",IFERROR(SUMIFS(DATA_FINAL!$S$5:$S$350,DATA_FINAL!$A$5:$A$350,$F145),"")))))</f>
        <v>***</v>
      </c>
      <c r="K145" s="84" t="str">
        <f t="shared" si="20"/>
        <v>***</v>
      </c>
      <c r="L145" s="72" t="str">
        <f t="shared" si="21"/>
        <v>***</v>
      </c>
      <c r="M145" s="72" t="str">
        <f t="shared" si="22"/>
        <v>***</v>
      </c>
      <c r="N145" s="71" t="str">
        <f>IF($G145=$D145,AJ$8,IF($G145=$AA$9,AJ$9,IF(LEFT($G145,5)=LEFT($AA$10,5),SUMIFS(DATA_FINAL!$AG$5:$AG$350,DATA_FINAL!$B$5:$B$350,$C145,DATA_FINAL!$D$5:$D$350,$D145),IF($G145="***","***",IFERROR(SUMIFS(DATA_FINAL!$AG$5:$AG$350,DATA_FINAL!$A$5:$A$350,$F145),"")))))</f>
        <v>***</v>
      </c>
      <c r="O145" s="307" t="str">
        <f t="shared" si="24"/>
        <v>***</v>
      </c>
    </row>
    <row r="146" spans="1:15" ht="15" customHeight="1" x14ac:dyDescent="0.35">
      <c r="A146" t="str">
        <f>IF(A145="","",IF(B145&gt;(SUMIFS(KEY!$Z$6:$Z$110,KEY!$X$6:$X$110,C146&amp;"-"&amp;A145)+1),IF((A145+1)&gt;$AA$6,"",(A145+1)),A145))</f>
        <v/>
      </c>
      <c r="B146" t="str">
        <f>IF(A146="","",COUNTIFS($A$8:$A146,A146)-2)</f>
        <v/>
      </c>
      <c r="C146" t="str">
        <f t="shared" si="23"/>
        <v>CarGurus.com</v>
      </c>
      <c r="D146" t="str">
        <f>IFERROR(VLOOKUP($C146&amp;"-"&amp;$A146,KEY!$X$6:$Y$110,2,FALSE),"")</f>
        <v/>
      </c>
      <c r="E146" t="str">
        <f>IF(B146=-1,"*N",IF(B146=0,"*H",IF(B146&lt;(COUNTIFS(DATA_FINAL!$B$5:$B$350,C146,DATA_FINAL!$D$5:$D$350,D146)+1),VLOOKUP(C146&amp;"-"&amp;D146&amp;"-"&amp;B146,DATA_FINAL!$F$5:$G$350,2,FALSE),IF(B146=(COUNTIFS(DATA_FINAL!$B$5:$B$350,C146,DATA_FINAL!$D$5:$D$350,D146)+1),"*T",""))))</f>
        <v/>
      </c>
      <c r="F146" t="str">
        <f t="shared" si="25"/>
        <v/>
      </c>
      <c r="G146" s="64" t="str">
        <f>IF(E146="","***",IF(E146="*N",D146,IF(E146="*H",AA$9,IF(E146="*T","TOTAL (Store Count: "&amp;B145&amp;")",IFERROR(VLOOKUP(F146,DATA_FINAL!$A$5:$G$324,7,FALSE),"")))))</f>
        <v>***</v>
      </c>
      <c r="H146" s="71" t="str">
        <f>IF($G146=$D146,AF$8,IF($G146=$AA$9,AF$9,IF(LEFT($G146,5)=LEFT($AA$10,5),SUMIFS(DATA_FINAL!$AC$5:$AC$350,DATA_FINAL!$B$5:$B$350,$C146,DATA_FINAL!$D$5:$D$350,$D146),IF($G146="***","***",IFERROR(SUMIFS(DATA_FINAL!$AC$5:$AC$350,DATA_FINAL!$A$5:$A$350,$F146),"")))))</f>
        <v>***</v>
      </c>
      <c r="I146" s="72" t="str">
        <f>IF($G146=$D146,AB$8,IF($G146=$AA$9,AB$9,IF(LEFT($G146,5)=LEFT($AA$10,5),SUMIFS(DATA_FINAL!$P$5:$P$350,DATA_FINAL!$B$5:$B$350,$C146,DATA_FINAL!$D$5:$D$350,$D146),IF($G146="***","***",IFERROR(SUMIFS(DATA_FINAL!$P$5:$P$350,DATA_FINAL!$A$5:$A$350,$F146),"")))))</f>
        <v>***</v>
      </c>
      <c r="J146" s="72" t="str">
        <f>IF($G146=$D146,AC$8,IF($G146=$AA$9,AC$9,IF(LEFT($G146,5)=LEFT($AA$10,5),SUMIFS(DATA_FINAL!$S$5:$S$350,DATA_FINAL!$B$5:$B$350,$C146,DATA_FINAL!$D$5:$D$350,$D146),IF($G146="***","***",IFERROR(SUMIFS(DATA_FINAL!$S$5:$S$350,DATA_FINAL!$A$5:$A$350,$F146),"")))))</f>
        <v>***</v>
      </c>
      <c r="K146" s="84" t="str">
        <f t="shared" si="20"/>
        <v>***</v>
      </c>
      <c r="L146" s="72" t="str">
        <f t="shared" si="21"/>
        <v>***</v>
      </c>
      <c r="M146" s="72" t="str">
        <f t="shared" si="22"/>
        <v>***</v>
      </c>
      <c r="N146" s="71" t="str">
        <f>IF($G146=$D146,AJ$8,IF($G146=$AA$9,AJ$9,IF(LEFT($G146,5)=LEFT($AA$10,5),SUMIFS(DATA_FINAL!$AG$5:$AG$350,DATA_FINAL!$B$5:$B$350,$C146,DATA_FINAL!$D$5:$D$350,$D146),IF($G146="***","***",IFERROR(SUMIFS(DATA_FINAL!$AG$5:$AG$350,DATA_FINAL!$A$5:$A$350,$F146),"")))))</f>
        <v>***</v>
      </c>
      <c r="O146" s="307" t="str">
        <f t="shared" si="24"/>
        <v>***</v>
      </c>
    </row>
    <row r="147" spans="1:15" ht="15" customHeight="1" x14ac:dyDescent="0.35">
      <c r="A147" t="str">
        <f>IF(A146="","",IF(B146&gt;(SUMIFS(KEY!$Z$6:$Z$110,KEY!$X$6:$X$110,C147&amp;"-"&amp;A146)+1),IF((A146+1)&gt;$AA$6,"",(A146+1)),A146))</f>
        <v/>
      </c>
      <c r="B147" t="str">
        <f>IF(A147="","",COUNTIFS($A$8:$A147,A147)-2)</f>
        <v/>
      </c>
      <c r="C147" t="str">
        <f t="shared" si="23"/>
        <v>CarGurus.com</v>
      </c>
      <c r="D147" t="str">
        <f>IFERROR(VLOOKUP($C147&amp;"-"&amp;$A147,KEY!$X$6:$Y$110,2,FALSE),"")</f>
        <v/>
      </c>
      <c r="E147" t="str">
        <f>IF(B147=-1,"*N",IF(B147=0,"*H",IF(B147&lt;(COUNTIFS(DATA_FINAL!$B$5:$B$350,C147,DATA_FINAL!$D$5:$D$350,D147)+1),VLOOKUP(C147&amp;"-"&amp;D147&amp;"-"&amp;B147,DATA_FINAL!$F$5:$G$350,2,FALSE),IF(B147=(COUNTIFS(DATA_FINAL!$B$5:$B$350,C147,DATA_FINAL!$D$5:$D$350,D147)+1),"*T",""))))</f>
        <v/>
      </c>
      <c r="F147" t="str">
        <f t="shared" si="25"/>
        <v/>
      </c>
      <c r="G147" s="64" t="str">
        <f>IF(E147="","***",IF(E147="*N",D147,IF(E147="*H",AA$9,IF(E147="*T","TOTAL (Store Count: "&amp;B146&amp;")",IFERROR(VLOOKUP(F147,DATA_FINAL!$A$5:$G$324,7,FALSE),"")))))</f>
        <v>***</v>
      </c>
      <c r="H147" s="71" t="str">
        <f>IF($G147=$D147,AF$8,IF($G147=$AA$9,AF$9,IF(LEFT($G147,5)=LEFT($AA$10,5),SUMIFS(DATA_FINAL!$AC$5:$AC$350,DATA_FINAL!$B$5:$B$350,$C147,DATA_FINAL!$D$5:$D$350,$D147),IF($G147="***","***",IFERROR(SUMIFS(DATA_FINAL!$AC$5:$AC$350,DATA_FINAL!$A$5:$A$350,$F147),"")))))</f>
        <v>***</v>
      </c>
      <c r="I147" s="72" t="str">
        <f>IF($G147=$D147,AB$8,IF($G147=$AA$9,AB$9,IF(LEFT($G147,5)=LEFT($AA$10,5),SUMIFS(DATA_FINAL!$P$5:$P$350,DATA_FINAL!$B$5:$B$350,$C147,DATA_FINAL!$D$5:$D$350,$D147),IF($G147="***","***",IFERROR(SUMIFS(DATA_FINAL!$P$5:$P$350,DATA_FINAL!$A$5:$A$350,$F147),"")))))</f>
        <v>***</v>
      </c>
      <c r="J147" s="72" t="str">
        <f>IF($G147=$D147,AC$8,IF($G147=$AA$9,AC$9,IF(LEFT($G147,5)=LEFT($AA$10,5),SUMIFS(DATA_FINAL!$S$5:$S$350,DATA_FINAL!$B$5:$B$350,$C147,DATA_FINAL!$D$5:$D$350,$D147),IF($G147="***","***",IFERROR(SUMIFS(DATA_FINAL!$S$5:$S$350,DATA_FINAL!$A$5:$A$350,$F147),"")))))</f>
        <v>***</v>
      </c>
      <c r="K147" s="84" t="str">
        <f t="shared" si="20"/>
        <v>***</v>
      </c>
      <c r="L147" s="72" t="str">
        <f t="shared" si="21"/>
        <v>***</v>
      </c>
      <c r="M147" s="72" t="str">
        <f t="shared" si="22"/>
        <v>***</v>
      </c>
      <c r="N147" s="71" t="str">
        <f>IF($G147=$D147,AJ$8,IF($G147=$AA$9,AJ$9,IF(LEFT($G147,5)=LEFT($AA$10,5),SUMIFS(DATA_FINAL!$AG$5:$AG$350,DATA_FINAL!$B$5:$B$350,$C147,DATA_FINAL!$D$5:$D$350,$D147),IF($G147="***","***",IFERROR(SUMIFS(DATA_FINAL!$AG$5:$AG$350,DATA_FINAL!$A$5:$A$350,$F147),"")))))</f>
        <v>***</v>
      </c>
      <c r="O147" s="307" t="str">
        <f t="shared" si="24"/>
        <v>***</v>
      </c>
    </row>
    <row r="148" spans="1:15" ht="15" customHeight="1" x14ac:dyDescent="0.35">
      <c r="A148" t="str">
        <f>IF(A147="","",IF(B147&gt;(SUMIFS(KEY!$Z$6:$Z$110,KEY!$X$6:$X$110,C148&amp;"-"&amp;A147)+1),IF((A147+1)&gt;$AA$6,"",(A147+1)),A147))</f>
        <v/>
      </c>
      <c r="B148" t="str">
        <f>IF(A148="","",COUNTIFS($A$8:$A148,A148)-2)</f>
        <v/>
      </c>
      <c r="C148" t="str">
        <f t="shared" si="23"/>
        <v>CarGurus.com</v>
      </c>
      <c r="D148" t="str">
        <f>IFERROR(VLOOKUP($C148&amp;"-"&amp;$A148,KEY!$X$6:$Y$110,2,FALSE),"")</f>
        <v/>
      </c>
      <c r="E148" t="str">
        <f>IF(B148=-1,"*N",IF(B148=0,"*H",IF(B148&lt;(COUNTIFS(DATA_FINAL!$B$5:$B$350,C148,DATA_FINAL!$D$5:$D$350,D148)+1),VLOOKUP(C148&amp;"-"&amp;D148&amp;"-"&amp;B148,DATA_FINAL!$F$5:$G$350,2,FALSE),IF(B148=(COUNTIFS(DATA_FINAL!$B$5:$B$350,C148,DATA_FINAL!$D$5:$D$350,D148)+1),"*T",""))))</f>
        <v/>
      </c>
      <c r="F148" t="str">
        <f t="shared" si="25"/>
        <v/>
      </c>
      <c r="G148" s="64" t="str">
        <f>IF(E148="","***",IF(E148="*N",D148,IF(E148="*H",AA$9,IF(E148="*T","TOTAL (Store Count: "&amp;B147&amp;")",IFERROR(VLOOKUP(F148,DATA_FINAL!$A$5:$G$324,7,FALSE),"")))))</f>
        <v>***</v>
      </c>
      <c r="H148" s="71" t="str">
        <f>IF($G148=$D148,AF$8,IF($G148=$AA$9,AF$9,IF(LEFT($G148,5)=LEFT($AA$10,5),SUMIFS(DATA_FINAL!$AC$5:$AC$350,DATA_FINAL!$B$5:$B$350,$C148,DATA_FINAL!$D$5:$D$350,$D148),IF($G148="***","***",IFERROR(SUMIFS(DATA_FINAL!$AC$5:$AC$350,DATA_FINAL!$A$5:$A$350,$F148),"")))))</f>
        <v>***</v>
      </c>
      <c r="I148" s="72" t="str">
        <f>IF($G148=$D148,AB$8,IF($G148=$AA$9,AB$9,IF(LEFT($G148,5)=LEFT($AA$10,5),SUMIFS(DATA_FINAL!$P$5:$P$350,DATA_FINAL!$B$5:$B$350,$C148,DATA_FINAL!$D$5:$D$350,$D148),IF($G148="***","***",IFERROR(SUMIFS(DATA_FINAL!$P$5:$P$350,DATA_FINAL!$A$5:$A$350,$F148),"")))))</f>
        <v>***</v>
      </c>
      <c r="J148" s="72" t="str">
        <f>IF($G148=$D148,AC$8,IF($G148=$AA$9,AC$9,IF(LEFT($G148,5)=LEFT($AA$10,5),SUMIFS(DATA_FINAL!$S$5:$S$350,DATA_FINAL!$B$5:$B$350,$C148,DATA_FINAL!$D$5:$D$350,$D148),IF($G148="***","***",IFERROR(SUMIFS(DATA_FINAL!$S$5:$S$350,DATA_FINAL!$A$5:$A$350,$F148),"")))))</f>
        <v>***</v>
      </c>
      <c r="K148" s="84" t="str">
        <f t="shared" si="20"/>
        <v>***</v>
      </c>
      <c r="L148" s="72" t="str">
        <f t="shared" si="21"/>
        <v>***</v>
      </c>
      <c r="M148" s="72" t="str">
        <f t="shared" si="22"/>
        <v>***</v>
      </c>
      <c r="N148" s="71" t="str">
        <f>IF($G148=$D148,AJ$8,IF($G148=$AA$9,AJ$9,IF(LEFT($G148,5)=LEFT($AA$10,5),SUMIFS(DATA_FINAL!$AG$5:$AG$350,DATA_FINAL!$B$5:$B$350,$C148,DATA_FINAL!$D$5:$D$350,$D148),IF($G148="***","***",IFERROR(SUMIFS(DATA_FINAL!$AG$5:$AG$350,DATA_FINAL!$A$5:$A$350,$F148),"")))))</f>
        <v>***</v>
      </c>
      <c r="O148" s="307" t="str">
        <f t="shared" si="24"/>
        <v>***</v>
      </c>
    </row>
    <row r="149" spans="1:15" ht="15" customHeight="1" x14ac:dyDescent="0.35">
      <c r="A149" t="str">
        <f>IF(A148="","",IF(B148&gt;(SUMIFS(KEY!$Z$6:$Z$110,KEY!$X$6:$X$110,C149&amp;"-"&amp;A148)+1),IF((A148+1)&gt;$AA$6,"",(A148+1)),A148))</f>
        <v/>
      </c>
      <c r="B149" t="str">
        <f>IF(A149="","",COUNTIFS($A$8:$A149,A149)-2)</f>
        <v/>
      </c>
      <c r="C149" t="str">
        <f t="shared" si="23"/>
        <v>CarGurus.com</v>
      </c>
      <c r="D149" t="str">
        <f>IFERROR(VLOOKUP($C149&amp;"-"&amp;$A149,KEY!$X$6:$Y$110,2,FALSE),"")</f>
        <v/>
      </c>
      <c r="E149" t="str">
        <f>IF(B149=-1,"*N",IF(B149=0,"*H",IF(B149&lt;(COUNTIFS(DATA_FINAL!$B$5:$B$350,C149,DATA_FINAL!$D$5:$D$350,D149)+1),VLOOKUP(C149&amp;"-"&amp;D149&amp;"-"&amp;B149,DATA_FINAL!$F$5:$G$350,2,FALSE),IF(B149=(COUNTIFS(DATA_FINAL!$B$5:$B$350,C149,DATA_FINAL!$D$5:$D$350,D149)+1),"*T",""))))</f>
        <v/>
      </c>
      <c r="F149" t="str">
        <f t="shared" si="25"/>
        <v/>
      </c>
      <c r="G149" s="64" t="str">
        <f>IF(E149="","***",IF(E149="*N",D149,IF(E149="*H",AA$9,IF(E149="*T","TOTAL (Store Count: "&amp;B148&amp;")",IFERROR(VLOOKUP(F149,DATA_FINAL!$A$5:$G$324,7,FALSE),"")))))</f>
        <v>***</v>
      </c>
      <c r="H149" s="71" t="str">
        <f>IF($G149=$D149,AF$8,IF($G149=$AA$9,AF$9,IF(LEFT($G149,5)=LEFT($AA$10,5),SUMIFS(DATA_FINAL!$AC$5:$AC$350,DATA_FINAL!$B$5:$B$350,$C149,DATA_FINAL!$D$5:$D$350,$D149),IF($G149="***","***",IFERROR(SUMIFS(DATA_FINAL!$AC$5:$AC$350,DATA_FINAL!$A$5:$A$350,$F149),"")))))</f>
        <v>***</v>
      </c>
      <c r="I149" s="72" t="str">
        <f>IF($G149=$D149,AB$8,IF($G149=$AA$9,AB$9,IF(LEFT($G149,5)=LEFT($AA$10,5),SUMIFS(DATA_FINAL!$P$5:$P$350,DATA_FINAL!$B$5:$B$350,$C149,DATA_FINAL!$D$5:$D$350,$D149),IF($G149="***","***",IFERROR(SUMIFS(DATA_FINAL!$P$5:$P$350,DATA_FINAL!$A$5:$A$350,$F149),"")))))</f>
        <v>***</v>
      </c>
      <c r="J149" s="72" t="str">
        <f>IF($G149=$D149,AC$8,IF($G149=$AA$9,AC$9,IF(LEFT($G149,5)=LEFT($AA$10,5),SUMIFS(DATA_FINAL!$S$5:$S$350,DATA_FINAL!$B$5:$B$350,$C149,DATA_FINAL!$D$5:$D$350,$D149),IF($G149="***","***",IFERROR(SUMIFS(DATA_FINAL!$S$5:$S$350,DATA_FINAL!$A$5:$A$350,$F149),"")))))</f>
        <v>***</v>
      </c>
      <c r="K149" s="84" t="str">
        <f t="shared" si="20"/>
        <v>***</v>
      </c>
      <c r="L149" s="72" t="str">
        <f t="shared" si="21"/>
        <v>***</v>
      </c>
      <c r="M149" s="72" t="str">
        <f t="shared" si="22"/>
        <v>***</v>
      </c>
      <c r="N149" s="71" t="str">
        <f>IF($G149=$D149,AJ$8,IF($G149=$AA$9,AJ$9,IF(LEFT($G149,5)=LEFT($AA$10,5),SUMIFS(DATA_FINAL!$AG$5:$AG$350,DATA_FINAL!$B$5:$B$350,$C149,DATA_FINAL!$D$5:$D$350,$D149),IF($G149="***","***",IFERROR(SUMIFS(DATA_FINAL!$AG$5:$AG$350,DATA_FINAL!$A$5:$A$350,$F149),"")))))</f>
        <v>***</v>
      </c>
      <c r="O149" s="307" t="str">
        <f t="shared" si="24"/>
        <v>***</v>
      </c>
    </row>
    <row r="150" spans="1:15" ht="15" customHeight="1" x14ac:dyDescent="0.35">
      <c r="A150" t="str">
        <f>IF(A149="","",IF(B149&gt;(SUMIFS(KEY!$Z$6:$Z$110,KEY!$X$6:$X$110,C150&amp;"-"&amp;A149)+1),IF((A149+1)&gt;$AA$6,"",(A149+1)),A149))</f>
        <v/>
      </c>
      <c r="B150" t="str">
        <f>IF(A150="","",COUNTIFS($A$8:$A150,A150)-2)</f>
        <v/>
      </c>
      <c r="C150" t="str">
        <f t="shared" si="23"/>
        <v>CarGurus.com</v>
      </c>
      <c r="D150" t="str">
        <f>IFERROR(VLOOKUP($C150&amp;"-"&amp;$A150,KEY!$X$6:$Y$110,2,FALSE),"")</f>
        <v/>
      </c>
      <c r="E150" t="str">
        <f>IF(B150=-1,"*N",IF(B150=0,"*H",IF(B150&lt;(COUNTIFS(DATA_FINAL!$B$5:$B$350,C150,DATA_FINAL!$D$5:$D$350,D150)+1),VLOOKUP(C150&amp;"-"&amp;D150&amp;"-"&amp;B150,DATA_FINAL!$F$5:$G$350,2,FALSE),IF(B150=(COUNTIFS(DATA_FINAL!$B$5:$B$350,C150,DATA_FINAL!$D$5:$D$350,D150)+1),"*T",""))))</f>
        <v/>
      </c>
      <c r="F150" t="str">
        <f t="shared" si="25"/>
        <v/>
      </c>
      <c r="G150" s="64" t="str">
        <f>IF(E150="","***",IF(E150="*N",D150,IF(E150="*H",AA$9,IF(E150="*T","TOTAL (Store Count: "&amp;B149&amp;")",IFERROR(VLOOKUP(F150,DATA_FINAL!$A$5:$G$324,7,FALSE),"")))))</f>
        <v>***</v>
      </c>
      <c r="H150" s="71" t="str">
        <f>IF($G150=$D150,AF$8,IF($G150=$AA$9,AF$9,IF(LEFT($G150,5)=LEFT($AA$10,5),SUMIFS(DATA_FINAL!$AC$5:$AC$350,DATA_FINAL!$B$5:$B$350,$C150,DATA_FINAL!$D$5:$D$350,$D150),IF($G150="***","***",IFERROR(SUMIFS(DATA_FINAL!$AC$5:$AC$350,DATA_FINAL!$A$5:$A$350,$F150),"")))))</f>
        <v>***</v>
      </c>
      <c r="I150" s="72" t="str">
        <f>IF($G150=$D150,AB$8,IF($G150=$AA$9,AB$9,IF(LEFT($G150,5)=LEFT($AA$10,5),SUMIFS(DATA_FINAL!$P$5:$P$350,DATA_FINAL!$B$5:$B$350,$C150,DATA_FINAL!$D$5:$D$350,$D150),IF($G150="***","***",IFERROR(SUMIFS(DATA_FINAL!$P$5:$P$350,DATA_FINAL!$A$5:$A$350,$F150),"")))))</f>
        <v>***</v>
      </c>
      <c r="J150" s="72" t="str">
        <f>IF($G150=$D150,AC$8,IF($G150=$AA$9,AC$9,IF(LEFT($G150,5)=LEFT($AA$10,5),SUMIFS(DATA_FINAL!$S$5:$S$350,DATA_FINAL!$B$5:$B$350,$C150,DATA_FINAL!$D$5:$D$350,$D150),IF($G150="***","***",IFERROR(SUMIFS(DATA_FINAL!$S$5:$S$350,DATA_FINAL!$A$5:$A$350,$F150),"")))))</f>
        <v>***</v>
      </c>
      <c r="K150" s="84" t="str">
        <f t="shared" si="20"/>
        <v>***</v>
      </c>
      <c r="L150" s="72" t="str">
        <f t="shared" si="21"/>
        <v>***</v>
      </c>
      <c r="M150" s="72" t="str">
        <f t="shared" si="22"/>
        <v>***</v>
      </c>
      <c r="N150" s="71" t="str">
        <f>IF($G150=$D150,AJ$8,IF($G150=$AA$9,AJ$9,IF(LEFT($G150,5)=LEFT($AA$10,5),SUMIFS(DATA_FINAL!$AG$5:$AG$350,DATA_FINAL!$B$5:$B$350,$C150,DATA_FINAL!$D$5:$D$350,$D150),IF($G150="***","***",IFERROR(SUMIFS(DATA_FINAL!$AG$5:$AG$350,DATA_FINAL!$A$5:$A$350,$F150),"")))))</f>
        <v>***</v>
      </c>
      <c r="O150" s="307" t="str">
        <f t="shared" si="24"/>
        <v>***</v>
      </c>
    </row>
    <row r="151" spans="1:15" ht="15" customHeight="1" x14ac:dyDescent="0.35">
      <c r="A151" t="str">
        <f>IF(A150="","",IF(B150&gt;(SUMIFS(KEY!$Z$6:$Z$110,KEY!$X$6:$X$110,C151&amp;"-"&amp;A150)+1),IF((A150+1)&gt;$AA$6,"",(A150+1)),A150))</f>
        <v/>
      </c>
      <c r="B151" t="str">
        <f>IF(A151="","",COUNTIFS($A$8:$A151,A151)-2)</f>
        <v/>
      </c>
      <c r="C151" t="str">
        <f t="shared" si="23"/>
        <v>CarGurus.com</v>
      </c>
      <c r="D151" t="str">
        <f>IFERROR(VLOOKUP($C151&amp;"-"&amp;$A151,KEY!$X$6:$Y$110,2,FALSE),"")</f>
        <v/>
      </c>
      <c r="E151" t="str">
        <f>IF(B151=-1,"*N",IF(B151=0,"*H",IF(B151&lt;(COUNTIFS(DATA_FINAL!$B$5:$B$350,C151,DATA_FINAL!$D$5:$D$350,D151)+1),VLOOKUP(C151&amp;"-"&amp;D151&amp;"-"&amp;B151,DATA_FINAL!$F$5:$G$350,2,FALSE),IF(B151=(COUNTIFS(DATA_FINAL!$B$5:$B$350,C151,DATA_FINAL!$D$5:$D$350,D151)+1),"*T",""))))</f>
        <v/>
      </c>
      <c r="F151" t="str">
        <f t="shared" si="25"/>
        <v/>
      </c>
      <c r="G151" s="64" t="str">
        <f>IF(E151="","***",IF(E151="*N",D151,IF(E151="*H",AA$9,IF(E151="*T","TOTAL (Store Count: "&amp;B150&amp;")",IFERROR(VLOOKUP(F151,DATA_FINAL!$A$5:$G$324,7,FALSE),"")))))</f>
        <v>***</v>
      </c>
      <c r="H151" s="71" t="str">
        <f>IF($G151=$D151,AF$8,IF($G151=$AA$9,AF$9,IF(LEFT($G151,5)=LEFT($AA$10,5),SUMIFS(DATA_FINAL!$AC$5:$AC$350,DATA_FINAL!$B$5:$B$350,$C151,DATA_FINAL!$D$5:$D$350,$D151),IF($G151="***","***",IFERROR(SUMIFS(DATA_FINAL!$AC$5:$AC$350,DATA_FINAL!$A$5:$A$350,$F151),"")))))</f>
        <v>***</v>
      </c>
      <c r="I151" s="72" t="str">
        <f>IF($G151=$D151,AB$8,IF($G151=$AA$9,AB$9,IF(LEFT($G151,5)=LEFT($AA$10,5),SUMIFS(DATA_FINAL!$P$5:$P$350,DATA_FINAL!$B$5:$B$350,$C151,DATA_FINAL!$D$5:$D$350,$D151),IF($G151="***","***",IFERROR(SUMIFS(DATA_FINAL!$P$5:$P$350,DATA_FINAL!$A$5:$A$350,$F151),"")))))</f>
        <v>***</v>
      </c>
      <c r="J151" s="72" t="str">
        <f>IF($G151=$D151,AC$8,IF($G151=$AA$9,AC$9,IF(LEFT($G151,5)=LEFT($AA$10,5),SUMIFS(DATA_FINAL!$S$5:$S$350,DATA_FINAL!$B$5:$B$350,$C151,DATA_FINAL!$D$5:$D$350,$D151),IF($G151="***","***",IFERROR(SUMIFS(DATA_FINAL!$S$5:$S$350,DATA_FINAL!$A$5:$A$350,$F151),"")))))</f>
        <v>***</v>
      </c>
      <c r="K151" s="84" t="str">
        <f t="shared" si="20"/>
        <v>***</v>
      </c>
      <c r="L151" s="72" t="str">
        <f t="shared" si="21"/>
        <v>***</v>
      </c>
      <c r="M151" s="72" t="str">
        <f t="shared" si="22"/>
        <v>***</v>
      </c>
      <c r="N151" s="71" t="str">
        <f>IF($G151=$D151,AJ$8,IF($G151=$AA$9,AJ$9,IF(LEFT($G151,5)=LEFT($AA$10,5),SUMIFS(DATA_FINAL!$AG$5:$AG$350,DATA_FINAL!$B$5:$B$350,$C151,DATA_FINAL!$D$5:$D$350,$D151),IF($G151="***","***",IFERROR(SUMIFS(DATA_FINAL!$AG$5:$AG$350,DATA_FINAL!$A$5:$A$350,$F151),"")))))</f>
        <v>***</v>
      </c>
      <c r="O151" s="307" t="str">
        <f t="shared" si="24"/>
        <v>***</v>
      </c>
    </row>
    <row r="152" spans="1:15" ht="15" customHeight="1" x14ac:dyDescent="0.35">
      <c r="A152" t="str">
        <f>IF(A151="","",IF(B151&gt;(SUMIFS(KEY!$Z$6:$Z$110,KEY!$X$6:$X$110,C152&amp;"-"&amp;A151)+1),IF((A151+1)&gt;$AA$6,"",(A151+1)),A151))</f>
        <v/>
      </c>
      <c r="B152" t="str">
        <f>IF(A152="","",COUNTIFS($A$8:$A152,A152)-2)</f>
        <v/>
      </c>
      <c r="C152" t="str">
        <f t="shared" si="23"/>
        <v>CarGurus.com</v>
      </c>
      <c r="D152" t="str">
        <f>IFERROR(VLOOKUP($C152&amp;"-"&amp;$A152,KEY!$X$6:$Y$110,2,FALSE),"")</f>
        <v/>
      </c>
      <c r="E152" t="str">
        <f>IF(B152=-1,"*N",IF(B152=0,"*H",IF(B152&lt;(COUNTIFS(DATA_FINAL!$B$5:$B$350,C152,DATA_FINAL!$D$5:$D$350,D152)+1),VLOOKUP(C152&amp;"-"&amp;D152&amp;"-"&amp;B152,DATA_FINAL!$F$5:$G$350,2,FALSE),IF(B152=(COUNTIFS(DATA_FINAL!$B$5:$B$350,C152,DATA_FINAL!$D$5:$D$350,D152)+1),"*T",""))))</f>
        <v/>
      </c>
      <c r="F152" t="str">
        <f t="shared" si="25"/>
        <v/>
      </c>
      <c r="G152" s="64" t="str">
        <f>IF(E152="","***",IF(E152="*N",D152,IF(E152="*H",AA$9,IF(E152="*T","TOTAL (Store Count: "&amp;B151&amp;")",IFERROR(VLOOKUP(F152,DATA_FINAL!$A$5:$G$324,7,FALSE),"")))))</f>
        <v>***</v>
      </c>
      <c r="H152" s="71" t="str">
        <f>IF($G152=$D152,AF$8,IF($G152=$AA$9,AF$9,IF(LEFT($G152,5)=LEFT($AA$10,5),SUMIFS(DATA_FINAL!$AC$5:$AC$350,DATA_FINAL!$B$5:$B$350,$C152,DATA_FINAL!$D$5:$D$350,$D152),IF($G152="***","***",IFERROR(SUMIFS(DATA_FINAL!$AC$5:$AC$350,DATA_FINAL!$A$5:$A$350,$F152),"")))))</f>
        <v>***</v>
      </c>
      <c r="I152" s="72" t="str">
        <f>IF($G152=$D152,AB$8,IF($G152=$AA$9,AB$9,IF(LEFT($G152,5)=LEFT($AA$10,5),SUMIFS(DATA_FINAL!$P$5:$P$350,DATA_FINAL!$B$5:$B$350,$C152,DATA_FINAL!$D$5:$D$350,$D152),IF($G152="***","***",IFERROR(SUMIFS(DATA_FINAL!$P$5:$P$350,DATA_FINAL!$A$5:$A$350,$F152),"")))))</f>
        <v>***</v>
      </c>
      <c r="J152" s="72" t="str">
        <f>IF($G152=$D152,AC$8,IF($G152=$AA$9,AC$9,IF(LEFT($G152,5)=LEFT($AA$10,5),SUMIFS(DATA_FINAL!$S$5:$S$350,DATA_FINAL!$B$5:$B$350,$C152,DATA_FINAL!$D$5:$D$350,$D152),IF($G152="***","***",IFERROR(SUMIFS(DATA_FINAL!$S$5:$S$350,DATA_FINAL!$A$5:$A$350,$F152),"")))))</f>
        <v>***</v>
      </c>
      <c r="K152" s="84" t="str">
        <f t="shared" si="20"/>
        <v>***</v>
      </c>
      <c r="L152" s="72" t="str">
        <f t="shared" si="21"/>
        <v>***</v>
      </c>
      <c r="M152" s="72" t="str">
        <f t="shared" si="22"/>
        <v>***</v>
      </c>
      <c r="N152" s="71" t="str">
        <f>IF($G152=$D152,AJ$8,IF($G152=$AA$9,AJ$9,IF(LEFT($G152,5)=LEFT($AA$10,5),SUMIFS(DATA_FINAL!$AG$5:$AG$350,DATA_FINAL!$B$5:$B$350,$C152,DATA_FINAL!$D$5:$D$350,$D152),IF($G152="***","***",IFERROR(SUMIFS(DATA_FINAL!$AG$5:$AG$350,DATA_FINAL!$A$5:$A$350,$F152),"")))))</f>
        <v>***</v>
      </c>
      <c r="O152" s="307" t="str">
        <f t="shared" si="24"/>
        <v>***</v>
      </c>
    </row>
    <row r="153" spans="1:15" ht="15" customHeight="1" x14ac:dyDescent="0.35">
      <c r="A153" t="str">
        <f>IF(A152="","",IF(B152&gt;(SUMIFS(KEY!$Z$6:$Z$110,KEY!$X$6:$X$110,C153&amp;"-"&amp;A152)+1),IF((A152+1)&gt;$AA$6,"",(A152+1)),A152))</f>
        <v/>
      </c>
      <c r="B153" t="str">
        <f>IF(A153="","",COUNTIFS($A$8:$A153,A153)-2)</f>
        <v/>
      </c>
      <c r="C153" t="str">
        <f t="shared" si="23"/>
        <v>CarGurus.com</v>
      </c>
      <c r="D153" t="str">
        <f>IFERROR(VLOOKUP($C153&amp;"-"&amp;$A153,KEY!$X$6:$Y$110,2,FALSE),"")</f>
        <v/>
      </c>
      <c r="E153" t="str">
        <f>IF(B153=-1,"*N",IF(B153=0,"*H",IF(B153&lt;(COUNTIFS(DATA_FINAL!$B$5:$B$350,C153,DATA_FINAL!$D$5:$D$350,D153)+1),VLOOKUP(C153&amp;"-"&amp;D153&amp;"-"&amp;B153,DATA_FINAL!$F$5:$G$350,2,FALSE),IF(B153=(COUNTIFS(DATA_FINAL!$B$5:$B$350,C153,DATA_FINAL!$D$5:$D$350,D153)+1),"*T",""))))</f>
        <v/>
      </c>
      <c r="F153" t="str">
        <f t="shared" si="25"/>
        <v/>
      </c>
      <c r="G153" s="64" t="str">
        <f>IF(E153="","***",IF(E153="*N",D153,IF(E153="*H",AA$9,IF(E153="*T","TOTAL (Store Count: "&amp;B152&amp;")",IFERROR(VLOOKUP(F153,DATA_FINAL!$A$5:$G$324,7,FALSE),"")))))</f>
        <v>***</v>
      </c>
      <c r="H153" s="71" t="str">
        <f>IF($G153=$D153,AF$8,IF($G153=$AA$9,AF$9,IF(LEFT($G153,5)=LEFT($AA$10,5),SUMIFS(DATA_FINAL!$AC$5:$AC$350,DATA_FINAL!$B$5:$B$350,$C153,DATA_FINAL!$D$5:$D$350,$D153),IF($G153="***","***",IFERROR(SUMIFS(DATA_FINAL!$AC$5:$AC$350,DATA_FINAL!$A$5:$A$350,$F153),"")))))</f>
        <v>***</v>
      </c>
      <c r="I153" s="72" t="str">
        <f>IF($G153=$D153,AB$8,IF($G153=$AA$9,AB$9,IF(LEFT($G153,5)=LEFT($AA$10,5),SUMIFS(DATA_FINAL!$P$5:$P$350,DATA_FINAL!$B$5:$B$350,$C153,DATA_FINAL!$D$5:$D$350,$D153),IF($G153="***","***",IFERROR(SUMIFS(DATA_FINAL!$P$5:$P$350,DATA_FINAL!$A$5:$A$350,$F153),"")))))</f>
        <v>***</v>
      </c>
      <c r="J153" s="72" t="str">
        <f>IF($G153=$D153,AC$8,IF($G153=$AA$9,AC$9,IF(LEFT($G153,5)=LEFT($AA$10,5),SUMIFS(DATA_FINAL!$S$5:$S$350,DATA_FINAL!$B$5:$B$350,$C153,DATA_FINAL!$D$5:$D$350,$D153),IF($G153="***","***",IFERROR(SUMIFS(DATA_FINAL!$S$5:$S$350,DATA_FINAL!$A$5:$A$350,$F153),"")))))</f>
        <v>***</v>
      </c>
      <c r="K153" s="84" t="str">
        <f t="shared" si="20"/>
        <v>***</v>
      </c>
      <c r="L153" s="72" t="str">
        <f t="shared" si="21"/>
        <v>***</v>
      </c>
      <c r="M153" s="72" t="str">
        <f t="shared" si="22"/>
        <v>***</v>
      </c>
      <c r="N153" s="71" t="str">
        <f>IF($G153=$D153,AJ$8,IF($G153=$AA$9,AJ$9,IF(LEFT($G153,5)=LEFT($AA$10,5),SUMIFS(DATA_FINAL!$AG$5:$AG$350,DATA_FINAL!$B$5:$B$350,$C153,DATA_FINAL!$D$5:$D$350,$D153),IF($G153="***","***",IFERROR(SUMIFS(DATA_FINAL!$AG$5:$AG$350,DATA_FINAL!$A$5:$A$350,$F153),"")))))</f>
        <v>***</v>
      </c>
      <c r="O153" s="307" t="str">
        <f t="shared" si="24"/>
        <v>***</v>
      </c>
    </row>
    <row r="154" spans="1:15" ht="15" customHeight="1" x14ac:dyDescent="0.35">
      <c r="A154" t="str">
        <f>IF(A153="","",IF(B153&gt;(SUMIFS(KEY!$Z$6:$Z$110,KEY!$X$6:$X$110,C154&amp;"-"&amp;A153)+1),IF((A153+1)&gt;$AA$6,"",(A153+1)),A153))</f>
        <v/>
      </c>
      <c r="B154" t="str">
        <f>IF(A154="","",COUNTIFS($A$8:$A154,A154)-2)</f>
        <v/>
      </c>
      <c r="C154" t="str">
        <f t="shared" si="23"/>
        <v>CarGurus.com</v>
      </c>
      <c r="D154" t="str">
        <f>IFERROR(VLOOKUP($C154&amp;"-"&amp;$A154,KEY!$X$6:$Y$110,2,FALSE),"")</f>
        <v/>
      </c>
      <c r="E154" t="str">
        <f>IF(B154=-1,"*N",IF(B154=0,"*H",IF(B154&lt;(COUNTIFS(DATA_FINAL!$B$5:$B$350,C154,DATA_FINAL!$D$5:$D$350,D154)+1),VLOOKUP(C154&amp;"-"&amp;D154&amp;"-"&amp;B154,DATA_FINAL!$F$5:$G$350,2,FALSE),IF(B154=(COUNTIFS(DATA_FINAL!$B$5:$B$350,C154,DATA_FINAL!$D$5:$D$350,D154)+1),"*T",""))))</f>
        <v/>
      </c>
      <c r="F154" t="str">
        <f t="shared" si="25"/>
        <v/>
      </c>
      <c r="G154" s="64" t="str">
        <f>IF(E154="","***",IF(E154="*N",D154,IF(E154="*H",AA$9,IF(E154="*T","TOTAL (Store Count: "&amp;B153&amp;")",IFERROR(VLOOKUP(F154,DATA_FINAL!$A$5:$G$324,7,FALSE),"")))))</f>
        <v>***</v>
      </c>
      <c r="H154" s="71" t="str">
        <f>IF($G154=$D154,AF$8,IF($G154=$AA$9,AF$9,IF(LEFT($G154,5)=LEFT($AA$10,5),SUMIFS(DATA_FINAL!$AC$5:$AC$350,DATA_FINAL!$B$5:$B$350,$C154,DATA_FINAL!$D$5:$D$350,$D154),IF($G154="***","***",IFERROR(SUMIFS(DATA_FINAL!$AC$5:$AC$350,DATA_FINAL!$A$5:$A$350,$F154),"")))))</f>
        <v>***</v>
      </c>
      <c r="I154" s="72" t="str">
        <f>IF($G154=$D154,AB$8,IF($G154=$AA$9,AB$9,IF(LEFT($G154,5)=LEFT($AA$10,5),SUMIFS(DATA_FINAL!$P$5:$P$350,DATA_FINAL!$B$5:$B$350,$C154,DATA_FINAL!$D$5:$D$350,$D154),IF($G154="***","***",IFERROR(SUMIFS(DATA_FINAL!$P$5:$P$350,DATA_FINAL!$A$5:$A$350,$F154),"")))))</f>
        <v>***</v>
      </c>
      <c r="J154" s="72" t="str">
        <f>IF($G154=$D154,AC$8,IF($G154=$AA$9,AC$9,IF(LEFT($G154,5)=LEFT($AA$10,5),SUMIFS(DATA_FINAL!$S$5:$S$350,DATA_FINAL!$B$5:$B$350,$C154,DATA_FINAL!$D$5:$D$350,$D154),IF($G154="***","***",IFERROR(SUMIFS(DATA_FINAL!$S$5:$S$350,DATA_FINAL!$A$5:$A$350,$F154),"")))))</f>
        <v>***</v>
      </c>
      <c r="K154" s="84" t="str">
        <f t="shared" si="20"/>
        <v>***</v>
      </c>
      <c r="L154" s="72" t="str">
        <f t="shared" si="21"/>
        <v>***</v>
      </c>
      <c r="M154" s="72" t="str">
        <f t="shared" si="22"/>
        <v>***</v>
      </c>
      <c r="N154" s="71" t="str">
        <f>IF($G154=$D154,AJ$8,IF($G154=$AA$9,AJ$9,IF(LEFT($G154,5)=LEFT($AA$10,5),SUMIFS(DATA_FINAL!$AG$5:$AG$350,DATA_FINAL!$B$5:$B$350,$C154,DATA_FINAL!$D$5:$D$350,$D154),IF($G154="***","***",IFERROR(SUMIFS(DATA_FINAL!$AG$5:$AG$350,DATA_FINAL!$A$5:$A$350,$F154),"")))))</f>
        <v>***</v>
      </c>
      <c r="O154" s="307" t="str">
        <f t="shared" si="24"/>
        <v>***</v>
      </c>
    </row>
    <row r="155" spans="1:15" ht="15" customHeight="1" x14ac:dyDescent="0.35">
      <c r="A155" t="str">
        <f>IF(A154="","",IF(B154&gt;(SUMIFS(KEY!$Z$6:$Z$110,KEY!$X$6:$X$110,C155&amp;"-"&amp;A154)+1),IF((A154+1)&gt;$AA$6,"",(A154+1)),A154))</f>
        <v/>
      </c>
      <c r="B155" t="str">
        <f>IF(A155="","",COUNTIFS($A$8:$A155,A155)-2)</f>
        <v/>
      </c>
      <c r="C155" t="str">
        <f t="shared" si="23"/>
        <v>CarGurus.com</v>
      </c>
      <c r="D155" t="str">
        <f>IFERROR(VLOOKUP($C155&amp;"-"&amp;$A155,KEY!$X$6:$Y$110,2,FALSE),"")</f>
        <v/>
      </c>
      <c r="E155" t="str">
        <f>IF(B155=-1,"*N",IF(B155=0,"*H",IF(B155&lt;(COUNTIFS(DATA_FINAL!$B$5:$B$350,C155,DATA_FINAL!$D$5:$D$350,D155)+1),VLOOKUP(C155&amp;"-"&amp;D155&amp;"-"&amp;B155,DATA_FINAL!$F$5:$G$350,2,FALSE),IF(B155=(COUNTIFS(DATA_FINAL!$B$5:$B$350,C155,DATA_FINAL!$D$5:$D$350,D155)+1),"*T",""))))</f>
        <v/>
      </c>
      <c r="F155" t="str">
        <f t="shared" si="25"/>
        <v/>
      </c>
      <c r="G155" s="64" t="str">
        <f>IF(E155="","***",IF(E155="*N",D155,IF(E155="*H",AA$9,IF(E155="*T","TOTAL (Store Count: "&amp;B154&amp;")",IFERROR(VLOOKUP(F155,DATA_FINAL!$A$5:$G$324,7,FALSE),"")))))</f>
        <v>***</v>
      </c>
      <c r="H155" s="71" t="str">
        <f>IF($G155=$D155,AF$8,IF($G155=$AA$9,AF$9,IF(LEFT($G155,5)=LEFT($AA$10,5),SUMIFS(DATA_FINAL!$AC$5:$AC$350,DATA_FINAL!$B$5:$B$350,$C155,DATA_FINAL!$D$5:$D$350,$D155),IF($G155="***","***",IFERROR(SUMIFS(DATA_FINAL!$AC$5:$AC$350,DATA_FINAL!$A$5:$A$350,$F155),"")))))</f>
        <v>***</v>
      </c>
      <c r="I155" s="72" t="str">
        <f>IF($G155=$D155,AB$8,IF($G155=$AA$9,AB$9,IF(LEFT($G155,5)=LEFT($AA$10,5),SUMIFS(DATA_FINAL!$P$5:$P$350,DATA_FINAL!$B$5:$B$350,$C155,DATA_FINAL!$D$5:$D$350,$D155),IF($G155="***","***",IFERROR(SUMIFS(DATA_FINAL!$P$5:$P$350,DATA_FINAL!$A$5:$A$350,$F155),"")))))</f>
        <v>***</v>
      </c>
      <c r="J155" s="72" t="str">
        <f>IF($G155=$D155,AC$8,IF($G155=$AA$9,AC$9,IF(LEFT($G155,5)=LEFT($AA$10,5),SUMIFS(DATA_FINAL!$S$5:$S$350,DATA_FINAL!$B$5:$B$350,$C155,DATA_FINAL!$D$5:$D$350,$D155),IF($G155="***","***",IFERROR(SUMIFS(DATA_FINAL!$S$5:$S$350,DATA_FINAL!$A$5:$A$350,$F155),"")))))</f>
        <v>***</v>
      </c>
      <c r="K155" s="84" t="str">
        <f t="shared" si="20"/>
        <v>***</v>
      </c>
      <c r="L155" s="72" t="str">
        <f t="shared" si="21"/>
        <v>***</v>
      </c>
      <c r="M155" s="72" t="str">
        <f t="shared" si="22"/>
        <v>***</v>
      </c>
      <c r="N155" s="71" t="str">
        <f>IF($G155=$D155,AJ$8,IF($G155=$AA$9,AJ$9,IF(LEFT($G155,5)=LEFT($AA$10,5),SUMIFS(DATA_FINAL!$AG$5:$AG$350,DATA_FINAL!$B$5:$B$350,$C155,DATA_FINAL!$D$5:$D$350,$D155),IF($G155="***","***",IFERROR(SUMIFS(DATA_FINAL!$AG$5:$AG$350,DATA_FINAL!$A$5:$A$350,$F155),"")))))</f>
        <v>***</v>
      </c>
      <c r="O155" s="307" t="str">
        <f t="shared" si="24"/>
        <v>***</v>
      </c>
    </row>
    <row r="156" spans="1:15" ht="15" customHeight="1" x14ac:dyDescent="0.35">
      <c r="A156" t="str">
        <f>IF(A155="","",IF(B155&gt;(SUMIFS(KEY!$Z$6:$Z$110,KEY!$X$6:$X$110,C156&amp;"-"&amp;A155)+1),IF((A155+1)&gt;$AA$6,"",(A155+1)),A155))</f>
        <v/>
      </c>
      <c r="B156" t="str">
        <f>IF(A156="","",COUNTIFS($A$8:$A156,A156)-2)</f>
        <v/>
      </c>
      <c r="C156" t="str">
        <f t="shared" si="23"/>
        <v>CarGurus.com</v>
      </c>
      <c r="D156" t="str">
        <f>IFERROR(VLOOKUP($C156&amp;"-"&amp;$A156,KEY!$X$6:$Y$110,2,FALSE),"")</f>
        <v/>
      </c>
      <c r="E156" t="str">
        <f>IF(B156=-1,"*N",IF(B156=0,"*H",IF(B156&lt;(COUNTIFS(DATA_FINAL!$B$5:$B$350,C156,DATA_FINAL!$D$5:$D$350,D156)+1),VLOOKUP(C156&amp;"-"&amp;D156&amp;"-"&amp;B156,DATA_FINAL!$F$5:$G$350,2,FALSE),IF(B156=(COUNTIFS(DATA_FINAL!$B$5:$B$350,C156,DATA_FINAL!$D$5:$D$350,D156)+1),"*T",""))))</f>
        <v/>
      </c>
      <c r="F156" t="str">
        <f t="shared" si="25"/>
        <v/>
      </c>
      <c r="G156" s="64" t="str">
        <f>IF(E156="","***",IF(E156="*N",D156,IF(E156="*H",AA$9,IF(E156="*T","TOTAL (Store Count: "&amp;B155&amp;")",IFERROR(VLOOKUP(F156,DATA_FINAL!$A$5:$G$324,7,FALSE),"")))))</f>
        <v>***</v>
      </c>
      <c r="H156" s="71" t="str">
        <f>IF($G156=$D156,AF$8,IF($G156=$AA$9,AF$9,IF(LEFT($G156,5)=LEFT($AA$10,5),SUMIFS(DATA_FINAL!$AC$5:$AC$350,DATA_FINAL!$B$5:$B$350,$C156,DATA_FINAL!$D$5:$D$350,$D156),IF($G156="***","***",IFERROR(SUMIFS(DATA_FINAL!$AC$5:$AC$350,DATA_FINAL!$A$5:$A$350,$F156),"")))))</f>
        <v>***</v>
      </c>
      <c r="I156" s="72" t="str">
        <f>IF($G156=$D156,AB$8,IF($G156=$AA$9,AB$9,IF(LEFT($G156,5)=LEFT($AA$10,5),SUMIFS(DATA_FINAL!$P$5:$P$350,DATA_FINAL!$B$5:$B$350,$C156,DATA_FINAL!$D$5:$D$350,$D156),IF($G156="***","***",IFERROR(SUMIFS(DATA_FINAL!$P$5:$P$350,DATA_FINAL!$A$5:$A$350,$F156),"")))))</f>
        <v>***</v>
      </c>
      <c r="J156" s="72" t="str">
        <f>IF($G156=$D156,AC$8,IF($G156=$AA$9,AC$9,IF(LEFT($G156,5)=LEFT($AA$10,5),SUMIFS(DATA_FINAL!$S$5:$S$350,DATA_FINAL!$B$5:$B$350,$C156,DATA_FINAL!$D$5:$D$350,$D156),IF($G156="***","***",IFERROR(SUMIFS(DATA_FINAL!$S$5:$S$350,DATA_FINAL!$A$5:$A$350,$F156),"")))))</f>
        <v>***</v>
      </c>
      <c r="K156" s="84" t="str">
        <f t="shared" si="20"/>
        <v>***</v>
      </c>
      <c r="L156" s="72" t="str">
        <f t="shared" si="21"/>
        <v>***</v>
      </c>
      <c r="M156" s="72" t="str">
        <f t="shared" si="22"/>
        <v>***</v>
      </c>
      <c r="N156" s="71" t="str">
        <f>IF($G156=$D156,AJ$8,IF($G156=$AA$9,AJ$9,IF(LEFT($G156,5)=LEFT($AA$10,5),SUMIFS(DATA_FINAL!$AG$5:$AG$350,DATA_FINAL!$B$5:$B$350,$C156,DATA_FINAL!$D$5:$D$350,$D156),IF($G156="***","***",IFERROR(SUMIFS(DATA_FINAL!$AG$5:$AG$350,DATA_FINAL!$A$5:$A$350,$F156),"")))))</f>
        <v>***</v>
      </c>
      <c r="O156" s="307" t="str">
        <f t="shared" si="24"/>
        <v>***</v>
      </c>
    </row>
    <row r="157" spans="1:15" ht="15" customHeight="1" x14ac:dyDescent="0.35">
      <c r="A157" t="str">
        <f>IF(A156="","",IF(B156&gt;(SUMIFS(KEY!$Z$6:$Z$110,KEY!$X$6:$X$110,C157&amp;"-"&amp;A156)+1),IF((A156+1)&gt;$AA$6,"",(A156+1)),A156))</f>
        <v/>
      </c>
      <c r="B157" t="str">
        <f>IF(A157="","",COUNTIFS($A$8:$A157,A157)-2)</f>
        <v/>
      </c>
      <c r="C157" t="str">
        <f t="shared" si="23"/>
        <v>CarGurus.com</v>
      </c>
      <c r="D157" t="str">
        <f>IFERROR(VLOOKUP($C157&amp;"-"&amp;$A157,KEY!$X$6:$Y$110,2,FALSE),"")</f>
        <v/>
      </c>
      <c r="E157" t="str">
        <f>IF(B157=-1,"*N",IF(B157=0,"*H",IF(B157&lt;(COUNTIFS(DATA_FINAL!$B$5:$B$350,C157,DATA_FINAL!$D$5:$D$350,D157)+1),VLOOKUP(C157&amp;"-"&amp;D157&amp;"-"&amp;B157,DATA_FINAL!$F$5:$G$350,2,FALSE),IF(B157=(COUNTIFS(DATA_FINAL!$B$5:$B$350,C157,DATA_FINAL!$D$5:$D$350,D157)+1),"*T",""))))</f>
        <v/>
      </c>
      <c r="F157" t="str">
        <f t="shared" si="25"/>
        <v/>
      </c>
      <c r="G157" s="64" t="str">
        <f>IF(E157="","***",IF(E157="*N",D157,IF(E157="*H",AA$9,IF(E157="*T","TOTAL (Store Count: "&amp;B156&amp;")",IFERROR(VLOOKUP(F157,DATA_FINAL!$A$5:$G$324,7,FALSE),"")))))</f>
        <v>***</v>
      </c>
      <c r="H157" s="71" t="str">
        <f>IF($G157=$D157,AF$8,IF($G157=$AA$9,AF$9,IF(LEFT($G157,5)=LEFT($AA$10,5),SUMIFS(DATA_FINAL!$AC$5:$AC$350,DATA_FINAL!$B$5:$B$350,$C157,DATA_FINAL!$D$5:$D$350,$D157),IF($G157="***","***",IFERROR(SUMIFS(DATA_FINAL!$AC$5:$AC$350,DATA_FINAL!$A$5:$A$350,$F157),"")))))</f>
        <v>***</v>
      </c>
      <c r="I157" s="72" t="str">
        <f>IF($G157=$D157,AB$8,IF($G157=$AA$9,AB$9,IF(LEFT($G157,5)=LEFT($AA$10,5),SUMIFS(DATA_FINAL!$P$5:$P$350,DATA_FINAL!$B$5:$B$350,$C157,DATA_FINAL!$D$5:$D$350,$D157),IF($G157="***","***",IFERROR(SUMIFS(DATA_FINAL!$P$5:$P$350,DATA_FINAL!$A$5:$A$350,$F157),"")))))</f>
        <v>***</v>
      </c>
      <c r="J157" s="72" t="str">
        <f>IF($G157=$D157,AC$8,IF($G157=$AA$9,AC$9,IF(LEFT($G157,5)=LEFT($AA$10,5),SUMIFS(DATA_FINAL!$S$5:$S$350,DATA_FINAL!$B$5:$B$350,$C157,DATA_FINAL!$D$5:$D$350,$D157),IF($G157="***","***",IFERROR(SUMIFS(DATA_FINAL!$S$5:$S$350,DATA_FINAL!$A$5:$A$350,$F157),"")))))</f>
        <v>***</v>
      </c>
      <c r="K157" s="84" t="str">
        <f t="shared" si="20"/>
        <v>***</v>
      </c>
      <c r="L157" s="72" t="str">
        <f t="shared" si="21"/>
        <v>***</v>
      </c>
      <c r="M157" s="72" t="str">
        <f t="shared" si="22"/>
        <v>***</v>
      </c>
      <c r="N157" s="71" t="str">
        <f>IF($G157=$D157,AJ$8,IF($G157=$AA$9,AJ$9,IF(LEFT($G157,5)=LEFT($AA$10,5),SUMIFS(DATA_FINAL!$AG$5:$AG$350,DATA_FINAL!$B$5:$B$350,$C157,DATA_FINAL!$D$5:$D$350,$D157),IF($G157="***","***",IFERROR(SUMIFS(DATA_FINAL!$AG$5:$AG$350,DATA_FINAL!$A$5:$A$350,$F157),"")))))</f>
        <v>***</v>
      </c>
      <c r="O157" s="307" t="str">
        <f t="shared" si="24"/>
        <v>***</v>
      </c>
    </row>
    <row r="158" spans="1:15" x14ac:dyDescent="0.35">
      <c r="A158" t="str">
        <f>IF(A157="","",IF(B157&gt;(SUMIFS(KEY!$Z$6:$Z$110,KEY!$X$6:$X$110,C158&amp;"-"&amp;A157)+1),IF((A157+1)&gt;$AA$6,"",(A157+1)),A157))</f>
        <v/>
      </c>
      <c r="B158" t="str">
        <f>IF(A158="","",COUNTIFS($A$8:$A158,A158)-2)</f>
        <v/>
      </c>
      <c r="C158" t="str">
        <f t="shared" si="23"/>
        <v>CarGurus.com</v>
      </c>
      <c r="D158" t="str">
        <f>IFERROR(VLOOKUP($C158&amp;"-"&amp;$A158,KEY!$X$6:$Y$110,2,FALSE),"")</f>
        <v/>
      </c>
      <c r="E158" t="str">
        <f>IF(B158=-1,"*N",IF(B158=0,"*H",IF(B158&lt;(COUNTIFS(DATA_FINAL!$B$5:$B$350,C158,DATA_FINAL!$D$5:$D$350,D158)+1),VLOOKUP(C158&amp;"-"&amp;D158&amp;"-"&amp;B158,DATA_FINAL!$F$5:$G$350,2,FALSE),IF(B158=(COUNTIFS(DATA_FINAL!$B$5:$B$350,C158,DATA_FINAL!$D$5:$D$350,D158)+1),"*T",""))))</f>
        <v/>
      </c>
      <c r="F158" t="str">
        <f t="shared" si="25"/>
        <v/>
      </c>
      <c r="G158" s="64" t="str">
        <f>IF(E158="","***",IF(E158="*N",D158,IF(E158="*H",AA$9,IF(E158="*T","TOTAL (Store Count: "&amp;B157&amp;")",IFERROR(VLOOKUP(F158,DATA_FINAL!$A$5:$G$324,7,FALSE),"")))))</f>
        <v>***</v>
      </c>
      <c r="H158" s="71" t="str">
        <f>IF($G158=$D158,AF$8,IF($G158=$AA$9,AF$9,IF(LEFT($G158,5)=LEFT($AA$10,5),SUMIFS(DATA_FINAL!$AC$5:$AC$350,DATA_FINAL!$B$5:$B$350,$C158,DATA_FINAL!$D$5:$D$350,$D158),IF($G158="***","***",IFERROR(SUMIFS(DATA_FINAL!$AC$5:$AC$350,DATA_FINAL!$A$5:$A$350,$F158),"")))))</f>
        <v>***</v>
      </c>
      <c r="I158" s="72" t="str">
        <f>IF($G158=$D158,AB$8,IF($G158=$AA$9,AB$9,IF(LEFT($G158,5)=LEFT($AA$10,5),SUMIFS(DATA_FINAL!$P$5:$P$350,DATA_FINAL!$B$5:$B$350,$C158,DATA_FINAL!$D$5:$D$350,$D158),IF($G158="***","***",IFERROR(SUMIFS(DATA_FINAL!$P$5:$P$350,DATA_FINAL!$A$5:$A$350,$F158),"")))))</f>
        <v>***</v>
      </c>
      <c r="J158" s="72" t="str">
        <f>IF($G158=$D158,AC$8,IF($G158=$AA$9,AC$9,IF(LEFT($G158,5)=LEFT($AA$10,5),SUMIFS(DATA_FINAL!$S$5:$S$350,DATA_FINAL!$B$5:$B$350,$C158,DATA_FINAL!$D$5:$D$350,$D158),IF($G158="***","***",IFERROR(SUMIFS(DATA_FINAL!$S$5:$S$350,DATA_FINAL!$A$5:$A$350,$F158),"")))))</f>
        <v>***</v>
      </c>
      <c r="K158" s="84" t="str">
        <f t="shared" si="20"/>
        <v>***</v>
      </c>
      <c r="L158" s="72" t="str">
        <f t="shared" si="21"/>
        <v>***</v>
      </c>
      <c r="M158" s="72" t="str">
        <f t="shared" si="22"/>
        <v>***</v>
      </c>
      <c r="N158" s="71" t="str">
        <f>IF($G158=$D158,AJ$8,IF($G158=$AA$9,AJ$9,IF(LEFT($G158,5)=LEFT($AA$10,5),SUMIFS(DATA_FINAL!$AG$5:$AG$350,DATA_FINAL!$B$5:$B$350,$C158,DATA_FINAL!$D$5:$D$350,$D158),IF($G158="***","***",IFERROR(SUMIFS(DATA_FINAL!$AG$5:$AG$350,DATA_FINAL!$A$5:$A$350,$F158),"")))))</f>
        <v>***</v>
      </c>
      <c r="O158" s="307" t="str">
        <f t="shared" si="24"/>
        <v>***</v>
      </c>
    </row>
    <row r="159" spans="1:15" x14ac:dyDescent="0.35">
      <c r="A159" t="str">
        <f>IF(A158="","",IF(B158&gt;(SUMIFS(KEY!$Z$6:$Z$110,KEY!$X$6:$X$110,C159&amp;"-"&amp;A158)+1),IF((A158+1)&gt;$AA$6,"",(A158+1)),A158))</f>
        <v/>
      </c>
      <c r="B159" t="str">
        <f>IF(A159="","",COUNTIFS($A$8:$A159,A159)-2)</f>
        <v/>
      </c>
      <c r="C159" t="str">
        <f t="shared" si="23"/>
        <v>CarGurus.com</v>
      </c>
      <c r="D159" t="str">
        <f>IFERROR(VLOOKUP($C159&amp;"-"&amp;$A159,KEY!$X$6:$Y$110,2,FALSE),"")</f>
        <v/>
      </c>
      <c r="E159" t="str">
        <f>IF(B159=-1,"*N",IF(B159=0,"*H",IF(B159&lt;(COUNTIFS(DATA_FINAL!$B$5:$B$350,C159,DATA_FINAL!$D$5:$D$350,D159)+1),VLOOKUP(C159&amp;"-"&amp;D159&amp;"-"&amp;B159,DATA_FINAL!$F$5:$G$350,2,FALSE),IF(B159=(COUNTIFS(DATA_FINAL!$B$5:$B$350,C159,DATA_FINAL!$D$5:$D$350,D159)+1),"*T",""))))</f>
        <v/>
      </c>
      <c r="F159" t="str">
        <f t="shared" si="25"/>
        <v/>
      </c>
      <c r="G159" s="64" t="str">
        <f>IF(E159="","***",IF(E159="*N",D159,IF(E159="*H",AA$9,IF(E159="*T","TOTAL (Store Count: "&amp;B158&amp;")",IFERROR(VLOOKUP(F159,DATA_FINAL!$A$5:$G$324,7,FALSE),"")))))</f>
        <v>***</v>
      </c>
      <c r="H159" s="71" t="str">
        <f>IF($G159=$D159,AF$8,IF($G159=$AA$9,AF$9,IF(LEFT($G159,5)=LEFT($AA$10,5),SUMIFS(DATA_FINAL!$AC$5:$AC$350,DATA_FINAL!$B$5:$B$350,$C159,DATA_FINAL!$D$5:$D$350,$D159),IF($G159="***","***",IFERROR(SUMIFS(DATA_FINAL!$AC$5:$AC$350,DATA_FINAL!$A$5:$A$350,$F159),"")))))</f>
        <v>***</v>
      </c>
      <c r="I159" s="72" t="str">
        <f>IF($G159=$D159,AB$8,IF($G159=$AA$9,AB$9,IF(LEFT($G159,5)=LEFT($AA$10,5),SUMIFS(DATA_FINAL!$P$5:$P$350,DATA_FINAL!$B$5:$B$350,$C159,DATA_FINAL!$D$5:$D$350,$D159),IF($G159="***","***",IFERROR(SUMIFS(DATA_FINAL!$P$5:$P$350,DATA_FINAL!$A$5:$A$350,$F159),"")))))</f>
        <v>***</v>
      </c>
      <c r="J159" s="72" t="str">
        <f>IF($G159=$D159,AC$8,IF($G159=$AA$9,AC$9,IF(LEFT($G159,5)=LEFT($AA$10,5),SUMIFS(DATA_FINAL!$S$5:$S$350,DATA_FINAL!$B$5:$B$350,$C159,DATA_FINAL!$D$5:$D$350,$D159),IF($G159="***","***",IFERROR(SUMIFS(DATA_FINAL!$S$5:$S$350,DATA_FINAL!$A$5:$A$350,$F159),"")))))</f>
        <v>***</v>
      </c>
      <c r="K159" s="84" t="str">
        <f t="shared" si="20"/>
        <v>***</v>
      </c>
      <c r="L159" s="72" t="str">
        <f t="shared" si="21"/>
        <v>***</v>
      </c>
      <c r="M159" s="72" t="str">
        <f t="shared" si="22"/>
        <v>***</v>
      </c>
      <c r="N159" s="71" t="str">
        <f>IF($G159=$D159,AJ$8,IF($G159=$AA$9,AJ$9,IF(LEFT($G159,5)=LEFT($AA$10,5),SUMIFS(DATA_FINAL!$AG$5:$AG$350,DATA_FINAL!$B$5:$B$350,$C159,DATA_FINAL!$D$5:$D$350,$D159),IF($G159="***","***",IFERROR(SUMIFS(DATA_FINAL!$AG$5:$AG$350,DATA_FINAL!$A$5:$A$350,$F159),"")))))</f>
        <v>***</v>
      </c>
      <c r="O159" s="307" t="str">
        <f t="shared" si="24"/>
        <v>***</v>
      </c>
    </row>
    <row r="160" spans="1:15" x14ac:dyDescent="0.35">
      <c r="D160" t="str">
        <f>IFERROR(VLOOKUP($A160,KEY!$J$17:$K$48,2,FALSE),"")</f>
        <v/>
      </c>
      <c r="G160" s="64" t="str">
        <f>IF(E160="","***",IF(E160="*N",D160,IF(E160="*H",AA$9,IF(E160="*T","TOTAL (Store Count: "&amp;B159&amp;")",IFERROR(VLOOKUP(F160,DATA_FINAL!$A$5:$G$324,7,FALSE),"")))))</f>
        <v>***</v>
      </c>
      <c r="H160" s="71" t="str">
        <f>IF($G160=$D160,AF$8,IF($G160=$AA$9,AF$9,IF(LEFT($G160,5)=LEFT($AA$10,5),SUMIFS(DATA_FINAL!$AC$5:$AC$350,DATA_FINAL!$B$5:$B$350,$C160,DATA_FINAL!$D$5:$D$350,$D160),IF($G160="***","***",IFERROR(SUMIFS(DATA_FINAL!$AC$5:$AC$350,DATA_FINAL!$A$5:$A$350,$F160),"")))))</f>
        <v>***</v>
      </c>
      <c r="I160" s="72" t="str">
        <f>IF($G160=$D160,AB$8,IF($G160=$AA$9,AB$9,IF(LEFT($G160,5)=LEFT($AA$10,5),SUMIFS(DATA_FINAL!$P$5:$P$350,DATA_FINAL!$B$5:$B$350,$C160,DATA_FINAL!$D$5:$D$350,$D160),IF($G160="***","***",IFERROR(SUMIFS(DATA_FINAL!$P$5:$P$350,DATA_FINAL!$A$5:$A$350,$F160),"")))))</f>
        <v>***</v>
      </c>
      <c r="J160" s="72" t="str">
        <f>IF($G160=$D160,AC$8,IF($G160=$AA$9,AC$9,IF(LEFT($G160,5)=LEFT($AA$10,5),SUMIFS(DATA_FINAL!$S$5:$S$350,DATA_FINAL!$B$5:$B$350,$C160,DATA_FINAL!$D$5:$D$350,$D160),IF($G160="***","***",IFERROR(SUMIFS(DATA_FINAL!$S$5:$S$350,DATA_FINAL!$A$5:$A$350,$F160),"")))))</f>
        <v>***</v>
      </c>
      <c r="K160" s="84" t="str">
        <f t="shared" si="20"/>
        <v>***</v>
      </c>
      <c r="L160" s="72" t="str">
        <f t="shared" si="21"/>
        <v>***</v>
      </c>
      <c r="M160" s="72" t="str">
        <f t="shared" si="22"/>
        <v>***</v>
      </c>
      <c r="N160" s="71" t="str">
        <f>IF($G160=$D160,AJ$8,IF($G160=$AA$9,AJ$9,IF(LEFT($G160,5)=LEFT($AA$10,5),SUMIFS(DATA_FINAL!$AG$5:$AG$350,DATA_FINAL!$B$5:$B$350,$C160,DATA_FINAL!$D$5:$D$350,$D160),IF($G160="***","***",IFERROR(SUMIFS(DATA_FINAL!$AG$5:$AG$350,DATA_FINAL!$A$5:$A$350,$F160),"")))))</f>
        <v>***</v>
      </c>
      <c r="O160" s="307" t="str">
        <f t="shared" si="24"/>
        <v>***</v>
      </c>
    </row>
    <row r="161" spans="4:15" x14ac:dyDescent="0.35">
      <c r="D161" t="str">
        <f>IFERROR(VLOOKUP($A161,KEY!$J$17:$K$48,2,FALSE),"")</f>
        <v/>
      </c>
      <c r="G161" s="64" t="str">
        <f>IF(E161="","***",IF(E161="*N",D161,IF(E161="*H",AA$9,IF(E161="*T","TOTAL (Store Count: "&amp;B160&amp;")",IFERROR(VLOOKUP(F161,DATA_FINAL!$A$5:$G$324,7,FALSE),"")))))</f>
        <v>***</v>
      </c>
      <c r="H161" s="71" t="str">
        <f>IF($G161=$D161,AF$8,IF($G161=$AA$9,AF$9,IF(LEFT($G161,5)=LEFT($AA$10,5),SUMIFS(DATA_FINAL!$AC$5:$AC$350,DATA_FINAL!$B$5:$B$350,$C161,DATA_FINAL!$D$5:$D$350,$D161),IF($G161="***","***",IFERROR(SUMIFS(DATA_FINAL!$AC$5:$AC$350,DATA_FINAL!$A$5:$A$350,$F161),"")))))</f>
        <v>***</v>
      </c>
      <c r="I161" s="72" t="str">
        <f>IF($G161=$D161,AB$8,IF($G161=$AA$9,AB$9,IF(LEFT($G161,5)=LEFT($AA$10,5),SUMIFS(DATA_FINAL!$P$5:$P$350,DATA_FINAL!$B$5:$B$350,$C161,DATA_FINAL!$D$5:$D$350,$D161),IF($G161="***","***",IFERROR(SUMIFS(DATA_FINAL!$P$5:$P$350,DATA_FINAL!$A$5:$A$350,$F161),"")))))</f>
        <v>***</v>
      </c>
      <c r="J161" s="72" t="str">
        <f>IF($G161=$D161,AC$8,IF($G161=$AA$9,AC$9,IF(LEFT($G161,5)=LEFT($AA$10,5),SUMIFS(DATA_FINAL!$S$5:$S$350,DATA_FINAL!$B$5:$B$350,$C161,DATA_FINAL!$D$5:$D$350,$D161),IF($G161="***","***",IFERROR(SUMIFS(DATA_FINAL!$S$5:$S$350,DATA_FINAL!$A$5:$A$350,$F161),"")))))</f>
        <v>***</v>
      </c>
      <c r="K161" s="84" t="str">
        <f t="shared" si="20"/>
        <v>***</v>
      </c>
      <c r="L161" s="72" t="str">
        <f t="shared" si="21"/>
        <v>***</v>
      </c>
      <c r="M161" s="72" t="str">
        <f t="shared" si="22"/>
        <v>***</v>
      </c>
      <c r="N161" s="71" t="str">
        <f>IF($G161=$D161,AJ$8,IF($G161=$AA$9,AJ$9,IF(LEFT($G161,5)=LEFT($AA$10,5),SUMIFS(DATA_FINAL!$AG$5:$AG$350,DATA_FINAL!$B$5:$B$350,$C161,DATA_FINAL!$D$5:$D$350,$D161),IF($G161="***","***",IFERROR(SUMIFS(DATA_FINAL!$AG$5:$AG$350,DATA_FINAL!$A$5:$A$350,$F161),"")))))</f>
        <v>***</v>
      </c>
      <c r="O161" s="307" t="str">
        <f t="shared" si="24"/>
        <v>***</v>
      </c>
    </row>
    <row r="162" spans="4:15" x14ac:dyDescent="0.35">
      <c r="D162" t="str">
        <f>IFERROR(VLOOKUP($A162,KEY!$J$17:$K$48,2,FALSE),"")</f>
        <v/>
      </c>
      <c r="G162" s="64" t="str">
        <f>IF(E162="","***",IF(E162="*N",D162,IF(E162="*H",AA$9,IF(E162="*T","TOTAL (Store Count: "&amp;B161&amp;")",IFERROR(VLOOKUP(F162,DATA_FINAL!$A$5:$G$324,7,FALSE),"")))))</f>
        <v>***</v>
      </c>
      <c r="H162" s="71" t="str">
        <f>IF($G162=$D162,AF$8,IF($G162=$AA$9,AF$9,IF(LEFT($G162,5)=LEFT($AA$10,5),SUMIFS(DATA_FINAL!$AC$5:$AC$350,DATA_FINAL!$B$5:$B$350,$C162,DATA_FINAL!$D$5:$D$350,$D162),IF($G162="***","***",IFERROR(SUMIFS(DATA_FINAL!$AC$5:$AC$350,DATA_FINAL!$A$5:$A$350,$F162),"")))))</f>
        <v>***</v>
      </c>
      <c r="I162" s="72" t="str">
        <f>IF($G162=$D162,AB$8,IF($G162=$AA$9,AB$9,IF(LEFT($G162,5)=LEFT($AA$10,5),SUMIFS(DATA_FINAL!$P$5:$P$350,DATA_FINAL!$B$5:$B$350,$C162,DATA_FINAL!$D$5:$D$350,$D162),IF($G162="***","***",IFERROR(SUMIFS(DATA_FINAL!$P$5:$P$350,DATA_FINAL!$A$5:$A$350,$F162),"")))))</f>
        <v>***</v>
      </c>
      <c r="J162" s="72" t="str">
        <f>IF($G162=$D162,AC$8,IF($G162=$AA$9,AC$9,IF(LEFT($G162,5)=LEFT($AA$10,5),SUMIFS(DATA_FINAL!$S$5:$S$350,DATA_FINAL!$B$5:$B$350,$C162,DATA_FINAL!$D$5:$D$350,$D162),IF($G162="***","***",IFERROR(SUMIFS(DATA_FINAL!$S$5:$S$350,DATA_FINAL!$A$5:$A$350,$F162),"")))))</f>
        <v>***</v>
      </c>
      <c r="K162" s="84" t="str">
        <f t="shared" si="20"/>
        <v>***</v>
      </c>
      <c r="L162" s="72" t="str">
        <f t="shared" si="21"/>
        <v>***</v>
      </c>
      <c r="M162" s="72" t="str">
        <f t="shared" si="22"/>
        <v>***</v>
      </c>
      <c r="N162" s="71" t="str">
        <f>IF($G162=$D162,AJ$8,IF($G162=$AA$9,AJ$9,IF(LEFT($G162,5)=LEFT($AA$10,5),SUMIFS(DATA_FINAL!$AG$5:$AG$350,DATA_FINAL!$B$5:$B$350,$C162,DATA_FINAL!$D$5:$D$350,$D162),IF($G162="***","***",IFERROR(SUMIFS(DATA_FINAL!$AG$5:$AG$350,DATA_FINAL!$A$5:$A$350,$F162),"")))))</f>
        <v>***</v>
      </c>
      <c r="O162" s="307" t="str">
        <f t="shared" si="24"/>
        <v>***</v>
      </c>
    </row>
    <row r="163" spans="4:15" x14ac:dyDescent="0.35">
      <c r="D163" t="str">
        <f>IFERROR(VLOOKUP($A163,KEY!$J$17:$K$48,2,FALSE),"")</f>
        <v/>
      </c>
      <c r="G163" s="64" t="str">
        <f>IF(E163="","***",IF(E163="*N",D163,IF(E163="*H",AA$9,IF(E163="*T","TOTAL (Store Count: "&amp;B162&amp;")",IFERROR(VLOOKUP(F163,DATA_FINAL!$A$5:$G$324,7,FALSE),"")))))</f>
        <v>***</v>
      </c>
      <c r="H163" s="71" t="str">
        <f>IF($G163=$D163,AF$8,IF($G163=$AA$9,AF$9,IF(LEFT($G163,5)=LEFT($AA$10,5),SUMIFS(DATA_FINAL!$AC$5:$AC$350,DATA_FINAL!$B$5:$B$350,$C163,DATA_FINAL!$D$5:$D$350,$D163),IF($G163="***","***",IFERROR(SUMIFS(DATA_FINAL!$AC$5:$AC$350,DATA_FINAL!$A$5:$A$350,$F163),"")))))</f>
        <v>***</v>
      </c>
      <c r="I163" s="72" t="str">
        <f>IF($G163=$D163,AB$8,IF($G163=$AA$9,AB$9,IF(LEFT($G163,5)=LEFT($AA$10,5),SUMIFS(DATA_FINAL!$P$5:$P$350,DATA_FINAL!$B$5:$B$350,$C163,DATA_FINAL!$D$5:$D$350,$D163),IF($G163="***","***",IFERROR(SUMIFS(DATA_FINAL!$P$5:$P$350,DATA_FINAL!$A$5:$A$350,$F163),"")))))</f>
        <v>***</v>
      </c>
      <c r="J163" s="72" t="str">
        <f>IF($G163=$D163,AC$8,IF($G163=$AA$9,AC$9,IF(LEFT($G163,5)=LEFT($AA$10,5),SUMIFS(DATA_FINAL!$S$5:$S$350,DATA_FINAL!$B$5:$B$350,$C163,DATA_FINAL!$D$5:$D$350,$D163),IF($G163="***","***",IFERROR(SUMIFS(DATA_FINAL!$S$5:$S$350,DATA_FINAL!$A$5:$A$350,$F163),"")))))</f>
        <v>***</v>
      </c>
      <c r="K163" s="84" t="str">
        <f t="shared" si="20"/>
        <v>***</v>
      </c>
      <c r="L163" s="72" t="str">
        <f t="shared" si="21"/>
        <v>***</v>
      </c>
      <c r="M163" s="72" t="str">
        <f t="shared" si="22"/>
        <v>***</v>
      </c>
      <c r="N163" s="71" t="str">
        <f>IF($G163=$D163,AJ$8,IF($G163=$AA$9,AJ$9,IF(LEFT($G163,5)=LEFT($AA$10,5),SUMIFS(DATA_FINAL!$AG$5:$AG$350,DATA_FINAL!$B$5:$B$350,$C163,DATA_FINAL!$D$5:$D$350,$D163),IF($G163="***","***",IFERROR(SUMIFS(DATA_FINAL!$AG$5:$AG$350,DATA_FINAL!$A$5:$A$350,$F163),"")))))</f>
        <v>***</v>
      </c>
      <c r="O163" s="307" t="str">
        <f t="shared" si="24"/>
        <v>***</v>
      </c>
    </row>
    <row r="164" spans="4:15" x14ac:dyDescent="0.35">
      <c r="D164" t="str">
        <f>IFERROR(VLOOKUP($A164,KEY!$J$17:$K$48,2,FALSE),"")</f>
        <v/>
      </c>
      <c r="G164" s="64" t="str">
        <f>IF(E164="","***",IF(E164="*N",D164,IF(E164="*H",AA$9,IF(E164="*T","TOTAL (Store Count: "&amp;B163&amp;")",IFERROR(VLOOKUP(F164,DATA_FINAL!$A$5:$G$324,7,FALSE),"")))))</f>
        <v>***</v>
      </c>
      <c r="H164" s="71" t="str">
        <f>IF($G164=$D164,AF$8,IF($G164=$AA$9,AF$9,IF(LEFT($G164,5)=LEFT($AA$10,5),SUMIFS(DATA_FINAL!$AC$5:$AC$350,DATA_FINAL!$B$5:$B$350,$C164,DATA_FINAL!$D$5:$D$350,$D164),IF($G164="***","***",IFERROR(SUMIFS(DATA_FINAL!$AC$5:$AC$350,DATA_FINAL!$A$5:$A$350,$F164),"")))))</f>
        <v>***</v>
      </c>
      <c r="I164" s="72" t="str">
        <f>IF($G164=$D164,AB$8,IF($G164=$AA$9,AB$9,IF(LEFT($G164,5)=LEFT($AA$10,5),SUMIFS(DATA_FINAL!$P$5:$P$350,DATA_FINAL!$B$5:$B$350,$C164,DATA_FINAL!$D$5:$D$350,$D164),IF($G164="***","***",IFERROR(SUMIFS(DATA_FINAL!$P$5:$P$350,DATA_FINAL!$A$5:$A$350,$F164),"")))))</f>
        <v>***</v>
      </c>
      <c r="J164" s="72" t="str">
        <f>IF($G164=$D164,AC$8,IF($G164=$AA$9,AC$9,IF(LEFT($G164,5)=LEFT($AA$10,5),SUMIFS(DATA_FINAL!$S$5:$S$350,DATA_FINAL!$B$5:$B$350,$C164,DATA_FINAL!$D$5:$D$350,$D164),IF($G164="***","***",IFERROR(SUMIFS(DATA_FINAL!$S$5:$S$350,DATA_FINAL!$A$5:$A$350,$F164),"")))))</f>
        <v>***</v>
      </c>
      <c r="K164" s="84" t="str">
        <f t="shared" si="20"/>
        <v>***</v>
      </c>
      <c r="L164" s="72" t="str">
        <f t="shared" si="21"/>
        <v>***</v>
      </c>
      <c r="M164" s="72" t="str">
        <f t="shared" si="22"/>
        <v>***</v>
      </c>
      <c r="N164" s="71" t="str">
        <f>IF($G164=$D164,AJ$8,IF($G164=$AA$9,AJ$9,IF(LEFT($G164,5)=LEFT($AA$10,5),SUMIFS(DATA_FINAL!$AG$5:$AG$350,DATA_FINAL!$B$5:$B$350,$C164,DATA_FINAL!$D$5:$D$350,$D164),IF($G164="***","***",IFERROR(SUMIFS(DATA_FINAL!$AG$5:$AG$350,DATA_FINAL!$A$5:$A$350,$F164),"")))))</f>
        <v>***</v>
      </c>
      <c r="O164" s="307" t="str">
        <f t="shared" si="24"/>
        <v>***</v>
      </c>
    </row>
    <row r="165" spans="4:15" x14ac:dyDescent="0.35">
      <c r="D165" t="str">
        <f>IFERROR(VLOOKUP($A165,KEY!$J$17:$K$48,2,FALSE),"")</f>
        <v/>
      </c>
      <c r="G165" s="64" t="str">
        <f>IF(E165="","***",IF(E165="*N",D165,IF(E165="*H",AA$9,IF(E165="*T","TOTAL (Store Count: "&amp;B164&amp;")",IFERROR(VLOOKUP(F165,DATA_FINAL!$A$5:$G$324,7,FALSE),"")))))</f>
        <v>***</v>
      </c>
      <c r="H165" s="71" t="str">
        <f>IF($G165=$D165,AF$8,IF($G165=$AA$9,AF$9,IF(LEFT($G165,5)=LEFT($AA$10,5),SUMIFS(DATA_FINAL!$AC$5:$AC$350,DATA_FINAL!$B$5:$B$350,$C165,DATA_FINAL!$D$5:$D$350,$D165),IF($G165="***","***",IFERROR(SUMIFS(DATA_FINAL!$AC$5:$AC$350,DATA_FINAL!$A$5:$A$350,$F165),"")))))</f>
        <v>***</v>
      </c>
      <c r="I165" s="72" t="str">
        <f>IF($G165=$D165,AB$8,IF($G165=$AA$9,AB$9,IF(LEFT($G165,5)=LEFT($AA$10,5),SUMIFS(DATA_FINAL!$P$5:$P$350,DATA_FINAL!$B$5:$B$350,$C165,DATA_FINAL!$D$5:$D$350,$D165),IF($G165="***","***",IFERROR(SUMIFS(DATA_FINAL!$P$5:$P$350,DATA_FINAL!$A$5:$A$350,$F165),"")))))</f>
        <v>***</v>
      </c>
      <c r="J165" s="72" t="str">
        <f>IF($G165=$D165,AC$8,IF($G165=$AA$9,AC$9,IF(LEFT($G165,5)=LEFT($AA$10,5),SUMIFS(DATA_FINAL!$S$5:$S$350,DATA_FINAL!$B$5:$B$350,$C165,DATA_FINAL!$D$5:$D$350,$D165),IF($G165="***","***",IFERROR(SUMIFS(DATA_FINAL!$S$5:$S$350,DATA_FINAL!$A$5:$A$350,$F165),"")))))</f>
        <v>***</v>
      </c>
      <c r="K165" s="84" t="str">
        <f t="shared" si="20"/>
        <v>***</v>
      </c>
      <c r="L165" s="72" t="str">
        <f t="shared" si="21"/>
        <v>***</v>
      </c>
      <c r="M165" s="72" t="str">
        <f t="shared" si="22"/>
        <v>***</v>
      </c>
      <c r="N165" s="71" t="str">
        <f>IF($G165=$D165,AJ$8,IF($G165=$AA$9,AJ$9,IF(LEFT($G165,5)=LEFT($AA$10,5),SUMIFS(DATA_FINAL!$AG$5:$AG$350,DATA_FINAL!$B$5:$B$350,$C165,DATA_FINAL!$D$5:$D$350,$D165),IF($G165="***","***",IFERROR(SUMIFS(DATA_FINAL!$AG$5:$AG$350,DATA_FINAL!$A$5:$A$350,$F165),"")))))</f>
        <v>***</v>
      </c>
      <c r="O165" s="307" t="str">
        <f t="shared" si="24"/>
        <v>***</v>
      </c>
    </row>
    <row r="166" spans="4:15" x14ac:dyDescent="0.35">
      <c r="D166" t="str">
        <f>IFERROR(VLOOKUP($A166,KEY!$J$17:$K$48,2,FALSE),"")</f>
        <v/>
      </c>
      <c r="G166" s="64" t="str">
        <f>IF(E166="","***",IF(E166="*N",D166,IF(E166="*H",AA$9,IF(E166="*T","TOTAL (Store Count: "&amp;B165&amp;")",IFERROR(VLOOKUP(F166,DATA_FINAL!$A$5:$G$324,7,FALSE),"")))))</f>
        <v>***</v>
      </c>
      <c r="H166" s="71" t="str">
        <f>IF($G166=$D166,AF$8,IF($G166=$AA$9,AF$9,IF(LEFT($G166,5)=LEFT($AA$10,5),SUMIFS(DATA_FINAL!$AC$5:$AC$350,DATA_FINAL!$B$5:$B$350,$C166,DATA_FINAL!$D$5:$D$350,$D166),IF($G166="***","***",IFERROR(SUMIFS(DATA_FINAL!$AC$5:$AC$350,DATA_FINAL!$A$5:$A$350,$F166),"")))))</f>
        <v>***</v>
      </c>
      <c r="I166" s="72" t="str">
        <f>IF($G166=$D166,AB$8,IF($G166=$AA$9,AB$9,IF(LEFT($G166,5)=LEFT($AA$10,5),SUMIFS(DATA_FINAL!$P$5:$P$350,DATA_FINAL!$B$5:$B$350,$C166,DATA_FINAL!$D$5:$D$350,$D166),IF($G166="***","***",IFERROR(SUMIFS(DATA_FINAL!$P$5:$P$350,DATA_FINAL!$A$5:$A$350,$F166),"")))))</f>
        <v>***</v>
      </c>
      <c r="J166" s="72" t="str">
        <f>IF($G166=$D166,AC$8,IF($G166=$AA$9,AC$9,IF(LEFT($G166,5)=LEFT($AA$10,5),SUMIFS(DATA_FINAL!$S$5:$S$350,DATA_FINAL!$B$5:$B$350,$C166,DATA_FINAL!$D$5:$D$350,$D166),IF($G166="***","***",IFERROR(SUMIFS(DATA_FINAL!$S$5:$S$350,DATA_FINAL!$A$5:$A$350,$F166),"")))))</f>
        <v>***</v>
      </c>
      <c r="K166" s="84" t="str">
        <f t="shared" si="20"/>
        <v>***</v>
      </c>
      <c r="L166" s="72" t="str">
        <f t="shared" si="21"/>
        <v>***</v>
      </c>
      <c r="M166" s="72" t="str">
        <f t="shared" si="22"/>
        <v>***</v>
      </c>
      <c r="N166" s="71" t="str">
        <f>IF($G166=$D166,AJ$8,IF($G166=$AA$9,AJ$9,IF(LEFT($G166,5)=LEFT($AA$10,5),SUMIFS(DATA_FINAL!$AG$5:$AG$350,DATA_FINAL!$B$5:$B$350,$C166,DATA_FINAL!$D$5:$D$350,$D166),IF($G166="***","***",IFERROR(SUMIFS(DATA_FINAL!$AG$5:$AG$350,DATA_FINAL!$A$5:$A$350,$F166),"")))))</f>
        <v>***</v>
      </c>
      <c r="O166" s="307" t="str">
        <f t="shared" si="24"/>
        <v>***</v>
      </c>
    </row>
    <row r="167" spans="4:15" x14ac:dyDescent="0.35">
      <c r="D167" t="str">
        <f>IFERROR(VLOOKUP($A167,KEY!$J$17:$K$48,2,FALSE),"")</f>
        <v/>
      </c>
      <c r="G167" s="64" t="str">
        <f>IF(E167="","***",IF(E167="*N",D167,IF(E167="*H",AA$9,IF(E167="*T","TOTAL (Store Count: "&amp;B166&amp;")",IFERROR(VLOOKUP(F167,DATA_FINAL!$A$5:$G$324,7,FALSE),"")))))</f>
        <v>***</v>
      </c>
      <c r="H167" s="71" t="str">
        <f>IF($G167=$D167,AF$8,IF($G167=$AA$9,AF$9,IF(LEFT($G167,5)=LEFT($AA$10,5),SUMIFS(DATA_FINAL!$AC$5:$AC$350,DATA_FINAL!$B$5:$B$350,$C167,DATA_FINAL!$D$5:$D$350,$D167),IF($G167="***","***",IFERROR(SUMIFS(DATA_FINAL!$AC$5:$AC$350,DATA_FINAL!$A$5:$A$350,$F167),"")))))</f>
        <v>***</v>
      </c>
      <c r="I167" s="72" t="str">
        <f>IF($G167=$D167,AB$8,IF($G167=$AA$9,AB$9,IF(LEFT($G167,5)=LEFT($AA$10,5),SUMIFS(DATA_FINAL!$P$5:$P$350,DATA_FINAL!$B$5:$B$350,$C167,DATA_FINAL!$D$5:$D$350,$D167),IF($G167="***","***",IFERROR(SUMIFS(DATA_FINAL!$P$5:$P$350,DATA_FINAL!$A$5:$A$350,$F167),"")))))</f>
        <v>***</v>
      </c>
      <c r="J167" s="72" t="str">
        <f>IF($G167=$D167,AC$8,IF($G167=$AA$9,AC$9,IF(LEFT($G167,5)=LEFT($AA$10,5),SUMIFS(DATA_FINAL!$S$5:$S$350,DATA_FINAL!$B$5:$B$350,$C167,DATA_FINAL!$D$5:$D$350,$D167),IF($G167="***","***",IFERROR(SUMIFS(DATA_FINAL!$S$5:$S$350,DATA_FINAL!$A$5:$A$350,$F167),"")))))</f>
        <v>***</v>
      </c>
      <c r="K167" s="84" t="str">
        <f t="shared" si="20"/>
        <v>***</v>
      </c>
      <c r="L167" s="72" t="str">
        <f t="shared" si="21"/>
        <v>***</v>
      </c>
      <c r="M167" s="72" t="str">
        <f t="shared" si="22"/>
        <v>***</v>
      </c>
      <c r="N167" s="71" t="str">
        <f>IF($G167=$D167,AJ$8,IF($G167=$AA$9,AJ$9,IF(LEFT($G167,5)=LEFT($AA$10,5),SUMIFS(DATA_FINAL!$AG$5:$AG$350,DATA_FINAL!$B$5:$B$350,$C167,DATA_FINAL!$D$5:$D$350,$D167),IF($G167="***","***",IFERROR(SUMIFS(DATA_FINAL!$AG$5:$AG$350,DATA_FINAL!$A$5:$A$350,$F167),"")))))</f>
        <v>***</v>
      </c>
      <c r="O167" s="307" t="str">
        <f t="shared" si="24"/>
        <v>***</v>
      </c>
    </row>
    <row r="168" spans="4:15" x14ac:dyDescent="0.35">
      <c r="D168" t="str">
        <f>IFERROR(VLOOKUP($A168,KEY!$J$17:$K$48,2,FALSE),"")</f>
        <v/>
      </c>
      <c r="G168" s="64" t="str">
        <f>IF(E168="","***",IF(E168="*N",D168,IF(E168="*H",AA$9,IF(E168="*T","TOTAL (Store Count: "&amp;B167&amp;")",IFERROR(VLOOKUP(F168,DATA_FINAL!$A$5:$G$324,7,FALSE),"")))))</f>
        <v>***</v>
      </c>
      <c r="H168" s="71" t="str">
        <f>IF($G168=$D168,AF$8,IF($G168=$AA$9,AF$9,IF(LEFT($G168,5)=LEFT($AA$10,5),SUMIFS(DATA_FINAL!$AC$5:$AC$350,DATA_FINAL!$B$5:$B$350,$C168,DATA_FINAL!$D$5:$D$350,$D168),IF($G168="***","***",IFERROR(SUMIFS(DATA_FINAL!$AC$5:$AC$350,DATA_FINAL!$A$5:$A$350,$F168),"")))))</f>
        <v>***</v>
      </c>
      <c r="I168" s="72" t="str">
        <f>IF($G168=$D168,AB$8,IF($G168=$AA$9,AB$9,IF(LEFT($G168,5)=LEFT($AA$10,5),SUMIFS(DATA_FINAL!$P$5:$P$350,DATA_FINAL!$B$5:$B$350,$C168,DATA_FINAL!$D$5:$D$350,$D168),IF($G168="***","***",IFERROR(SUMIFS(DATA_FINAL!$P$5:$P$350,DATA_FINAL!$A$5:$A$350,$F168),"")))))</f>
        <v>***</v>
      </c>
      <c r="J168" s="72" t="str">
        <f>IF($G168=$D168,AC$8,IF($G168=$AA$9,AC$9,IF(LEFT($G168,5)=LEFT($AA$10,5),SUMIFS(DATA_FINAL!$S$5:$S$350,DATA_FINAL!$B$5:$B$350,$C168,DATA_FINAL!$D$5:$D$350,$D168),IF($G168="***","***",IFERROR(SUMIFS(DATA_FINAL!$S$5:$S$350,DATA_FINAL!$A$5:$A$350,$F168),"")))))</f>
        <v>***</v>
      </c>
      <c r="K168" s="84" t="str">
        <f t="shared" si="20"/>
        <v>***</v>
      </c>
      <c r="L168" s="72" t="str">
        <f t="shared" si="21"/>
        <v>***</v>
      </c>
      <c r="M168" s="72" t="str">
        <f t="shared" si="22"/>
        <v>***</v>
      </c>
      <c r="N168" s="71" t="str">
        <f>IF($G168=$D168,AJ$8,IF($G168=$AA$9,AJ$9,IF(LEFT($G168,5)=LEFT($AA$10,5),SUMIFS(DATA_FINAL!$AG$5:$AG$350,DATA_FINAL!$B$5:$B$350,$C168,DATA_FINAL!$D$5:$D$350,$D168),IF($G168="***","***",IFERROR(SUMIFS(DATA_FINAL!$AG$5:$AG$350,DATA_FINAL!$A$5:$A$350,$F168),"")))))</f>
        <v>***</v>
      </c>
      <c r="O168" s="307" t="str">
        <f t="shared" si="24"/>
        <v>***</v>
      </c>
    </row>
    <row r="169" spans="4:15" x14ac:dyDescent="0.35">
      <c r="D169" t="str">
        <f>IFERROR(VLOOKUP($A169,KEY!$J$17:$K$48,2,FALSE),"")</f>
        <v/>
      </c>
      <c r="G169" s="64" t="str">
        <f>IF(E169="","***",IF(E169="*N",D169,IF(E169="*H",AA$9,IF(E169="*T","TOTAL (Store Count: "&amp;B168&amp;")",IFERROR(VLOOKUP(F169,DATA_FINAL!$A$5:$G$324,7,FALSE),"")))))</f>
        <v>***</v>
      </c>
      <c r="H169" s="71" t="str">
        <f>IF($G169=$D169,AF$8,IF($G169=$AA$9,AF$9,IF(LEFT($G169,5)=LEFT($AA$10,5),SUMIFS(DATA_FINAL!$AC$5:$AC$350,DATA_FINAL!$B$5:$B$350,$C169,DATA_FINAL!$D$5:$D$350,$D169),IF($G169="***","***",IFERROR(SUMIFS(DATA_FINAL!$AC$5:$AC$350,DATA_FINAL!$A$5:$A$350,$F169),"")))))</f>
        <v>***</v>
      </c>
      <c r="I169" s="72" t="str">
        <f>IF($G169=$D169,AB$8,IF($G169=$AA$9,AB$9,IF(LEFT($G169,5)=LEFT($AA$10,5),SUMIFS(DATA_FINAL!$P$5:$P$350,DATA_FINAL!$B$5:$B$350,$C169,DATA_FINAL!$D$5:$D$350,$D169),IF($G169="***","***",IFERROR(SUMIFS(DATA_FINAL!$P$5:$P$350,DATA_FINAL!$A$5:$A$350,$F169),"")))))</f>
        <v>***</v>
      </c>
      <c r="J169" s="72" t="str">
        <f>IF($G169=$D169,AC$8,IF($G169=$AA$9,AC$9,IF(LEFT($G169,5)=LEFT($AA$10,5),SUMIFS(DATA_FINAL!$S$5:$S$350,DATA_FINAL!$B$5:$B$350,$C169,DATA_FINAL!$D$5:$D$350,$D169),IF($G169="***","***",IFERROR(SUMIFS(DATA_FINAL!$S$5:$S$350,DATA_FINAL!$A$5:$A$350,$F169),"")))))</f>
        <v>***</v>
      </c>
      <c r="K169" s="84" t="str">
        <f t="shared" si="20"/>
        <v>***</v>
      </c>
      <c r="L169" s="72" t="str">
        <f t="shared" si="21"/>
        <v>***</v>
      </c>
      <c r="M169" s="72" t="str">
        <f t="shared" si="22"/>
        <v>***</v>
      </c>
      <c r="N169" s="71" t="str">
        <f>IF($G169=$D169,AJ$8,IF($G169=$AA$9,AJ$9,IF(LEFT($G169,5)=LEFT($AA$10,5),SUMIFS(DATA_FINAL!$AG$5:$AG$350,DATA_FINAL!$B$5:$B$350,$C169,DATA_FINAL!$D$5:$D$350,$D169),IF($G169="***","***",IFERROR(SUMIFS(DATA_FINAL!$AG$5:$AG$350,DATA_FINAL!$A$5:$A$350,$F169),"")))))</f>
        <v>***</v>
      </c>
      <c r="O169" s="307" t="str">
        <f t="shared" si="24"/>
        <v>***</v>
      </c>
    </row>
  </sheetData>
  <mergeCells count="2">
    <mergeCell ref="H1:J1"/>
    <mergeCell ref="G5:G6"/>
  </mergeCells>
  <conditionalFormatting sqref="G8:G169">
    <cfRule type="cellIs" dxfId="84" priority="94" operator="equal">
      <formula>"**"</formula>
    </cfRule>
    <cfRule type="expression" dxfId="83" priority="93">
      <formula>$E8="*H"</formula>
    </cfRule>
    <cfRule type="expression" dxfId="82" priority="92">
      <formula>$E8="*N"</formula>
    </cfRule>
  </conditionalFormatting>
  <conditionalFormatting sqref="G8:O169">
    <cfRule type="cellIs" dxfId="81" priority="2" stopIfTrue="1" operator="equal">
      <formula>"***"</formula>
    </cfRule>
    <cfRule type="expression" dxfId="80" priority="3" stopIfTrue="1">
      <formula>$E8="*T"</formula>
    </cfRule>
  </conditionalFormatting>
  <conditionalFormatting sqref="H8:O169">
    <cfRule type="expression" dxfId="79" priority="4" stopIfTrue="1">
      <formula>$E8="*H"</formula>
    </cfRule>
    <cfRule type="cellIs" dxfId="78" priority="5" operator="equal">
      <formula>"**"</formula>
    </cfRule>
  </conditionalFormatting>
  <conditionalFormatting sqref="K6">
    <cfRule type="cellIs" dxfId="77" priority="42" operator="between">
      <formula>0</formula>
      <formula>0.0449</formula>
    </cfRule>
    <cfRule type="cellIs" dxfId="76" priority="44" operator="between">
      <formula>0.065</formula>
      <formula>1</formula>
    </cfRule>
    <cfRule type="cellIs" dxfId="75" priority="43" stopIfTrue="1" operator="between">
      <formula>0.045</formula>
      <formula>0.06449</formula>
    </cfRule>
  </conditionalFormatting>
  <conditionalFormatting sqref="K8">
    <cfRule type="colorScale" priority="91">
      <colorScale>
        <cfvo type="percent" val="3"/>
        <cfvo type="percent" val="5"/>
        <cfvo type="percent" val="7"/>
        <color rgb="FFFF3437"/>
        <color rgb="FFFFFF00"/>
        <color rgb="FF92D050"/>
      </colorScale>
    </cfRule>
  </conditionalFormatting>
  <conditionalFormatting sqref="K9:K159">
    <cfRule type="cellIs" dxfId="74" priority="70" operator="between">
      <formula>0.065</formula>
      <formula>1</formula>
    </cfRule>
    <cfRule type="cellIs" dxfId="73" priority="69" stopIfTrue="1" operator="between">
      <formula>0.045</formula>
      <formula>0.06499</formula>
    </cfRule>
    <cfRule type="cellIs" dxfId="72" priority="68" operator="between">
      <formula>0</formula>
      <formula>0.0449</formula>
    </cfRule>
  </conditionalFormatting>
  <conditionalFormatting sqref="K160:K169">
    <cfRule type="colorScale" priority="77">
      <colorScale>
        <cfvo type="percent" val="3"/>
        <cfvo type="percent" val="5"/>
        <cfvo type="percent" val="7"/>
        <color rgb="FFFF3437"/>
        <color rgb="FFFFFF00"/>
        <color rgb="FF92D050"/>
      </colorScale>
    </cfRule>
  </conditionalFormatting>
  <conditionalFormatting sqref="K6:M6">
    <cfRule type="cellIs" dxfId="71" priority="35" operator="equal">
      <formula>"**"</formula>
    </cfRule>
    <cfRule type="cellIs" dxfId="70" priority="32" stopIfTrue="1" operator="equal">
      <formula>"***"</formula>
    </cfRule>
    <cfRule type="expression" dxfId="69" priority="33" stopIfTrue="1">
      <formula>$E6="*T"</formula>
    </cfRule>
    <cfRule type="expression" dxfId="68" priority="34" stopIfTrue="1">
      <formula>$E6="*H"</formula>
    </cfRule>
  </conditionalFormatting>
  <conditionalFormatting sqref="L6">
    <cfRule type="cellIs" dxfId="67" priority="39" operator="between">
      <formula>0</formula>
      <formula>50</formula>
    </cfRule>
    <cfRule type="cellIs" dxfId="66" priority="40" operator="between">
      <formula>51</formula>
      <formula>100</formula>
    </cfRule>
    <cfRule type="cellIs" dxfId="65" priority="41" operator="between">
      <formula>101</formula>
      <formula>99999</formula>
    </cfRule>
  </conditionalFormatting>
  <conditionalFormatting sqref="L8">
    <cfRule type="colorScale" priority="90">
      <colorScale>
        <cfvo type="num" val="50"/>
        <cfvo type="num" val="75"/>
        <cfvo type="num" val="100"/>
        <color rgb="FF92D050"/>
        <color rgb="FFFFFF00"/>
        <color rgb="FFFF3437"/>
      </colorScale>
    </cfRule>
  </conditionalFormatting>
  <conditionalFormatting sqref="L9:L169">
    <cfRule type="cellIs" dxfId="64" priority="25" operator="between">
      <formula>101</formula>
      <formula>99999</formula>
    </cfRule>
    <cfRule type="cellIs" dxfId="63" priority="24" stopIfTrue="1" operator="between">
      <formula>50</formula>
      <formula>100</formula>
    </cfRule>
    <cfRule type="cellIs" dxfId="62" priority="23" operator="between">
      <formula>0</formula>
      <formula>50</formula>
    </cfRule>
  </conditionalFormatting>
  <conditionalFormatting sqref="L160:L169">
    <cfRule type="colorScale" priority="31">
      <colorScale>
        <cfvo type="num" val="50"/>
        <cfvo type="num" val="75"/>
        <cfvo type="num" val="100"/>
        <color rgb="FF92D050"/>
        <color rgb="FFFFFF00"/>
        <color rgb="FFFF3437"/>
      </colorScale>
    </cfRule>
    <cfRule type="cellIs" dxfId="61" priority="29" operator="equal">
      <formula>"**"</formula>
    </cfRule>
    <cfRule type="expression" dxfId="60" priority="28" stopIfTrue="1">
      <formula>$E160="*H"</formula>
    </cfRule>
    <cfRule type="expression" dxfId="59" priority="27" stopIfTrue="1">
      <formula>$E160="*T"</formula>
    </cfRule>
    <cfRule type="cellIs" dxfId="58" priority="26" stopIfTrue="1" operator="equal">
      <formula>"***"</formula>
    </cfRule>
  </conditionalFormatting>
  <conditionalFormatting sqref="M6">
    <cfRule type="cellIs" dxfId="57" priority="36" operator="between">
      <formula>0</formula>
      <formula>500</formula>
    </cfRule>
    <cfRule type="cellIs" dxfId="56" priority="37" stopIfTrue="1" operator="between">
      <formula>501</formula>
      <formula>750</formula>
    </cfRule>
    <cfRule type="cellIs" dxfId="55" priority="38" operator="between">
      <formula>751</formula>
      <formula>99999</formula>
    </cfRule>
  </conditionalFormatting>
  <conditionalFormatting sqref="M8">
    <cfRule type="colorScale" priority="89">
      <colorScale>
        <cfvo type="num" val="500"/>
        <cfvo type="num" val="625"/>
        <cfvo type="num" val="750"/>
        <color rgb="FF92D050"/>
        <color rgb="FFFFFF00"/>
        <color rgb="FFFF3437"/>
      </colorScale>
    </cfRule>
  </conditionalFormatting>
  <conditionalFormatting sqref="M9:M169">
    <cfRule type="cellIs" dxfId="54" priority="6" operator="between">
      <formula>0</formula>
      <formula>500</formula>
    </cfRule>
    <cfRule type="cellIs" dxfId="53" priority="8" operator="between">
      <formula>751</formula>
      <formula>99999</formula>
    </cfRule>
    <cfRule type="cellIs" dxfId="52" priority="7" operator="between">
      <formula>500</formula>
      <formula>750</formula>
    </cfRule>
    <cfRule type="cellIs" dxfId="51" priority="1" operator="equal">
      <formula>"∞"</formula>
    </cfRule>
  </conditionalFormatting>
  <pageMargins left="0.7" right="0.7" top="0.75" bottom="0.75" header="0.3" footer="0.3"/>
  <pageSetup scale="5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555EDA-FF92-544F-9C32-710E72FB3900}">
  <sheetPr>
    <pageSetUpPr fitToPage="1"/>
  </sheetPr>
  <dimension ref="A1:AK169"/>
  <sheetViews>
    <sheetView showGridLines="0" topLeftCell="G1" workbookViewId="0">
      <pane ySplit="6" topLeftCell="A7" activePane="bottomLeft" state="frozen"/>
      <selection activeCell="G1" sqref="G1"/>
      <selection pane="bottomLeft" activeCell="I10" sqref="I10"/>
    </sheetView>
  </sheetViews>
  <sheetFormatPr defaultColWidth="8.81640625" defaultRowHeight="14.5" x14ac:dyDescent="0.35"/>
  <cols>
    <col min="1" max="2" width="8.81640625" hidden="1" customWidth="1"/>
    <col min="3" max="3" width="16.1796875" hidden="1" customWidth="1"/>
    <col min="4" max="4" width="8.81640625" hidden="1" customWidth="1"/>
    <col min="5" max="6" width="42" hidden="1" customWidth="1"/>
    <col min="7" max="7" width="34.81640625" style="65" bestFit="1" customWidth="1"/>
    <col min="8" max="10" width="14.453125" style="65" customWidth="1"/>
    <col min="11" max="11" width="19.453125" style="65" bestFit="1" customWidth="1"/>
    <col min="12" max="13" width="14.453125" style="65" customWidth="1"/>
    <col min="14" max="14" width="19.453125" style="65" customWidth="1"/>
    <col min="15" max="15" width="14.453125" style="65" customWidth="1"/>
    <col min="17" max="25" width="8.81640625" customWidth="1"/>
    <col min="27" max="37" width="16.81640625" hidden="1" customWidth="1"/>
  </cols>
  <sheetData>
    <row r="1" spans="1:37" ht="32.25" customHeight="1" thickBot="1" x14ac:dyDescent="0.4">
      <c r="G1" s="323" t="s">
        <v>24</v>
      </c>
      <c r="H1" s="419" t="s">
        <v>13</v>
      </c>
      <c r="I1" s="420"/>
      <c r="J1" s="421"/>
      <c r="K1"/>
      <c r="L1"/>
      <c r="M1"/>
      <c r="N1"/>
      <c r="O1"/>
      <c r="AA1" t="s">
        <v>10</v>
      </c>
      <c r="AB1" t="s">
        <v>11</v>
      </c>
      <c r="AC1" t="s">
        <v>12</v>
      </c>
      <c r="AD1" t="s">
        <v>13</v>
      </c>
      <c r="AE1" t="s">
        <v>25</v>
      </c>
    </row>
    <row r="2" spans="1:37" x14ac:dyDescent="0.35">
      <c r="H2" s="315" t="str">
        <f>IFERROR(HLOOKUP(#REF!,DATA_FINAL!$AS$1:$AU$4,4,FALSE),"Alpha")</f>
        <v>Alpha</v>
      </c>
    </row>
    <row r="3" spans="1:37" s="70" customFormat="1" ht="24" customHeight="1" x14ac:dyDescent="0.5">
      <c r="G3" s="73" t="s">
        <v>26</v>
      </c>
      <c r="H3" s="74"/>
      <c r="I3" s="74"/>
      <c r="J3" s="74"/>
      <c r="K3" s="74"/>
      <c r="L3" s="74"/>
      <c r="M3" s="74"/>
      <c r="N3" s="75"/>
      <c r="O3" s="74"/>
    </row>
    <row r="4" spans="1:37" ht="20.25" customHeight="1" thickBot="1" x14ac:dyDescent="0.4">
      <c r="G4" s="239" t="str">
        <f>DATA_FINAL!G1</f>
        <v>December '25</v>
      </c>
      <c r="H4" s="66"/>
      <c r="I4" s="66"/>
      <c r="J4" s="66"/>
      <c r="K4" s="66"/>
      <c r="L4" s="66"/>
      <c r="M4" s="66"/>
      <c r="N4" s="76"/>
      <c r="O4" s="66"/>
    </row>
    <row r="5" spans="1:37" s="79" customFormat="1" ht="18" customHeight="1" x14ac:dyDescent="0.35">
      <c r="A5"/>
      <c r="B5"/>
      <c r="C5"/>
      <c r="D5"/>
      <c r="E5"/>
      <c r="F5"/>
      <c r="G5" s="422" t="str">
        <f>"Region Totals (Store Count: "&amp;COUNTIF(DATA_FINAL!$B$5:$B$350,$H$1)&amp;")"</f>
        <v>Region Totals (Store Count: 13)</v>
      </c>
      <c r="H5" s="80" t="s">
        <v>2</v>
      </c>
      <c r="I5" s="80" t="s">
        <v>3</v>
      </c>
      <c r="J5" s="80" t="s">
        <v>4</v>
      </c>
      <c r="K5" s="80" t="s">
        <v>27</v>
      </c>
      <c r="L5" s="80" t="s">
        <v>6</v>
      </c>
      <c r="M5" s="80" t="s">
        <v>7</v>
      </c>
      <c r="N5" s="81" t="s">
        <v>8</v>
      </c>
      <c r="O5" s="80" t="s">
        <v>9</v>
      </c>
      <c r="P5" s="377"/>
      <c r="Q5" s="377"/>
      <c r="R5" s="377"/>
      <c r="S5" s="377"/>
      <c r="T5" s="377"/>
      <c r="U5" s="377"/>
      <c r="V5" s="377"/>
      <c r="W5" s="377"/>
      <c r="X5" s="377"/>
      <c r="Y5" s="377"/>
      <c r="Z5" s="377"/>
      <c r="AA5" s="385" t="s">
        <v>28</v>
      </c>
      <c r="AB5" s="377"/>
      <c r="AC5" s="377"/>
      <c r="AD5" s="377"/>
      <c r="AE5" s="377"/>
      <c r="AF5" s="377"/>
      <c r="AG5" s="377"/>
      <c r="AH5" s="377"/>
      <c r="AI5" s="377"/>
      <c r="AJ5" s="377"/>
      <c r="AK5" s="377"/>
    </row>
    <row r="6" spans="1:37" ht="30" customHeight="1" x14ac:dyDescent="0.35">
      <c r="G6" s="423"/>
      <c r="H6" s="77">
        <f>SUMIFS(DATA_FINAL!$AC$5:$AC$350,DATA_FINAL!$B$5:$B$350,$H$1&amp;"-ALL")</f>
        <v>27955</v>
      </c>
      <c r="I6" s="82">
        <f>SUMIFS(DATA_FINAL!$P$5:$P$350,DATA_FINAL!$B$5:$B$350,$H$1&amp;"-ALL")</f>
        <v>517</v>
      </c>
      <c r="J6" s="82">
        <f>SUMIFS(DATA_FINAL!$S$5:$S$350,DATA_FINAL!$B$5:$B$350,$H$1&amp;"-ALL")</f>
        <v>58</v>
      </c>
      <c r="K6" s="324">
        <f>J6/I6</f>
        <v>0.11218568665377177</v>
      </c>
      <c r="L6" s="325">
        <f>H6/I6</f>
        <v>54.071566731141196</v>
      </c>
      <c r="M6" s="325">
        <f>H6/J6</f>
        <v>481.98275862068965</v>
      </c>
      <c r="N6" s="242">
        <f>IF(H1="TrueCar","-",SUMIFS(DATA_FINAL!$AG$5:$AG$350,DATA_FINAL!$B$5:$B$350,$H$1&amp;"-ALL"))</f>
        <v>3270</v>
      </c>
      <c r="O6" s="83">
        <f>H6/N6</f>
        <v>8.548929663608563</v>
      </c>
      <c r="AA6" s="32">
        <f>IFERROR(SUMIFS(KEY!$AB$6:$AB$110,KEY!$W$6:$W$110,$H$1),0)</f>
        <v>1</v>
      </c>
    </row>
    <row r="7" spans="1:37" ht="16" customHeight="1" thickBot="1" x14ac:dyDescent="0.4"/>
    <row r="8" spans="1:37" ht="15" hidden="1" customHeight="1" thickBot="1" x14ac:dyDescent="0.4">
      <c r="A8">
        <v>1</v>
      </c>
      <c r="B8">
        <f>IF(A8="","",COUNTIFS($A$8:$A8,A8)-2)</f>
        <v>-1</v>
      </c>
      <c r="C8" t="str">
        <f>H1</f>
        <v>Cars.com</v>
      </c>
      <c r="D8" t="str">
        <f>IFERROR(VLOOKUP($C8&amp;"-"&amp;$A8,KEY!$X$6:$Y$110,2,FALSE),"")</f>
        <v>PAG WEST</v>
      </c>
      <c r="E8" t="str">
        <f>IF(B8=-1,"*N",IF(B8=0,"*H",IF(B8&lt;(COUNTIFS(DATA_FINAL!$B$5:$B$350,C8,DATA_FINAL!$D$5:$D$350,D8)+1),VLOOKUP(C8&amp;"-"&amp;D8&amp;"-"&amp;B8,DATA_FINAL!$F$5:$G$350,2,FALSE),IF(B8=(COUNTIFS(DATA_FINAL!$B$5:$B$350,C8,DATA_FINAL!$D$5:$D$350,D8)+1),"*T",""))))</f>
        <v>*N</v>
      </c>
      <c r="F8" t="str">
        <f t="shared" ref="F8:F9" si="0">IF(OR(E8="",E8="*N",E8="*H",E8="*T"),"",C8&amp;"-"&amp;E8)</f>
        <v/>
      </c>
      <c r="G8" s="64" t="str">
        <f>IF(E8="","***",IF(E8="*N",D8,IF(E8="*H",AA$9,IF(E8="*T","TOTAL (Store Count: "&amp;B7&amp;")",IFERROR(VLOOKUP(F8,DATA_FINAL!$A$5:$G$324,7,FALSE),"")))))</f>
        <v>PAG WEST</v>
      </c>
      <c r="H8" s="71" t="str">
        <f>IF($G8=$D8,AF$8,IF($G8=$AA$9,AF$9,IF(LEFT($G8,5)=LEFT($AA$10,5),SUMIFS(DATA_FINAL!$AC$5:$AC$350,DATA_FINAL!$B$5:$B$350,$C8,DATA_FINAL!$D$5:$D$350,$D8),IF($G8="***","***",IFERROR(SUMIFS(DATA_FINAL!$AC$5:$AC$350,DATA_FINAL!$A$5:$A$350,$F8),"")))))</f>
        <v>**</v>
      </c>
      <c r="I8" s="72" t="str">
        <f>IF($G8=$D8,AB$8,IF($G8=$AA$9,AB$9,IF(LEFT($G8,5)=LEFT($AA$10,5),SUMIFS(DATA_FINAL!$P$5:$P$350,DATA_FINAL!$B$5:$B$350,$C8,DATA_FINAL!$D$5:$D$350,$D8),IF($G8="***","***",IFERROR(SUMIFS(DATA_FINAL!$P$5:$P$350,DATA_FINAL!$A$5:$A$350,$F8),"")))))</f>
        <v>**</v>
      </c>
      <c r="J8" s="72" t="str">
        <f>IF($G8=$D8,AC$8,IF($G8=$AA$9,AC$9,IF(LEFT($G8,5)=LEFT($AA$10,5),SUMIFS(DATA_FINAL!$S$5:$S$350,DATA_FINAL!$B$5:$B$350,$C8,DATA_FINAL!$D$5:$D$350,$D8),IF($G8="***","***",IFERROR(SUMIFS(DATA_FINAL!$S$5:$S$350,DATA_FINAL!$A$5:$A$350,$F8),"")))))</f>
        <v>**</v>
      </c>
      <c r="K8" s="84" t="str">
        <f t="shared" ref="K8:K71" si="1">IF($G8=$D8,AD$8,IF($G8=$AA$9,AD$9,IF($G8="***","***",IFERROR(J8/I8,"-"))))</f>
        <v>**</v>
      </c>
      <c r="L8" s="72" t="str">
        <f t="shared" ref="L8:L71" si="2">IF($G8=$D8,AG$8,IF($G8=$AA$9,AG$9,IF($G8="***","***",IFERROR(H8/I8,"-"))))</f>
        <v>**</v>
      </c>
      <c r="M8" s="72" t="str">
        <f t="shared" ref="M8" si="3">IF($G8=$D8,AH$8,IF($G8=$AA$9,AH$9,IF($G8="***","***",IFERROR(H8/J8,"-"))))</f>
        <v>**</v>
      </c>
      <c r="N8" s="71" t="str">
        <f>IF($G8=$D8,AJ$8,IF($G8=$AA$9,AJ$9,IF(LEFT($G8,5)=LEFT($AA$10,5),SUMIFS(DATA_FINAL!$AG$5:$AG$350,DATA_FINAL!$B$5:$B$350,$C8,DATA_FINAL!$D$5:$D$350,$D8),IF($G8="***","***",IFERROR(SUMIFS(DATA_FINAL!$AG$5:$AG$350,DATA_FINAL!$A$5:$A$350,$F8),"")))))</f>
        <v>**</v>
      </c>
      <c r="O8" s="307" t="str">
        <f t="shared" ref="O8" si="4">IF($G8=$D8,AJ$8,IF($G8=$AA$9,AK$9,IF($G8="***","***",IFERROR(H8/N8,"-"))))</f>
        <v>**</v>
      </c>
      <c r="AA8" s="36" t="s">
        <v>29</v>
      </c>
      <c r="AB8" s="36" t="s">
        <v>30</v>
      </c>
      <c r="AC8" s="36" t="s">
        <v>30</v>
      </c>
      <c r="AD8" s="36" t="s">
        <v>30</v>
      </c>
      <c r="AE8" s="36" t="s">
        <v>30</v>
      </c>
      <c r="AF8" s="36" t="s">
        <v>30</v>
      </c>
      <c r="AG8" s="36" t="s">
        <v>30</v>
      </c>
      <c r="AH8" s="36" t="s">
        <v>30</v>
      </c>
      <c r="AI8" s="36" t="s">
        <v>30</v>
      </c>
      <c r="AJ8" s="36" t="s">
        <v>30</v>
      </c>
      <c r="AK8" s="36" t="s">
        <v>30</v>
      </c>
    </row>
    <row r="9" spans="1:37" ht="15" customHeight="1" x14ac:dyDescent="0.35">
      <c r="A9">
        <f>IF(A8="","",IF(B8&gt;(SUMIFS(KEY!$Z$6:$Z$110,KEY!$X$6:$X$110,C9&amp;"-"&amp;A8)+1),IF((A8+1)&gt;$AA$6,"",(A8+1)),A8))</f>
        <v>1</v>
      </c>
      <c r="B9">
        <f>IF(A9="","",COUNTIFS($A$8:$A9,A9)-2)</f>
        <v>0</v>
      </c>
      <c r="C9" t="str">
        <f>C8</f>
        <v>Cars.com</v>
      </c>
      <c r="D9" t="str">
        <f>IFERROR(VLOOKUP($C9&amp;"-"&amp;$A9,KEY!$X$6:$Y$110,2,FALSE),"")</f>
        <v>PAG WEST</v>
      </c>
      <c r="E9" t="str">
        <f>IF(B9=-1,"*N",IF(B9=0,"*H",IF(B9&lt;(COUNTIFS(DATA_FINAL!$B$5:$B$350,C9,DATA_FINAL!$D$5:$D$350,D9)+1),VLOOKUP(C9&amp;"-"&amp;D9&amp;"-"&amp;B9,DATA_FINAL!$F$5:$G$350,2,FALSE),IF(B9=(COUNTIFS(DATA_FINAL!$B$5:$B$350,C9,DATA_FINAL!$D$5:$D$350,D9)+1),"*T",""))))</f>
        <v>*H</v>
      </c>
      <c r="F9" t="str">
        <f t="shared" si="0"/>
        <v/>
      </c>
      <c r="G9" s="64" t="str">
        <f>IF(E9="","***",IF(E9="*N",D9,IF(E9="*H",AA$9,IF(E9="*T","TOTAL (Store Count: "&amp;B8&amp;")",IFERROR(VLOOKUP(F9,DATA_FINAL!$A$5:$G$324,7,FALSE),"")))))</f>
        <v>Store</v>
      </c>
      <c r="H9" s="71" t="str">
        <f>IF($G9=$D9,AF$8,IF($G9=$AA$9,AF$9,IF(LEFT($G9,5)=LEFT($AA$10,5),SUMIFS(DATA_FINAL!$AC$5:$AC$350,DATA_FINAL!$B$5:$B$350,$C9,DATA_FINAL!$D$5:$D$350,$D9),IF($G9="***","***",IFERROR(SUMIFS(DATA_FINAL!$AC$5:$AC$350,DATA_FINAL!$A$5:$A$350,$F9),"")))))</f>
        <v>Vendor Cost</v>
      </c>
      <c r="I9" s="72" t="str">
        <f>IF($G9=$D9,AB$8,IF($G9=$AA$9,AB$9,IF(LEFT($G9,5)=LEFT($AA$10,5),SUMIFS(DATA_FINAL!$P$5:$P$350,DATA_FINAL!$B$5:$B$350,$C9,DATA_FINAL!$D$5:$D$350,$D9),IF($G9="***","***",IFERROR(SUMIFS(DATA_FINAL!$P$5:$P$350,DATA_FINAL!$A$5:$A$350,$F9),"")))))</f>
        <v>Total Leads</v>
      </c>
      <c r="J9" s="72" t="str">
        <f>IF($G9=$D9,AC$8,IF($G9=$AA$9,AC$9,IF(LEFT($G9,5)=LEFT($AA$10,5),SUMIFS(DATA_FINAL!$S$5:$S$350,DATA_FINAL!$B$5:$B$350,$C9,DATA_FINAL!$D$5:$D$350,$D9),IF($G9="***","***",IFERROR(SUMIFS(DATA_FINAL!$S$5:$S$350,DATA_FINAL!$A$5:$A$350,$F9),"")))))</f>
        <v>Total Sold</v>
      </c>
      <c r="K9" s="84" t="str">
        <f t="shared" si="1"/>
        <v>Prospects Sold %</v>
      </c>
      <c r="L9" s="72" t="str">
        <f t="shared" si="2"/>
        <v>Cost/Lead</v>
      </c>
      <c r="M9" s="72" t="str">
        <f t="shared" ref="M9:M40" si="5">IF($G9=$D9,AH$8,IF($G9=$AA$9,AH$9,IF($G9="***","***",IFERROR(H9/J9,"∞"))))</f>
        <v>Cost/Sold</v>
      </c>
      <c r="N9" s="71" t="str">
        <f>IF($G9=$D9,AJ$8,IF($G9=$AA$9,AJ$9,IF(LEFT($G9,5)=LEFT($AA$10,5),SUMIFS(DATA_FINAL!$AG$5:$AG$350,DATA_FINAL!$B$5:$B$350,$C9,DATA_FINAL!$D$5:$D$350,$D9),IF($G9="***","***",IFERROR(SUMIFS(DATA_FINAL!$AG$5:$AG$350,DATA_FINAL!$A$5:$A$350,$F9),"")))))</f>
        <v>Website Referrals</v>
      </c>
      <c r="O9" s="307" t="str">
        <f>IF($G9=$D9,AJ$8,IF($G9=$AA$9,AK$9,IF($G9="***","***",IFERROR(H9/N9,"-"))))</f>
        <v>Cost/Referral</v>
      </c>
      <c r="AA9" s="35" t="s">
        <v>31</v>
      </c>
      <c r="AB9" s="1" t="s">
        <v>3</v>
      </c>
      <c r="AC9" s="1" t="s">
        <v>4</v>
      </c>
      <c r="AD9" s="1" t="s">
        <v>27</v>
      </c>
      <c r="AE9" s="1" t="s">
        <v>32</v>
      </c>
      <c r="AF9" s="1" t="s">
        <v>2</v>
      </c>
      <c r="AG9" s="1" t="s">
        <v>6</v>
      </c>
      <c r="AH9" s="1" t="s">
        <v>7</v>
      </c>
      <c r="AI9" s="1" t="s">
        <v>33</v>
      </c>
      <c r="AJ9" s="1" t="s">
        <v>8</v>
      </c>
      <c r="AK9" s="1" t="s">
        <v>9</v>
      </c>
    </row>
    <row r="10" spans="1:37" ht="15" customHeight="1" x14ac:dyDescent="0.35">
      <c r="A10">
        <f>IF(A9="","",IF(B9&gt;(SUMIFS(KEY!$Z$6:$Z$110,KEY!$X$6:$X$110,C10&amp;"-"&amp;A9)+1),IF((A9+1)&gt;$AA$6,"",(A9+1)),A9))</f>
        <v>1</v>
      </c>
      <c r="B10">
        <f>IF(A10="","",COUNTIFS($A$8:$A10,A10)-2)</f>
        <v>1</v>
      </c>
      <c r="C10" t="str">
        <f t="shared" ref="C10:C73" si="6">C9</f>
        <v>Cars.com</v>
      </c>
      <c r="D10" t="str">
        <f>IFERROR(VLOOKUP($C10&amp;"-"&amp;$A10,KEY!$X$6:$Y$110,2,FALSE),"")</f>
        <v>PAG WEST</v>
      </c>
      <c r="E10" t="str">
        <f>IF(B10=-1,"*N",IF(B10=0,"*H",IF(B10&lt;(COUNTIFS(DATA_FINAL!$B$5:$B$350,C10,DATA_FINAL!$D$5:$D$350,D10)+1),VLOOKUP(C10&amp;"-"&amp;D10&amp;"-"&amp;B10,DATA_FINAL!$F$5:$G$350,2,FALSE),IF(B10=(COUNTIFS(DATA_FINAL!$B$5:$B$350,C10,DATA_FINAL!$D$5:$D$350,D10)+1),"*T",""))))</f>
        <v>Penske Honda</v>
      </c>
      <c r="F10" t="str">
        <f>IF(OR(E10="",E10="*N",E10="*H",E10="*T"),"",C10&amp;"-"&amp;E10)</f>
        <v>Cars.com-Penske Honda</v>
      </c>
      <c r="G10" s="64" t="str">
        <f>IF(E10="","***",IF(E10="*N",D10,IF(E10="*H",AA$9,IF(E10="*T","TOTAL (Store Count: "&amp;B9&amp;")",IFERROR(VLOOKUP(F10,DATA_FINAL!$A$5:$G$324,7,FALSE),"")))))</f>
        <v>Penske Honda</v>
      </c>
      <c r="H10" s="71">
        <f>IF($G10=$D10,AF$8,IF($G10=$AA$9,AF$9,IF(LEFT($G10,5)=LEFT($AA$10,5),SUMIFS(DATA_FINAL!$AC$5:$AC$350,DATA_FINAL!$B$5:$B$350,$C10,DATA_FINAL!$D$5:$D$350,$D10),IF($G10="***","***",IFERROR(SUMIFS(DATA_FINAL!$AC$5:$AC$350,DATA_FINAL!$A$5:$A$350,$F10),"")))))</f>
        <v>4495</v>
      </c>
      <c r="I10" s="72">
        <f>IF($G10=$D10,AB$8,IF($G10=$AA$9,AB$9,IF(LEFT($G10,5)=LEFT($AA$10,5),SUMIFS(DATA_FINAL!$P$5:$P$350,DATA_FINAL!$B$5:$B$350,$C10,DATA_FINAL!$D$5:$D$350,$D10),IF($G10="***","***",IFERROR(SUMIFS(DATA_FINAL!$P$5:$P$350,DATA_FINAL!$A$5:$A$350,$F10),"")))))</f>
        <v>128</v>
      </c>
      <c r="J10" s="72">
        <f>IF($G10=$D10,AC$8,IF($G10=$AA$9,AC$9,IF(LEFT($G10,5)=LEFT($AA$10,5),SUMIFS(DATA_FINAL!$S$5:$S$350,DATA_FINAL!$B$5:$B$350,$C10,DATA_FINAL!$D$5:$D$350,$D10),IF($G10="***","***",IFERROR(SUMIFS(DATA_FINAL!$S$5:$S$350,DATA_FINAL!$A$5:$A$350,$F10),"")))))</f>
        <v>18</v>
      </c>
      <c r="K10" s="84">
        <f t="shared" si="1"/>
        <v>0.140625</v>
      </c>
      <c r="L10" s="72">
        <f t="shared" si="2"/>
        <v>35.1171875</v>
      </c>
      <c r="M10" s="72">
        <f t="shared" si="5"/>
        <v>249.72222222222223</v>
      </c>
      <c r="N10" s="71">
        <f>IF($G10=$D10,AJ$8,IF($G10=$AA$9,AJ$9,IF(LEFT($G10,5)=LEFT($AA$10,5),SUMIFS(DATA_FINAL!$AG$5:$AG$350,DATA_FINAL!$B$5:$B$350,$C10,DATA_FINAL!$D$5:$D$350,$D10),IF($G10="***","***",IFERROR(SUMIFS(DATA_FINAL!$AG$5:$AG$350,DATA_FINAL!$A$5:$A$350,$F10),"")))))</f>
        <v>691</v>
      </c>
      <c r="O10" s="307">
        <f t="shared" ref="O10:O73" si="7">IF($G10=$D10,AJ$8,IF($G10=$AA$9,AK$9,IF($G10="***","***",IFERROR(H10/N10,"-"))))</f>
        <v>6.5050651230101302</v>
      </c>
      <c r="AA10" s="34" t="s">
        <v>34</v>
      </c>
      <c r="AB10" s="2"/>
      <c r="AC10" s="2"/>
      <c r="AD10" s="3"/>
      <c r="AE10" s="4"/>
      <c r="AF10" s="4"/>
      <c r="AG10" s="5"/>
      <c r="AH10" s="5"/>
      <c r="AI10" s="6"/>
      <c r="AJ10" s="7"/>
      <c r="AK10" s="7"/>
    </row>
    <row r="11" spans="1:37" ht="15" customHeight="1" x14ac:dyDescent="0.35">
      <c r="A11">
        <f>IF(A10="","",IF(B10&gt;(SUMIFS(KEY!$Z$6:$Z$110,KEY!$X$6:$X$110,C11&amp;"-"&amp;A10)+1),IF((A10+1)&gt;$AA$6,"",(A10+1)),A10))</f>
        <v>1</v>
      </c>
      <c r="B11">
        <f>IF(A11="","",COUNTIFS($A$8:$A11,A11)-2)</f>
        <v>2</v>
      </c>
      <c r="C11" t="str">
        <f t="shared" si="6"/>
        <v>Cars.com</v>
      </c>
      <c r="D11" t="str">
        <f>IFERROR(VLOOKUP($C11&amp;"-"&amp;$A11,KEY!$X$6:$Y$110,2,FALSE),"")</f>
        <v>PAG WEST</v>
      </c>
      <c r="E11" t="str">
        <f>IF(B11=-1,"*N",IF(B11=0,"*H",IF(B11&lt;(COUNTIFS(DATA_FINAL!$B$5:$B$350,C11,DATA_FINAL!$D$5:$D$350,D11)+1),VLOOKUP(C11&amp;"-"&amp;D11&amp;"-"&amp;B11,DATA_FINAL!$F$5:$G$350,2,FALSE),IF(B11=(COUNTIFS(DATA_FINAL!$B$5:$B$350,C11,DATA_FINAL!$D$5:$D$350,D11)+1),"*T",""))))</f>
        <v>Motorwerks MINI</v>
      </c>
      <c r="F11" t="str">
        <f t="shared" ref="F11:F74" si="8">IF(OR(E11="",E11="*N",E11="*H",E11="*T"),"",C11&amp;"-"&amp;E11)</f>
        <v>Cars.com-Motorwerks MINI</v>
      </c>
      <c r="G11" s="64" t="str">
        <f>IF(E11="","***",IF(E11="*N",D11,IF(E11="*H",AA$9,IF(E11="*T","TOTAL (Store Count: "&amp;B10&amp;")",IFERROR(VLOOKUP(F11,DATA_FINAL!$A$5:$G$324,7,FALSE),"")))))</f>
        <v>Motorwerks MINI</v>
      </c>
      <c r="H11" s="71">
        <f>IF($G11=$D11,AF$8,IF($G11=$AA$9,AF$9,IF(LEFT($G11,5)=LEFT($AA$10,5),SUMIFS(DATA_FINAL!$AC$5:$AC$350,DATA_FINAL!$B$5:$B$350,$C11,DATA_FINAL!$D$5:$D$350,$D11),IF($G11="***","***",IFERROR(SUMIFS(DATA_FINAL!$AC$5:$AC$350,DATA_FINAL!$A$5:$A$350,$F11),"")))))</f>
        <v>1925</v>
      </c>
      <c r="I11" s="72">
        <f>IF($G11=$D11,AB$8,IF($G11=$AA$9,AB$9,IF(LEFT($G11,5)=LEFT($AA$10,5),SUMIFS(DATA_FINAL!$P$5:$P$350,DATA_FINAL!$B$5:$B$350,$C11,DATA_FINAL!$D$5:$D$350,$D11),IF($G11="***","***",IFERROR(SUMIFS(DATA_FINAL!$P$5:$P$350,DATA_FINAL!$A$5:$A$350,$F11),"")))))</f>
        <v>21</v>
      </c>
      <c r="J11" s="72">
        <f>IF($G11=$D11,AC$8,IF($G11=$AA$9,AC$9,IF(LEFT($G11,5)=LEFT($AA$10,5),SUMIFS(DATA_FINAL!$S$5:$S$350,DATA_FINAL!$B$5:$B$350,$C11,DATA_FINAL!$D$5:$D$350,$D11),IF($G11="***","***",IFERROR(SUMIFS(DATA_FINAL!$S$5:$S$350,DATA_FINAL!$A$5:$A$350,$F11),"")))))</f>
        <v>7</v>
      </c>
      <c r="K11" s="84">
        <f t="shared" ref="K11:K26" si="9">IF($G11=$D11,AD$8,IF($G11=$AA$9,AD$9,IF($G11="***","***",IFERROR(J11/I11,"-"))))</f>
        <v>0.33333333333333331</v>
      </c>
      <c r="L11" s="72">
        <f t="shared" ref="L11:L26" si="10">IF($G11=$D11,AG$8,IF($G11=$AA$9,AG$9,IF($G11="***","***",IFERROR(H11/I11,"-"))))</f>
        <v>91.666666666666671</v>
      </c>
      <c r="M11" s="72">
        <f t="shared" si="5"/>
        <v>275</v>
      </c>
      <c r="N11" s="71">
        <f>IF($G11=$D11,AJ$8,IF($G11=$AA$9,AJ$9,IF(LEFT($G11,5)=LEFT($AA$10,5),SUMIFS(DATA_FINAL!$AG$5:$AG$350,DATA_FINAL!$B$5:$B$350,$C11,DATA_FINAL!$D$5:$D$350,$D11),IF($G11="***","***",IFERROR(SUMIFS(DATA_FINAL!$AG$5:$AG$350,DATA_FINAL!$A$5:$A$350,$F11),"")))))</f>
        <v>100</v>
      </c>
      <c r="O11" s="307">
        <f t="shared" ref="O11:O26" si="11">IF($G11=$D11,AJ$8,IF($G11=$AA$9,AK$9,IF($G11="***","***",IFERROR(H11/N11,"-"))))</f>
        <v>19.25</v>
      </c>
    </row>
    <row r="12" spans="1:37" ht="15" customHeight="1" x14ac:dyDescent="0.35">
      <c r="A12">
        <f>IF(A11="","",IF(B11&gt;(SUMIFS(KEY!$Z$6:$Z$110,KEY!$X$6:$X$110,C12&amp;"-"&amp;A11)+1),IF((A11+1)&gt;$AA$6,"",(A11+1)),A11))</f>
        <v>1</v>
      </c>
      <c r="B12">
        <f>IF(A12="","",COUNTIFS($A$8:$A12,A12)-2)</f>
        <v>3</v>
      </c>
      <c r="C12" t="str">
        <f t="shared" si="6"/>
        <v>Cars.com</v>
      </c>
      <c r="D12" t="str">
        <f>IFERROR(VLOOKUP($C12&amp;"-"&amp;$A12,KEY!$X$6:$Y$110,2,FALSE),"")</f>
        <v>PAG WEST</v>
      </c>
      <c r="E12" t="str">
        <f>IF(B12=-1,"*N",IF(B12=0,"*H",IF(B12&lt;(COUNTIFS(DATA_FINAL!$B$5:$B$350,C12,DATA_FINAL!$D$5:$D$350,D12)+1),VLOOKUP(C12&amp;"-"&amp;D12&amp;"-"&amp;B12,DATA_FINAL!$F$5:$G$350,2,FALSE),IF(B12=(COUNTIFS(DATA_FINAL!$B$5:$B$350,C12,DATA_FINAL!$D$5:$D$350,D12)+1),"*T",""))))</f>
        <v>Audi North Scottsdale</v>
      </c>
      <c r="F12" t="str">
        <f t="shared" si="8"/>
        <v>Cars.com-Audi North Scottsdale</v>
      </c>
      <c r="G12" s="64" t="str">
        <f>IF(E12="","***",IF(E12="*N",D12,IF(E12="*H",AA$9,IF(E12="*T","TOTAL (Store Count: "&amp;B11&amp;")",IFERROR(VLOOKUP(F12,DATA_FINAL!$A$5:$G$324,7,FALSE),"")))))</f>
        <v>Audi North Scottsdale</v>
      </c>
      <c r="H12" s="71">
        <f>IF($G12=$D12,AF$8,IF($G12=$AA$9,AF$9,IF(LEFT($G12,5)=LEFT($AA$10,5),SUMIFS(DATA_FINAL!$AC$5:$AC$350,DATA_FINAL!$B$5:$B$350,$C12,DATA_FINAL!$D$5:$D$350,$D12),IF($G12="***","***",IFERROR(SUMIFS(DATA_FINAL!$AC$5:$AC$350,DATA_FINAL!$A$5:$A$350,$F12),"")))))</f>
        <v>2345</v>
      </c>
      <c r="I12" s="72">
        <f>IF($G12=$D12,AB$8,IF($G12=$AA$9,AB$9,IF(LEFT($G12,5)=LEFT($AA$10,5),SUMIFS(DATA_FINAL!$P$5:$P$350,DATA_FINAL!$B$5:$B$350,$C12,DATA_FINAL!$D$5:$D$350,$D12),IF($G12="***","***",IFERROR(SUMIFS(DATA_FINAL!$P$5:$P$350,DATA_FINAL!$A$5:$A$350,$F12),"")))))</f>
        <v>57</v>
      </c>
      <c r="J12" s="72">
        <f>IF($G12=$D12,AC$8,IF($G12=$AA$9,AC$9,IF(LEFT($G12,5)=LEFT($AA$10,5),SUMIFS(DATA_FINAL!$S$5:$S$350,DATA_FINAL!$B$5:$B$350,$C12,DATA_FINAL!$D$5:$D$350,$D12),IF($G12="***","***",IFERROR(SUMIFS(DATA_FINAL!$S$5:$S$350,DATA_FINAL!$A$5:$A$350,$F12),"")))))</f>
        <v>8</v>
      </c>
      <c r="K12" s="84">
        <f t="shared" si="9"/>
        <v>0.14035087719298245</v>
      </c>
      <c r="L12" s="72">
        <f t="shared" si="10"/>
        <v>41.140350877192979</v>
      </c>
      <c r="M12" s="72">
        <f t="shared" si="5"/>
        <v>293.125</v>
      </c>
      <c r="N12" s="71">
        <f>IF($G12=$D12,AJ$8,IF($G12=$AA$9,AJ$9,IF(LEFT($G12,5)=LEFT($AA$10,5),SUMIFS(DATA_FINAL!$AG$5:$AG$350,DATA_FINAL!$B$5:$B$350,$C12,DATA_FINAL!$D$5:$D$350,$D12),IF($G12="***","***",IFERROR(SUMIFS(DATA_FINAL!$AG$5:$AG$350,DATA_FINAL!$A$5:$A$350,$F12),"")))))</f>
        <v>212</v>
      </c>
      <c r="O12" s="307">
        <f t="shared" si="11"/>
        <v>11.061320754716981</v>
      </c>
    </row>
    <row r="13" spans="1:37" ht="15" customHeight="1" x14ac:dyDescent="0.35">
      <c r="A13">
        <f>IF(A12="","",IF(B12&gt;(SUMIFS(KEY!$Z$6:$Z$110,KEY!$X$6:$X$110,C13&amp;"-"&amp;A12)+1),IF((A12+1)&gt;$AA$6,"",(A12+1)),A12))</f>
        <v>1</v>
      </c>
      <c r="B13">
        <f>IF(A13="","",COUNTIFS($A$8:$A13,A13)-2)</f>
        <v>4</v>
      </c>
      <c r="C13" t="str">
        <f t="shared" si="6"/>
        <v>Cars.com</v>
      </c>
      <c r="D13" t="str">
        <f>IFERROR(VLOOKUP($C13&amp;"-"&amp;$A13,KEY!$X$6:$Y$110,2,FALSE),"")</f>
        <v>PAG WEST</v>
      </c>
      <c r="E13" t="str">
        <f>IF(B13=-1,"*N",IF(B13=0,"*H",IF(B13&lt;(COUNTIFS(DATA_FINAL!$B$5:$B$350,C13,DATA_FINAL!$D$5:$D$350,D13)+1),VLOOKUP(C13&amp;"-"&amp;D13&amp;"-"&amp;B13,DATA_FINAL!$F$5:$G$350,2,FALSE),IF(B13=(COUNTIFS(DATA_FINAL!$B$5:$B$350,C13,DATA_FINAL!$D$5:$D$350,D13)+1),"*T",""))))</f>
        <v>Motorwerks BMW</v>
      </c>
      <c r="F13" t="str">
        <f t="shared" si="8"/>
        <v>Cars.com-Motorwerks BMW</v>
      </c>
      <c r="G13" s="64" t="str">
        <f>IF(E13="","***",IF(E13="*N",D13,IF(E13="*H",AA$9,IF(E13="*T","TOTAL (Store Count: "&amp;B12&amp;")",IFERROR(VLOOKUP(F13,DATA_FINAL!$A$5:$G$324,7,FALSE),"")))))</f>
        <v>Motorwerks BMW</v>
      </c>
      <c r="H13" s="71">
        <f>IF($G13=$D13,AF$8,IF($G13=$AA$9,AF$9,IF(LEFT($G13,5)=LEFT($AA$10,5),SUMIFS(DATA_FINAL!$AC$5:$AC$350,DATA_FINAL!$B$5:$B$350,$C13,DATA_FINAL!$D$5:$D$350,$D13),IF($G13="***","***",IFERROR(SUMIFS(DATA_FINAL!$AC$5:$AC$350,DATA_FINAL!$A$5:$A$350,$F13),"")))))</f>
        <v>2750</v>
      </c>
      <c r="I13" s="72">
        <f>IF($G13=$D13,AB$8,IF($G13=$AA$9,AB$9,IF(LEFT($G13,5)=LEFT($AA$10,5),SUMIFS(DATA_FINAL!$P$5:$P$350,DATA_FINAL!$B$5:$B$350,$C13,DATA_FINAL!$D$5:$D$350,$D13),IF($G13="***","***",IFERROR(SUMIFS(DATA_FINAL!$P$5:$P$350,DATA_FINAL!$A$5:$A$350,$F13),"")))))</f>
        <v>63</v>
      </c>
      <c r="J13" s="72">
        <f>IF($G13=$D13,AC$8,IF($G13=$AA$9,AC$9,IF(LEFT($G13,5)=LEFT($AA$10,5),SUMIFS(DATA_FINAL!$S$5:$S$350,DATA_FINAL!$B$5:$B$350,$C13,DATA_FINAL!$D$5:$D$350,$D13),IF($G13="***","***",IFERROR(SUMIFS(DATA_FINAL!$S$5:$S$350,DATA_FINAL!$A$5:$A$350,$F13),"")))))</f>
        <v>7</v>
      </c>
      <c r="K13" s="84">
        <f t="shared" si="9"/>
        <v>0.1111111111111111</v>
      </c>
      <c r="L13" s="72">
        <f t="shared" si="10"/>
        <v>43.650793650793652</v>
      </c>
      <c r="M13" s="72">
        <f t="shared" si="5"/>
        <v>392.85714285714283</v>
      </c>
      <c r="N13" s="71">
        <f>IF($G13=$D13,AJ$8,IF($G13=$AA$9,AJ$9,IF(LEFT($G13,5)=LEFT($AA$10,5),SUMIFS(DATA_FINAL!$AG$5:$AG$350,DATA_FINAL!$B$5:$B$350,$C13,DATA_FINAL!$D$5:$D$350,$D13),IF($G13="***","***",IFERROR(SUMIFS(DATA_FINAL!$AG$5:$AG$350,DATA_FINAL!$A$5:$A$350,$F13),"")))))</f>
        <v>863</v>
      </c>
      <c r="O13" s="307">
        <f t="shared" si="11"/>
        <v>3.186558516801854</v>
      </c>
    </row>
    <row r="14" spans="1:37" ht="15" customHeight="1" x14ac:dyDescent="0.35">
      <c r="A14">
        <f>IF(A13="","",IF(B13&gt;(SUMIFS(KEY!$Z$6:$Z$110,KEY!$X$6:$X$110,C14&amp;"-"&amp;A13)+1),IF((A13+1)&gt;$AA$6,"",(A13+1)),A13))</f>
        <v>1</v>
      </c>
      <c r="B14">
        <f>IF(A14="","",COUNTIFS($A$8:$A14,A14)-2)</f>
        <v>5</v>
      </c>
      <c r="C14" t="str">
        <f t="shared" si="6"/>
        <v>Cars.com</v>
      </c>
      <c r="D14" t="str">
        <f>IFERROR(VLOOKUP($C14&amp;"-"&amp;$A14,KEY!$X$6:$Y$110,2,FALSE),"")</f>
        <v>PAG WEST</v>
      </c>
      <c r="E14" t="str">
        <f>IF(B14=-1,"*N",IF(B14=0,"*H",IF(B14&lt;(COUNTIFS(DATA_FINAL!$B$5:$B$350,C14,DATA_FINAL!$D$5:$D$350,D14)+1),VLOOKUP(C14&amp;"-"&amp;D14&amp;"-"&amp;B14,DATA_FINAL!$F$5:$G$350,2,FALSE),IF(B14=(COUNTIFS(DATA_FINAL!$B$5:$B$350,C14,DATA_FINAL!$D$5:$D$350,D14)+1),"*T",""))))</f>
        <v>Porsche North Scottsdale</v>
      </c>
      <c r="F14" t="str">
        <f t="shared" si="8"/>
        <v>Cars.com-Porsche North Scottsdale</v>
      </c>
      <c r="G14" s="64" t="str">
        <f>IF(E14="","***",IF(E14="*N",D14,IF(E14="*H",AA$9,IF(E14="*T","TOTAL (Store Count: "&amp;B13&amp;")",IFERROR(VLOOKUP(F14,DATA_FINAL!$A$5:$G$324,7,FALSE),"")))))</f>
        <v>Porsche North Scottsdale</v>
      </c>
      <c r="H14" s="71">
        <f>IF($G14=$D14,AF$8,IF($G14=$AA$9,AF$9,IF(LEFT($G14,5)=LEFT($AA$10,5),SUMIFS(DATA_FINAL!$AC$5:$AC$350,DATA_FINAL!$B$5:$B$350,$C14,DATA_FINAL!$D$5:$D$350,$D14),IF($G14="***","***",IFERROR(SUMIFS(DATA_FINAL!$AC$5:$AC$350,DATA_FINAL!$A$5:$A$350,$F14),"")))))</f>
        <v>1500</v>
      </c>
      <c r="I14" s="72">
        <f>IF($G14=$D14,AB$8,IF($G14=$AA$9,AB$9,IF(LEFT($G14,5)=LEFT($AA$10,5),SUMIFS(DATA_FINAL!$P$5:$P$350,DATA_FINAL!$B$5:$B$350,$C14,DATA_FINAL!$D$5:$D$350,$D14),IF($G14="***","***",IFERROR(SUMIFS(DATA_FINAL!$P$5:$P$350,DATA_FINAL!$A$5:$A$350,$F14),"")))))</f>
        <v>41</v>
      </c>
      <c r="J14" s="72">
        <f>IF($G14=$D14,AC$8,IF($G14=$AA$9,AC$9,IF(LEFT($G14,5)=LEFT($AA$10,5),SUMIFS(DATA_FINAL!$S$5:$S$350,DATA_FINAL!$B$5:$B$350,$C14,DATA_FINAL!$D$5:$D$350,$D14),IF($G14="***","***",IFERROR(SUMIFS(DATA_FINAL!$S$5:$S$350,DATA_FINAL!$A$5:$A$350,$F14),"")))))</f>
        <v>3</v>
      </c>
      <c r="K14" s="84">
        <f t="shared" si="9"/>
        <v>7.3170731707317069E-2</v>
      </c>
      <c r="L14" s="72">
        <f t="shared" si="10"/>
        <v>36.585365853658537</v>
      </c>
      <c r="M14" s="72">
        <f t="shared" si="5"/>
        <v>500</v>
      </c>
      <c r="N14" s="71">
        <f>IF($G14=$D14,AJ$8,IF($G14=$AA$9,AJ$9,IF(LEFT($G14,5)=LEFT($AA$10,5),SUMIFS(DATA_FINAL!$AG$5:$AG$350,DATA_FINAL!$B$5:$B$350,$C14,DATA_FINAL!$D$5:$D$350,$D14),IF($G14="***","***",IFERROR(SUMIFS(DATA_FINAL!$AG$5:$AG$350,DATA_FINAL!$A$5:$A$350,$F14),"")))))</f>
        <v>251</v>
      </c>
      <c r="O14" s="307">
        <f t="shared" si="11"/>
        <v>5.9760956175298805</v>
      </c>
    </row>
    <row r="15" spans="1:37" ht="15" customHeight="1" x14ac:dyDescent="0.35">
      <c r="A15">
        <f>IF(A14="","",IF(B14&gt;(SUMIFS(KEY!$Z$6:$Z$110,KEY!$X$6:$X$110,C15&amp;"-"&amp;A14)+1),IF((A14+1)&gt;$AA$6,"",(A14+1)),A14))</f>
        <v>1</v>
      </c>
      <c r="B15">
        <f>IF(A15="","",COUNTIFS($A$8:$A15,A15)-2)</f>
        <v>6</v>
      </c>
      <c r="C15" t="str">
        <f t="shared" si="6"/>
        <v>Cars.com</v>
      </c>
      <c r="D15" t="str">
        <f>IFERROR(VLOOKUP($C15&amp;"-"&amp;$A15,KEY!$X$6:$Y$110,2,FALSE),"")</f>
        <v>PAG WEST</v>
      </c>
      <c r="E15" t="str">
        <f>IF(B15=-1,"*N",IF(B15=0,"*H",IF(B15&lt;(COUNTIFS(DATA_FINAL!$B$5:$B$350,C15,DATA_FINAL!$D$5:$D$350,D15)+1),VLOOKUP(C15&amp;"-"&amp;D15&amp;"-"&amp;B15,DATA_FINAL!$F$5:$G$350,2,FALSE),IF(B15=(COUNTIFS(DATA_FINAL!$B$5:$B$350,C15,DATA_FINAL!$D$5:$D$350,D15)+1),"*T",""))))</f>
        <v>Penske Chevrolet</v>
      </c>
      <c r="F15" t="str">
        <f t="shared" si="8"/>
        <v>Cars.com-Penske Chevrolet</v>
      </c>
      <c r="G15" s="64" t="str">
        <f>IF(E15="","***",IF(E15="*N",D15,IF(E15="*H",AA$9,IF(E15="*T","TOTAL (Store Count: "&amp;B14&amp;")",IFERROR(VLOOKUP(F15,DATA_FINAL!$A$5:$G$324,7,FALSE),"")))))</f>
        <v>Penske Chevrolet</v>
      </c>
      <c r="H15" s="71">
        <f>IF($G15=$D15,AF$8,IF($G15=$AA$9,AF$9,IF(LEFT($G15,5)=LEFT($AA$10,5),SUMIFS(DATA_FINAL!$AC$5:$AC$350,DATA_FINAL!$B$5:$B$350,$C15,DATA_FINAL!$D$5:$D$350,$D15),IF($G15="***","***",IFERROR(SUMIFS(DATA_FINAL!$AC$5:$AC$350,DATA_FINAL!$A$5:$A$350,$F15),"")))))</f>
        <v>3150</v>
      </c>
      <c r="I15" s="72">
        <f>IF($G15=$D15,AB$8,IF($G15=$AA$9,AB$9,IF(LEFT($G15,5)=LEFT($AA$10,5),SUMIFS(DATA_FINAL!$P$5:$P$350,DATA_FINAL!$B$5:$B$350,$C15,DATA_FINAL!$D$5:$D$350,$D15),IF($G15="***","***",IFERROR(SUMIFS(DATA_FINAL!$P$5:$P$350,DATA_FINAL!$A$5:$A$350,$F15),"")))))</f>
        <v>60</v>
      </c>
      <c r="J15" s="72">
        <f>IF($G15=$D15,AC$8,IF($G15=$AA$9,AC$9,IF(LEFT($G15,5)=LEFT($AA$10,5),SUMIFS(DATA_FINAL!$S$5:$S$350,DATA_FINAL!$B$5:$B$350,$C15,DATA_FINAL!$D$5:$D$350,$D15),IF($G15="***","***",IFERROR(SUMIFS(DATA_FINAL!$S$5:$S$350,DATA_FINAL!$A$5:$A$350,$F15),"")))))</f>
        <v>6</v>
      </c>
      <c r="K15" s="84">
        <f t="shared" si="9"/>
        <v>0.1</v>
      </c>
      <c r="L15" s="72">
        <f t="shared" si="10"/>
        <v>52.5</v>
      </c>
      <c r="M15" s="72">
        <f t="shared" si="5"/>
        <v>525</v>
      </c>
      <c r="N15" s="71">
        <f>IF($G15=$D15,AJ$8,IF($G15=$AA$9,AJ$9,IF(LEFT($G15,5)=LEFT($AA$10,5),SUMIFS(DATA_FINAL!$AG$5:$AG$350,DATA_FINAL!$B$5:$B$350,$C15,DATA_FINAL!$D$5:$D$350,$D15),IF($G15="***","***",IFERROR(SUMIFS(DATA_FINAL!$AG$5:$AG$350,DATA_FINAL!$A$5:$A$350,$F15),"")))))</f>
        <v>177</v>
      </c>
      <c r="O15" s="307">
        <f t="shared" si="11"/>
        <v>17.796610169491526</v>
      </c>
    </row>
    <row r="16" spans="1:37" ht="15" customHeight="1" x14ac:dyDescent="0.35">
      <c r="A16">
        <f>IF(A15="","",IF(B15&gt;(SUMIFS(KEY!$Z$6:$Z$110,KEY!$X$6:$X$110,C16&amp;"-"&amp;A15)+1),IF((A15+1)&gt;$AA$6,"",(A15+1)),A15))</f>
        <v>1</v>
      </c>
      <c r="B16">
        <f>IF(A16="","",COUNTIFS($A$8:$A16,A16)-2)</f>
        <v>7</v>
      </c>
      <c r="C16" t="str">
        <f t="shared" si="6"/>
        <v>Cars.com</v>
      </c>
      <c r="D16" t="str">
        <f>IFERROR(VLOOKUP($C16&amp;"-"&amp;$A16,KEY!$X$6:$Y$110,2,FALSE),"")</f>
        <v>PAG WEST</v>
      </c>
      <c r="E16" t="str">
        <f>IF(B16=-1,"*N",IF(B16=0,"*H",IF(B16&lt;(COUNTIFS(DATA_FINAL!$B$5:$B$350,C16,DATA_FINAL!$D$5:$D$350,D16)+1),VLOOKUP(C16&amp;"-"&amp;D16&amp;"-"&amp;B16,DATA_FINAL!$F$5:$G$350,2,FALSE),IF(B16=(COUNTIFS(DATA_FINAL!$B$5:$B$350,C16,DATA_FINAL!$D$5:$D$350,D16)+1),"*T",""))))</f>
        <v>East Madison Toyota</v>
      </c>
      <c r="F16" t="str">
        <f t="shared" si="8"/>
        <v>Cars.com-East Madison Toyota</v>
      </c>
      <c r="G16" s="64" t="str">
        <f>IF(E16="","***",IF(E16="*N",D16,IF(E16="*H",AA$9,IF(E16="*T","TOTAL (Store Count: "&amp;B15&amp;")",IFERROR(VLOOKUP(F16,DATA_FINAL!$A$5:$G$324,7,FALSE),"")))))</f>
        <v>East Madison Toyota</v>
      </c>
      <c r="H16" s="71">
        <f>IF($G16=$D16,AF$8,IF($G16=$AA$9,AF$9,IF(LEFT($G16,5)=LEFT($AA$10,5),SUMIFS(DATA_FINAL!$AC$5:$AC$350,DATA_FINAL!$B$5:$B$350,$C16,DATA_FINAL!$D$5:$D$350,$D16),IF($G16="***","***",IFERROR(SUMIFS(DATA_FINAL!$AC$5:$AC$350,DATA_FINAL!$A$5:$A$350,$F16),"")))))</f>
        <v>2050</v>
      </c>
      <c r="I16" s="72">
        <f>IF($G16=$D16,AB$8,IF($G16=$AA$9,AB$9,IF(LEFT($G16,5)=LEFT($AA$10,5),SUMIFS(DATA_FINAL!$P$5:$P$350,DATA_FINAL!$B$5:$B$350,$C16,DATA_FINAL!$D$5:$D$350,$D16),IF($G16="***","***",IFERROR(SUMIFS(DATA_FINAL!$P$5:$P$350,DATA_FINAL!$A$5:$A$350,$F16),"")))))</f>
        <v>27</v>
      </c>
      <c r="J16" s="72">
        <f>IF($G16=$D16,AC$8,IF($G16=$AA$9,AC$9,IF(LEFT($G16,5)=LEFT($AA$10,5),SUMIFS(DATA_FINAL!$S$5:$S$350,DATA_FINAL!$B$5:$B$350,$C16,DATA_FINAL!$D$5:$D$350,$D16),IF($G16="***","***",IFERROR(SUMIFS(DATA_FINAL!$S$5:$S$350,DATA_FINAL!$A$5:$A$350,$F16),"")))))</f>
        <v>3</v>
      </c>
      <c r="K16" s="84">
        <f t="shared" si="9"/>
        <v>0.1111111111111111</v>
      </c>
      <c r="L16" s="72">
        <f t="shared" si="10"/>
        <v>75.925925925925924</v>
      </c>
      <c r="M16" s="72">
        <f t="shared" si="5"/>
        <v>683.33333333333337</v>
      </c>
      <c r="N16" s="71">
        <f>IF($G16=$D16,AJ$8,IF($G16=$AA$9,AJ$9,IF(LEFT($G16,5)=LEFT($AA$10,5),SUMIFS(DATA_FINAL!$AG$5:$AG$350,DATA_FINAL!$B$5:$B$350,$C16,DATA_FINAL!$D$5:$D$350,$D16),IF($G16="***","***",IFERROR(SUMIFS(DATA_FINAL!$AG$5:$AG$350,DATA_FINAL!$A$5:$A$350,$F16),"")))))</f>
        <v>176</v>
      </c>
      <c r="O16" s="307">
        <f t="shared" si="11"/>
        <v>11.647727272727273</v>
      </c>
    </row>
    <row r="17" spans="1:20" ht="15" customHeight="1" x14ac:dyDescent="0.35">
      <c r="A17">
        <f>IF(A16="","",IF(B16&gt;(SUMIFS(KEY!$Z$6:$Z$110,KEY!$X$6:$X$110,C17&amp;"-"&amp;A16)+1),IF((A16+1)&gt;$AA$6,"",(A16+1)),A16))</f>
        <v>1</v>
      </c>
      <c r="B17">
        <f>IF(A17="","",COUNTIFS($A$8:$A17,A17)-2)</f>
        <v>8</v>
      </c>
      <c r="C17" t="str">
        <f t="shared" si="6"/>
        <v>Cars.com</v>
      </c>
      <c r="D17" t="str">
        <f>IFERROR(VLOOKUP($C17&amp;"-"&amp;$A17,KEY!$X$6:$Y$110,2,FALSE),"")</f>
        <v>PAG WEST</v>
      </c>
      <c r="E17" t="str">
        <f>IF(B17=-1,"*N",IF(B17=0,"*H",IF(B17&lt;(COUNTIFS(DATA_FINAL!$B$5:$B$350,C17,DATA_FINAL!$D$5:$D$350,D17)+1),VLOOKUP(C17&amp;"-"&amp;D17&amp;"-"&amp;B17,DATA_FINAL!$F$5:$G$350,2,FALSE),IF(B17=(COUNTIFS(DATA_FINAL!$B$5:$B$350,C17,DATA_FINAL!$D$5:$D$350,D17)+1),"*T",""))))</f>
        <v>Genesis of Round Rock</v>
      </c>
      <c r="F17" t="str">
        <f t="shared" si="8"/>
        <v>Cars.com-Genesis of Round Rock</v>
      </c>
      <c r="G17" s="64" t="str">
        <f>IF(E17="","***",IF(E17="*N",D17,IF(E17="*H",AA$9,IF(E17="*T","TOTAL (Store Count: "&amp;B16&amp;")",IFERROR(VLOOKUP(F17,DATA_FINAL!$A$5:$G$324,7,FALSE),"")))))</f>
        <v>Genesis of Round Rock</v>
      </c>
      <c r="H17" s="71">
        <f>IF($G17=$D17,AF$8,IF($G17=$AA$9,AF$9,IF(LEFT($G17,5)=LEFT($AA$10,5),SUMIFS(DATA_FINAL!$AC$5:$AC$350,DATA_FINAL!$B$5:$B$350,$C17,DATA_FINAL!$D$5:$D$350,$D17),IF($G17="***","***",IFERROR(SUMIFS(DATA_FINAL!$AC$5:$AC$350,DATA_FINAL!$A$5:$A$350,$F17),"")))))</f>
        <v>1000</v>
      </c>
      <c r="I17" s="72">
        <f>IF($G17=$D17,AB$8,IF($G17=$AA$9,AB$9,IF(LEFT($G17,5)=LEFT($AA$10,5),SUMIFS(DATA_FINAL!$P$5:$P$350,DATA_FINAL!$B$5:$B$350,$C17,DATA_FINAL!$D$5:$D$350,$D17),IF($G17="***","***",IFERROR(SUMIFS(DATA_FINAL!$P$5:$P$350,DATA_FINAL!$A$5:$A$350,$F17),"")))))</f>
        <v>13</v>
      </c>
      <c r="J17" s="72">
        <f>IF($G17=$D17,AC$8,IF($G17=$AA$9,AC$9,IF(LEFT($G17,5)=LEFT($AA$10,5),SUMIFS(DATA_FINAL!$S$5:$S$350,DATA_FINAL!$B$5:$B$350,$C17,DATA_FINAL!$D$5:$D$350,$D17),IF($G17="***","***",IFERROR(SUMIFS(DATA_FINAL!$S$5:$S$350,DATA_FINAL!$A$5:$A$350,$F17),"")))))</f>
        <v>1</v>
      </c>
      <c r="K17" s="84">
        <f t="shared" si="9"/>
        <v>7.6923076923076927E-2</v>
      </c>
      <c r="L17" s="72">
        <f t="shared" si="10"/>
        <v>76.92307692307692</v>
      </c>
      <c r="M17" s="72">
        <f t="shared" si="5"/>
        <v>1000</v>
      </c>
      <c r="N17" s="71">
        <f>IF($G17=$D17,AJ$8,IF($G17=$AA$9,AJ$9,IF(LEFT($G17,5)=LEFT($AA$10,5),SUMIFS(DATA_FINAL!$AG$5:$AG$350,DATA_FINAL!$B$5:$B$350,$C17,DATA_FINAL!$D$5:$D$350,$D17),IF($G17="***","***",IFERROR(SUMIFS(DATA_FINAL!$AG$5:$AG$350,DATA_FINAL!$A$5:$A$350,$F17),"")))))</f>
        <v>103</v>
      </c>
      <c r="O17" s="307">
        <f t="shared" si="11"/>
        <v>9.7087378640776691</v>
      </c>
    </row>
    <row r="18" spans="1:20" ht="15" customHeight="1" x14ac:dyDescent="0.35">
      <c r="A18">
        <f>IF(A17="","",IF(B17&gt;(SUMIFS(KEY!$Z$6:$Z$110,KEY!$X$6:$X$110,C18&amp;"-"&amp;A17)+1),IF((A17+1)&gt;$AA$6,"",(A17+1)),A17))</f>
        <v>1</v>
      </c>
      <c r="B18">
        <f>IF(A18="","",COUNTIFS($A$8:$A18,A18)-2)</f>
        <v>9</v>
      </c>
      <c r="C18" t="str">
        <f t="shared" si="6"/>
        <v>Cars.com</v>
      </c>
      <c r="D18" t="str">
        <f>IFERROR(VLOOKUP($C18&amp;"-"&amp;$A18,KEY!$X$6:$Y$110,2,FALSE),"")</f>
        <v>PAG WEST</v>
      </c>
      <c r="E18" t="str">
        <f>IF(B18=-1,"*N",IF(B18=0,"*H",IF(B18&lt;(COUNTIFS(DATA_FINAL!$B$5:$B$350,C18,DATA_FINAL!$D$5:$D$350,D18)+1),VLOOKUP(C18&amp;"-"&amp;D18&amp;"-"&amp;B18,DATA_FINAL!$F$5:$G$350,2,FALSE),IF(B18=(COUNTIFS(DATA_FINAL!$B$5:$B$350,C18,DATA_FINAL!$D$5:$D$350,D18)+1),"*T",""))))</f>
        <v>Round Rock Hyundai</v>
      </c>
      <c r="F18" t="str">
        <f t="shared" si="8"/>
        <v>Cars.com-Round Rock Hyundai</v>
      </c>
      <c r="G18" s="64" t="str">
        <f>IF(E18="","***",IF(E18="*N",D18,IF(E18="*H",AA$9,IF(E18="*T","TOTAL (Store Count: "&amp;B17&amp;")",IFERROR(VLOOKUP(F18,DATA_FINAL!$A$5:$G$324,7,FALSE),"")))))</f>
        <v>Round Rock Hyundai</v>
      </c>
      <c r="H18" s="71">
        <f>IF($G18=$D18,AF$8,IF($G18=$AA$9,AF$9,IF(LEFT($G18,5)=LEFT($AA$10,5),SUMIFS(DATA_FINAL!$AC$5:$AC$350,DATA_FINAL!$B$5:$B$350,$C18,DATA_FINAL!$D$5:$D$350,$D18),IF($G18="***","***",IFERROR(SUMIFS(DATA_FINAL!$AC$5:$AC$350,DATA_FINAL!$A$5:$A$350,$F18),"")))))</f>
        <v>2000</v>
      </c>
      <c r="I18" s="72">
        <f>IF($G18=$D18,AB$8,IF($G18=$AA$9,AB$9,IF(LEFT($G18,5)=LEFT($AA$10,5),SUMIFS(DATA_FINAL!$P$5:$P$350,DATA_FINAL!$B$5:$B$350,$C18,DATA_FINAL!$D$5:$D$350,$D18),IF($G18="***","***",IFERROR(SUMIFS(DATA_FINAL!$P$5:$P$350,DATA_FINAL!$A$5:$A$350,$F18),"")))))</f>
        <v>42</v>
      </c>
      <c r="J18" s="72">
        <f>IF($G18=$D18,AC$8,IF($G18=$AA$9,AC$9,IF(LEFT($G18,5)=LEFT($AA$10,5),SUMIFS(DATA_FINAL!$S$5:$S$350,DATA_FINAL!$B$5:$B$350,$C18,DATA_FINAL!$D$5:$D$350,$D18),IF($G18="***","***",IFERROR(SUMIFS(DATA_FINAL!$S$5:$S$350,DATA_FINAL!$A$5:$A$350,$F18),"")))))</f>
        <v>2</v>
      </c>
      <c r="K18" s="84">
        <f t="shared" si="9"/>
        <v>4.7619047619047616E-2</v>
      </c>
      <c r="L18" s="72">
        <f t="shared" si="10"/>
        <v>47.61904761904762</v>
      </c>
      <c r="M18" s="72">
        <f t="shared" si="5"/>
        <v>1000</v>
      </c>
      <c r="N18" s="71">
        <f>IF($G18=$D18,AJ$8,IF($G18=$AA$9,AJ$9,IF(LEFT($G18,5)=LEFT($AA$10,5),SUMIFS(DATA_FINAL!$AG$5:$AG$350,DATA_FINAL!$B$5:$B$350,$C18,DATA_FINAL!$D$5:$D$350,$D18),IF($G18="***","***",IFERROR(SUMIFS(DATA_FINAL!$AG$5:$AG$350,DATA_FINAL!$A$5:$A$350,$F18),"")))))</f>
        <v>130</v>
      </c>
      <c r="O18" s="307">
        <f t="shared" si="11"/>
        <v>15.384615384615385</v>
      </c>
    </row>
    <row r="19" spans="1:20" ht="15" customHeight="1" x14ac:dyDescent="0.35">
      <c r="A19">
        <f>IF(A18="","",IF(B18&gt;(SUMIFS(KEY!$Z$6:$Z$110,KEY!$X$6:$X$110,C19&amp;"-"&amp;A18)+1),IF((A18+1)&gt;$AA$6,"",(A18+1)),A18))</f>
        <v>1</v>
      </c>
      <c r="B19">
        <f>IF(A19="","",COUNTIFS($A$8:$A19,A19)-2)</f>
        <v>10</v>
      </c>
      <c r="C19" t="str">
        <f t="shared" si="6"/>
        <v>Cars.com</v>
      </c>
      <c r="D19" t="str">
        <f>IFERROR(VLOOKUP($C19&amp;"-"&amp;$A19,KEY!$X$6:$Y$110,2,FALSE),"")</f>
        <v>PAG WEST</v>
      </c>
      <c r="E19" t="str">
        <f>IF(B19=-1,"*N",IF(B19=0,"*H",IF(B19&lt;(COUNTIFS(DATA_FINAL!$B$5:$B$350,C19,DATA_FINAL!$D$5:$D$350,D19)+1),VLOOKUP(C19&amp;"-"&amp;D19&amp;"-"&amp;B19,DATA_FINAL!$F$5:$G$350,2,FALSE),IF(B19=(COUNTIFS(DATA_FINAL!$B$5:$B$350,C19,DATA_FINAL!$D$5:$D$350,D19)+1),"*T",""))))</f>
        <v>Audi Chandler</v>
      </c>
      <c r="F19" t="str">
        <f t="shared" si="8"/>
        <v>Cars.com-Audi Chandler</v>
      </c>
      <c r="G19" s="64" t="str">
        <f>IF(E19="","***",IF(E19="*N",D19,IF(E19="*H",AA$9,IF(E19="*T","TOTAL (Store Count: "&amp;B18&amp;")",IFERROR(VLOOKUP(F19,DATA_FINAL!$A$5:$G$324,7,FALSE),"")))))</f>
        <v>Audi Chandler</v>
      </c>
      <c r="H19" s="71">
        <f>IF($G19=$D19,AF$8,IF($G19=$AA$9,AF$9,IF(LEFT($G19,5)=LEFT($AA$10,5),SUMIFS(DATA_FINAL!$AC$5:$AC$350,DATA_FINAL!$B$5:$B$350,$C19,DATA_FINAL!$D$5:$D$350,$D19),IF($G19="***","***",IFERROR(SUMIFS(DATA_FINAL!$AC$5:$AC$350,DATA_FINAL!$A$5:$A$350,$F19),"")))))</f>
        <v>2345</v>
      </c>
      <c r="I19" s="72">
        <f>IF($G19=$D19,AB$8,IF($G19=$AA$9,AB$9,IF(LEFT($G19,5)=LEFT($AA$10,5),SUMIFS(DATA_FINAL!$P$5:$P$350,DATA_FINAL!$B$5:$B$350,$C19,DATA_FINAL!$D$5:$D$350,$D19),IF($G19="***","***",IFERROR(SUMIFS(DATA_FINAL!$P$5:$P$350,DATA_FINAL!$A$5:$A$350,$F19),"")))))</f>
        <v>12</v>
      </c>
      <c r="J19" s="72">
        <f>IF($G19=$D19,AC$8,IF($G19=$AA$9,AC$9,IF(LEFT($G19,5)=LEFT($AA$10,5),SUMIFS(DATA_FINAL!$S$5:$S$350,DATA_FINAL!$B$5:$B$350,$C19,DATA_FINAL!$D$5:$D$350,$D19),IF($G19="***","***",IFERROR(SUMIFS(DATA_FINAL!$S$5:$S$350,DATA_FINAL!$A$5:$A$350,$F19),"")))))</f>
        <v>2</v>
      </c>
      <c r="K19" s="84">
        <f t="shared" si="9"/>
        <v>0.16666666666666666</v>
      </c>
      <c r="L19" s="72">
        <f t="shared" si="10"/>
        <v>195.41666666666666</v>
      </c>
      <c r="M19" s="72">
        <f t="shared" si="5"/>
        <v>1172.5</v>
      </c>
      <c r="N19" s="71">
        <f>IF($G19=$D19,AJ$8,IF($G19=$AA$9,AJ$9,IF(LEFT($G19,5)=LEFT($AA$10,5),SUMIFS(DATA_FINAL!$AG$5:$AG$350,DATA_FINAL!$B$5:$B$350,$C19,DATA_FINAL!$D$5:$D$350,$D19),IF($G19="***","***",IFERROR(SUMIFS(DATA_FINAL!$AG$5:$AG$350,DATA_FINAL!$A$5:$A$350,$F19),"")))))</f>
        <v>161</v>
      </c>
      <c r="O19" s="307">
        <f t="shared" si="11"/>
        <v>14.565217391304348</v>
      </c>
    </row>
    <row r="20" spans="1:20" ht="15" customHeight="1" x14ac:dyDescent="0.35">
      <c r="A20">
        <f>IF(A19="","",IF(B19&gt;(SUMIFS(KEY!$Z$6:$Z$110,KEY!$X$6:$X$110,C20&amp;"-"&amp;A19)+1),IF((A19+1)&gt;$AA$6,"",(A19+1)),A19))</f>
        <v>1</v>
      </c>
      <c r="B20">
        <f>IF(A20="","",COUNTIFS($A$8:$A20,A20)-2)</f>
        <v>11</v>
      </c>
      <c r="C20" t="str">
        <f t="shared" si="6"/>
        <v>Cars.com</v>
      </c>
      <c r="D20" t="str">
        <f>IFERROR(VLOOKUP($C20&amp;"-"&amp;$A20,KEY!$X$6:$Y$110,2,FALSE),"")</f>
        <v>PAG WEST</v>
      </c>
      <c r="E20" t="str">
        <f>IF(B20=-1,"*N",IF(B20=0,"*H",IF(B20&lt;(COUNTIFS(DATA_FINAL!$B$5:$B$350,C20,DATA_FINAL!$D$5:$D$350,D20)+1),VLOOKUP(C20&amp;"-"&amp;D20&amp;"-"&amp;B20,DATA_FINAL!$F$5:$G$350,2,FALSE),IF(B20=(COUNTIFS(DATA_FINAL!$B$5:$B$350,C20,DATA_FINAL!$D$5:$D$350,D20)+1),"*T",""))))</f>
        <v>Land Rover North Scottsdale</v>
      </c>
      <c r="F20" t="str">
        <f t="shared" si="8"/>
        <v>Cars.com-Land Rover North Scottsdale</v>
      </c>
      <c r="G20" s="64" t="str">
        <f>IF(E20="","***",IF(E20="*N",D20,IF(E20="*H",AA$9,IF(E20="*T","TOTAL (Store Count: "&amp;B19&amp;")",IFERROR(VLOOKUP(F20,DATA_FINAL!$A$5:$G$324,7,FALSE),"")))))</f>
        <v>Land Rover North Scottsdale</v>
      </c>
      <c r="H20" s="71">
        <f>IF($G20=$D20,AF$8,IF($G20=$AA$9,AF$9,IF(LEFT($G20,5)=LEFT($AA$10,5),SUMIFS(DATA_FINAL!$AC$5:$AC$350,DATA_FINAL!$B$5:$B$350,$C20,DATA_FINAL!$D$5:$D$350,$D20),IF($G20="***","***",IFERROR(SUMIFS(DATA_FINAL!$AC$5:$AC$350,DATA_FINAL!$A$5:$A$350,$F20),"")))))</f>
        <v>1950</v>
      </c>
      <c r="I20" s="72">
        <f>IF($G20=$D20,AB$8,IF($G20=$AA$9,AB$9,IF(LEFT($G20,5)=LEFT($AA$10,5),SUMIFS(DATA_FINAL!$P$5:$P$350,DATA_FINAL!$B$5:$B$350,$C20,DATA_FINAL!$D$5:$D$350,$D20),IF($G20="***","***",IFERROR(SUMIFS(DATA_FINAL!$P$5:$P$350,DATA_FINAL!$A$5:$A$350,$F20),"")))))</f>
        <v>27</v>
      </c>
      <c r="J20" s="72">
        <f>IF($G20=$D20,AC$8,IF($G20=$AA$9,AC$9,IF(LEFT($G20,5)=LEFT($AA$10,5),SUMIFS(DATA_FINAL!$S$5:$S$350,DATA_FINAL!$B$5:$B$350,$C20,DATA_FINAL!$D$5:$D$350,$D20),IF($G20="***","***",IFERROR(SUMIFS(DATA_FINAL!$S$5:$S$350,DATA_FINAL!$A$5:$A$350,$F20),"")))))</f>
        <v>1</v>
      </c>
      <c r="K20" s="84">
        <f t="shared" si="9"/>
        <v>3.7037037037037035E-2</v>
      </c>
      <c r="L20" s="72">
        <f t="shared" si="10"/>
        <v>72.222222222222229</v>
      </c>
      <c r="M20" s="72">
        <f t="shared" si="5"/>
        <v>1950</v>
      </c>
      <c r="N20" s="71">
        <f>IF($G20=$D20,AJ$8,IF($G20=$AA$9,AJ$9,IF(LEFT($G20,5)=LEFT($AA$10,5),SUMIFS(DATA_FINAL!$AG$5:$AG$350,DATA_FINAL!$B$5:$B$350,$C20,DATA_FINAL!$D$5:$D$350,$D20),IF($G20="***","***",IFERROR(SUMIFS(DATA_FINAL!$AG$5:$AG$350,DATA_FINAL!$A$5:$A$350,$F20),"")))))</f>
        <v>124</v>
      </c>
      <c r="O20" s="307">
        <f t="shared" si="11"/>
        <v>15.725806451612904</v>
      </c>
    </row>
    <row r="21" spans="1:20" ht="15" customHeight="1" x14ac:dyDescent="0.35">
      <c r="A21">
        <f>IF(A20="","",IF(B20&gt;(SUMIFS(KEY!$Z$6:$Z$110,KEY!$X$6:$X$110,C21&amp;"-"&amp;A20)+1),IF((A20+1)&gt;$AA$6,"",(A20+1)),A20))</f>
        <v>1</v>
      </c>
      <c r="B21">
        <f>IF(A21="","",COUNTIFS($A$8:$A21,A21)-2)</f>
        <v>12</v>
      </c>
      <c r="C21" t="str">
        <f t="shared" si="6"/>
        <v>Cars.com</v>
      </c>
      <c r="D21" t="str">
        <f>IFERROR(VLOOKUP($C21&amp;"-"&amp;$A21,KEY!$X$6:$Y$110,2,FALSE),"")</f>
        <v>PAG WEST</v>
      </c>
      <c r="E21" t="str">
        <f>IF(B21=-1,"*N",IF(B21=0,"*H",IF(B21&lt;(COUNTIFS(DATA_FINAL!$B$5:$B$350,C21,DATA_FINAL!$D$5:$D$350,D21)+1),VLOOKUP(C21&amp;"-"&amp;D21&amp;"-"&amp;B21,DATA_FINAL!$F$5:$G$350,2,FALSE),IF(B21=(COUNTIFS(DATA_FINAL!$B$5:$B$350,C21,DATA_FINAL!$D$5:$D$350,D21)+1),"*T",""))))</f>
        <v>Lamborghini North Scottsdale</v>
      </c>
      <c r="F21" t="str">
        <f t="shared" si="8"/>
        <v>Cars.com-Lamborghini North Scottsdale</v>
      </c>
      <c r="G21" s="64" t="str">
        <f>IF(E21="","***",IF(E21="*N",D21,IF(E21="*H",AA$9,IF(E21="*T","TOTAL (Store Count: "&amp;B20&amp;")",IFERROR(VLOOKUP(F21,DATA_FINAL!$A$5:$G$324,7,FALSE),"")))))</f>
        <v>Lamborghini North Scottsdale</v>
      </c>
      <c r="H21" s="71">
        <f>IF($G21=$D21,AF$8,IF($G21=$AA$9,AF$9,IF(LEFT($G21,5)=LEFT($AA$10,5),SUMIFS(DATA_FINAL!$AC$5:$AC$350,DATA_FINAL!$B$5:$B$350,$C21,DATA_FINAL!$D$5:$D$350,$D21),IF($G21="***","***",IFERROR(SUMIFS(DATA_FINAL!$AC$5:$AC$350,DATA_FINAL!$A$5:$A$350,$F21),"")))))</f>
        <v>1195</v>
      </c>
      <c r="I21" s="72">
        <f>IF($G21=$D21,AB$8,IF($G21=$AA$9,AB$9,IF(LEFT($G21,5)=LEFT($AA$10,5),SUMIFS(DATA_FINAL!$P$5:$P$350,DATA_FINAL!$B$5:$B$350,$C21,DATA_FINAL!$D$5:$D$350,$D21),IF($G21="***","***",IFERROR(SUMIFS(DATA_FINAL!$P$5:$P$350,DATA_FINAL!$A$5:$A$350,$F21),"")))))</f>
        <v>3</v>
      </c>
      <c r="J21" s="72">
        <f>IF($G21=$D21,AC$8,IF($G21=$AA$9,AC$9,IF(LEFT($G21,5)=LEFT($AA$10,5),SUMIFS(DATA_FINAL!$S$5:$S$350,DATA_FINAL!$B$5:$B$350,$C21,DATA_FINAL!$D$5:$D$350,$D21),IF($G21="***","***",IFERROR(SUMIFS(DATA_FINAL!$S$5:$S$350,DATA_FINAL!$A$5:$A$350,$F21),"")))))</f>
        <v>0</v>
      </c>
      <c r="K21" s="84">
        <f t="shared" si="9"/>
        <v>0</v>
      </c>
      <c r="L21" s="72">
        <f t="shared" si="10"/>
        <v>398.33333333333331</v>
      </c>
      <c r="M21" s="72" t="str">
        <f t="shared" si="5"/>
        <v>∞</v>
      </c>
      <c r="N21" s="71">
        <f>IF($G21=$D21,AJ$8,IF($G21=$AA$9,AJ$9,IF(LEFT($G21,5)=LEFT($AA$10,5),SUMIFS(DATA_FINAL!$AG$5:$AG$350,DATA_FINAL!$B$5:$B$350,$C21,DATA_FINAL!$D$5:$D$350,$D21),IF($G21="***","***",IFERROR(SUMIFS(DATA_FINAL!$AG$5:$AG$350,DATA_FINAL!$A$5:$A$350,$F21),"")))))</f>
        <v>81</v>
      </c>
      <c r="O21" s="307">
        <f t="shared" si="11"/>
        <v>14.753086419753087</v>
      </c>
    </row>
    <row r="22" spans="1:20" ht="15" customHeight="1" x14ac:dyDescent="0.35">
      <c r="A22">
        <f>IF(A21="","",IF(B21&gt;(SUMIFS(KEY!$Z$6:$Z$110,KEY!$X$6:$X$110,C22&amp;"-"&amp;A21)+1),IF((A21+1)&gt;$AA$6,"",(A21+1)),A21))</f>
        <v>1</v>
      </c>
      <c r="B22">
        <f>IF(A22="","",COUNTIFS($A$8:$A22,A22)-2)</f>
        <v>13</v>
      </c>
      <c r="C22" t="str">
        <f t="shared" si="6"/>
        <v>Cars.com</v>
      </c>
      <c r="D22" t="str">
        <f>IFERROR(VLOOKUP($C22&amp;"-"&amp;$A22,KEY!$X$6:$Y$110,2,FALSE),"")</f>
        <v>PAG WEST</v>
      </c>
      <c r="E22" t="str">
        <f>IF(B22=-1,"*N",IF(B22=0,"*H",IF(B22&lt;(COUNTIFS(DATA_FINAL!$B$5:$B$350,C22,DATA_FINAL!$D$5:$D$350,D22)+1),VLOOKUP(C22&amp;"-"&amp;D22&amp;"-"&amp;B22,DATA_FINAL!$F$5:$G$350,2,FALSE),IF(B22=(COUNTIFS(DATA_FINAL!$B$5:$B$350,C22,DATA_FINAL!$D$5:$D$350,D22)+1),"*T",""))))</f>
        <v>Scottsdale Ferrari Maserati</v>
      </c>
      <c r="F22" t="str">
        <f t="shared" si="8"/>
        <v>Cars.com-Scottsdale Ferrari Maserati</v>
      </c>
      <c r="G22" s="64" t="str">
        <f>IF(E22="","***",IF(E22="*N",D22,IF(E22="*H",AA$9,IF(E22="*T","TOTAL (Store Count: "&amp;B21&amp;")",IFERROR(VLOOKUP(F22,DATA_FINAL!$A$5:$G$324,7,FALSE),"")))))</f>
        <v>Scottsdale Ferrari Maserati</v>
      </c>
      <c r="H22" s="71">
        <f>IF($G22=$D22,AF$8,IF($G22=$AA$9,AF$9,IF(LEFT($G22,5)=LEFT($AA$10,5),SUMIFS(DATA_FINAL!$AC$5:$AC$350,DATA_FINAL!$B$5:$B$350,$C22,DATA_FINAL!$D$5:$D$350,$D22),IF($G22="***","***",IFERROR(SUMIFS(DATA_FINAL!$AC$5:$AC$350,DATA_FINAL!$A$5:$A$350,$F22),"")))))</f>
        <v>1250</v>
      </c>
      <c r="I22" s="72">
        <f>IF($G22=$D22,AB$8,IF($G22=$AA$9,AB$9,IF(LEFT($G22,5)=LEFT($AA$10,5),SUMIFS(DATA_FINAL!$P$5:$P$350,DATA_FINAL!$B$5:$B$350,$C22,DATA_FINAL!$D$5:$D$350,$D22),IF($G22="***","***",IFERROR(SUMIFS(DATA_FINAL!$P$5:$P$350,DATA_FINAL!$A$5:$A$350,$F22),"")))))</f>
        <v>23</v>
      </c>
      <c r="J22" s="72">
        <f>IF($G22=$D22,AC$8,IF($G22=$AA$9,AC$9,IF(LEFT($G22,5)=LEFT($AA$10,5),SUMIFS(DATA_FINAL!$S$5:$S$350,DATA_FINAL!$B$5:$B$350,$C22,DATA_FINAL!$D$5:$D$350,$D22),IF($G22="***","***",IFERROR(SUMIFS(DATA_FINAL!$S$5:$S$350,DATA_FINAL!$A$5:$A$350,$F22),"")))))</f>
        <v>0</v>
      </c>
      <c r="K22" s="84">
        <f t="shared" si="9"/>
        <v>0</v>
      </c>
      <c r="L22" s="72">
        <f t="shared" si="10"/>
        <v>54.347826086956523</v>
      </c>
      <c r="M22" s="72" t="str">
        <f t="shared" si="5"/>
        <v>∞</v>
      </c>
      <c r="N22" s="71">
        <f>IF($G22=$D22,AJ$8,IF($G22=$AA$9,AJ$9,IF(LEFT($G22,5)=LEFT($AA$10,5),SUMIFS(DATA_FINAL!$AG$5:$AG$350,DATA_FINAL!$B$5:$B$350,$C22,DATA_FINAL!$D$5:$D$350,$D22),IF($G22="***","***",IFERROR(SUMIFS(DATA_FINAL!$AG$5:$AG$350,DATA_FINAL!$A$5:$A$350,$F22),"")))))</f>
        <v>201</v>
      </c>
      <c r="O22" s="307">
        <f t="shared" si="11"/>
        <v>6.2189054726368163</v>
      </c>
    </row>
    <row r="23" spans="1:20" ht="15" customHeight="1" x14ac:dyDescent="0.35">
      <c r="A23">
        <f>IF(A22="","",IF(B22&gt;(SUMIFS(KEY!$Z$6:$Z$110,KEY!$X$6:$X$110,C23&amp;"-"&amp;A22)+1),IF((A22+1)&gt;$AA$6,"",(A22+1)),A22))</f>
        <v>1</v>
      </c>
      <c r="B23">
        <f>IF(A23="","",COUNTIFS($A$8:$A23,A23)-2)</f>
        <v>14</v>
      </c>
      <c r="C23" t="str">
        <f t="shared" si="6"/>
        <v>Cars.com</v>
      </c>
      <c r="D23" t="str">
        <f>IFERROR(VLOOKUP($C23&amp;"-"&amp;$A23,KEY!$X$6:$Y$110,2,FALSE),"")</f>
        <v>PAG WEST</v>
      </c>
      <c r="E23" t="str">
        <f>IF(B23=-1,"*N",IF(B23=0,"*H",IF(B23&lt;(COUNTIFS(DATA_FINAL!$B$5:$B$350,C23,DATA_FINAL!$D$5:$D$350,D23)+1),VLOOKUP(C23&amp;"-"&amp;D23&amp;"-"&amp;B23,DATA_FINAL!$F$5:$G$350,2,FALSE),IF(B23=(COUNTIFS(DATA_FINAL!$B$5:$B$350,C23,DATA_FINAL!$D$5:$D$350,D23)+1),"*T",""))))</f>
        <v>*T</v>
      </c>
      <c r="F23" t="str">
        <f t="shared" si="8"/>
        <v/>
      </c>
      <c r="G23" s="64" t="str">
        <f>IF(E23="","***",IF(E23="*N",D23,IF(E23="*H",AA$9,IF(E23="*T","TOTAL (Store Count: "&amp;B22&amp;")",IFERROR(VLOOKUP(F23,DATA_FINAL!$A$5:$G$324,7,FALSE),"")))))</f>
        <v>TOTAL (Store Count: 13)</v>
      </c>
      <c r="H23" s="71">
        <f>IF($G23=$D23,AF$8,IF($G23=$AA$9,AF$9,IF(LEFT($G23,5)=LEFT($AA$10,5),SUMIFS(DATA_FINAL!$AC$5:$AC$350,DATA_FINAL!$B$5:$B$350,$C23,DATA_FINAL!$D$5:$D$350,$D23),IF($G23="***","***",IFERROR(SUMIFS(DATA_FINAL!$AC$5:$AC$350,DATA_FINAL!$A$5:$A$350,$F23),"")))))</f>
        <v>27955</v>
      </c>
      <c r="I23" s="72">
        <f>IF($G23=$D23,AB$8,IF($G23=$AA$9,AB$9,IF(LEFT($G23,5)=LEFT($AA$10,5),SUMIFS(DATA_FINAL!$P$5:$P$350,DATA_FINAL!$B$5:$B$350,$C23,DATA_FINAL!$D$5:$D$350,$D23),IF($G23="***","***",IFERROR(SUMIFS(DATA_FINAL!$P$5:$P$350,DATA_FINAL!$A$5:$A$350,$F23),"")))))</f>
        <v>517</v>
      </c>
      <c r="J23" s="72">
        <f>IF($G23=$D23,AC$8,IF($G23=$AA$9,AC$9,IF(LEFT($G23,5)=LEFT($AA$10,5),SUMIFS(DATA_FINAL!$S$5:$S$350,DATA_FINAL!$B$5:$B$350,$C23,DATA_FINAL!$D$5:$D$350,$D23),IF($G23="***","***",IFERROR(SUMIFS(DATA_FINAL!$S$5:$S$350,DATA_FINAL!$A$5:$A$350,$F23),"")))))</f>
        <v>58</v>
      </c>
      <c r="K23" s="84">
        <f t="shared" si="9"/>
        <v>0.11218568665377177</v>
      </c>
      <c r="L23" s="72">
        <f t="shared" si="10"/>
        <v>54.071566731141196</v>
      </c>
      <c r="M23" s="72">
        <f t="shared" si="5"/>
        <v>481.98275862068965</v>
      </c>
      <c r="N23" s="71">
        <f>IF($G23=$D23,AJ$8,IF($G23=$AA$9,AJ$9,IF(LEFT($G23,5)=LEFT($AA$10,5),SUMIFS(DATA_FINAL!$AG$5:$AG$350,DATA_FINAL!$B$5:$B$350,$C23,DATA_FINAL!$D$5:$D$350,$D23),IF($G23="***","***",IFERROR(SUMIFS(DATA_FINAL!$AG$5:$AG$350,DATA_FINAL!$A$5:$A$350,$F23),"")))))</f>
        <v>3270</v>
      </c>
      <c r="O23" s="307">
        <f t="shared" si="11"/>
        <v>8.548929663608563</v>
      </c>
      <c r="Q23" s="68"/>
      <c r="R23" s="68"/>
      <c r="T23" s="68"/>
    </row>
    <row r="24" spans="1:20" ht="15" customHeight="1" x14ac:dyDescent="0.35">
      <c r="A24">
        <f>IF(A23="","",IF(B23&gt;(SUMIFS(KEY!$Z$6:$Z$110,KEY!$X$6:$X$110,C24&amp;"-"&amp;A23)+1),IF((A23+1)&gt;$AA$6,"",(A23+1)),A23))</f>
        <v>1</v>
      </c>
      <c r="B24">
        <f>IF(A24="","",COUNTIFS($A$8:$A24,A24)-2)</f>
        <v>15</v>
      </c>
      <c r="C24" t="str">
        <f t="shared" si="6"/>
        <v>Cars.com</v>
      </c>
      <c r="D24" t="str">
        <f>IFERROR(VLOOKUP($C24&amp;"-"&amp;$A24,KEY!$X$6:$Y$110,2,FALSE),"")</f>
        <v>PAG WEST</v>
      </c>
      <c r="E24" t="str">
        <f>IF(B24=-1,"*N",IF(B24=0,"*H",IF(B24&lt;(COUNTIFS(DATA_FINAL!$B$5:$B$350,C24,DATA_FINAL!$D$5:$D$350,D24)+1),VLOOKUP(C24&amp;"-"&amp;D24&amp;"-"&amp;B24,DATA_FINAL!$F$5:$G$350,2,FALSE),IF(B24=(COUNTIFS(DATA_FINAL!$B$5:$B$350,C24,DATA_FINAL!$D$5:$D$350,D24)+1),"*T",""))))</f>
        <v/>
      </c>
      <c r="F24" t="str">
        <f t="shared" si="8"/>
        <v/>
      </c>
      <c r="G24" s="64" t="str">
        <f>IF(E24="","***",IF(E24="*N",D24,IF(E24="*H",AA$9,IF(E24="*T","TOTAL (Store Count: "&amp;B23&amp;")",IFERROR(VLOOKUP(F24,DATA_FINAL!$A$5:$G$324,7,FALSE),"")))))</f>
        <v>***</v>
      </c>
      <c r="H24" s="71" t="str">
        <f>IF($G24=$D24,AF$8,IF($G24=$AA$9,AF$9,IF(LEFT($G24,5)=LEFT($AA$10,5),SUMIFS(DATA_FINAL!$AC$5:$AC$350,DATA_FINAL!$B$5:$B$350,$C24,DATA_FINAL!$D$5:$D$350,$D24),IF($G24="***","***",IFERROR(SUMIFS(DATA_FINAL!$AC$5:$AC$350,DATA_FINAL!$A$5:$A$350,$F24),"")))))</f>
        <v>***</v>
      </c>
      <c r="I24" s="72" t="str">
        <f>IF($G24=$D24,AB$8,IF($G24=$AA$9,AB$9,IF(LEFT($G24,5)=LEFT($AA$10,5),SUMIFS(DATA_FINAL!$P$5:$P$350,DATA_FINAL!$B$5:$B$350,$C24,DATA_FINAL!$D$5:$D$350,$D24),IF($G24="***","***",IFERROR(SUMIFS(DATA_FINAL!$P$5:$P$350,DATA_FINAL!$A$5:$A$350,$F24),"")))))</f>
        <v>***</v>
      </c>
      <c r="J24" s="72" t="str">
        <f>IF($G24=$D24,AC$8,IF($G24=$AA$9,AC$9,IF(LEFT($G24,5)=LEFT($AA$10,5),SUMIFS(DATA_FINAL!$S$5:$S$350,DATA_FINAL!$B$5:$B$350,$C24,DATA_FINAL!$D$5:$D$350,$D24),IF($G24="***","***",IFERROR(SUMIFS(DATA_FINAL!$S$5:$S$350,DATA_FINAL!$A$5:$A$350,$F24),"")))))</f>
        <v>***</v>
      </c>
      <c r="K24" s="84" t="str">
        <f t="shared" si="9"/>
        <v>***</v>
      </c>
      <c r="L24" s="72" t="str">
        <f t="shared" si="10"/>
        <v>***</v>
      </c>
      <c r="M24" s="72" t="str">
        <f t="shared" si="5"/>
        <v>***</v>
      </c>
      <c r="N24" s="71" t="str">
        <f>IF($G24=$D24,AJ$8,IF($G24=$AA$9,AJ$9,IF(LEFT($G24,5)=LEFT($AA$10,5),SUMIFS(DATA_FINAL!$AG$5:$AG$350,DATA_FINAL!$B$5:$B$350,$C24,DATA_FINAL!$D$5:$D$350,$D24),IF($G24="***","***",IFERROR(SUMIFS(DATA_FINAL!$AG$5:$AG$350,DATA_FINAL!$A$5:$A$350,$F24),"")))))</f>
        <v>***</v>
      </c>
      <c r="O24" s="307" t="str">
        <f t="shared" si="11"/>
        <v>***</v>
      </c>
    </row>
    <row r="25" spans="1:20" ht="15" customHeight="1" x14ac:dyDescent="0.35">
      <c r="A25" t="str">
        <f>IF(A24="","",IF(B24&gt;(SUMIFS(KEY!$Z$6:$Z$110,KEY!$X$6:$X$110,C25&amp;"-"&amp;A24)+1),IF((A24+1)&gt;$AA$6,"",(A24+1)),A24))</f>
        <v/>
      </c>
      <c r="B25" t="str">
        <f>IF(A25="","",COUNTIFS($A$8:$A25,A25)-2)</f>
        <v/>
      </c>
      <c r="C25" t="str">
        <f t="shared" si="6"/>
        <v>Cars.com</v>
      </c>
      <c r="D25" t="str">
        <f>IFERROR(VLOOKUP($C25&amp;"-"&amp;$A25,KEY!$X$6:$Y$110,2,FALSE),"")</f>
        <v/>
      </c>
      <c r="E25" t="str">
        <f>IF(B25=-1,"*N",IF(B25=0,"*H",IF(B25&lt;(COUNTIFS(DATA_FINAL!$B$5:$B$350,C25,DATA_FINAL!$D$5:$D$350,D25)+1),VLOOKUP(C25&amp;"-"&amp;D25&amp;"-"&amp;B25,DATA_FINAL!$F$5:$G$350,2,FALSE),IF(B25=(COUNTIFS(DATA_FINAL!$B$5:$B$350,C25,DATA_FINAL!$D$5:$D$350,D25)+1),"*T",""))))</f>
        <v/>
      </c>
      <c r="F25" t="str">
        <f t="shared" si="8"/>
        <v/>
      </c>
      <c r="G25" s="64" t="str">
        <f>IF(E25="","***",IF(E25="*N",D25,IF(E25="*H",AA$9,IF(E25="*T","TOTAL (Store Count: "&amp;B24&amp;")",IFERROR(VLOOKUP(F25,DATA_FINAL!$A$5:$G$324,7,FALSE),"")))))</f>
        <v>***</v>
      </c>
      <c r="H25" s="71" t="str">
        <f>IF($G25=$D25,AF$8,IF($G25=$AA$9,AF$9,IF(LEFT($G25,5)=LEFT($AA$10,5),SUMIFS(DATA_FINAL!$AC$5:$AC$350,DATA_FINAL!$B$5:$B$350,$C25,DATA_FINAL!$D$5:$D$350,$D25),IF($G25="***","***",IFERROR(SUMIFS(DATA_FINAL!$AC$5:$AC$350,DATA_FINAL!$A$5:$A$350,$F25),"")))))</f>
        <v>***</v>
      </c>
      <c r="I25" s="72" t="str">
        <f>IF($G25=$D25,AB$8,IF($G25=$AA$9,AB$9,IF(LEFT($G25,5)=LEFT($AA$10,5),SUMIFS(DATA_FINAL!$P$5:$P$350,DATA_FINAL!$B$5:$B$350,$C25,DATA_FINAL!$D$5:$D$350,$D25),IF($G25="***","***",IFERROR(SUMIFS(DATA_FINAL!$P$5:$P$350,DATA_FINAL!$A$5:$A$350,$F25),"")))))</f>
        <v>***</v>
      </c>
      <c r="J25" s="72" t="str">
        <f>IF($G25=$D25,AC$8,IF($G25=$AA$9,AC$9,IF(LEFT($G25,5)=LEFT($AA$10,5),SUMIFS(DATA_FINAL!$S$5:$S$350,DATA_FINAL!$B$5:$B$350,$C25,DATA_FINAL!$D$5:$D$350,$D25),IF($G25="***","***",IFERROR(SUMIFS(DATA_FINAL!$S$5:$S$350,DATA_FINAL!$A$5:$A$350,$F25),"")))))</f>
        <v>***</v>
      </c>
      <c r="K25" s="84" t="str">
        <f t="shared" si="9"/>
        <v>***</v>
      </c>
      <c r="L25" s="72" t="str">
        <f t="shared" si="10"/>
        <v>***</v>
      </c>
      <c r="M25" s="72" t="str">
        <f t="shared" si="5"/>
        <v>***</v>
      </c>
      <c r="N25" s="71" t="str">
        <f>IF($G25=$D25,AJ$8,IF($G25=$AA$9,AJ$9,IF(LEFT($G25,5)=LEFT($AA$10,5),SUMIFS(DATA_FINAL!$AG$5:$AG$350,DATA_FINAL!$B$5:$B$350,$C25,DATA_FINAL!$D$5:$D$350,$D25),IF($G25="***","***",IFERROR(SUMIFS(DATA_FINAL!$AG$5:$AG$350,DATA_FINAL!$A$5:$A$350,$F25),"")))))</f>
        <v>***</v>
      </c>
      <c r="O25" s="307" t="str">
        <f t="shared" si="11"/>
        <v>***</v>
      </c>
    </row>
    <row r="26" spans="1:20" ht="15" customHeight="1" x14ac:dyDescent="0.35">
      <c r="A26" t="str">
        <f>IF(A25="","",IF(B25&gt;(SUMIFS(KEY!$Z$6:$Z$110,KEY!$X$6:$X$110,C26&amp;"-"&amp;A25)+1),IF((A25+1)&gt;$AA$6,"",(A25+1)),A25))</f>
        <v/>
      </c>
      <c r="B26" t="str">
        <f>IF(A26="","",COUNTIFS($A$8:$A26,A26)-2)</f>
        <v/>
      </c>
      <c r="C26" t="str">
        <f t="shared" si="6"/>
        <v>Cars.com</v>
      </c>
      <c r="D26" t="str">
        <f>IFERROR(VLOOKUP($C26&amp;"-"&amp;$A26,KEY!$X$6:$Y$110,2,FALSE),"")</f>
        <v/>
      </c>
      <c r="E26" t="str">
        <f>IF(B26=-1,"*N",IF(B26=0,"*H",IF(B26&lt;(COUNTIFS(DATA_FINAL!$B$5:$B$350,C26,DATA_FINAL!$D$5:$D$350,D26)+1),VLOOKUP(C26&amp;"-"&amp;D26&amp;"-"&amp;B26,DATA_FINAL!$F$5:$G$350,2,FALSE),IF(B26=(COUNTIFS(DATA_FINAL!$B$5:$B$350,C26,DATA_FINAL!$D$5:$D$350,D26)+1),"*T",""))))</f>
        <v/>
      </c>
      <c r="F26" t="str">
        <f t="shared" si="8"/>
        <v/>
      </c>
      <c r="G26" s="64" t="str">
        <f>IF(E26="","***",IF(E26="*N",D26,IF(E26="*H",AA$9,IF(E26="*T","TOTAL (Store Count: "&amp;B25&amp;")",IFERROR(VLOOKUP(F26,DATA_FINAL!$A$5:$G$324,7,FALSE),"")))))</f>
        <v>***</v>
      </c>
      <c r="H26" s="71" t="str">
        <f>IF($G26=$D26,AF$8,IF($G26=$AA$9,AF$9,IF(LEFT($G26,5)=LEFT($AA$10,5),SUMIFS(DATA_FINAL!$AC$5:$AC$350,DATA_FINAL!$B$5:$B$350,$C26,DATA_FINAL!$D$5:$D$350,$D26),IF($G26="***","***",IFERROR(SUMIFS(DATA_FINAL!$AC$5:$AC$350,DATA_FINAL!$A$5:$A$350,$F26),"")))))</f>
        <v>***</v>
      </c>
      <c r="I26" s="72" t="str">
        <f>IF($G26=$D26,AB$8,IF($G26=$AA$9,AB$9,IF(LEFT($G26,5)=LEFT($AA$10,5),SUMIFS(DATA_FINAL!$P$5:$P$350,DATA_FINAL!$B$5:$B$350,$C26,DATA_FINAL!$D$5:$D$350,$D26),IF($G26="***","***",IFERROR(SUMIFS(DATA_FINAL!$P$5:$P$350,DATA_FINAL!$A$5:$A$350,$F26),"")))))</f>
        <v>***</v>
      </c>
      <c r="J26" s="72" t="str">
        <f>IF($G26=$D26,AC$8,IF($G26=$AA$9,AC$9,IF(LEFT($G26,5)=LEFT($AA$10,5),SUMIFS(DATA_FINAL!$S$5:$S$350,DATA_FINAL!$B$5:$B$350,$C26,DATA_FINAL!$D$5:$D$350,$D26),IF($G26="***","***",IFERROR(SUMIFS(DATA_FINAL!$S$5:$S$350,DATA_FINAL!$A$5:$A$350,$F26),"")))))</f>
        <v>***</v>
      </c>
      <c r="K26" s="84" t="str">
        <f t="shared" si="9"/>
        <v>***</v>
      </c>
      <c r="L26" s="72" t="str">
        <f t="shared" si="10"/>
        <v>***</v>
      </c>
      <c r="M26" s="72" t="str">
        <f t="shared" si="5"/>
        <v>***</v>
      </c>
      <c r="N26" s="71" t="str">
        <f>IF($G26=$D26,AJ$8,IF($G26=$AA$9,AJ$9,IF(LEFT($G26,5)=LEFT($AA$10,5),SUMIFS(DATA_FINAL!$AG$5:$AG$350,DATA_FINAL!$B$5:$B$350,$C26,DATA_FINAL!$D$5:$D$350,$D26),IF($G26="***","***",IFERROR(SUMIFS(DATA_FINAL!$AG$5:$AG$350,DATA_FINAL!$A$5:$A$350,$F26),"")))))</f>
        <v>***</v>
      </c>
      <c r="O26" s="307" t="str">
        <f t="shared" si="11"/>
        <v>***</v>
      </c>
    </row>
    <row r="27" spans="1:20" ht="15" customHeight="1" x14ac:dyDescent="0.35">
      <c r="A27" t="str">
        <f>IF(A26="","",IF(B26&gt;(SUMIFS(KEY!$Z$6:$Z$110,KEY!$X$6:$X$110,C27&amp;"-"&amp;A26)+1),IF((A26+1)&gt;$AA$6,"",(A26+1)),A26))</f>
        <v/>
      </c>
      <c r="B27" t="str">
        <f>IF(A27="","",COUNTIFS($A$8:$A27,A27)-2)</f>
        <v/>
      </c>
      <c r="C27" t="str">
        <f t="shared" si="6"/>
        <v>Cars.com</v>
      </c>
      <c r="D27" t="str">
        <f>IFERROR(VLOOKUP($C27&amp;"-"&amp;$A27,KEY!$X$6:$Y$110,2,FALSE),"")</f>
        <v/>
      </c>
      <c r="E27" t="str">
        <f>IF(B27=-1,"*N",IF(B27=0,"*H",IF(B27&lt;(COUNTIFS(DATA_FINAL!$B$5:$B$350,C27,DATA_FINAL!$D$5:$D$350,D27)+1),VLOOKUP(C27&amp;"-"&amp;D27&amp;"-"&amp;B27,DATA_FINAL!$F$5:$G$350,2,FALSE),IF(B27=(COUNTIFS(DATA_FINAL!$B$5:$B$350,C27,DATA_FINAL!$D$5:$D$350,D27)+1),"*T",""))))</f>
        <v/>
      </c>
      <c r="F27" t="str">
        <f t="shared" si="8"/>
        <v/>
      </c>
      <c r="G27" s="64" t="str">
        <f>IF(E27="","***",IF(E27="*N",D27,IF(E27="*H",AA$9,IF(E27="*T","TOTAL (Store Count: "&amp;B26&amp;")",IFERROR(VLOOKUP(F27,DATA_FINAL!$A$5:$G$324,7,FALSE),"")))))</f>
        <v>***</v>
      </c>
      <c r="H27" s="71" t="str">
        <f>IF($G27=$D27,AF$8,IF($G27=$AA$9,AF$9,IF(LEFT($G27,5)=LEFT($AA$10,5),SUMIFS(DATA_FINAL!$AC$5:$AC$350,DATA_FINAL!$B$5:$B$350,$C27,DATA_FINAL!$D$5:$D$350,$D27),IF($G27="***","***",IFERROR(SUMIFS(DATA_FINAL!$AC$5:$AC$350,DATA_FINAL!$A$5:$A$350,$F27),"")))))</f>
        <v>***</v>
      </c>
      <c r="I27" s="72" t="str">
        <f>IF($G27=$D27,AB$8,IF($G27=$AA$9,AB$9,IF(LEFT($G27,5)=LEFT($AA$10,5),SUMIFS(DATA_FINAL!$P$5:$P$350,DATA_FINAL!$B$5:$B$350,$C27,DATA_FINAL!$D$5:$D$350,$D27),IF($G27="***","***",IFERROR(SUMIFS(DATA_FINAL!$P$5:$P$350,DATA_FINAL!$A$5:$A$350,$F27),"")))))</f>
        <v>***</v>
      </c>
      <c r="J27" s="72" t="str">
        <f>IF($G27=$D27,AC$8,IF($G27=$AA$9,AC$9,IF(LEFT($G27,5)=LEFT($AA$10,5),SUMIFS(DATA_FINAL!$S$5:$S$350,DATA_FINAL!$B$5:$B$350,$C27,DATA_FINAL!$D$5:$D$350,$D27),IF($G27="***","***",IFERROR(SUMIFS(DATA_FINAL!$S$5:$S$350,DATA_FINAL!$A$5:$A$350,$F27),"")))))</f>
        <v>***</v>
      </c>
      <c r="K27" s="84" t="str">
        <f t="shared" si="1"/>
        <v>***</v>
      </c>
      <c r="L27" s="72" t="str">
        <f t="shared" si="2"/>
        <v>***</v>
      </c>
      <c r="M27" s="72" t="str">
        <f t="shared" si="5"/>
        <v>***</v>
      </c>
      <c r="N27" s="71" t="str">
        <f>IF($G27=$D27,AJ$8,IF($G27=$AA$9,AJ$9,IF(LEFT($G27,5)=LEFT($AA$10,5),SUMIFS(DATA_FINAL!$AG$5:$AG$350,DATA_FINAL!$B$5:$B$350,$C27,DATA_FINAL!$D$5:$D$350,$D27),IF($G27="***","***",IFERROR(SUMIFS(DATA_FINAL!$AG$5:$AG$350,DATA_FINAL!$A$5:$A$350,$F27),"")))))</f>
        <v>***</v>
      </c>
      <c r="O27" s="307" t="str">
        <f t="shared" si="7"/>
        <v>***</v>
      </c>
    </row>
    <row r="28" spans="1:20" ht="15" customHeight="1" x14ac:dyDescent="0.35">
      <c r="A28" t="str">
        <f>IF(A27="","",IF(B27&gt;(SUMIFS(KEY!$Z$6:$Z$110,KEY!$X$6:$X$110,C28&amp;"-"&amp;A27)+1),IF((A27+1)&gt;$AA$6,"",(A27+1)),A27))</f>
        <v/>
      </c>
      <c r="B28" t="str">
        <f>IF(A28="","",COUNTIFS($A$8:$A28,A28)-2)</f>
        <v/>
      </c>
      <c r="C28" t="str">
        <f t="shared" si="6"/>
        <v>Cars.com</v>
      </c>
      <c r="D28" t="str">
        <f>IFERROR(VLOOKUP($C28&amp;"-"&amp;$A28,KEY!$X$6:$Y$110,2,FALSE),"")</f>
        <v/>
      </c>
      <c r="E28" t="str">
        <f>IF(B28=-1,"*N",IF(B28=0,"*H",IF(B28&lt;(COUNTIFS(DATA_FINAL!$B$5:$B$350,C28,DATA_FINAL!$D$5:$D$350,D28)+1),VLOOKUP(C28&amp;"-"&amp;D28&amp;"-"&amp;B28,DATA_FINAL!$F$5:$G$350,2,FALSE),IF(B28=(COUNTIFS(DATA_FINAL!$B$5:$B$350,C28,DATA_FINAL!$D$5:$D$350,D28)+1),"*T",""))))</f>
        <v/>
      </c>
      <c r="F28" t="str">
        <f t="shared" si="8"/>
        <v/>
      </c>
      <c r="G28" s="64" t="str">
        <f>IF(E28="","***",IF(E28="*N",D28,IF(E28="*H",AA$9,IF(E28="*T","TOTAL (Store Count: "&amp;B27&amp;")",IFERROR(VLOOKUP(F28,DATA_FINAL!$A$5:$G$324,7,FALSE),"")))))</f>
        <v>***</v>
      </c>
      <c r="H28" s="71" t="str">
        <f>IF($G28=$D28,AF$8,IF($G28=$AA$9,AF$9,IF(LEFT($G28,5)=LEFT($AA$10,5),SUMIFS(DATA_FINAL!$AC$5:$AC$350,DATA_FINAL!$B$5:$B$350,$C28,DATA_FINAL!$D$5:$D$350,$D28),IF($G28="***","***",IFERROR(SUMIFS(DATA_FINAL!$AC$5:$AC$350,DATA_FINAL!$A$5:$A$350,$F28),"")))))</f>
        <v>***</v>
      </c>
      <c r="I28" s="72" t="str">
        <f>IF($G28=$D28,AB$8,IF($G28=$AA$9,AB$9,IF(LEFT($G28,5)=LEFT($AA$10,5),SUMIFS(DATA_FINAL!$P$5:$P$350,DATA_FINAL!$B$5:$B$350,$C28,DATA_FINAL!$D$5:$D$350,$D28),IF($G28="***","***",IFERROR(SUMIFS(DATA_FINAL!$P$5:$P$350,DATA_FINAL!$A$5:$A$350,$F28),"")))))</f>
        <v>***</v>
      </c>
      <c r="J28" s="72" t="str">
        <f>IF($G28=$D28,AC$8,IF($G28=$AA$9,AC$9,IF(LEFT($G28,5)=LEFT($AA$10,5),SUMIFS(DATA_FINAL!$S$5:$S$350,DATA_FINAL!$B$5:$B$350,$C28,DATA_FINAL!$D$5:$D$350,$D28),IF($G28="***","***",IFERROR(SUMIFS(DATA_FINAL!$S$5:$S$350,DATA_FINAL!$A$5:$A$350,$F28),"")))))</f>
        <v>***</v>
      </c>
      <c r="K28" s="84" t="str">
        <f t="shared" si="1"/>
        <v>***</v>
      </c>
      <c r="L28" s="72" t="str">
        <f t="shared" si="2"/>
        <v>***</v>
      </c>
      <c r="M28" s="72" t="str">
        <f t="shared" si="5"/>
        <v>***</v>
      </c>
      <c r="N28" s="71" t="str">
        <f>IF($G28=$D28,AJ$8,IF($G28=$AA$9,AJ$9,IF(LEFT($G28,5)=LEFT($AA$10,5),SUMIFS(DATA_FINAL!$AG$5:$AG$350,DATA_FINAL!$B$5:$B$350,$C28,DATA_FINAL!$D$5:$D$350,$D28),IF($G28="***","***",IFERROR(SUMIFS(DATA_FINAL!$AG$5:$AG$350,DATA_FINAL!$A$5:$A$350,$F28),"")))))</f>
        <v>***</v>
      </c>
      <c r="O28" s="307" t="str">
        <f t="shared" si="7"/>
        <v>***</v>
      </c>
    </row>
    <row r="29" spans="1:20" ht="15" customHeight="1" x14ac:dyDescent="0.35">
      <c r="A29" t="str">
        <f>IF(A28="","",IF(B28&gt;(SUMIFS(KEY!$Z$6:$Z$110,KEY!$X$6:$X$110,C29&amp;"-"&amp;A28)+1),IF((A28+1)&gt;$AA$6,"",(A28+1)),A28))</f>
        <v/>
      </c>
      <c r="B29" t="str">
        <f>IF(A29="","",COUNTIFS($A$8:$A29,A29)-2)</f>
        <v/>
      </c>
      <c r="C29" t="str">
        <f t="shared" si="6"/>
        <v>Cars.com</v>
      </c>
      <c r="D29" t="str">
        <f>IFERROR(VLOOKUP($C29&amp;"-"&amp;$A29,KEY!$X$6:$Y$110,2,FALSE),"")</f>
        <v/>
      </c>
      <c r="E29" t="str">
        <f>IF(B29=-1,"*N",IF(B29=0,"*H",IF(B29&lt;(COUNTIFS(DATA_FINAL!$B$5:$B$350,C29,DATA_FINAL!$D$5:$D$350,D29)+1),VLOOKUP(C29&amp;"-"&amp;D29&amp;"-"&amp;B29,DATA_FINAL!$F$5:$G$350,2,FALSE),IF(B29=(COUNTIFS(DATA_FINAL!$B$5:$B$350,C29,DATA_FINAL!$D$5:$D$350,D29)+1),"*T",""))))</f>
        <v/>
      </c>
      <c r="F29" t="str">
        <f t="shared" si="8"/>
        <v/>
      </c>
      <c r="G29" s="64" t="str">
        <f>IF(E29="","***",IF(E29="*N",D29,IF(E29="*H",AA$9,IF(E29="*T","TOTAL (Store Count: "&amp;B28&amp;")",IFERROR(VLOOKUP(F29,DATA_FINAL!$A$5:$G$324,7,FALSE),"")))))</f>
        <v>***</v>
      </c>
      <c r="H29" s="71" t="str">
        <f>IF($G29=$D29,AF$8,IF($G29=$AA$9,AF$9,IF(LEFT($G29,5)=LEFT($AA$10,5),SUMIFS(DATA_FINAL!$AC$5:$AC$350,DATA_FINAL!$B$5:$B$350,$C29,DATA_FINAL!$D$5:$D$350,$D29),IF($G29="***","***",IFERROR(SUMIFS(DATA_FINAL!$AC$5:$AC$350,DATA_FINAL!$A$5:$A$350,$F29),"")))))</f>
        <v>***</v>
      </c>
      <c r="I29" s="72" t="str">
        <f>IF($G29=$D29,AB$8,IF($G29=$AA$9,AB$9,IF(LEFT($G29,5)=LEFT($AA$10,5),SUMIFS(DATA_FINAL!$P$5:$P$350,DATA_FINAL!$B$5:$B$350,$C29,DATA_FINAL!$D$5:$D$350,$D29),IF($G29="***","***",IFERROR(SUMIFS(DATA_FINAL!$P$5:$P$350,DATA_FINAL!$A$5:$A$350,$F29),"")))))</f>
        <v>***</v>
      </c>
      <c r="J29" s="72" t="str">
        <f>IF($G29=$D29,AC$8,IF($G29=$AA$9,AC$9,IF(LEFT($G29,5)=LEFT($AA$10,5),SUMIFS(DATA_FINAL!$S$5:$S$350,DATA_FINAL!$B$5:$B$350,$C29,DATA_FINAL!$D$5:$D$350,$D29),IF($G29="***","***",IFERROR(SUMIFS(DATA_FINAL!$S$5:$S$350,DATA_FINAL!$A$5:$A$350,$F29),"")))))</f>
        <v>***</v>
      </c>
      <c r="K29" s="84" t="str">
        <f t="shared" si="1"/>
        <v>***</v>
      </c>
      <c r="L29" s="72" t="str">
        <f t="shared" si="2"/>
        <v>***</v>
      </c>
      <c r="M29" s="72" t="str">
        <f t="shared" si="5"/>
        <v>***</v>
      </c>
      <c r="N29" s="71" t="str">
        <f>IF($G29=$D29,AJ$8,IF($G29=$AA$9,AJ$9,IF(LEFT($G29,5)=LEFT($AA$10,5),SUMIFS(DATA_FINAL!$AG$5:$AG$350,DATA_FINAL!$B$5:$B$350,$C29,DATA_FINAL!$D$5:$D$350,$D29),IF($G29="***","***",IFERROR(SUMIFS(DATA_FINAL!$AG$5:$AG$350,DATA_FINAL!$A$5:$A$350,$F29),"")))))</f>
        <v>***</v>
      </c>
      <c r="O29" s="307" t="str">
        <f t="shared" si="7"/>
        <v>***</v>
      </c>
    </row>
    <row r="30" spans="1:20" ht="15" customHeight="1" x14ac:dyDescent="0.35">
      <c r="A30" t="str">
        <f>IF(A29="","",IF(B29&gt;(SUMIFS(KEY!$Z$6:$Z$110,KEY!$X$6:$X$110,C30&amp;"-"&amp;A29)+1),IF((A29+1)&gt;$AA$6,"",(A29+1)),A29))</f>
        <v/>
      </c>
      <c r="B30" t="str">
        <f>IF(A30="","",COUNTIFS($A$8:$A30,A30)-2)</f>
        <v/>
      </c>
      <c r="C30" t="str">
        <f t="shared" si="6"/>
        <v>Cars.com</v>
      </c>
      <c r="D30" t="str">
        <f>IFERROR(VLOOKUP($C30&amp;"-"&amp;$A30,KEY!$X$6:$Y$110,2,FALSE),"")</f>
        <v/>
      </c>
      <c r="E30" t="str">
        <f>IF(B30=-1,"*N",IF(B30=0,"*H",IF(B30&lt;(COUNTIFS(DATA_FINAL!$B$5:$B$350,C30,DATA_FINAL!$D$5:$D$350,D30)+1),VLOOKUP(C30&amp;"-"&amp;D30&amp;"-"&amp;B30,DATA_FINAL!$F$5:$G$350,2,FALSE),IF(B30=(COUNTIFS(DATA_FINAL!$B$5:$B$350,C30,DATA_FINAL!$D$5:$D$350,D30)+1),"*T",""))))</f>
        <v/>
      </c>
      <c r="F30" t="str">
        <f t="shared" si="8"/>
        <v/>
      </c>
      <c r="G30" s="64" t="str">
        <f>IF(E30="","***",IF(E30="*N",D30,IF(E30="*H",AA$9,IF(E30="*T","TOTAL (Store Count: "&amp;B29&amp;")",IFERROR(VLOOKUP(F30,DATA_FINAL!$A$5:$G$324,7,FALSE),"")))))</f>
        <v>***</v>
      </c>
      <c r="H30" s="71" t="str">
        <f>IF($G30=$D30,AF$8,IF($G30=$AA$9,AF$9,IF(LEFT($G30,5)=LEFT($AA$10,5),SUMIFS(DATA_FINAL!$AC$5:$AC$350,DATA_FINAL!$B$5:$B$350,$C30,DATA_FINAL!$D$5:$D$350,$D30),IF($G30="***","***",IFERROR(SUMIFS(DATA_FINAL!$AC$5:$AC$350,DATA_FINAL!$A$5:$A$350,$F30),"")))))</f>
        <v>***</v>
      </c>
      <c r="I30" s="72" t="str">
        <f>IF($G30=$D30,AB$8,IF($G30=$AA$9,AB$9,IF(LEFT($G30,5)=LEFT($AA$10,5),SUMIFS(DATA_FINAL!$P$5:$P$350,DATA_FINAL!$B$5:$B$350,$C30,DATA_FINAL!$D$5:$D$350,$D30),IF($G30="***","***",IFERROR(SUMIFS(DATA_FINAL!$P$5:$P$350,DATA_FINAL!$A$5:$A$350,$F30),"")))))</f>
        <v>***</v>
      </c>
      <c r="J30" s="72" t="str">
        <f>IF($G30=$D30,AC$8,IF($G30=$AA$9,AC$9,IF(LEFT($G30,5)=LEFT($AA$10,5),SUMIFS(DATA_FINAL!$S$5:$S$350,DATA_FINAL!$B$5:$B$350,$C30,DATA_FINAL!$D$5:$D$350,$D30),IF($G30="***","***",IFERROR(SUMIFS(DATA_FINAL!$S$5:$S$350,DATA_FINAL!$A$5:$A$350,$F30),"")))))</f>
        <v>***</v>
      </c>
      <c r="K30" s="84" t="str">
        <f t="shared" si="1"/>
        <v>***</v>
      </c>
      <c r="L30" s="72" t="str">
        <f t="shared" si="2"/>
        <v>***</v>
      </c>
      <c r="M30" s="72" t="str">
        <f t="shared" si="5"/>
        <v>***</v>
      </c>
      <c r="N30" s="71" t="str">
        <f>IF($G30=$D30,AJ$8,IF($G30=$AA$9,AJ$9,IF(LEFT($G30,5)=LEFT($AA$10,5),SUMIFS(DATA_FINAL!$AG$5:$AG$350,DATA_FINAL!$B$5:$B$350,$C30,DATA_FINAL!$D$5:$D$350,$D30),IF($G30="***","***",IFERROR(SUMIFS(DATA_FINAL!$AG$5:$AG$350,DATA_FINAL!$A$5:$A$350,$F30),"")))))</f>
        <v>***</v>
      </c>
      <c r="O30" s="307" t="str">
        <f t="shared" si="7"/>
        <v>***</v>
      </c>
    </row>
    <row r="31" spans="1:20" ht="15" customHeight="1" x14ac:dyDescent="0.35">
      <c r="A31" t="str">
        <f>IF(A30="","",IF(B30&gt;(SUMIFS(KEY!$Z$6:$Z$110,KEY!$X$6:$X$110,C31&amp;"-"&amp;A30)+1),IF((A30+1)&gt;$AA$6,"",(A30+1)),A30))</f>
        <v/>
      </c>
      <c r="B31" t="str">
        <f>IF(A31="","",COUNTIFS($A$8:$A31,A31)-2)</f>
        <v/>
      </c>
      <c r="C31" t="str">
        <f t="shared" si="6"/>
        <v>Cars.com</v>
      </c>
      <c r="D31" t="str">
        <f>IFERROR(VLOOKUP($C31&amp;"-"&amp;$A31,KEY!$X$6:$Y$110,2,FALSE),"")</f>
        <v/>
      </c>
      <c r="E31" t="str">
        <f>IF(B31=-1,"*N",IF(B31=0,"*H",IF(B31&lt;(COUNTIFS(DATA_FINAL!$B$5:$B$350,C31,DATA_FINAL!$D$5:$D$350,D31)+1),VLOOKUP(C31&amp;"-"&amp;D31&amp;"-"&amp;B31,DATA_FINAL!$F$5:$G$350,2,FALSE),IF(B31=(COUNTIFS(DATA_FINAL!$B$5:$B$350,C31,DATA_FINAL!$D$5:$D$350,D31)+1),"*T",""))))</f>
        <v/>
      </c>
      <c r="F31" t="str">
        <f t="shared" si="8"/>
        <v/>
      </c>
      <c r="G31" s="64" t="str">
        <f>IF(E31="","***",IF(E31="*N",D31,IF(E31="*H",AA$9,IF(E31="*T","TOTAL (Store Count: "&amp;B30&amp;")",IFERROR(VLOOKUP(F31,DATA_FINAL!$A$5:$G$324,7,FALSE),"")))))</f>
        <v>***</v>
      </c>
      <c r="H31" s="71" t="str">
        <f>IF($G31=$D31,AF$8,IF($G31=$AA$9,AF$9,IF(LEFT($G31,5)=LEFT($AA$10,5),SUMIFS(DATA_FINAL!$AC$5:$AC$350,DATA_FINAL!$B$5:$B$350,$C31,DATA_FINAL!$D$5:$D$350,$D31),IF($G31="***","***",IFERROR(SUMIFS(DATA_FINAL!$AC$5:$AC$350,DATA_FINAL!$A$5:$A$350,$F31),"")))))</f>
        <v>***</v>
      </c>
      <c r="I31" s="72" t="str">
        <f>IF($G31=$D31,AB$8,IF($G31=$AA$9,AB$9,IF(LEFT($G31,5)=LEFT($AA$10,5),SUMIFS(DATA_FINAL!$P$5:$P$350,DATA_FINAL!$B$5:$B$350,$C31,DATA_FINAL!$D$5:$D$350,$D31),IF($G31="***","***",IFERROR(SUMIFS(DATA_FINAL!$P$5:$P$350,DATA_FINAL!$A$5:$A$350,$F31),"")))))</f>
        <v>***</v>
      </c>
      <c r="J31" s="72" t="str">
        <f>IF($G31=$D31,AC$8,IF($G31=$AA$9,AC$9,IF(LEFT($G31,5)=LEFT($AA$10,5),SUMIFS(DATA_FINAL!$S$5:$S$350,DATA_FINAL!$B$5:$B$350,$C31,DATA_FINAL!$D$5:$D$350,$D31),IF($G31="***","***",IFERROR(SUMIFS(DATA_FINAL!$S$5:$S$350,DATA_FINAL!$A$5:$A$350,$F31),"")))))</f>
        <v>***</v>
      </c>
      <c r="K31" s="84" t="str">
        <f t="shared" si="1"/>
        <v>***</v>
      </c>
      <c r="L31" s="72" t="str">
        <f t="shared" si="2"/>
        <v>***</v>
      </c>
      <c r="M31" s="72" t="str">
        <f t="shared" si="5"/>
        <v>***</v>
      </c>
      <c r="N31" s="71" t="str">
        <f>IF($G31=$D31,AJ$8,IF($G31=$AA$9,AJ$9,IF(LEFT($G31,5)=LEFT($AA$10,5),SUMIFS(DATA_FINAL!$AG$5:$AG$350,DATA_FINAL!$B$5:$B$350,$C31,DATA_FINAL!$D$5:$D$350,$D31),IF($G31="***","***",IFERROR(SUMIFS(DATA_FINAL!$AG$5:$AG$350,DATA_FINAL!$A$5:$A$350,$F31),"")))))</f>
        <v>***</v>
      </c>
      <c r="O31" s="307" t="str">
        <f t="shared" si="7"/>
        <v>***</v>
      </c>
    </row>
    <row r="32" spans="1:20" ht="15" customHeight="1" x14ac:dyDescent="0.35">
      <c r="A32" t="str">
        <f>IF(A31="","",IF(B31&gt;(SUMIFS(KEY!$Z$6:$Z$110,KEY!$X$6:$X$110,C32&amp;"-"&amp;A31)+1),IF((A31+1)&gt;$AA$6,"",(A31+1)),A31))</f>
        <v/>
      </c>
      <c r="B32" t="str">
        <f>IF(A32="","",COUNTIFS($A$8:$A32,A32)-2)</f>
        <v/>
      </c>
      <c r="C32" t="str">
        <f t="shared" si="6"/>
        <v>Cars.com</v>
      </c>
      <c r="D32" t="str">
        <f>IFERROR(VLOOKUP($C32&amp;"-"&amp;$A32,KEY!$X$6:$Y$110,2,FALSE),"")</f>
        <v/>
      </c>
      <c r="E32" t="str">
        <f>IF(B32=-1,"*N",IF(B32=0,"*H",IF(B32&lt;(COUNTIFS(DATA_FINAL!$B$5:$B$350,C32,DATA_FINAL!$D$5:$D$350,D32)+1),VLOOKUP(C32&amp;"-"&amp;D32&amp;"-"&amp;B32,DATA_FINAL!$F$5:$G$350,2,FALSE),IF(B32=(COUNTIFS(DATA_FINAL!$B$5:$B$350,C32,DATA_FINAL!$D$5:$D$350,D32)+1),"*T",""))))</f>
        <v/>
      </c>
      <c r="F32" t="str">
        <f t="shared" si="8"/>
        <v/>
      </c>
      <c r="G32" s="64" t="str">
        <f>IF(E32="","***",IF(E32="*N",D32,IF(E32="*H",AA$9,IF(E32="*T","TOTAL (Store Count: "&amp;B31&amp;")",IFERROR(VLOOKUP(F32,DATA_FINAL!$A$5:$G$324,7,FALSE),"")))))</f>
        <v>***</v>
      </c>
      <c r="H32" s="71" t="str">
        <f>IF($G32=$D32,AF$8,IF($G32=$AA$9,AF$9,IF(LEFT($G32,5)=LEFT($AA$10,5),SUMIFS(DATA_FINAL!$AC$5:$AC$350,DATA_FINAL!$B$5:$B$350,$C32,DATA_FINAL!$D$5:$D$350,$D32),IF($G32="***","***",IFERROR(SUMIFS(DATA_FINAL!$AC$5:$AC$350,DATA_FINAL!$A$5:$A$350,$F32),"")))))</f>
        <v>***</v>
      </c>
      <c r="I32" s="72" t="str">
        <f>IF($G32=$D32,AB$8,IF($G32=$AA$9,AB$9,IF(LEFT($G32,5)=LEFT($AA$10,5),SUMIFS(DATA_FINAL!$P$5:$P$350,DATA_FINAL!$B$5:$B$350,$C32,DATA_FINAL!$D$5:$D$350,$D32),IF($G32="***","***",IFERROR(SUMIFS(DATA_FINAL!$P$5:$P$350,DATA_FINAL!$A$5:$A$350,$F32),"")))))</f>
        <v>***</v>
      </c>
      <c r="J32" s="72" t="str">
        <f>IF($G32=$D32,AC$8,IF($G32=$AA$9,AC$9,IF(LEFT($G32,5)=LEFT($AA$10,5),SUMIFS(DATA_FINAL!$S$5:$S$350,DATA_FINAL!$B$5:$B$350,$C32,DATA_FINAL!$D$5:$D$350,$D32),IF($G32="***","***",IFERROR(SUMIFS(DATA_FINAL!$S$5:$S$350,DATA_FINAL!$A$5:$A$350,$F32),"")))))</f>
        <v>***</v>
      </c>
      <c r="K32" s="84" t="str">
        <f t="shared" si="1"/>
        <v>***</v>
      </c>
      <c r="L32" s="72" t="str">
        <f t="shared" si="2"/>
        <v>***</v>
      </c>
      <c r="M32" s="72" t="str">
        <f t="shared" si="5"/>
        <v>***</v>
      </c>
      <c r="N32" s="71" t="str">
        <f>IF($G32=$D32,AJ$8,IF($G32=$AA$9,AJ$9,IF(LEFT($G32,5)=LEFT($AA$10,5),SUMIFS(DATA_FINAL!$AG$5:$AG$350,DATA_FINAL!$B$5:$B$350,$C32,DATA_FINAL!$D$5:$D$350,$D32),IF($G32="***","***",IFERROR(SUMIFS(DATA_FINAL!$AG$5:$AG$350,DATA_FINAL!$A$5:$A$350,$F32),"")))))</f>
        <v>***</v>
      </c>
      <c r="O32" s="307" t="str">
        <f t="shared" si="7"/>
        <v>***</v>
      </c>
    </row>
    <row r="33" spans="1:15" ht="15" customHeight="1" x14ac:dyDescent="0.35">
      <c r="A33" t="str">
        <f>IF(A32="","",IF(B32&gt;(SUMIFS(KEY!$Z$6:$Z$110,KEY!$X$6:$X$110,C33&amp;"-"&amp;A32)+1),IF((A32+1)&gt;$AA$6,"",(A32+1)),A32))</f>
        <v/>
      </c>
      <c r="B33" t="str">
        <f>IF(A33="","",COUNTIFS($A$8:$A33,A33)-2)</f>
        <v/>
      </c>
      <c r="C33" t="str">
        <f t="shared" si="6"/>
        <v>Cars.com</v>
      </c>
      <c r="D33" t="str">
        <f>IFERROR(VLOOKUP($C33&amp;"-"&amp;$A33,KEY!$X$6:$Y$110,2,FALSE),"")</f>
        <v/>
      </c>
      <c r="E33" t="str">
        <f>IF(B33=-1,"*N",IF(B33=0,"*H",IF(B33&lt;(COUNTIFS(DATA_FINAL!$B$5:$B$350,C33,DATA_FINAL!$D$5:$D$350,D33)+1),VLOOKUP(C33&amp;"-"&amp;D33&amp;"-"&amp;B33,DATA_FINAL!$F$5:$G$350,2,FALSE),IF(B33=(COUNTIFS(DATA_FINAL!$B$5:$B$350,C33,DATA_FINAL!$D$5:$D$350,D33)+1),"*T",""))))</f>
        <v/>
      </c>
      <c r="F33" t="str">
        <f t="shared" si="8"/>
        <v/>
      </c>
      <c r="G33" s="64" t="str">
        <f>IF(E33="","***",IF(E33="*N",D33,IF(E33="*H",AA$9,IF(E33="*T","TOTAL (Store Count: "&amp;B32&amp;")",IFERROR(VLOOKUP(F33,DATA_FINAL!$A$5:$G$324,7,FALSE),"")))))</f>
        <v>***</v>
      </c>
      <c r="H33" s="71" t="str">
        <f>IF($G33=$D33,AF$8,IF($G33=$AA$9,AF$9,IF(LEFT($G33,5)=LEFT($AA$10,5),SUMIFS(DATA_FINAL!$AC$5:$AC$350,DATA_FINAL!$B$5:$B$350,$C33,DATA_FINAL!$D$5:$D$350,$D33),IF($G33="***","***",IFERROR(SUMIFS(DATA_FINAL!$AC$5:$AC$350,DATA_FINAL!$A$5:$A$350,$F33),"")))))</f>
        <v>***</v>
      </c>
      <c r="I33" s="72" t="str">
        <f>IF($G33=$D33,AB$8,IF($G33=$AA$9,AB$9,IF(LEFT($G33,5)=LEFT($AA$10,5),SUMIFS(DATA_FINAL!$P$5:$P$350,DATA_FINAL!$B$5:$B$350,$C33,DATA_FINAL!$D$5:$D$350,$D33),IF($G33="***","***",IFERROR(SUMIFS(DATA_FINAL!$P$5:$P$350,DATA_FINAL!$A$5:$A$350,$F33),"")))))</f>
        <v>***</v>
      </c>
      <c r="J33" s="72" t="str">
        <f>IF($G33=$D33,AC$8,IF($G33=$AA$9,AC$9,IF(LEFT($G33,5)=LEFT($AA$10,5),SUMIFS(DATA_FINAL!$S$5:$S$350,DATA_FINAL!$B$5:$B$350,$C33,DATA_FINAL!$D$5:$D$350,$D33),IF($G33="***","***",IFERROR(SUMIFS(DATA_FINAL!$S$5:$S$350,DATA_FINAL!$A$5:$A$350,$F33),"")))))</f>
        <v>***</v>
      </c>
      <c r="K33" s="84" t="str">
        <f t="shared" si="1"/>
        <v>***</v>
      </c>
      <c r="L33" s="72" t="str">
        <f t="shared" si="2"/>
        <v>***</v>
      </c>
      <c r="M33" s="72" t="str">
        <f t="shared" si="5"/>
        <v>***</v>
      </c>
      <c r="N33" s="71" t="str">
        <f>IF($G33=$D33,AJ$8,IF($G33=$AA$9,AJ$9,IF(LEFT($G33,5)=LEFT($AA$10,5),SUMIFS(DATA_FINAL!$AG$5:$AG$350,DATA_FINAL!$B$5:$B$350,$C33,DATA_FINAL!$D$5:$D$350,$D33),IF($G33="***","***",IFERROR(SUMIFS(DATA_FINAL!$AG$5:$AG$350,DATA_FINAL!$A$5:$A$350,$F33),"")))))</f>
        <v>***</v>
      </c>
      <c r="O33" s="307" t="str">
        <f t="shared" si="7"/>
        <v>***</v>
      </c>
    </row>
    <row r="34" spans="1:15" ht="15" customHeight="1" x14ac:dyDescent="0.35">
      <c r="A34" t="str">
        <f>IF(A33="","",IF(B33&gt;(SUMIFS(KEY!$Z$6:$Z$110,KEY!$X$6:$X$110,C34&amp;"-"&amp;A33)+1),IF((A33+1)&gt;$AA$6,"",(A33+1)),A33))</f>
        <v/>
      </c>
      <c r="B34" t="str">
        <f>IF(A34="","",COUNTIFS($A$8:$A34,A34)-2)</f>
        <v/>
      </c>
      <c r="C34" t="str">
        <f t="shared" si="6"/>
        <v>Cars.com</v>
      </c>
      <c r="D34" t="str">
        <f>IFERROR(VLOOKUP($C34&amp;"-"&amp;$A34,KEY!$X$6:$Y$110,2,FALSE),"")</f>
        <v/>
      </c>
      <c r="E34" t="str">
        <f>IF(B34=-1,"*N",IF(B34=0,"*H",IF(B34&lt;(COUNTIFS(DATA_FINAL!$B$5:$B$350,C34,DATA_FINAL!$D$5:$D$350,D34)+1),VLOOKUP(C34&amp;"-"&amp;D34&amp;"-"&amp;B34,DATA_FINAL!$F$5:$G$350,2,FALSE),IF(B34=(COUNTIFS(DATA_FINAL!$B$5:$B$350,C34,DATA_FINAL!$D$5:$D$350,D34)+1),"*T",""))))</f>
        <v/>
      </c>
      <c r="F34" t="str">
        <f t="shared" si="8"/>
        <v/>
      </c>
      <c r="G34" s="64" t="str">
        <f>IF(E34="","***",IF(E34="*N",D34,IF(E34="*H",AA$9,IF(E34="*T","TOTAL (Store Count: "&amp;B33&amp;")",IFERROR(VLOOKUP(F34,DATA_FINAL!$A$5:$G$324,7,FALSE),"")))))</f>
        <v>***</v>
      </c>
      <c r="H34" s="71" t="str">
        <f>IF($G34=$D34,AF$8,IF($G34=$AA$9,AF$9,IF(LEFT($G34,5)=LEFT($AA$10,5),SUMIFS(DATA_FINAL!$AC$5:$AC$350,DATA_FINAL!$B$5:$B$350,$C34,DATA_FINAL!$D$5:$D$350,$D34),IF($G34="***","***",IFERROR(SUMIFS(DATA_FINAL!$AC$5:$AC$350,DATA_FINAL!$A$5:$A$350,$F34),"")))))</f>
        <v>***</v>
      </c>
      <c r="I34" s="72" t="str">
        <f>IF($G34=$D34,AB$8,IF($G34=$AA$9,AB$9,IF(LEFT($G34,5)=LEFT($AA$10,5),SUMIFS(DATA_FINAL!$P$5:$P$350,DATA_FINAL!$B$5:$B$350,$C34,DATA_FINAL!$D$5:$D$350,$D34),IF($G34="***","***",IFERROR(SUMIFS(DATA_FINAL!$P$5:$P$350,DATA_FINAL!$A$5:$A$350,$F34),"")))))</f>
        <v>***</v>
      </c>
      <c r="J34" s="72" t="str">
        <f>IF($G34=$D34,AC$8,IF($G34=$AA$9,AC$9,IF(LEFT($G34,5)=LEFT($AA$10,5),SUMIFS(DATA_FINAL!$S$5:$S$350,DATA_FINAL!$B$5:$B$350,$C34,DATA_FINAL!$D$5:$D$350,$D34),IF($G34="***","***",IFERROR(SUMIFS(DATA_FINAL!$S$5:$S$350,DATA_FINAL!$A$5:$A$350,$F34),"")))))</f>
        <v>***</v>
      </c>
      <c r="K34" s="84" t="str">
        <f t="shared" si="1"/>
        <v>***</v>
      </c>
      <c r="L34" s="72" t="str">
        <f t="shared" si="2"/>
        <v>***</v>
      </c>
      <c r="M34" s="72" t="str">
        <f t="shared" si="5"/>
        <v>***</v>
      </c>
      <c r="N34" s="71" t="str">
        <f>IF($G34=$D34,AJ$8,IF($G34=$AA$9,AJ$9,IF(LEFT($G34,5)=LEFT($AA$10,5),SUMIFS(DATA_FINAL!$AG$5:$AG$350,DATA_FINAL!$B$5:$B$350,$C34,DATA_FINAL!$D$5:$D$350,$D34),IF($G34="***","***",IFERROR(SUMIFS(DATA_FINAL!$AG$5:$AG$350,DATA_FINAL!$A$5:$A$350,$F34),"")))))</f>
        <v>***</v>
      </c>
      <c r="O34" s="307" t="str">
        <f t="shared" si="7"/>
        <v>***</v>
      </c>
    </row>
    <row r="35" spans="1:15" ht="15" customHeight="1" x14ac:dyDescent="0.35">
      <c r="A35" t="str">
        <f>IF(A34="","",IF(B34&gt;(SUMIFS(KEY!$Z$6:$Z$110,KEY!$X$6:$X$110,C35&amp;"-"&amp;A34)+1),IF((A34+1)&gt;$AA$6,"",(A34+1)),A34))</f>
        <v/>
      </c>
      <c r="B35" t="str">
        <f>IF(A35="","",COUNTIFS($A$8:$A35,A35)-2)</f>
        <v/>
      </c>
      <c r="C35" t="str">
        <f t="shared" si="6"/>
        <v>Cars.com</v>
      </c>
      <c r="D35" t="str">
        <f>IFERROR(VLOOKUP($C35&amp;"-"&amp;$A35,KEY!$X$6:$Y$110,2,FALSE),"")</f>
        <v/>
      </c>
      <c r="E35" t="str">
        <f>IF(B35=-1,"*N",IF(B35=0,"*H",IF(B35&lt;(COUNTIFS(DATA_FINAL!$B$5:$B$350,C35,DATA_FINAL!$D$5:$D$350,D35)+1),VLOOKUP(C35&amp;"-"&amp;D35&amp;"-"&amp;B35,DATA_FINAL!$F$5:$G$350,2,FALSE),IF(B35=(COUNTIFS(DATA_FINAL!$B$5:$B$350,C35,DATA_FINAL!$D$5:$D$350,D35)+1),"*T",""))))</f>
        <v/>
      </c>
      <c r="F35" t="str">
        <f t="shared" si="8"/>
        <v/>
      </c>
      <c r="G35" s="64" t="str">
        <f>IF(E35="","***",IF(E35="*N",D35,IF(E35="*H",AA$9,IF(E35="*T","TOTAL (Store Count: "&amp;B34&amp;")",IFERROR(VLOOKUP(F35,DATA_FINAL!$A$5:$G$324,7,FALSE),"")))))</f>
        <v>***</v>
      </c>
      <c r="H35" s="71" t="str">
        <f>IF($G35=$D35,AF$8,IF($G35=$AA$9,AF$9,IF(LEFT($G35,5)=LEFT($AA$10,5),SUMIFS(DATA_FINAL!$AC$5:$AC$350,DATA_FINAL!$B$5:$B$350,$C35,DATA_FINAL!$D$5:$D$350,$D35),IF($G35="***","***",IFERROR(SUMIFS(DATA_FINAL!$AC$5:$AC$350,DATA_FINAL!$A$5:$A$350,$F35),"")))))</f>
        <v>***</v>
      </c>
      <c r="I35" s="72" t="str">
        <f>IF($G35=$D35,AB$8,IF($G35=$AA$9,AB$9,IF(LEFT($G35,5)=LEFT($AA$10,5),SUMIFS(DATA_FINAL!$P$5:$P$350,DATA_FINAL!$B$5:$B$350,$C35,DATA_FINAL!$D$5:$D$350,$D35),IF($G35="***","***",IFERROR(SUMIFS(DATA_FINAL!$P$5:$P$350,DATA_FINAL!$A$5:$A$350,$F35),"")))))</f>
        <v>***</v>
      </c>
      <c r="J35" s="72" t="str">
        <f>IF($G35=$D35,AC$8,IF($G35=$AA$9,AC$9,IF(LEFT($G35,5)=LEFT($AA$10,5),SUMIFS(DATA_FINAL!$S$5:$S$350,DATA_FINAL!$B$5:$B$350,$C35,DATA_FINAL!$D$5:$D$350,$D35),IF($G35="***","***",IFERROR(SUMIFS(DATA_FINAL!$S$5:$S$350,DATA_FINAL!$A$5:$A$350,$F35),"")))))</f>
        <v>***</v>
      </c>
      <c r="K35" s="84" t="str">
        <f t="shared" si="1"/>
        <v>***</v>
      </c>
      <c r="L35" s="72" t="str">
        <f t="shared" si="2"/>
        <v>***</v>
      </c>
      <c r="M35" s="72" t="str">
        <f t="shared" si="5"/>
        <v>***</v>
      </c>
      <c r="N35" s="71" t="str">
        <f>IF($G35=$D35,AJ$8,IF($G35=$AA$9,AJ$9,IF(LEFT($G35,5)=LEFT($AA$10,5),SUMIFS(DATA_FINAL!$AG$5:$AG$350,DATA_FINAL!$B$5:$B$350,$C35,DATA_FINAL!$D$5:$D$350,$D35),IF($G35="***","***",IFERROR(SUMIFS(DATA_FINAL!$AG$5:$AG$350,DATA_FINAL!$A$5:$A$350,$F35),"")))))</f>
        <v>***</v>
      </c>
      <c r="O35" s="307" t="str">
        <f t="shared" si="7"/>
        <v>***</v>
      </c>
    </row>
    <row r="36" spans="1:15" ht="15" customHeight="1" x14ac:dyDescent="0.35">
      <c r="A36" t="str">
        <f>IF(A35="","",IF(B35&gt;(SUMIFS(KEY!$Z$6:$Z$110,KEY!$X$6:$X$110,C36&amp;"-"&amp;A35)+1),IF((A35+1)&gt;$AA$6,"",(A35+1)),A35))</f>
        <v/>
      </c>
      <c r="B36" t="str">
        <f>IF(A36="","",COUNTIFS($A$8:$A36,A36)-2)</f>
        <v/>
      </c>
      <c r="C36" t="str">
        <f t="shared" si="6"/>
        <v>Cars.com</v>
      </c>
      <c r="D36" t="str">
        <f>IFERROR(VLOOKUP($C36&amp;"-"&amp;$A36,KEY!$X$6:$Y$110,2,FALSE),"")</f>
        <v/>
      </c>
      <c r="E36" t="str">
        <f>IF(B36=-1,"*N",IF(B36=0,"*H",IF(B36&lt;(COUNTIFS(DATA_FINAL!$B$5:$B$350,C36,DATA_FINAL!$D$5:$D$350,D36)+1),VLOOKUP(C36&amp;"-"&amp;D36&amp;"-"&amp;B36,DATA_FINAL!$F$5:$G$350,2,FALSE),IF(B36=(COUNTIFS(DATA_FINAL!$B$5:$B$350,C36,DATA_FINAL!$D$5:$D$350,D36)+1),"*T",""))))</f>
        <v/>
      </c>
      <c r="F36" t="str">
        <f t="shared" si="8"/>
        <v/>
      </c>
      <c r="G36" s="64" t="str">
        <f>IF(E36="","***",IF(E36="*N",D36,IF(E36="*H",AA$9,IF(E36="*T","TOTAL (Store Count: "&amp;B35&amp;")",IFERROR(VLOOKUP(F36,DATA_FINAL!$A$5:$G$324,7,FALSE),"")))))</f>
        <v>***</v>
      </c>
      <c r="H36" s="71" t="str">
        <f>IF($G36=$D36,AF$8,IF($G36=$AA$9,AF$9,IF(LEFT($G36,5)=LEFT($AA$10,5),SUMIFS(DATA_FINAL!$AC$5:$AC$350,DATA_FINAL!$B$5:$B$350,$C36,DATA_FINAL!$D$5:$D$350,$D36),IF($G36="***","***",IFERROR(SUMIFS(DATA_FINAL!$AC$5:$AC$350,DATA_FINAL!$A$5:$A$350,$F36),"")))))</f>
        <v>***</v>
      </c>
      <c r="I36" s="72" t="str">
        <f>IF($G36=$D36,AB$8,IF($G36=$AA$9,AB$9,IF(LEFT($G36,5)=LEFT($AA$10,5),SUMIFS(DATA_FINAL!$P$5:$P$350,DATA_FINAL!$B$5:$B$350,$C36,DATA_FINAL!$D$5:$D$350,$D36),IF($G36="***","***",IFERROR(SUMIFS(DATA_FINAL!$P$5:$P$350,DATA_FINAL!$A$5:$A$350,$F36),"")))))</f>
        <v>***</v>
      </c>
      <c r="J36" s="72" t="str">
        <f>IF($G36=$D36,AC$8,IF($G36=$AA$9,AC$9,IF(LEFT($G36,5)=LEFT($AA$10,5),SUMIFS(DATA_FINAL!$S$5:$S$350,DATA_FINAL!$B$5:$B$350,$C36,DATA_FINAL!$D$5:$D$350,$D36),IF($G36="***","***",IFERROR(SUMIFS(DATA_FINAL!$S$5:$S$350,DATA_FINAL!$A$5:$A$350,$F36),"")))))</f>
        <v>***</v>
      </c>
      <c r="K36" s="84" t="str">
        <f t="shared" si="1"/>
        <v>***</v>
      </c>
      <c r="L36" s="72" t="str">
        <f t="shared" si="2"/>
        <v>***</v>
      </c>
      <c r="M36" s="72" t="str">
        <f t="shared" si="5"/>
        <v>***</v>
      </c>
      <c r="N36" s="71" t="str">
        <f>IF($G36=$D36,AJ$8,IF($G36=$AA$9,AJ$9,IF(LEFT($G36,5)=LEFT($AA$10,5),SUMIFS(DATA_FINAL!$AG$5:$AG$350,DATA_FINAL!$B$5:$B$350,$C36,DATA_FINAL!$D$5:$D$350,$D36),IF($G36="***","***",IFERROR(SUMIFS(DATA_FINAL!$AG$5:$AG$350,DATA_FINAL!$A$5:$A$350,$F36),"")))))</f>
        <v>***</v>
      </c>
      <c r="O36" s="307" t="str">
        <f t="shared" si="7"/>
        <v>***</v>
      </c>
    </row>
    <row r="37" spans="1:15" ht="15" customHeight="1" x14ac:dyDescent="0.35">
      <c r="A37" t="str">
        <f>IF(A36="","",IF(B36&gt;(SUMIFS(KEY!$Z$6:$Z$110,KEY!$X$6:$X$110,C37&amp;"-"&amp;A36)+1),IF((A36+1)&gt;$AA$6,"",(A36+1)),A36))</f>
        <v/>
      </c>
      <c r="B37" t="str">
        <f>IF(A37="","",COUNTIFS($A$8:$A37,A37)-2)</f>
        <v/>
      </c>
      <c r="C37" t="str">
        <f t="shared" si="6"/>
        <v>Cars.com</v>
      </c>
      <c r="D37" t="str">
        <f>IFERROR(VLOOKUP($C37&amp;"-"&amp;$A37,KEY!$X$6:$Y$110,2,FALSE),"")</f>
        <v/>
      </c>
      <c r="E37" t="str">
        <f>IF(B37=-1,"*N",IF(B37=0,"*H",IF(B37&lt;(COUNTIFS(DATA_FINAL!$B$5:$B$350,C37,DATA_FINAL!$D$5:$D$350,D37)+1),VLOOKUP(C37&amp;"-"&amp;D37&amp;"-"&amp;B37,DATA_FINAL!$F$5:$G$350,2,FALSE),IF(B37=(COUNTIFS(DATA_FINAL!$B$5:$B$350,C37,DATA_FINAL!$D$5:$D$350,D37)+1),"*T",""))))</f>
        <v/>
      </c>
      <c r="F37" t="str">
        <f t="shared" si="8"/>
        <v/>
      </c>
      <c r="G37" s="64" t="str">
        <f>IF(E37="","***",IF(E37="*N",D37,IF(E37="*H",AA$9,IF(E37="*T","TOTAL (Store Count: "&amp;B36&amp;")",IFERROR(VLOOKUP(F37,DATA_FINAL!$A$5:$G$324,7,FALSE),"")))))</f>
        <v>***</v>
      </c>
      <c r="H37" s="71" t="str">
        <f>IF($G37=$D37,AF$8,IF($G37=$AA$9,AF$9,IF(LEFT($G37,5)=LEFT($AA$10,5),SUMIFS(DATA_FINAL!$AC$5:$AC$350,DATA_FINAL!$B$5:$B$350,$C37,DATA_FINAL!$D$5:$D$350,$D37),IF($G37="***","***",IFERROR(SUMIFS(DATA_FINAL!$AC$5:$AC$350,DATA_FINAL!$A$5:$A$350,$F37),"")))))</f>
        <v>***</v>
      </c>
      <c r="I37" s="72" t="str">
        <f>IF($G37=$D37,AB$8,IF($G37=$AA$9,AB$9,IF(LEFT($G37,5)=LEFT($AA$10,5),SUMIFS(DATA_FINAL!$P$5:$P$350,DATA_FINAL!$B$5:$B$350,$C37,DATA_FINAL!$D$5:$D$350,$D37),IF($G37="***","***",IFERROR(SUMIFS(DATA_FINAL!$P$5:$P$350,DATA_FINAL!$A$5:$A$350,$F37),"")))))</f>
        <v>***</v>
      </c>
      <c r="J37" s="72" t="str">
        <f>IF($G37=$D37,AC$8,IF($G37=$AA$9,AC$9,IF(LEFT($G37,5)=LEFT($AA$10,5),SUMIFS(DATA_FINAL!$S$5:$S$350,DATA_FINAL!$B$5:$B$350,$C37,DATA_FINAL!$D$5:$D$350,$D37),IF($G37="***","***",IFERROR(SUMIFS(DATA_FINAL!$S$5:$S$350,DATA_FINAL!$A$5:$A$350,$F37),"")))))</f>
        <v>***</v>
      </c>
      <c r="K37" s="84" t="str">
        <f t="shared" si="1"/>
        <v>***</v>
      </c>
      <c r="L37" s="72" t="str">
        <f t="shared" si="2"/>
        <v>***</v>
      </c>
      <c r="M37" s="72" t="str">
        <f t="shared" si="5"/>
        <v>***</v>
      </c>
      <c r="N37" s="71" t="str">
        <f>IF($G37=$D37,AJ$8,IF($G37=$AA$9,AJ$9,IF(LEFT($G37,5)=LEFT($AA$10,5),SUMIFS(DATA_FINAL!$AG$5:$AG$350,DATA_FINAL!$B$5:$B$350,$C37,DATA_FINAL!$D$5:$D$350,$D37),IF($G37="***","***",IFERROR(SUMIFS(DATA_FINAL!$AG$5:$AG$350,DATA_FINAL!$A$5:$A$350,$F37),"")))))</f>
        <v>***</v>
      </c>
      <c r="O37" s="307" t="str">
        <f t="shared" si="7"/>
        <v>***</v>
      </c>
    </row>
    <row r="38" spans="1:15" ht="15" customHeight="1" x14ac:dyDescent="0.35">
      <c r="A38" t="str">
        <f>IF(A37="","",IF(B37&gt;(SUMIFS(KEY!$Z$6:$Z$110,KEY!$X$6:$X$110,C38&amp;"-"&amp;A37)+1),IF((A37+1)&gt;$AA$6,"",(A37+1)),A37))</f>
        <v/>
      </c>
      <c r="B38" t="str">
        <f>IF(A38="","",COUNTIFS($A$8:$A38,A38)-2)</f>
        <v/>
      </c>
      <c r="C38" t="str">
        <f t="shared" si="6"/>
        <v>Cars.com</v>
      </c>
      <c r="D38" t="str">
        <f>IFERROR(VLOOKUP($C38&amp;"-"&amp;$A38,KEY!$X$6:$Y$110,2,FALSE),"")</f>
        <v/>
      </c>
      <c r="E38" t="str">
        <f>IF(B38=-1,"*N",IF(B38=0,"*H",IF(B38&lt;(COUNTIFS(DATA_FINAL!$B$5:$B$350,C38,DATA_FINAL!$D$5:$D$350,D38)+1),VLOOKUP(C38&amp;"-"&amp;D38&amp;"-"&amp;B38,DATA_FINAL!$F$5:$G$350,2,FALSE),IF(B38=(COUNTIFS(DATA_FINAL!$B$5:$B$350,C38,DATA_FINAL!$D$5:$D$350,D38)+1),"*T",""))))</f>
        <v/>
      </c>
      <c r="F38" t="str">
        <f t="shared" si="8"/>
        <v/>
      </c>
      <c r="G38" s="64" t="str">
        <f>IF(E38="","***",IF(E38="*N",D38,IF(E38="*H",AA$9,IF(E38="*T","TOTAL (Store Count: "&amp;B37&amp;")",IFERROR(VLOOKUP(F38,DATA_FINAL!$A$5:$G$324,7,FALSE),"")))))</f>
        <v>***</v>
      </c>
      <c r="H38" s="71" t="str">
        <f>IF($G38=$D38,AF$8,IF($G38=$AA$9,AF$9,IF(LEFT($G38,5)=LEFT($AA$10,5),SUMIFS(DATA_FINAL!$AC$5:$AC$350,DATA_FINAL!$B$5:$B$350,$C38,DATA_FINAL!$D$5:$D$350,$D38),IF($G38="***","***",IFERROR(SUMIFS(DATA_FINAL!$AC$5:$AC$350,DATA_FINAL!$A$5:$A$350,$F38),"")))))</f>
        <v>***</v>
      </c>
      <c r="I38" s="72" t="str">
        <f>IF($G38=$D38,AB$8,IF($G38=$AA$9,AB$9,IF(LEFT($G38,5)=LEFT($AA$10,5),SUMIFS(DATA_FINAL!$P$5:$P$350,DATA_FINAL!$B$5:$B$350,$C38,DATA_FINAL!$D$5:$D$350,$D38),IF($G38="***","***",IFERROR(SUMIFS(DATA_FINAL!$P$5:$P$350,DATA_FINAL!$A$5:$A$350,$F38),"")))))</f>
        <v>***</v>
      </c>
      <c r="J38" s="72" t="str">
        <f>IF($G38=$D38,AC$8,IF($G38=$AA$9,AC$9,IF(LEFT($G38,5)=LEFT($AA$10,5),SUMIFS(DATA_FINAL!$S$5:$S$350,DATA_FINAL!$B$5:$B$350,$C38,DATA_FINAL!$D$5:$D$350,$D38),IF($G38="***","***",IFERROR(SUMIFS(DATA_FINAL!$S$5:$S$350,DATA_FINAL!$A$5:$A$350,$F38),"")))))</f>
        <v>***</v>
      </c>
      <c r="K38" s="84" t="str">
        <f t="shared" si="1"/>
        <v>***</v>
      </c>
      <c r="L38" s="72" t="str">
        <f t="shared" si="2"/>
        <v>***</v>
      </c>
      <c r="M38" s="72" t="str">
        <f t="shared" si="5"/>
        <v>***</v>
      </c>
      <c r="N38" s="71" t="str">
        <f>IF($G38=$D38,AJ$8,IF($G38=$AA$9,AJ$9,IF(LEFT($G38,5)=LEFT($AA$10,5),SUMIFS(DATA_FINAL!$AG$5:$AG$350,DATA_FINAL!$B$5:$B$350,$C38,DATA_FINAL!$D$5:$D$350,$D38),IF($G38="***","***",IFERROR(SUMIFS(DATA_FINAL!$AG$5:$AG$350,DATA_FINAL!$A$5:$A$350,$F38),"")))))</f>
        <v>***</v>
      </c>
      <c r="O38" s="307" t="str">
        <f t="shared" si="7"/>
        <v>***</v>
      </c>
    </row>
    <row r="39" spans="1:15" ht="15" customHeight="1" x14ac:dyDescent="0.35">
      <c r="A39" t="str">
        <f>IF(A38="","",IF(B38&gt;(SUMIFS(KEY!$Z$6:$Z$110,KEY!$X$6:$X$110,C39&amp;"-"&amp;A38)+1),IF((A38+1)&gt;$AA$6,"",(A38+1)),A38))</f>
        <v/>
      </c>
      <c r="B39" t="str">
        <f>IF(A39="","",COUNTIFS($A$8:$A39,A39)-2)</f>
        <v/>
      </c>
      <c r="C39" t="str">
        <f t="shared" si="6"/>
        <v>Cars.com</v>
      </c>
      <c r="D39" t="str">
        <f>IFERROR(VLOOKUP($C39&amp;"-"&amp;$A39,KEY!$X$6:$Y$110,2,FALSE),"")</f>
        <v/>
      </c>
      <c r="E39" t="str">
        <f>IF(B39=-1,"*N",IF(B39=0,"*H",IF(B39&lt;(COUNTIFS(DATA_FINAL!$B$5:$B$350,C39,DATA_FINAL!$D$5:$D$350,D39)+1),VLOOKUP(C39&amp;"-"&amp;D39&amp;"-"&amp;B39,DATA_FINAL!$F$5:$G$350,2,FALSE),IF(B39=(COUNTIFS(DATA_FINAL!$B$5:$B$350,C39,DATA_FINAL!$D$5:$D$350,D39)+1),"*T",""))))</f>
        <v/>
      </c>
      <c r="F39" t="str">
        <f t="shared" si="8"/>
        <v/>
      </c>
      <c r="G39" s="64" t="str">
        <f>IF(E39="","***",IF(E39="*N",D39,IF(E39="*H",AA$9,IF(E39="*T","TOTAL (Store Count: "&amp;B38&amp;")",IFERROR(VLOOKUP(F39,DATA_FINAL!$A$5:$G$324,7,FALSE),"")))))</f>
        <v>***</v>
      </c>
      <c r="H39" s="71" t="str">
        <f>IF($G39=$D39,AF$8,IF($G39=$AA$9,AF$9,IF(LEFT($G39,5)=LEFT($AA$10,5),SUMIFS(DATA_FINAL!$AC$5:$AC$350,DATA_FINAL!$B$5:$B$350,$C39,DATA_FINAL!$D$5:$D$350,$D39),IF($G39="***","***",IFERROR(SUMIFS(DATA_FINAL!$AC$5:$AC$350,DATA_FINAL!$A$5:$A$350,$F39),"")))))</f>
        <v>***</v>
      </c>
      <c r="I39" s="72" t="str">
        <f>IF($G39=$D39,AB$8,IF($G39=$AA$9,AB$9,IF(LEFT($G39,5)=LEFT($AA$10,5),SUMIFS(DATA_FINAL!$P$5:$P$350,DATA_FINAL!$B$5:$B$350,$C39,DATA_FINAL!$D$5:$D$350,$D39),IF($G39="***","***",IFERROR(SUMIFS(DATA_FINAL!$P$5:$P$350,DATA_FINAL!$A$5:$A$350,$F39),"")))))</f>
        <v>***</v>
      </c>
      <c r="J39" s="72" t="str">
        <f>IF($G39=$D39,AC$8,IF($G39=$AA$9,AC$9,IF(LEFT($G39,5)=LEFT($AA$10,5),SUMIFS(DATA_FINAL!$S$5:$S$350,DATA_FINAL!$B$5:$B$350,$C39,DATA_FINAL!$D$5:$D$350,$D39),IF($G39="***","***",IFERROR(SUMIFS(DATA_FINAL!$S$5:$S$350,DATA_FINAL!$A$5:$A$350,$F39),"")))))</f>
        <v>***</v>
      </c>
      <c r="K39" s="84" t="str">
        <f t="shared" si="1"/>
        <v>***</v>
      </c>
      <c r="L39" s="72" t="str">
        <f t="shared" si="2"/>
        <v>***</v>
      </c>
      <c r="M39" s="72" t="str">
        <f t="shared" si="5"/>
        <v>***</v>
      </c>
      <c r="N39" s="71" t="str">
        <f>IF($G39=$D39,AJ$8,IF($G39=$AA$9,AJ$9,IF(LEFT($G39,5)=LEFT($AA$10,5),SUMIFS(DATA_FINAL!$AG$5:$AG$350,DATA_FINAL!$B$5:$B$350,$C39,DATA_FINAL!$D$5:$D$350,$D39),IF($G39="***","***",IFERROR(SUMIFS(DATA_FINAL!$AG$5:$AG$350,DATA_FINAL!$A$5:$A$350,$F39),"")))))</f>
        <v>***</v>
      </c>
      <c r="O39" s="307" t="str">
        <f t="shared" si="7"/>
        <v>***</v>
      </c>
    </row>
    <row r="40" spans="1:15" ht="15" customHeight="1" x14ac:dyDescent="0.35">
      <c r="A40" t="str">
        <f>IF(A39="","",IF(B39&gt;(SUMIFS(KEY!$Z$6:$Z$110,KEY!$X$6:$X$110,C40&amp;"-"&amp;A39)+1),IF((A39+1)&gt;$AA$6,"",(A39+1)),A39))</f>
        <v/>
      </c>
      <c r="B40" t="str">
        <f>IF(A40="","",COUNTIFS($A$8:$A40,A40)-2)</f>
        <v/>
      </c>
      <c r="C40" t="str">
        <f t="shared" si="6"/>
        <v>Cars.com</v>
      </c>
      <c r="D40" t="str">
        <f>IFERROR(VLOOKUP($C40&amp;"-"&amp;$A40,KEY!$X$6:$Y$110,2,FALSE),"")</f>
        <v/>
      </c>
      <c r="E40" t="str">
        <f>IF(B40=-1,"*N",IF(B40=0,"*H",IF(B40&lt;(COUNTIFS(DATA_FINAL!$B$5:$B$350,C40,DATA_FINAL!$D$5:$D$350,D40)+1),VLOOKUP(C40&amp;"-"&amp;D40&amp;"-"&amp;B40,DATA_FINAL!$F$5:$G$350,2,FALSE),IF(B40=(COUNTIFS(DATA_FINAL!$B$5:$B$350,C40,DATA_FINAL!$D$5:$D$350,D40)+1),"*T",""))))</f>
        <v/>
      </c>
      <c r="F40" t="str">
        <f t="shared" si="8"/>
        <v/>
      </c>
      <c r="G40" s="64" t="str">
        <f>IF(E40="","***",IF(E40="*N",D40,IF(E40="*H",AA$9,IF(E40="*T","TOTAL (Store Count: "&amp;B39&amp;")",IFERROR(VLOOKUP(F40,DATA_FINAL!$A$5:$G$324,7,FALSE),"")))))</f>
        <v>***</v>
      </c>
      <c r="H40" s="71" t="str">
        <f>IF($G40=$D40,AF$8,IF($G40=$AA$9,AF$9,IF(LEFT($G40,5)=LEFT($AA$10,5),SUMIFS(DATA_FINAL!$AC$5:$AC$350,DATA_FINAL!$B$5:$B$350,$C40,DATA_FINAL!$D$5:$D$350,$D40),IF($G40="***","***",IFERROR(SUMIFS(DATA_FINAL!$AC$5:$AC$350,DATA_FINAL!$A$5:$A$350,$F40),"")))))</f>
        <v>***</v>
      </c>
      <c r="I40" s="72" t="str">
        <f>IF($G40=$D40,AB$8,IF($G40=$AA$9,AB$9,IF(LEFT($G40,5)=LEFT($AA$10,5),SUMIFS(DATA_FINAL!$P$5:$P$350,DATA_FINAL!$B$5:$B$350,$C40,DATA_FINAL!$D$5:$D$350,$D40),IF($G40="***","***",IFERROR(SUMIFS(DATA_FINAL!$P$5:$P$350,DATA_FINAL!$A$5:$A$350,$F40),"")))))</f>
        <v>***</v>
      </c>
      <c r="J40" s="72" t="str">
        <f>IF($G40=$D40,AC$8,IF($G40=$AA$9,AC$9,IF(LEFT($G40,5)=LEFT($AA$10,5),SUMIFS(DATA_FINAL!$S$5:$S$350,DATA_FINAL!$B$5:$B$350,$C40,DATA_FINAL!$D$5:$D$350,$D40),IF($G40="***","***",IFERROR(SUMIFS(DATA_FINAL!$S$5:$S$350,DATA_FINAL!$A$5:$A$350,$F40),"")))))</f>
        <v>***</v>
      </c>
      <c r="K40" s="84" t="str">
        <f t="shared" si="1"/>
        <v>***</v>
      </c>
      <c r="L40" s="72" t="str">
        <f t="shared" si="2"/>
        <v>***</v>
      </c>
      <c r="M40" s="72" t="str">
        <f t="shared" si="5"/>
        <v>***</v>
      </c>
      <c r="N40" s="71" t="str">
        <f>IF($G40=$D40,AJ$8,IF($G40=$AA$9,AJ$9,IF(LEFT($G40,5)=LEFT($AA$10,5),SUMIFS(DATA_FINAL!$AG$5:$AG$350,DATA_FINAL!$B$5:$B$350,$C40,DATA_FINAL!$D$5:$D$350,$D40),IF($G40="***","***",IFERROR(SUMIFS(DATA_FINAL!$AG$5:$AG$350,DATA_FINAL!$A$5:$A$350,$F40),"")))))</f>
        <v>***</v>
      </c>
      <c r="O40" s="307" t="str">
        <f t="shared" si="7"/>
        <v>***</v>
      </c>
    </row>
    <row r="41" spans="1:15" ht="15" customHeight="1" x14ac:dyDescent="0.35">
      <c r="A41" t="str">
        <f>IF(A40="","",IF(B40&gt;(SUMIFS(KEY!$Z$6:$Z$110,KEY!$X$6:$X$110,C41&amp;"-"&amp;A40)+1),IF((A40+1)&gt;$AA$6,"",(A40+1)),A40))</f>
        <v/>
      </c>
      <c r="B41" t="str">
        <f>IF(A41="","",COUNTIFS($A$8:$A41,A41)-2)</f>
        <v/>
      </c>
      <c r="C41" t="str">
        <f t="shared" si="6"/>
        <v>Cars.com</v>
      </c>
      <c r="D41" t="str">
        <f>IFERROR(VLOOKUP($C41&amp;"-"&amp;$A41,KEY!$X$6:$Y$110,2,FALSE),"")</f>
        <v/>
      </c>
      <c r="E41" t="str">
        <f>IF(B41=-1,"*N",IF(B41=0,"*H",IF(B41&lt;(COUNTIFS(DATA_FINAL!$B$5:$B$350,C41,DATA_FINAL!$D$5:$D$350,D41)+1),VLOOKUP(C41&amp;"-"&amp;D41&amp;"-"&amp;B41,DATA_FINAL!$F$5:$G$350,2,FALSE),IF(B41=(COUNTIFS(DATA_FINAL!$B$5:$B$350,C41,DATA_FINAL!$D$5:$D$350,D41)+1),"*T",""))))</f>
        <v/>
      </c>
      <c r="F41" t="str">
        <f t="shared" si="8"/>
        <v/>
      </c>
      <c r="G41" s="64" t="str">
        <f>IF(E41="","***",IF(E41="*N",D41,IF(E41="*H",AA$9,IF(E41="*T","TOTAL (Store Count: "&amp;B40&amp;")",IFERROR(VLOOKUP(F41,DATA_FINAL!$A$5:$G$324,7,FALSE),"")))))</f>
        <v>***</v>
      </c>
      <c r="H41" s="71" t="str">
        <f>IF($G41=$D41,AF$8,IF($G41=$AA$9,AF$9,IF(LEFT($G41,5)=LEFT($AA$10,5),SUMIFS(DATA_FINAL!$AC$5:$AC$350,DATA_FINAL!$B$5:$B$350,$C41,DATA_FINAL!$D$5:$D$350,$D41),IF($G41="***","***",IFERROR(SUMIFS(DATA_FINAL!$AC$5:$AC$350,DATA_FINAL!$A$5:$A$350,$F41),"")))))</f>
        <v>***</v>
      </c>
      <c r="I41" s="72" t="str">
        <f>IF($G41=$D41,AB$8,IF($G41=$AA$9,AB$9,IF(LEFT($G41,5)=LEFT($AA$10,5),SUMIFS(DATA_FINAL!$P$5:$P$350,DATA_FINAL!$B$5:$B$350,$C41,DATA_FINAL!$D$5:$D$350,$D41),IF($G41="***","***",IFERROR(SUMIFS(DATA_FINAL!$P$5:$P$350,DATA_FINAL!$A$5:$A$350,$F41),"")))))</f>
        <v>***</v>
      </c>
      <c r="J41" s="72" t="str">
        <f>IF($G41=$D41,AC$8,IF($G41=$AA$9,AC$9,IF(LEFT($G41,5)=LEFT($AA$10,5),SUMIFS(DATA_FINAL!$S$5:$S$350,DATA_FINAL!$B$5:$B$350,$C41,DATA_FINAL!$D$5:$D$350,$D41),IF($G41="***","***",IFERROR(SUMIFS(DATA_FINAL!$S$5:$S$350,DATA_FINAL!$A$5:$A$350,$F41),"")))))</f>
        <v>***</v>
      </c>
      <c r="K41" s="84" t="str">
        <f t="shared" si="1"/>
        <v>***</v>
      </c>
      <c r="L41" s="72" t="str">
        <f t="shared" si="2"/>
        <v>***</v>
      </c>
      <c r="M41" s="72" t="str">
        <f t="shared" ref="M41:M72" si="12">IF($G41=$D41,AH$8,IF($G41=$AA$9,AH$9,IF($G41="***","***",IFERROR(H41/J41,"∞"))))</f>
        <v>***</v>
      </c>
      <c r="N41" s="71" t="str">
        <f>IF($G41=$D41,AJ$8,IF($G41=$AA$9,AJ$9,IF(LEFT($G41,5)=LEFT($AA$10,5),SUMIFS(DATA_FINAL!$AG$5:$AG$350,DATA_FINAL!$B$5:$B$350,$C41,DATA_FINAL!$D$5:$D$350,$D41),IF($G41="***","***",IFERROR(SUMIFS(DATA_FINAL!$AG$5:$AG$350,DATA_FINAL!$A$5:$A$350,$F41),"")))))</f>
        <v>***</v>
      </c>
      <c r="O41" s="307" t="str">
        <f t="shared" si="7"/>
        <v>***</v>
      </c>
    </row>
    <row r="42" spans="1:15" ht="15" customHeight="1" x14ac:dyDescent="0.35">
      <c r="A42" t="str">
        <f>IF(A41="","",IF(B41&gt;(SUMIFS(KEY!$Z$6:$Z$110,KEY!$X$6:$X$110,C42&amp;"-"&amp;A41)+1),IF((A41+1)&gt;$AA$6,"",(A41+1)),A41))</f>
        <v/>
      </c>
      <c r="B42" t="str">
        <f>IF(A42="","",COUNTIFS($A$8:$A42,A42)-2)</f>
        <v/>
      </c>
      <c r="C42" t="str">
        <f t="shared" si="6"/>
        <v>Cars.com</v>
      </c>
      <c r="D42" t="str">
        <f>IFERROR(VLOOKUP($C42&amp;"-"&amp;$A42,KEY!$X$6:$Y$110,2,FALSE),"")</f>
        <v/>
      </c>
      <c r="E42" t="str">
        <f>IF(B42=-1,"*N",IF(B42=0,"*H",IF(B42&lt;(COUNTIFS(DATA_FINAL!$B$5:$B$350,C42,DATA_FINAL!$D$5:$D$350,D42)+1),VLOOKUP(C42&amp;"-"&amp;D42&amp;"-"&amp;B42,DATA_FINAL!$F$5:$G$350,2,FALSE),IF(B42=(COUNTIFS(DATA_FINAL!$B$5:$B$350,C42,DATA_FINAL!$D$5:$D$350,D42)+1),"*T",""))))</f>
        <v/>
      </c>
      <c r="F42" t="str">
        <f t="shared" si="8"/>
        <v/>
      </c>
      <c r="G42" s="64" t="str">
        <f>IF(E42="","***",IF(E42="*N",D42,IF(E42="*H",AA$9,IF(E42="*T","TOTAL (Store Count: "&amp;B41&amp;")",IFERROR(VLOOKUP(F42,DATA_FINAL!$A$5:$G$324,7,FALSE),"")))))</f>
        <v>***</v>
      </c>
      <c r="H42" s="71" t="str">
        <f>IF($G42=$D42,AF$8,IF($G42=$AA$9,AF$9,IF(LEFT($G42,5)=LEFT($AA$10,5),SUMIFS(DATA_FINAL!$AC$5:$AC$350,DATA_FINAL!$B$5:$B$350,$C42,DATA_FINAL!$D$5:$D$350,$D42),IF($G42="***","***",IFERROR(SUMIFS(DATA_FINAL!$AC$5:$AC$350,DATA_FINAL!$A$5:$A$350,$F42),"")))))</f>
        <v>***</v>
      </c>
      <c r="I42" s="72" t="str">
        <f>IF($G42=$D42,AB$8,IF($G42=$AA$9,AB$9,IF(LEFT($G42,5)=LEFT($AA$10,5),SUMIFS(DATA_FINAL!$P$5:$P$350,DATA_FINAL!$B$5:$B$350,$C42,DATA_FINAL!$D$5:$D$350,$D42),IF($G42="***","***",IFERROR(SUMIFS(DATA_FINAL!$P$5:$P$350,DATA_FINAL!$A$5:$A$350,$F42),"")))))</f>
        <v>***</v>
      </c>
      <c r="J42" s="72" t="str">
        <f>IF($G42=$D42,AC$8,IF($G42=$AA$9,AC$9,IF(LEFT($G42,5)=LEFT($AA$10,5),SUMIFS(DATA_FINAL!$S$5:$S$350,DATA_FINAL!$B$5:$B$350,$C42,DATA_FINAL!$D$5:$D$350,$D42),IF($G42="***","***",IFERROR(SUMIFS(DATA_FINAL!$S$5:$S$350,DATA_FINAL!$A$5:$A$350,$F42),"")))))</f>
        <v>***</v>
      </c>
      <c r="K42" s="84" t="str">
        <f t="shared" si="1"/>
        <v>***</v>
      </c>
      <c r="L42" s="72" t="str">
        <f t="shared" si="2"/>
        <v>***</v>
      </c>
      <c r="M42" s="72" t="str">
        <f t="shared" si="12"/>
        <v>***</v>
      </c>
      <c r="N42" s="71" t="str">
        <f>IF($G42=$D42,AJ$8,IF($G42=$AA$9,AJ$9,IF(LEFT($G42,5)=LEFT($AA$10,5),SUMIFS(DATA_FINAL!$AG$5:$AG$350,DATA_FINAL!$B$5:$B$350,$C42,DATA_FINAL!$D$5:$D$350,$D42),IF($G42="***","***",IFERROR(SUMIFS(DATA_FINAL!$AG$5:$AG$350,DATA_FINAL!$A$5:$A$350,$F42),"")))))</f>
        <v>***</v>
      </c>
      <c r="O42" s="307" t="str">
        <f t="shared" si="7"/>
        <v>***</v>
      </c>
    </row>
    <row r="43" spans="1:15" ht="15" customHeight="1" x14ac:dyDescent="0.35">
      <c r="A43" t="str">
        <f>IF(A42="","",IF(B42&gt;(SUMIFS(KEY!$Z$6:$Z$110,KEY!$X$6:$X$110,C43&amp;"-"&amp;A42)+1),IF((A42+1)&gt;$AA$6,"",(A42+1)),A42))</f>
        <v/>
      </c>
      <c r="B43" t="str">
        <f>IF(A43="","",COUNTIFS($A$8:$A43,A43)-2)</f>
        <v/>
      </c>
      <c r="C43" t="str">
        <f t="shared" si="6"/>
        <v>Cars.com</v>
      </c>
      <c r="D43" t="str">
        <f>IFERROR(VLOOKUP($C43&amp;"-"&amp;$A43,KEY!$X$6:$Y$110,2,FALSE),"")</f>
        <v/>
      </c>
      <c r="E43" t="str">
        <f>IF(B43=-1,"*N",IF(B43=0,"*H",IF(B43&lt;(COUNTIFS(DATA_FINAL!$B$5:$B$350,C43,DATA_FINAL!$D$5:$D$350,D43)+1),VLOOKUP(C43&amp;"-"&amp;D43&amp;"-"&amp;B43,DATA_FINAL!$F$5:$G$350,2,FALSE),IF(B43=(COUNTIFS(DATA_FINAL!$B$5:$B$350,C43,DATA_FINAL!$D$5:$D$350,D43)+1),"*T",""))))</f>
        <v/>
      </c>
      <c r="F43" t="str">
        <f t="shared" si="8"/>
        <v/>
      </c>
      <c r="G43" s="64" t="str">
        <f>IF(E43="","***",IF(E43="*N",D43,IF(E43="*H",AA$9,IF(E43="*T","TOTAL (Store Count: "&amp;B42&amp;")",IFERROR(VLOOKUP(F43,DATA_FINAL!$A$5:$G$324,7,FALSE),"")))))</f>
        <v>***</v>
      </c>
      <c r="H43" s="71" t="str">
        <f>IF($G43=$D43,AF$8,IF($G43=$AA$9,AF$9,IF(LEFT($G43,5)=LEFT($AA$10,5),SUMIFS(DATA_FINAL!$AC$5:$AC$350,DATA_FINAL!$B$5:$B$350,$C43,DATA_FINAL!$D$5:$D$350,$D43),IF($G43="***","***",IFERROR(SUMIFS(DATA_FINAL!$AC$5:$AC$350,DATA_FINAL!$A$5:$A$350,$F43),"")))))</f>
        <v>***</v>
      </c>
      <c r="I43" s="72" t="str">
        <f>IF($G43=$D43,AB$8,IF($G43=$AA$9,AB$9,IF(LEFT($G43,5)=LEFT($AA$10,5),SUMIFS(DATA_FINAL!$P$5:$P$350,DATA_FINAL!$B$5:$B$350,$C43,DATA_FINAL!$D$5:$D$350,$D43),IF($G43="***","***",IFERROR(SUMIFS(DATA_FINAL!$P$5:$P$350,DATA_FINAL!$A$5:$A$350,$F43),"")))))</f>
        <v>***</v>
      </c>
      <c r="J43" s="72" t="str">
        <f>IF($G43=$D43,AC$8,IF($G43=$AA$9,AC$9,IF(LEFT($G43,5)=LEFT($AA$10,5),SUMIFS(DATA_FINAL!$S$5:$S$350,DATA_FINAL!$B$5:$B$350,$C43,DATA_FINAL!$D$5:$D$350,$D43),IF($G43="***","***",IFERROR(SUMIFS(DATA_FINAL!$S$5:$S$350,DATA_FINAL!$A$5:$A$350,$F43),"")))))</f>
        <v>***</v>
      </c>
      <c r="K43" s="84" t="str">
        <f t="shared" si="1"/>
        <v>***</v>
      </c>
      <c r="L43" s="72" t="str">
        <f t="shared" si="2"/>
        <v>***</v>
      </c>
      <c r="M43" s="72" t="str">
        <f t="shared" si="12"/>
        <v>***</v>
      </c>
      <c r="N43" s="71" t="str">
        <f>IF($G43=$D43,AJ$8,IF($G43=$AA$9,AJ$9,IF(LEFT($G43,5)=LEFT($AA$10,5),SUMIFS(DATA_FINAL!$AG$5:$AG$350,DATA_FINAL!$B$5:$B$350,$C43,DATA_FINAL!$D$5:$D$350,$D43),IF($G43="***","***",IFERROR(SUMIFS(DATA_FINAL!$AG$5:$AG$350,DATA_FINAL!$A$5:$A$350,$F43),"")))))</f>
        <v>***</v>
      </c>
      <c r="O43" s="307" t="str">
        <f t="shared" si="7"/>
        <v>***</v>
      </c>
    </row>
    <row r="44" spans="1:15" ht="15" customHeight="1" x14ac:dyDescent="0.35">
      <c r="A44" t="str">
        <f>IF(A43="","",IF(B43&gt;(SUMIFS(KEY!$Z$6:$Z$110,KEY!$X$6:$X$110,C44&amp;"-"&amp;A43)+1),IF((A43+1)&gt;$AA$6,"",(A43+1)),A43))</f>
        <v/>
      </c>
      <c r="B44" t="str">
        <f>IF(A44="","",COUNTIFS($A$8:$A44,A44)-2)</f>
        <v/>
      </c>
      <c r="C44" t="str">
        <f t="shared" si="6"/>
        <v>Cars.com</v>
      </c>
      <c r="D44" t="str">
        <f>IFERROR(VLOOKUP($C44&amp;"-"&amp;$A44,KEY!$X$6:$Y$110,2,FALSE),"")</f>
        <v/>
      </c>
      <c r="E44" t="str">
        <f>IF(B44=-1,"*N",IF(B44=0,"*H",IF(B44&lt;(COUNTIFS(DATA_FINAL!$B$5:$B$350,C44,DATA_FINAL!$D$5:$D$350,D44)+1),VLOOKUP(C44&amp;"-"&amp;D44&amp;"-"&amp;B44,DATA_FINAL!$F$5:$G$350,2,FALSE),IF(B44=(COUNTIFS(DATA_FINAL!$B$5:$B$350,C44,DATA_FINAL!$D$5:$D$350,D44)+1),"*T",""))))</f>
        <v/>
      </c>
      <c r="F44" t="str">
        <f t="shared" si="8"/>
        <v/>
      </c>
      <c r="G44" s="64" t="str">
        <f>IF(E44="","***",IF(E44="*N",D44,IF(E44="*H",AA$9,IF(E44="*T","TOTAL (Store Count: "&amp;B43&amp;")",IFERROR(VLOOKUP(F44,DATA_FINAL!$A$5:$G$324,7,FALSE),"")))))</f>
        <v>***</v>
      </c>
      <c r="H44" s="71" t="str">
        <f>IF($G44=$D44,AF$8,IF($G44=$AA$9,AF$9,IF(LEFT($G44,5)=LEFT($AA$10,5),SUMIFS(DATA_FINAL!$AC$5:$AC$350,DATA_FINAL!$B$5:$B$350,$C44,DATA_FINAL!$D$5:$D$350,$D44),IF($G44="***","***",IFERROR(SUMIFS(DATA_FINAL!$AC$5:$AC$350,DATA_FINAL!$A$5:$A$350,$F44),"")))))</f>
        <v>***</v>
      </c>
      <c r="I44" s="72" t="str">
        <f>IF($G44=$D44,AB$8,IF($G44=$AA$9,AB$9,IF(LEFT($G44,5)=LEFT($AA$10,5),SUMIFS(DATA_FINAL!$P$5:$P$350,DATA_FINAL!$B$5:$B$350,$C44,DATA_FINAL!$D$5:$D$350,$D44),IF($G44="***","***",IFERROR(SUMIFS(DATA_FINAL!$P$5:$P$350,DATA_FINAL!$A$5:$A$350,$F44),"")))))</f>
        <v>***</v>
      </c>
      <c r="J44" s="72" t="str">
        <f>IF($G44=$D44,AC$8,IF($G44=$AA$9,AC$9,IF(LEFT($G44,5)=LEFT($AA$10,5),SUMIFS(DATA_FINAL!$S$5:$S$350,DATA_FINAL!$B$5:$B$350,$C44,DATA_FINAL!$D$5:$D$350,$D44),IF($G44="***","***",IFERROR(SUMIFS(DATA_FINAL!$S$5:$S$350,DATA_FINAL!$A$5:$A$350,$F44),"")))))</f>
        <v>***</v>
      </c>
      <c r="K44" s="84" t="str">
        <f t="shared" si="1"/>
        <v>***</v>
      </c>
      <c r="L44" s="72" t="str">
        <f t="shared" si="2"/>
        <v>***</v>
      </c>
      <c r="M44" s="72" t="str">
        <f t="shared" si="12"/>
        <v>***</v>
      </c>
      <c r="N44" s="71" t="str">
        <f>IF($G44=$D44,AJ$8,IF($G44=$AA$9,AJ$9,IF(LEFT($G44,5)=LEFT($AA$10,5),SUMIFS(DATA_FINAL!$AG$5:$AG$350,DATA_FINAL!$B$5:$B$350,$C44,DATA_FINAL!$D$5:$D$350,$D44),IF($G44="***","***",IFERROR(SUMIFS(DATA_FINAL!$AG$5:$AG$350,DATA_FINAL!$A$5:$A$350,$F44),"")))))</f>
        <v>***</v>
      </c>
      <c r="O44" s="307" t="str">
        <f t="shared" si="7"/>
        <v>***</v>
      </c>
    </row>
    <row r="45" spans="1:15" ht="15" customHeight="1" x14ac:dyDescent="0.35">
      <c r="A45" t="str">
        <f>IF(A44="","",IF(B44&gt;(SUMIFS(KEY!$Z$6:$Z$110,KEY!$X$6:$X$110,C45&amp;"-"&amp;A44)+1),IF((A44+1)&gt;$AA$6,"",(A44+1)),A44))</f>
        <v/>
      </c>
      <c r="B45" t="str">
        <f>IF(A45="","",COUNTIFS($A$8:$A45,A45)-2)</f>
        <v/>
      </c>
      <c r="C45" t="str">
        <f t="shared" si="6"/>
        <v>Cars.com</v>
      </c>
      <c r="D45" t="str">
        <f>IFERROR(VLOOKUP($C45&amp;"-"&amp;$A45,KEY!$X$6:$Y$110,2,FALSE),"")</f>
        <v/>
      </c>
      <c r="E45" t="str">
        <f>IF(B45=-1,"*N",IF(B45=0,"*H",IF(B45&lt;(COUNTIFS(DATA_FINAL!$B$5:$B$350,C45,DATA_FINAL!$D$5:$D$350,D45)+1),VLOOKUP(C45&amp;"-"&amp;D45&amp;"-"&amp;B45,DATA_FINAL!$F$5:$G$350,2,FALSE),IF(B45=(COUNTIFS(DATA_FINAL!$B$5:$B$350,C45,DATA_FINAL!$D$5:$D$350,D45)+1),"*T",""))))</f>
        <v/>
      </c>
      <c r="F45" t="str">
        <f t="shared" si="8"/>
        <v/>
      </c>
      <c r="G45" s="64" t="str">
        <f>IF(E45="","***",IF(E45="*N",D45,IF(E45="*H",AA$9,IF(E45="*T","TOTAL (Store Count: "&amp;B44&amp;")",IFERROR(VLOOKUP(F45,DATA_FINAL!$A$5:$G$324,7,FALSE),"")))))</f>
        <v>***</v>
      </c>
      <c r="H45" s="71" t="str">
        <f>IF($G45=$D45,AF$8,IF($G45=$AA$9,AF$9,IF(LEFT($G45,5)=LEFT($AA$10,5),SUMIFS(DATA_FINAL!$AC$5:$AC$350,DATA_FINAL!$B$5:$B$350,$C45,DATA_FINAL!$D$5:$D$350,$D45),IF($G45="***","***",IFERROR(SUMIFS(DATA_FINAL!$AC$5:$AC$350,DATA_FINAL!$A$5:$A$350,$F45),"")))))</f>
        <v>***</v>
      </c>
      <c r="I45" s="72" t="str">
        <f>IF($G45=$D45,AB$8,IF($G45=$AA$9,AB$9,IF(LEFT($G45,5)=LEFT($AA$10,5),SUMIFS(DATA_FINAL!$P$5:$P$350,DATA_FINAL!$B$5:$B$350,$C45,DATA_FINAL!$D$5:$D$350,$D45),IF($G45="***","***",IFERROR(SUMIFS(DATA_FINAL!$P$5:$P$350,DATA_FINAL!$A$5:$A$350,$F45),"")))))</f>
        <v>***</v>
      </c>
      <c r="J45" s="72" t="str">
        <f>IF($G45=$D45,AC$8,IF($G45=$AA$9,AC$9,IF(LEFT($G45,5)=LEFT($AA$10,5),SUMIFS(DATA_FINAL!$S$5:$S$350,DATA_FINAL!$B$5:$B$350,$C45,DATA_FINAL!$D$5:$D$350,$D45),IF($G45="***","***",IFERROR(SUMIFS(DATA_FINAL!$S$5:$S$350,DATA_FINAL!$A$5:$A$350,$F45),"")))))</f>
        <v>***</v>
      </c>
      <c r="K45" s="84" t="str">
        <f t="shared" si="1"/>
        <v>***</v>
      </c>
      <c r="L45" s="72" t="str">
        <f t="shared" si="2"/>
        <v>***</v>
      </c>
      <c r="M45" s="72" t="str">
        <f t="shared" si="12"/>
        <v>***</v>
      </c>
      <c r="N45" s="71" t="str">
        <f>IF($G45=$D45,AJ$8,IF($G45=$AA$9,AJ$9,IF(LEFT($G45,5)=LEFT($AA$10,5),SUMIFS(DATA_FINAL!$AG$5:$AG$350,DATA_FINAL!$B$5:$B$350,$C45,DATA_FINAL!$D$5:$D$350,$D45),IF($G45="***","***",IFERROR(SUMIFS(DATA_FINAL!$AG$5:$AG$350,DATA_FINAL!$A$5:$A$350,$F45),"")))))</f>
        <v>***</v>
      </c>
      <c r="O45" s="307" t="str">
        <f t="shared" si="7"/>
        <v>***</v>
      </c>
    </row>
    <row r="46" spans="1:15" ht="15" customHeight="1" x14ac:dyDescent="0.35">
      <c r="A46" t="str">
        <f>IF(A45="","",IF(B45&gt;(SUMIFS(KEY!$Z$6:$Z$110,KEY!$X$6:$X$110,C46&amp;"-"&amp;A45)+1),IF((A45+1)&gt;$AA$6,"",(A45+1)),A45))</f>
        <v/>
      </c>
      <c r="B46" t="str">
        <f>IF(A46="","",COUNTIFS($A$8:$A46,A46)-2)</f>
        <v/>
      </c>
      <c r="C46" t="str">
        <f t="shared" si="6"/>
        <v>Cars.com</v>
      </c>
      <c r="D46" t="str">
        <f>IFERROR(VLOOKUP($C46&amp;"-"&amp;$A46,KEY!$X$6:$Y$110,2,FALSE),"")</f>
        <v/>
      </c>
      <c r="E46" t="str">
        <f>IF(B46=-1,"*N",IF(B46=0,"*H",IF(B46&lt;(COUNTIFS(DATA_FINAL!$B$5:$B$350,C46,DATA_FINAL!$D$5:$D$350,D46)+1),VLOOKUP(C46&amp;"-"&amp;D46&amp;"-"&amp;B46,DATA_FINAL!$F$5:$G$350,2,FALSE),IF(B46=(COUNTIFS(DATA_FINAL!$B$5:$B$350,C46,DATA_FINAL!$D$5:$D$350,D46)+1),"*T",""))))</f>
        <v/>
      </c>
      <c r="F46" t="str">
        <f t="shared" si="8"/>
        <v/>
      </c>
      <c r="G46" s="64" t="str">
        <f>IF(E46="","***",IF(E46="*N",D46,IF(E46="*H",AA$9,IF(E46="*T","TOTAL (Store Count: "&amp;B45&amp;")",IFERROR(VLOOKUP(F46,DATA_FINAL!$A$5:$G$324,7,FALSE),"")))))</f>
        <v>***</v>
      </c>
      <c r="H46" s="71" t="str">
        <f>IF($G46=$D46,AF$8,IF($G46=$AA$9,AF$9,IF(LEFT($G46,5)=LEFT($AA$10,5),SUMIFS(DATA_FINAL!$AC$5:$AC$350,DATA_FINAL!$B$5:$B$350,$C46,DATA_FINAL!$D$5:$D$350,$D46),IF($G46="***","***",IFERROR(SUMIFS(DATA_FINAL!$AC$5:$AC$350,DATA_FINAL!$A$5:$A$350,$F46),"")))))</f>
        <v>***</v>
      </c>
      <c r="I46" s="72" t="str">
        <f>IF($G46=$D46,AB$8,IF($G46=$AA$9,AB$9,IF(LEFT($G46,5)=LEFT($AA$10,5),SUMIFS(DATA_FINAL!$P$5:$P$350,DATA_FINAL!$B$5:$B$350,$C46,DATA_FINAL!$D$5:$D$350,$D46),IF($G46="***","***",IFERROR(SUMIFS(DATA_FINAL!$P$5:$P$350,DATA_FINAL!$A$5:$A$350,$F46),"")))))</f>
        <v>***</v>
      </c>
      <c r="J46" s="72" t="str">
        <f>IF($G46=$D46,AC$8,IF($G46=$AA$9,AC$9,IF(LEFT($G46,5)=LEFT($AA$10,5),SUMIFS(DATA_FINAL!$S$5:$S$350,DATA_FINAL!$B$5:$B$350,$C46,DATA_FINAL!$D$5:$D$350,$D46),IF($G46="***","***",IFERROR(SUMIFS(DATA_FINAL!$S$5:$S$350,DATA_FINAL!$A$5:$A$350,$F46),"")))))</f>
        <v>***</v>
      </c>
      <c r="K46" s="84" t="str">
        <f t="shared" si="1"/>
        <v>***</v>
      </c>
      <c r="L46" s="72" t="str">
        <f t="shared" si="2"/>
        <v>***</v>
      </c>
      <c r="M46" s="72" t="str">
        <f t="shared" si="12"/>
        <v>***</v>
      </c>
      <c r="N46" s="71" t="str">
        <f>IF($G46=$D46,AJ$8,IF($G46=$AA$9,AJ$9,IF(LEFT($G46,5)=LEFT($AA$10,5),SUMIFS(DATA_FINAL!$AG$5:$AG$350,DATA_FINAL!$B$5:$B$350,$C46,DATA_FINAL!$D$5:$D$350,$D46),IF($G46="***","***",IFERROR(SUMIFS(DATA_FINAL!$AG$5:$AG$350,DATA_FINAL!$A$5:$A$350,$F46),"")))))</f>
        <v>***</v>
      </c>
      <c r="O46" s="307" t="str">
        <f t="shared" si="7"/>
        <v>***</v>
      </c>
    </row>
    <row r="47" spans="1:15" ht="15" customHeight="1" x14ac:dyDescent="0.35">
      <c r="A47" t="str">
        <f>IF(A46="","",IF(B46&gt;(SUMIFS(KEY!$Z$6:$Z$110,KEY!$X$6:$X$110,C47&amp;"-"&amp;A46)+1),IF((A46+1)&gt;$AA$6,"",(A46+1)),A46))</f>
        <v/>
      </c>
      <c r="B47" t="str">
        <f>IF(A47="","",COUNTIFS($A$8:$A47,A47)-2)</f>
        <v/>
      </c>
      <c r="C47" t="str">
        <f t="shared" si="6"/>
        <v>Cars.com</v>
      </c>
      <c r="D47" t="str">
        <f>IFERROR(VLOOKUP($C47&amp;"-"&amp;$A47,KEY!$X$6:$Y$110,2,FALSE),"")</f>
        <v/>
      </c>
      <c r="E47" t="str">
        <f>IF(B47=-1,"*N",IF(B47=0,"*H",IF(B47&lt;(COUNTIFS(DATA_FINAL!$B$5:$B$350,C47,DATA_FINAL!$D$5:$D$350,D47)+1),VLOOKUP(C47&amp;"-"&amp;D47&amp;"-"&amp;B47,DATA_FINAL!$F$5:$G$350,2,FALSE),IF(B47=(COUNTIFS(DATA_FINAL!$B$5:$B$350,C47,DATA_FINAL!$D$5:$D$350,D47)+1),"*T",""))))</f>
        <v/>
      </c>
      <c r="F47" t="str">
        <f t="shared" si="8"/>
        <v/>
      </c>
      <c r="G47" s="64" t="str">
        <f>IF(E47="","***",IF(E47="*N",D47,IF(E47="*H",AA$9,IF(E47="*T","TOTAL (Store Count: "&amp;B46&amp;")",IFERROR(VLOOKUP(F47,DATA_FINAL!$A$5:$G$324,7,FALSE),"")))))</f>
        <v>***</v>
      </c>
      <c r="H47" s="71" t="str">
        <f>IF($G47=$D47,AF$8,IF($G47=$AA$9,AF$9,IF(LEFT($G47,5)=LEFT($AA$10,5),SUMIFS(DATA_FINAL!$AC$5:$AC$350,DATA_FINAL!$B$5:$B$350,$C47,DATA_FINAL!$D$5:$D$350,$D47),IF($G47="***","***",IFERROR(SUMIFS(DATA_FINAL!$AC$5:$AC$350,DATA_FINAL!$A$5:$A$350,$F47),"")))))</f>
        <v>***</v>
      </c>
      <c r="I47" s="72" t="str">
        <f>IF($G47=$D47,AB$8,IF($G47=$AA$9,AB$9,IF(LEFT($G47,5)=LEFT($AA$10,5),SUMIFS(DATA_FINAL!$P$5:$P$350,DATA_FINAL!$B$5:$B$350,$C47,DATA_FINAL!$D$5:$D$350,$D47),IF($G47="***","***",IFERROR(SUMIFS(DATA_FINAL!$P$5:$P$350,DATA_FINAL!$A$5:$A$350,$F47),"")))))</f>
        <v>***</v>
      </c>
      <c r="J47" s="72" t="str">
        <f>IF($G47=$D47,AC$8,IF($G47=$AA$9,AC$9,IF(LEFT($G47,5)=LEFT($AA$10,5),SUMIFS(DATA_FINAL!$S$5:$S$350,DATA_FINAL!$B$5:$B$350,$C47,DATA_FINAL!$D$5:$D$350,$D47),IF($G47="***","***",IFERROR(SUMIFS(DATA_FINAL!$S$5:$S$350,DATA_FINAL!$A$5:$A$350,$F47),"")))))</f>
        <v>***</v>
      </c>
      <c r="K47" s="84" t="str">
        <f t="shared" si="1"/>
        <v>***</v>
      </c>
      <c r="L47" s="72" t="str">
        <f t="shared" si="2"/>
        <v>***</v>
      </c>
      <c r="M47" s="72" t="str">
        <f t="shared" si="12"/>
        <v>***</v>
      </c>
      <c r="N47" s="71" t="str">
        <f>IF($G47=$D47,AJ$8,IF($G47=$AA$9,AJ$9,IF(LEFT($G47,5)=LEFT($AA$10,5),SUMIFS(DATA_FINAL!$AG$5:$AG$350,DATA_FINAL!$B$5:$B$350,$C47,DATA_FINAL!$D$5:$D$350,$D47),IF($G47="***","***",IFERROR(SUMIFS(DATA_FINAL!$AG$5:$AG$350,DATA_FINAL!$A$5:$A$350,$F47),"")))))</f>
        <v>***</v>
      </c>
      <c r="O47" s="307" t="str">
        <f t="shared" si="7"/>
        <v>***</v>
      </c>
    </row>
    <row r="48" spans="1:15" ht="15" customHeight="1" x14ac:dyDescent="0.35">
      <c r="A48" t="str">
        <f>IF(A47="","",IF(B47&gt;(SUMIFS(KEY!$Z$6:$Z$110,KEY!$X$6:$X$110,C48&amp;"-"&amp;A47)+1),IF((A47+1)&gt;$AA$6,"",(A47+1)),A47))</f>
        <v/>
      </c>
      <c r="B48" t="str">
        <f>IF(A48="","",COUNTIFS($A$8:$A48,A48)-2)</f>
        <v/>
      </c>
      <c r="C48" t="str">
        <f t="shared" si="6"/>
        <v>Cars.com</v>
      </c>
      <c r="D48" t="str">
        <f>IFERROR(VLOOKUP($C48&amp;"-"&amp;$A48,KEY!$X$6:$Y$110,2,FALSE),"")</f>
        <v/>
      </c>
      <c r="E48" t="str">
        <f>IF(B48=-1,"*N",IF(B48=0,"*H",IF(B48&lt;(COUNTIFS(DATA_FINAL!$B$5:$B$350,C48,DATA_FINAL!$D$5:$D$350,D48)+1),VLOOKUP(C48&amp;"-"&amp;D48&amp;"-"&amp;B48,DATA_FINAL!$F$5:$G$350,2,FALSE),IF(B48=(COUNTIFS(DATA_FINAL!$B$5:$B$350,C48,DATA_FINAL!$D$5:$D$350,D48)+1),"*T",""))))</f>
        <v/>
      </c>
      <c r="F48" t="str">
        <f t="shared" si="8"/>
        <v/>
      </c>
      <c r="G48" s="64" t="str">
        <f>IF(E48="","***",IF(E48="*N",D48,IF(E48="*H",AA$9,IF(E48="*T","TOTAL (Store Count: "&amp;B47&amp;")",IFERROR(VLOOKUP(F48,DATA_FINAL!$A$5:$G$324,7,FALSE),"")))))</f>
        <v>***</v>
      </c>
      <c r="H48" s="71" t="str">
        <f>IF($G48=$D48,AF$8,IF($G48=$AA$9,AF$9,IF(LEFT($G48,5)=LEFT($AA$10,5),SUMIFS(DATA_FINAL!$AC$5:$AC$350,DATA_FINAL!$B$5:$B$350,$C48,DATA_FINAL!$D$5:$D$350,$D48),IF($G48="***","***",IFERROR(SUMIFS(DATA_FINAL!$AC$5:$AC$350,DATA_FINAL!$A$5:$A$350,$F48),"")))))</f>
        <v>***</v>
      </c>
      <c r="I48" s="72" t="str">
        <f>IF($G48=$D48,AB$8,IF($G48=$AA$9,AB$9,IF(LEFT($G48,5)=LEFT($AA$10,5),SUMIFS(DATA_FINAL!$P$5:$P$350,DATA_FINAL!$B$5:$B$350,$C48,DATA_FINAL!$D$5:$D$350,$D48),IF($G48="***","***",IFERROR(SUMIFS(DATA_FINAL!$P$5:$P$350,DATA_FINAL!$A$5:$A$350,$F48),"")))))</f>
        <v>***</v>
      </c>
      <c r="J48" s="72" t="str">
        <f>IF($G48=$D48,AC$8,IF($G48=$AA$9,AC$9,IF(LEFT($G48,5)=LEFT($AA$10,5),SUMIFS(DATA_FINAL!$S$5:$S$350,DATA_FINAL!$B$5:$B$350,$C48,DATA_FINAL!$D$5:$D$350,$D48),IF($G48="***","***",IFERROR(SUMIFS(DATA_FINAL!$S$5:$S$350,DATA_FINAL!$A$5:$A$350,$F48),"")))))</f>
        <v>***</v>
      </c>
      <c r="K48" s="84" t="str">
        <f t="shared" si="1"/>
        <v>***</v>
      </c>
      <c r="L48" s="72" t="str">
        <f t="shared" si="2"/>
        <v>***</v>
      </c>
      <c r="M48" s="72" t="str">
        <f t="shared" si="12"/>
        <v>***</v>
      </c>
      <c r="N48" s="71" t="str">
        <f>IF($G48=$D48,AJ$8,IF($G48=$AA$9,AJ$9,IF(LEFT($G48,5)=LEFT($AA$10,5),SUMIFS(DATA_FINAL!$AG$5:$AG$350,DATA_FINAL!$B$5:$B$350,$C48,DATA_FINAL!$D$5:$D$350,$D48),IF($G48="***","***",IFERROR(SUMIFS(DATA_FINAL!$AG$5:$AG$350,DATA_FINAL!$A$5:$A$350,$F48),"")))))</f>
        <v>***</v>
      </c>
      <c r="O48" s="307" t="str">
        <f t="shared" si="7"/>
        <v>***</v>
      </c>
    </row>
    <row r="49" spans="1:15" ht="15" customHeight="1" x14ac:dyDescent="0.35">
      <c r="A49" t="str">
        <f>IF(A48="","",IF(B48&gt;(SUMIFS(KEY!$Z$6:$Z$110,KEY!$X$6:$X$110,C49&amp;"-"&amp;A48)+1),IF((A48+1)&gt;$AA$6,"",(A48+1)),A48))</f>
        <v/>
      </c>
      <c r="B49" t="str">
        <f>IF(A49="","",COUNTIFS($A$8:$A49,A49)-2)</f>
        <v/>
      </c>
      <c r="C49" t="str">
        <f t="shared" si="6"/>
        <v>Cars.com</v>
      </c>
      <c r="D49" t="str">
        <f>IFERROR(VLOOKUP($C49&amp;"-"&amp;$A49,KEY!$X$6:$Y$110,2,FALSE),"")</f>
        <v/>
      </c>
      <c r="E49" t="str">
        <f>IF(B49=-1,"*N",IF(B49=0,"*H",IF(B49&lt;(COUNTIFS(DATA_FINAL!$B$5:$B$350,C49,DATA_FINAL!$D$5:$D$350,D49)+1),VLOOKUP(C49&amp;"-"&amp;D49&amp;"-"&amp;B49,DATA_FINAL!$F$5:$G$350,2,FALSE),IF(B49=(COUNTIFS(DATA_FINAL!$B$5:$B$350,C49,DATA_FINAL!$D$5:$D$350,D49)+1),"*T",""))))</f>
        <v/>
      </c>
      <c r="F49" t="str">
        <f t="shared" si="8"/>
        <v/>
      </c>
      <c r="G49" s="64" t="str">
        <f>IF(E49="","***",IF(E49="*N",D49,IF(E49="*H",AA$9,IF(E49="*T","TOTAL (Store Count: "&amp;B48&amp;")",IFERROR(VLOOKUP(F49,DATA_FINAL!$A$5:$G$324,7,FALSE),"")))))</f>
        <v>***</v>
      </c>
      <c r="H49" s="71" t="str">
        <f>IF($G49=$D49,AF$8,IF($G49=$AA$9,AF$9,IF(LEFT($G49,5)=LEFT($AA$10,5),SUMIFS(DATA_FINAL!$AC$5:$AC$350,DATA_FINAL!$B$5:$B$350,$C49,DATA_FINAL!$D$5:$D$350,$D49),IF($G49="***","***",IFERROR(SUMIFS(DATA_FINAL!$AC$5:$AC$350,DATA_FINAL!$A$5:$A$350,$F49),"")))))</f>
        <v>***</v>
      </c>
      <c r="I49" s="72" t="str">
        <f>IF($G49=$D49,AB$8,IF($G49=$AA$9,AB$9,IF(LEFT($G49,5)=LEFT($AA$10,5),SUMIFS(DATA_FINAL!$P$5:$P$350,DATA_FINAL!$B$5:$B$350,$C49,DATA_FINAL!$D$5:$D$350,$D49),IF($G49="***","***",IFERROR(SUMIFS(DATA_FINAL!$P$5:$P$350,DATA_FINAL!$A$5:$A$350,$F49),"")))))</f>
        <v>***</v>
      </c>
      <c r="J49" s="72" t="str">
        <f>IF($G49=$D49,AC$8,IF($G49=$AA$9,AC$9,IF(LEFT($G49,5)=LEFT($AA$10,5),SUMIFS(DATA_FINAL!$S$5:$S$350,DATA_FINAL!$B$5:$B$350,$C49,DATA_FINAL!$D$5:$D$350,$D49),IF($G49="***","***",IFERROR(SUMIFS(DATA_FINAL!$S$5:$S$350,DATA_FINAL!$A$5:$A$350,$F49),"")))))</f>
        <v>***</v>
      </c>
      <c r="K49" s="84" t="str">
        <f t="shared" si="1"/>
        <v>***</v>
      </c>
      <c r="L49" s="72" t="str">
        <f t="shared" si="2"/>
        <v>***</v>
      </c>
      <c r="M49" s="72" t="str">
        <f t="shared" si="12"/>
        <v>***</v>
      </c>
      <c r="N49" s="71" t="str">
        <f>IF($G49=$D49,AJ$8,IF($G49=$AA$9,AJ$9,IF(LEFT($G49,5)=LEFT($AA$10,5),SUMIFS(DATA_FINAL!$AG$5:$AG$350,DATA_FINAL!$B$5:$B$350,$C49,DATA_FINAL!$D$5:$D$350,$D49),IF($G49="***","***",IFERROR(SUMIFS(DATA_FINAL!$AG$5:$AG$350,DATA_FINAL!$A$5:$A$350,$F49),"")))))</f>
        <v>***</v>
      </c>
      <c r="O49" s="307" t="str">
        <f t="shared" si="7"/>
        <v>***</v>
      </c>
    </row>
    <row r="50" spans="1:15" ht="15" customHeight="1" x14ac:dyDescent="0.35">
      <c r="A50" t="str">
        <f>IF(A49="","",IF(B49&gt;(SUMIFS(KEY!$Z$6:$Z$110,KEY!$X$6:$X$110,C50&amp;"-"&amp;A49)+1),IF((A49+1)&gt;$AA$6,"",(A49+1)),A49))</f>
        <v/>
      </c>
      <c r="B50" t="str">
        <f>IF(A50="","",COUNTIFS($A$8:$A50,A50)-2)</f>
        <v/>
      </c>
      <c r="C50" t="str">
        <f t="shared" si="6"/>
        <v>Cars.com</v>
      </c>
      <c r="D50" t="str">
        <f>IFERROR(VLOOKUP($C50&amp;"-"&amp;$A50,KEY!$X$6:$Y$110,2,FALSE),"")</f>
        <v/>
      </c>
      <c r="E50" t="str">
        <f>IF(B50=-1,"*N",IF(B50=0,"*H",IF(B50&lt;(COUNTIFS(DATA_FINAL!$B$5:$B$350,C50,DATA_FINAL!$D$5:$D$350,D50)+1),VLOOKUP(C50&amp;"-"&amp;D50&amp;"-"&amp;B50,DATA_FINAL!$F$5:$G$350,2,FALSE),IF(B50=(COUNTIFS(DATA_FINAL!$B$5:$B$350,C50,DATA_FINAL!$D$5:$D$350,D50)+1),"*T",""))))</f>
        <v/>
      </c>
      <c r="F50" t="str">
        <f t="shared" si="8"/>
        <v/>
      </c>
      <c r="G50" s="64" t="str">
        <f>IF(E50="","***",IF(E50="*N",D50,IF(E50="*H",AA$9,IF(E50="*T","TOTAL (Store Count: "&amp;B49&amp;")",IFERROR(VLOOKUP(F50,DATA_FINAL!$A$5:$G$324,7,FALSE),"")))))</f>
        <v>***</v>
      </c>
      <c r="H50" s="71" t="str">
        <f>IF($G50=$D50,AF$8,IF($G50=$AA$9,AF$9,IF(LEFT($G50,5)=LEFT($AA$10,5),SUMIFS(DATA_FINAL!$AC$5:$AC$350,DATA_FINAL!$B$5:$B$350,$C50,DATA_FINAL!$D$5:$D$350,$D50),IF($G50="***","***",IFERROR(SUMIFS(DATA_FINAL!$AC$5:$AC$350,DATA_FINAL!$A$5:$A$350,$F50),"")))))</f>
        <v>***</v>
      </c>
      <c r="I50" s="72" t="str">
        <f>IF($G50=$D50,AB$8,IF($G50=$AA$9,AB$9,IF(LEFT($G50,5)=LEFT($AA$10,5),SUMIFS(DATA_FINAL!$P$5:$P$350,DATA_FINAL!$B$5:$B$350,$C50,DATA_FINAL!$D$5:$D$350,$D50),IF($G50="***","***",IFERROR(SUMIFS(DATA_FINAL!$P$5:$P$350,DATA_FINAL!$A$5:$A$350,$F50),"")))))</f>
        <v>***</v>
      </c>
      <c r="J50" s="72" t="str">
        <f>IF($G50=$D50,AC$8,IF($G50=$AA$9,AC$9,IF(LEFT($G50,5)=LEFT($AA$10,5),SUMIFS(DATA_FINAL!$S$5:$S$350,DATA_FINAL!$B$5:$B$350,$C50,DATA_FINAL!$D$5:$D$350,$D50),IF($G50="***","***",IFERROR(SUMIFS(DATA_FINAL!$S$5:$S$350,DATA_FINAL!$A$5:$A$350,$F50),"")))))</f>
        <v>***</v>
      </c>
      <c r="K50" s="84" t="str">
        <f t="shared" si="1"/>
        <v>***</v>
      </c>
      <c r="L50" s="72" t="str">
        <f t="shared" si="2"/>
        <v>***</v>
      </c>
      <c r="M50" s="72" t="str">
        <f t="shared" si="12"/>
        <v>***</v>
      </c>
      <c r="N50" s="71" t="str">
        <f>IF($G50=$D50,AJ$8,IF($G50=$AA$9,AJ$9,IF(LEFT($G50,5)=LEFT($AA$10,5),SUMIFS(DATA_FINAL!$AG$5:$AG$350,DATA_FINAL!$B$5:$B$350,$C50,DATA_FINAL!$D$5:$D$350,$D50),IF($G50="***","***",IFERROR(SUMIFS(DATA_FINAL!$AG$5:$AG$350,DATA_FINAL!$A$5:$A$350,$F50),"")))))</f>
        <v>***</v>
      </c>
      <c r="O50" s="307" t="str">
        <f t="shared" si="7"/>
        <v>***</v>
      </c>
    </row>
    <row r="51" spans="1:15" ht="15" customHeight="1" x14ac:dyDescent="0.35">
      <c r="A51" t="str">
        <f>IF(A50="","",IF(B50&gt;(SUMIFS(KEY!$Z$6:$Z$110,KEY!$X$6:$X$110,C51&amp;"-"&amp;A50)+1),IF((A50+1)&gt;$AA$6,"",(A50+1)),A50))</f>
        <v/>
      </c>
      <c r="B51" t="str">
        <f>IF(A51="","",COUNTIFS($A$8:$A51,A51)-2)</f>
        <v/>
      </c>
      <c r="C51" t="str">
        <f t="shared" si="6"/>
        <v>Cars.com</v>
      </c>
      <c r="D51" t="str">
        <f>IFERROR(VLOOKUP($C51&amp;"-"&amp;$A51,KEY!$X$6:$Y$110,2,FALSE),"")</f>
        <v/>
      </c>
      <c r="E51" t="str">
        <f>IF(B51=-1,"*N",IF(B51=0,"*H",IF(B51&lt;(COUNTIFS(DATA_FINAL!$B$5:$B$350,C51,DATA_FINAL!$D$5:$D$350,D51)+1),VLOOKUP(C51&amp;"-"&amp;D51&amp;"-"&amp;B51,DATA_FINAL!$F$5:$G$350,2,FALSE),IF(B51=(COUNTIFS(DATA_FINAL!$B$5:$B$350,C51,DATA_FINAL!$D$5:$D$350,D51)+1),"*T",""))))</f>
        <v/>
      </c>
      <c r="F51" t="str">
        <f t="shared" si="8"/>
        <v/>
      </c>
      <c r="G51" s="64" t="str">
        <f>IF(E51="","***",IF(E51="*N",D51,IF(E51="*H",AA$9,IF(E51="*T","TOTAL (Store Count: "&amp;B50&amp;")",IFERROR(VLOOKUP(F51,DATA_FINAL!$A$5:$G$324,7,FALSE),"")))))</f>
        <v>***</v>
      </c>
      <c r="H51" s="71" t="str">
        <f>IF($G51=$D51,AF$8,IF($G51=$AA$9,AF$9,IF(LEFT($G51,5)=LEFT($AA$10,5),SUMIFS(DATA_FINAL!$AC$5:$AC$350,DATA_FINAL!$B$5:$B$350,$C51,DATA_FINAL!$D$5:$D$350,$D51),IF($G51="***","***",IFERROR(SUMIFS(DATA_FINAL!$AC$5:$AC$350,DATA_FINAL!$A$5:$A$350,$F51),"")))))</f>
        <v>***</v>
      </c>
      <c r="I51" s="72" t="str">
        <f>IF($G51=$D51,AB$8,IF($G51=$AA$9,AB$9,IF(LEFT($G51,5)=LEFT($AA$10,5),SUMIFS(DATA_FINAL!$P$5:$P$350,DATA_FINAL!$B$5:$B$350,$C51,DATA_FINAL!$D$5:$D$350,$D51),IF($G51="***","***",IFERROR(SUMIFS(DATA_FINAL!$P$5:$P$350,DATA_FINAL!$A$5:$A$350,$F51),"")))))</f>
        <v>***</v>
      </c>
      <c r="J51" s="72" t="str">
        <f>IF($G51=$D51,AC$8,IF($G51=$AA$9,AC$9,IF(LEFT($G51,5)=LEFT($AA$10,5),SUMIFS(DATA_FINAL!$S$5:$S$350,DATA_FINAL!$B$5:$B$350,$C51,DATA_FINAL!$D$5:$D$350,$D51),IF($G51="***","***",IFERROR(SUMIFS(DATA_FINAL!$S$5:$S$350,DATA_FINAL!$A$5:$A$350,$F51),"")))))</f>
        <v>***</v>
      </c>
      <c r="K51" s="84" t="str">
        <f t="shared" si="1"/>
        <v>***</v>
      </c>
      <c r="L51" s="72" t="str">
        <f t="shared" si="2"/>
        <v>***</v>
      </c>
      <c r="M51" s="72" t="str">
        <f t="shared" si="12"/>
        <v>***</v>
      </c>
      <c r="N51" s="71" t="str">
        <f>IF($G51=$D51,AJ$8,IF($G51=$AA$9,AJ$9,IF(LEFT($G51,5)=LEFT($AA$10,5),SUMIFS(DATA_FINAL!$AG$5:$AG$350,DATA_FINAL!$B$5:$B$350,$C51,DATA_FINAL!$D$5:$D$350,$D51),IF($G51="***","***",IFERROR(SUMIFS(DATA_FINAL!$AG$5:$AG$350,DATA_FINAL!$A$5:$A$350,$F51),"")))))</f>
        <v>***</v>
      </c>
      <c r="O51" s="307" t="str">
        <f t="shared" si="7"/>
        <v>***</v>
      </c>
    </row>
    <row r="52" spans="1:15" ht="15" customHeight="1" x14ac:dyDescent="0.35">
      <c r="A52" t="str">
        <f>IF(A51="","",IF(B51&gt;(SUMIFS(KEY!$Z$6:$Z$110,KEY!$X$6:$X$110,C52&amp;"-"&amp;A51)+1),IF((A51+1)&gt;$AA$6,"",(A51+1)),A51))</f>
        <v/>
      </c>
      <c r="B52" t="str">
        <f>IF(A52="","",COUNTIFS($A$8:$A52,A52)-2)</f>
        <v/>
      </c>
      <c r="C52" t="str">
        <f t="shared" si="6"/>
        <v>Cars.com</v>
      </c>
      <c r="D52" t="str">
        <f>IFERROR(VLOOKUP($C52&amp;"-"&amp;$A52,KEY!$X$6:$Y$110,2,FALSE),"")</f>
        <v/>
      </c>
      <c r="E52" t="str">
        <f>IF(B52=-1,"*N",IF(B52=0,"*H",IF(B52&lt;(COUNTIFS(DATA_FINAL!$B$5:$B$350,C52,DATA_FINAL!$D$5:$D$350,D52)+1),VLOOKUP(C52&amp;"-"&amp;D52&amp;"-"&amp;B52,DATA_FINAL!$F$5:$G$350,2,FALSE),IF(B52=(COUNTIFS(DATA_FINAL!$B$5:$B$350,C52,DATA_FINAL!$D$5:$D$350,D52)+1),"*T",""))))</f>
        <v/>
      </c>
      <c r="F52" t="str">
        <f t="shared" si="8"/>
        <v/>
      </c>
      <c r="G52" s="64" t="str">
        <f>IF(E52="","***",IF(E52="*N",D52,IF(E52="*H",AA$9,IF(E52="*T","TOTAL (Store Count: "&amp;B51&amp;")",IFERROR(VLOOKUP(F52,DATA_FINAL!$A$5:$G$324,7,FALSE),"")))))</f>
        <v>***</v>
      </c>
      <c r="H52" s="71" t="str">
        <f>IF($G52=$D52,AF$8,IF($G52=$AA$9,AF$9,IF(LEFT($G52,5)=LEFT($AA$10,5),SUMIFS(DATA_FINAL!$AC$5:$AC$350,DATA_FINAL!$B$5:$B$350,$C52,DATA_FINAL!$D$5:$D$350,$D52),IF($G52="***","***",IFERROR(SUMIFS(DATA_FINAL!$AC$5:$AC$350,DATA_FINAL!$A$5:$A$350,$F52),"")))))</f>
        <v>***</v>
      </c>
      <c r="I52" s="72" t="str">
        <f>IF($G52=$D52,AB$8,IF($G52=$AA$9,AB$9,IF(LEFT($G52,5)=LEFT($AA$10,5),SUMIFS(DATA_FINAL!$P$5:$P$350,DATA_FINAL!$B$5:$B$350,$C52,DATA_FINAL!$D$5:$D$350,$D52),IF($G52="***","***",IFERROR(SUMIFS(DATA_FINAL!$P$5:$P$350,DATA_FINAL!$A$5:$A$350,$F52),"")))))</f>
        <v>***</v>
      </c>
      <c r="J52" s="72" t="str">
        <f>IF($G52=$D52,AC$8,IF($G52=$AA$9,AC$9,IF(LEFT($G52,5)=LEFT($AA$10,5),SUMIFS(DATA_FINAL!$S$5:$S$350,DATA_FINAL!$B$5:$B$350,$C52,DATA_FINAL!$D$5:$D$350,$D52),IF($G52="***","***",IFERROR(SUMIFS(DATA_FINAL!$S$5:$S$350,DATA_FINAL!$A$5:$A$350,$F52),"")))))</f>
        <v>***</v>
      </c>
      <c r="K52" s="84" t="str">
        <f t="shared" si="1"/>
        <v>***</v>
      </c>
      <c r="L52" s="72" t="str">
        <f t="shared" si="2"/>
        <v>***</v>
      </c>
      <c r="M52" s="72" t="str">
        <f t="shared" si="12"/>
        <v>***</v>
      </c>
      <c r="N52" s="71" t="str">
        <f>IF($G52=$D52,AJ$8,IF($G52=$AA$9,AJ$9,IF(LEFT($G52,5)=LEFT($AA$10,5),SUMIFS(DATA_FINAL!$AG$5:$AG$350,DATA_FINAL!$B$5:$B$350,$C52,DATA_FINAL!$D$5:$D$350,$D52),IF($G52="***","***",IFERROR(SUMIFS(DATA_FINAL!$AG$5:$AG$350,DATA_FINAL!$A$5:$A$350,$F52),"")))))</f>
        <v>***</v>
      </c>
      <c r="O52" s="307" t="str">
        <f t="shared" si="7"/>
        <v>***</v>
      </c>
    </row>
    <row r="53" spans="1:15" ht="15" customHeight="1" x14ac:dyDescent="0.35">
      <c r="A53" t="str">
        <f>IF(A52="","",IF(B52&gt;(SUMIFS(KEY!$Z$6:$Z$110,KEY!$X$6:$X$110,C53&amp;"-"&amp;A52)+1),IF((A52+1)&gt;$AA$6,"",(A52+1)),A52))</f>
        <v/>
      </c>
      <c r="B53" t="str">
        <f>IF(A53="","",COUNTIFS($A$8:$A53,A53)-2)</f>
        <v/>
      </c>
      <c r="C53" t="str">
        <f t="shared" si="6"/>
        <v>Cars.com</v>
      </c>
      <c r="D53" t="str">
        <f>IFERROR(VLOOKUP($C53&amp;"-"&amp;$A53,KEY!$X$6:$Y$110,2,FALSE),"")</f>
        <v/>
      </c>
      <c r="E53" t="str">
        <f>IF(B53=-1,"*N",IF(B53=0,"*H",IF(B53&lt;(COUNTIFS(DATA_FINAL!$B$5:$B$350,C53,DATA_FINAL!$D$5:$D$350,D53)+1),VLOOKUP(C53&amp;"-"&amp;D53&amp;"-"&amp;B53,DATA_FINAL!$F$5:$G$350,2,FALSE),IF(B53=(COUNTIFS(DATA_FINAL!$B$5:$B$350,C53,DATA_FINAL!$D$5:$D$350,D53)+1),"*T",""))))</f>
        <v/>
      </c>
      <c r="F53" t="str">
        <f t="shared" si="8"/>
        <v/>
      </c>
      <c r="G53" s="64" t="str">
        <f>IF(E53="","***",IF(E53="*N",D53,IF(E53="*H",AA$9,IF(E53="*T","TOTAL (Store Count: "&amp;B52&amp;")",IFERROR(VLOOKUP(F53,DATA_FINAL!$A$5:$G$324,7,FALSE),"")))))</f>
        <v>***</v>
      </c>
      <c r="H53" s="71" t="str">
        <f>IF($G53=$D53,AF$8,IF($G53=$AA$9,AF$9,IF(LEFT($G53,5)=LEFT($AA$10,5),SUMIFS(DATA_FINAL!$AC$5:$AC$350,DATA_FINAL!$B$5:$B$350,$C53,DATA_FINAL!$D$5:$D$350,$D53),IF($G53="***","***",IFERROR(SUMIFS(DATA_FINAL!$AC$5:$AC$350,DATA_FINAL!$A$5:$A$350,$F53),"")))))</f>
        <v>***</v>
      </c>
      <c r="I53" s="72" t="str">
        <f>IF($G53=$D53,AB$8,IF($G53=$AA$9,AB$9,IF(LEFT($G53,5)=LEFT($AA$10,5),SUMIFS(DATA_FINAL!$P$5:$P$350,DATA_FINAL!$B$5:$B$350,$C53,DATA_FINAL!$D$5:$D$350,$D53),IF($G53="***","***",IFERROR(SUMIFS(DATA_FINAL!$P$5:$P$350,DATA_FINAL!$A$5:$A$350,$F53),"")))))</f>
        <v>***</v>
      </c>
      <c r="J53" s="72" t="str">
        <f>IF($G53=$D53,AC$8,IF($G53=$AA$9,AC$9,IF(LEFT($G53,5)=LEFT($AA$10,5),SUMIFS(DATA_FINAL!$S$5:$S$350,DATA_FINAL!$B$5:$B$350,$C53,DATA_FINAL!$D$5:$D$350,$D53),IF($G53="***","***",IFERROR(SUMIFS(DATA_FINAL!$S$5:$S$350,DATA_FINAL!$A$5:$A$350,$F53),"")))))</f>
        <v>***</v>
      </c>
      <c r="K53" s="84" t="str">
        <f t="shared" si="1"/>
        <v>***</v>
      </c>
      <c r="L53" s="72" t="str">
        <f t="shared" si="2"/>
        <v>***</v>
      </c>
      <c r="M53" s="72" t="str">
        <f t="shared" si="12"/>
        <v>***</v>
      </c>
      <c r="N53" s="71" t="str">
        <f>IF($G53=$D53,AJ$8,IF($G53=$AA$9,AJ$9,IF(LEFT($G53,5)=LEFT($AA$10,5),SUMIFS(DATA_FINAL!$AG$5:$AG$350,DATA_FINAL!$B$5:$B$350,$C53,DATA_FINAL!$D$5:$D$350,$D53),IF($G53="***","***",IFERROR(SUMIFS(DATA_FINAL!$AG$5:$AG$350,DATA_FINAL!$A$5:$A$350,$F53),"")))))</f>
        <v>***</v>
      </c>
      <c r="O53" s="307" t="str">
        <f t="shared" si="7"/>
        <v>***</v>
      </c>
    </row>
    <row r="54" spans="1:15" ht="15" customHeight="1" x14ac:dyDescent="0.35">
      <c r="A54" t="str">
        <f>IF(A53="","",IF(B53&gt;(SUMIFS(KEY!$Z$6:$Z$110,KEY!$X$6:$X$110,C54&amp;"-"&amp;A53)+1),IF((A53+1)&gt;$AA$6,"",(A53+1)),A53))</f>
        <v/>
      </c>
      <c r="B54" t="str">
        <f>IF(A54="","",COUNTIFS($A$8:$A54,A54)-2)</f>
        <v/>
      </c>
      <c r="C54" t="str">
        <f t="shared" si="6"/>
        <v>Cars.com</v>
      </c>
      <c r="D54" t="str">
        <f>IFERROR(VLOOKUP($C54&amp;"-"&amp;$A54,KEY!$X$6:$Y$110,2,FALSE),"")</f>
        <v/>
      </c>
      <c r="E54" t="str">
        <f>IF(B54=-1,"*N",IF(B54=0,"*H",IF(B54&lt;(COUNTIFS(DATA_FINAL!$B$5:$B$350,C54,DATA_FINAL!$D$5:$D$350,D54)+1),VLOOKUP(C54&amp;"-"&amp;D54&amp;"-"&amp;B54,DATA_FINAL!$F$5:$G$350,2,FALSE),IF(B54=(COUNTIFS(DATA_FINAL!$B$5:$B$350,C54,DATA_FINAL!$D$5:$D$350,D54)+1),"*T",""))))</f>
        <v/>
      </c>
      <c r="F54" t="str">
        <f t="shared" si="8"/>
        <v/>
      </c>
      <c r="G54" s="64" t="str">
        <f>IF(E54="","***",IF(E54="*N",D54,IF(E54="*H",AA$9,IF(E54="*T","TOTAL (Store Count: "&amp;B53&amp;")",IFERROR(VLOOKUP(F54,DATA_FINAL!$A$5:$G$324,7,FALSE),"")))))</f>
        <v>***</v>
      </c>
      <c r="H54" s="71" t="str">
        <f>IF($G54=$D54,AF$8,IF($G54=$AA$9,AF$9,IF(LEFT($G54,5)=LEFT($AA$10,5),SUMIFS(DATA_FINAL!$AC$5:$AC$350,DATA_FINAL!$B$5:$B$350,$C54,DATA_FINAL!$D$5:$D$350,$D54),IF($G54="***","***",IFERROR(SUMIFS(DATA_FINAL!$AC$5:$AC$350,DATA_FINAL!$A$5:$A$350,$F54),"")))))</f>
        <v>***</v>
      </c>
      <c r="I54" s="72" t="str">
        <f>IF($G54=$D54,AB$8,IF($G54=$AA$9,AB$9,IF(LEFT($G54,5)=LEFT($AA$10,5),SUMIFS(DATA_FINAL!$P$5:$P$350,DATA_FINAL!$B$5:$B$350,$C54,DATA_FINAL!$D$5:$D$350,$D54),IF($G54="***","***",IFERROR(SUMIFS(DATA_FINAL!$P$5:$P$350,DATA_FINAL!$A$5:$A$350,$F54),"")))))</f>
        <v>***</v>
      </c>
      <c r="J54" s="72" t="str">
        <f>IF($G54=$D54,AC$8,IF($G54=$AA$9,AC$9,IF(LEFT($G54,5)=LEFT($AA$10,5),SUMIFS(DATA_FINAL!$S$5:$S$350,DATA_FINAL!$B$5:$B$350,$C54,DATA_FINAL!$D$5:$D$350,$D54),IF($G54="***","***",IFERROR(SUMIFS(DATA_FINAL!$S$5:$S$350,DATA_FINAL!$A$5:$A$350,$F54),"")))))</f>
        <v>***</v>
      </c>
      <c r="K54" s="84" t="str">
        <f t="shared" si="1"/>
        <v>***</v>
      </c>
      <c r="L54" s="72" t="str">
        <f t="shared" si="2"/>
        <v>***</v>
      </c>
      <c r="M54" s="72" t="str">
        <f t="shared" si="12"/>
        <v>***</v>
      </c>
      <c r="N54" s="71" t="str">
        <f>IF($G54=$D54,AJ$8,IF($G54=$AA$9,AJ$9,IF(LEFT($G54,5)=LEFT($AA$10,5),SUMIFS(DATA_FINAL!$AG$5:$AG$350,DATA_FINAL!$B$5:$B$350,$C54,DATA_FINAL!$D$5:$D$350,$D54),IF($G54="***","***",IFERROR(SUMIFS(DATA_FINAL!$AG$5:$AG$350,DATA_FINAL!$A$5:$A$350,$F54),"")))))</f>
        <v>***</v>
      </c>
      <c r="O54" s="307" t="str">
        <f t="shared" si="7"/>
        <v>***</v>
      </c>
    </row>
    <row r="55" spans="1:15" ht="15" customHeight="1" x14ac:dyDescent="0.35">
      <c r="A55" t="str">
        <f>IF(A54="","",IF(B54&gt;(SUMIFS(KEY!$Z$6:$Z$110,KEY!$X$6:$X$110,C55&amp;"-"&amp;A54)+1),IF((A54+1)&gt;$AA$6,"",(A54+1)),A54))</f>
        <v/>
      </c>
      <c r="B55" t="str">
        <f>IF(A55="","",COUNTIFS($A$8:$A55,A55)-2)</f>
        <v/>
      </c>
      <c r="C55" t="str">
        <f t="shared" si="6"/>
        <v>Cars.com</v>
      </c>
      <c r="D55" t="str">
        <f>IFERROR(VLOOKUP($C55&amp;"-"&amp;$A55,KEY!$X$6:$Y$110,2,FALSE),"")</f>
        <v/>
      </c>
      <c r="E55" t="str">
        <f>IF(B55=-1,"*N",IF(B55=0,"*H",IF(B55&lt;(COUNTIFS(DATA_FINAL!$B$5:$B$350,C55,DATA_FINAL!$D$5:$D$350,D55)+1),VLOOKUP(C55&amp;"-"&amp;D55&amp;"-"&amp;B55,DATA_FINAL!$F$5:$G$350,2,FALSE),IF(B55=(COUNTIFS(DATA_FINAL!$B$5:$B$350,C55,DATA_FINAL!$D$5:$D$350,D55)+1),"*T",""))))</f>
        <v/>
      </c>
      <c r="F55" t="str">
        <f t="shared" si="8"/>
        <v/>
      </c>
      <c r="G55" s="64" t="str">
        <f>IF(E55="","***",IF(E55="*N",D55,IF(E55="*H",AA$9,IF(E55="*T","TOTAL (Store Count: "&amp;B54&amp;")",IFERROR(VLOOKUP(F55,DATA_FINAL!$A$5:$G$324,7,FALSE),"")))))</f>
        <v>***</v>
      </c>
      <c r="H55" s="71" t="str">
        <f>IF($G55=$D55,AF$8,IF($G55=$AA$9,AF$9,IF(LEFT($G55,5)=LEFT($AA$10,5),SUMIFS(DATA_FINAL!$AC$5:$AC$350,DATA_FINAL!$B$5:$B$350,$C55,DATA_FINAL!$D$5:$D$350,$D55),IF($G55="***","***",IFERROR(SUMIFS(DATA_FINAL!$AC$5:$AC$350,DATA_FINAL!$A$5:$A$350,$F55),"")))))</f>
        <v>***</v>
      </c>
      <c r="I55" s="72" t="str">
        <f>IF($G55=$D55,AB$8,IF($G55=$AA$9,AB$9,IF(LEFT($G55,5)=LEFT($AA$10,5),SUMIFS(DATA_FINAL!$P$5:$P$350,DATA_FINAL!$B$5:$B$350,$C55,DATA_FINAL!$D$5:$D$350,$D55),IF($G55="***","***",IFERROR(SUMIFS(DATA_FINAL!$P$5:$P$350,DATA_FINAL!$A$5:$A$350,$F55),"")))))</f>
        <v>***</v>
      </c>
      <c r="J55" s="72" t="str">
        <f>IF($G55=$D55,AC$8,IF($G55=$AA$9,AC$9,IF(LEFT($G55,5)=LEFT($AA$10,5),SUMIFS(DATA_FINAL!$S$5:$S$350,DATA_FINAL!$B$5:$B$350,$C55,DATA_FINAL!$D$5:$D$350,$D55),IF($G55="***","***",IFERROR(SUMIFS(DATA_FINAL!$S$5:$S$350,DATA_FINAL!$A$5:$A$350,$F55),"")))))</f>
        <v>***</v>
      </c>
      <c r="K55" s="84" t="str">
        <f t="shared" si="1"/>
        <v>***</v>
      </c>
      <c r="L55" s="72" t="str">
        <f t="shared" si="2"/>
        <v>***</v>
      </c>
      <c r="M55" s="72" t="str">
        <f t="shared" si="12"/>
        <v>***</v>
      </c>
      <c r="N55" s="71" t="str">
        <f>IF($G55=$D55,AJ$8,IF($G55=$AA$9,AJ$9,IF(LEFT($G55,5)=LEFT($AA$10,5),SUMIFS(DATA_FINAL!$AG$5:$AG$350,DATA_FINAL!$B$5:$B$350,$C55,DATA_FINAL!$D$5:$D$350,$D55),IF($G55="***","***",IFERROR(SUMIFS(DATA_FINAL!$AG$5:$AG$350,DATA_FINAL!$A$5:$A$350,$F55),"")))))</f>
        <v>***</v>
      </c>
      <c r="O55" s="307" t="str">
        <f t="shared" si="7"/>
        <v>***</v>
      </c>
    </row>
    <row r="56" spans="1:15" ht="15" customHeight="1" x14ac:dyDescent="0.35">
      <c r="A56" t="str">
        <f>IF(A55="","",IF(B55&gt;(SUMIFS(KEY!$Z$6:$Z$110,KEY!$X$6:$X$110,C56&amp;"-"&amp;A55)+1),IF((A55+1)&gt;$AA$6,"",(A55+1)),A55))</f>
        <v/>
      </c>
      <c r="B56" t="str">
        <f>IF(A56="","",COUNTIFS($A$8:$A56,A56)-2)</f>
        <v/>
      </c>
      <c r="C56" t="str">
        <f t="shared" si="6"/>
        <v>Cars.com</v>
      </c>
      <c r="D56" t="str">
        <f>IFERROR(VLOOKUP($C56&amp;"-"&amp;$A56,KEY!$X$6:$Y$110,2,FALSE),"")</f>
        <v/>
      </c>
      <c r="E56" t="str">
        <f>IF(B56=-1,"*N",IF(B56=0,"*H",IF(B56&lt;(COUNTIFS(DATA_FINAL!$B$5:$B$350,C56,DATA_FINAL!$D$5:$D$350,D56)+1),VLOOKUP(C56&amp;"-"&amp;D56&amp;"-"&amp;B56,DATA_FINAL!$F$5:$G$350,2,FALSE),IF(B56=(COUNTIFS(DATA_FINAL!$B$5:$B$350,C56,DATA_FINAL!$D$5:$D$350,D56)+1),"*T",""))))</f>
        <v/>
      </c>
      <c r="F56" t="str">
        <f t="shared" si="8"/>
        <v/>
      </c>
      <c r="G56" s="64" t="str">
        <f>IF(E56="","***",IF(E56="*N",D56,IF(E56="*H",AA$9,IF(E56="*T","TOTAL (Store Count: "&amp;B55&amp;")",IFERROR(VLOOKUP(F56,DATA_FINAL!$A$5:$G$324,7,FALSE),"")))))</f>
        <v>***</v>
      </c>
      <c r="H56" s="71" t="str">
        <f>IF($G56=$D56,AF$8,IF($G56=$AA$9,AF$9,IF(LEFT($G56,5)=LEFT($AA$10,5),SUMIFS(DATA_FINAL!$AC$5:$AC$350,DATA_FINAL!$B$5:$B$350,$C56,DATA_FINAL!$D$5:$D$350,$D56),IF($G56="***","***",IFERROR(SUMIFS(DATA_FINAL!$AC$5:$AC$350,DATA_FINAL!$A$5:$A$350,$F56),"")))))</f>
        <v>***</v>
      </c>
      <c r="I56" s="72" t="str">
        <f>IF($G56=$D56,AB$8,IF($G56=$AA$9,AB$9,IF(LEFT($G56,5)=LEFT($AA$10,5),SUMIFS(DATA_FINAL!$P$5:$P$350,DATA_FINAL!$B$5:$B$350,$C56,DATA_FINAL!$D$5:$D$350,$D56),IF($G56="***","***",IFERROR(SUMIFS(DATA_FINAL!$P$5:$P$350,DATA_FINAL!$A$5:$A$350,$F56),"")))))</f>
        <v>***</v>
      </c>
      <c r="J56" s="72" t="str">
        <f>IF($G56=$D56,AC$8,IF($G56=$AA$9,AC$9,IF(LEFT($G56,5)=LEFT($AA$10,5),SUMIFS(DATA_FINAL!$S$5:$S$350,DATA_FINAL!$B$5:$B$350,$C56,DATA_FINAL!$D$5:$D$350,$D56),IF($G56="***","***",IFERROR(SUMIFS(DATA_FINAL!$S$5:$S$350,DATA_FINAL!$A$5:$A$350,$F56),"")))))</f>
        <v>***</v>
      </c>
      <c r="K56" s="84" t="str">
        <f t="shared" si="1"/>
        <v>***</v>
      </c>
      <c r="L56" s="72" t="str">
        <f t="shared" si="2"/>
        <v>***</v>
      </c>
      <c r="M56" s="72" t="str">
        <f t="shared" si="12"/>
        <v>***</v>
      </c>
      <c r="N56" s="71" t="str">
        <f>IF($G56=$D56,AJ$8,IF($G56=$AA$9,AJ$9,IF(LEFT($G56,5)=LEFT($AA$10,5),SUMIFS(DATA_FINAL!$AG$5:$AG$350,DATA_FINAL!$B$5:$B$350,$C56,DATA_FINAL!$D$5:$D$350,$D56),IF($G56="***","***",IFERROR(SUMIFS(DATA_FINAL!$AG$5:$AG$350,DATA_FINAL!$A$5:$A$350,$F56),"")))))</f>
        <v>***</v>
      </c>
      <c r="O56" s="307" t="str">
        <f t="shared" si="7"/>
        <v>***</v>
      </c>
    </row>
    <row r="57" spans="1:15" ht="15" customHeight="1" x14ac:dyDescent="0.35">
      <c r="A57" t="str">
        <f>IF(A56="","",IF(B56&gt;(SUMIFS(KEY!$Z$6:$Z$110,KEY!$X$6:$X$110,C57&amp;"-"&amp;A56)+1),IF((A56+1)&gt;$AA$6,"",(A56+1)),A56))</f>
        <v/>
      </c>
      <c r="B57" t="str">
        <f>IF(A57="","",COUNTIFS($A$8:$A57,A57)-2)</f>
        <v/>
      </c>
      <c r="C57" t="str">
        <f t="shared" si="6"/>
        <v>Cars.com</v>
      </c>
      <c r="D57" t="str">
        <f>IFERROR(VLOOKUP($C57&amp;"-"&amp;$A57,KEY!$X$6:$Y$110,2,FALSE),"")</f>
        <v/>
      </c>
      <c r="E57" t="str">
        <f>IF(B57=-1,"*N",IF(B57=0,"*H",IF(B57&lt;(COUNTIFS(DATA_FINAL!$B$5:$B$350,C57,DATA_FINAL!$D$5:$D$350,D57)+1),VLOOKUP(C57&amp;"-"&amp;D57&amp;"-"&amp;B57,DATA_FINAL!$F$5:$G$350,2,FALSE),IF(B57=(COUNTIFS(DATA_FINAL!$B$5:$B$350,C57,DATA_FINAL!$D$5:$D$350,D57)+1),"*T",""))))</f>
        <v/>
      </c>
      <c r="F57" t="str">
        <f t="shared" si="8"/>
        <v/>
      </c>
      <c r="G57" s="64" t="str">
        <f>IF(E57="","***",IF(E57="*N",D57,IF(E57="*H",AA$9,IF(E57="*T","TOTAL (Store Count: "&amp;B56&amp;")",IFERROR(VLOOKUP(F57,DATA_FINAL!$A$5:$G$324,7,FALSE),"")))))</f>
        <v>***</v>
      </c>
      <c r="H57" s="71" t="str">
        <f>IF($G57=$D57,AF$8,IF($G57=$AA$9,AF$9,IF(LEFT($G57,5)=LEFT($AA$10,5),SUMIFS(DATA_FINAL!$AC$5:$AC$350,DATA_FINAL!$B$5:$B$350,$C57,DATA_FINAL!$D$5:$D$350,$D57),IF($G57="***","***",IFERROR(SUMIFS(DATA_FINAL!$AC$5:$AC$350,DATA_FINAL!$A$5:$A$350,$F57),"")))))</f>
        <v>***</v>
      </c>
      <c r="I57" s="72" t="str">
        <f>IF($G57=$D57,AB$8,IF($G57=$AA$9,AB$9,IF(LEFT($G57,5)=LEFT($AA$10,5),SUMIFS(DATA_FINAL!$P$5:$P$350,DATA_FINAL!$B$5:$B$350,$C57,DATA_FINAL!$D$5:$D$350,$D57),IF($G57="***","***",IFERROR(SUMIFS(DATA_FINAL!$P$5:$P$350,DATA_FINAL!$A$5:$A$350,$F57),"")))))</f>
        <v>***</v>
      </c>
      <c r="J57" s="72" t="str">
        <f>IF($G57=$D57,AC$8,IF($G57=$AA$9,AC$9,IF(LEFT($G57,5)=LEFT($AA$10,5),SUMIFS(DATA_FINAL!$S$5:$S$350,DATA_FINAL!$B$5:$B$350,$C57,DATA_FINAL!$D$5:$D$350,$D57),IF($G57="***","***",IFERROR(SUMIFS(DATA_FINAL!$S$5:$S$350,DATA_FINAL!$A$5:$A$350,$F57),"")))))</f>
        <v>***</v>
      </c>
      <c r="K57" s="84" t="str">
        <f t="shared" si="1"/>
        <v>***</v>
      </c>
      <c r="L57" s="72" t="str">
        <f t="shared" si="2"/>
        <v>***</v>
      </c>
      <c r="M57" s="72" t="str">
        <f t="shared" si="12"/>
        <v>***</v>
      </c>
      <c r="N57" s="71" t="str">
        <f>IF($G57=$D57,AJ$8,IF($G57=$AA$9,AJ$9,IF(LEFT($G57,5)=LEFT($AA$10,5),SUMIFS(DATA_FINAL!$AG$5:$AG$350,DATA_FINAL!$B$5:$B$350,$C57,DATA_FINAL!$D$5:$D$350,$D57),IF($G57="***","***",IFERROR(SUMIFS(DATA_FINAL!$AG$5:$AG$350,DATA_FINAL!$A$5:$A$350,$F57),"")))))</f>
        <v>***</v>
      </c>
      <c r="O57" s="307" t="str">
        <f t="shared" si="7"/>
        <v>***</v>
      </c>
    </row>
    <row r="58" spans="1:15" ht="15" customHeight="1" x14ac:dyDescent="0.35">
      <c r="A58" t="str">
        <f>IF(A57="","",IF(B57&gt;(SUMIFS(KEY!$Z$6:$Z$110,KEY!$X$6:$X$110,C58&amp;"-"&amp;A57)+1),IF((A57+1)&gt;$AA$6,"",(A57+1)),A57))</f>
        <v/>
      </c>
      <c r="B58" t="str">
        <f>IF(A58="","",COUNTIFS($A$8:$A58,A58)-2)</f>
        <v/>
      </c>
      <c r="C58" t="str">
        <f t="shared" si="6"/>
        <v>Cars.com</v>
      </c>
      <c r="D58" t="str">
        <f>IFERROR(VLOOKUP($C58&amp;"-"&amp;$A58,KEY!$X$6:$Y$110,2,FALSE),"")</f>
        <v/>
      </c>
      <c r="E58" t="str">
        <f>IF(B58=-1,"*N",IF(B58=0,"*H",IF(B58&lt;(COUNTIFS(DATA_FINAL!$B$5:$B$350,C58,DATA_FINAL!$D$5:$D$350,D58)+1),VLOOKUP(C58&amp;"-"&amp;D58&amp;"-"&amp;B58,DATA_FINAL!$F$5:$G$350,2,FALSE),IF(B58=(COUNTIFS(DATA_FINAL!$B$5:$B$350,C58,DATA_FINAL!$D$5:$D$350,D58)+1),"*T",""))))</f>
        <v/>
      </c>
      <c r="F58" t="str">
        <f t="shared" si="8"/>
        <v/>
      </c>
      <c r="G58" s="64" t="str">
        <f>IF(E58="","***",IF(E58="*N",D58,IF(E58="*H",AA$9,IF(E58="*T","TOTAL (Store Count: "&amp;B57&amp;")",IFERROR(VLOOKUP(F58,DATA_FINAL!$A$5:$G$324,7,FALSE),"")))))</f>
        <v>***</v>
      </c>
      <c r="H58" s="71" t="str">
        <f>IF($G58=$D58,AF$8,IF($G58=$AA$9,AF$9,IF(LEFT($G58,5)=LEFT($AA$10,5),SUMIFS(DATA_FINAL!$AC$5:$AC$350,DATA_FINAL!$B$5:$B$350,$C58,DATA_FINAL!$D$5:$D$350,$D58),IF($G58="***","***",IFERROR(SUMIFS(DATA_FINAL!$AC$5:$AC$350,DATA_FINAL!$A$5:$A$350,$F58),"")))))</f>
        <v>***</v>
      </c>
      <c r="I58" s="72" t="str">
        <f>IF($G58=$D58,AB$8,IF($G58=$AA$9,AB$9,IF(LEFT($G58,5)=LEFT($AA$10,5),SUMIFS(DATA_FINAL!$P$5:$P$350,DATA_FINAL!$B$5:$B$350,$C58,DATA_FINAL!$D$5:$D$350,$D58),IF($G58="***","***",IFERROR(SUMIFS(DATA_FINAL!$P$5:$P$350,DATA_FINAL!$A$5:$A$350,$F58),"")))))</f>
        <v>***</v>
      </c>
      <c r="J58" s="72" t="str">
        <f>IF($G58=$D58,AC$8,IF($G58=$AA$9,AC$9,IF(LEFT($G58,5)=LEFT($AA$10,5),SUMIFS(DATA_FINAL!$S$5:$S$350,DATA_FINAL!$B$5:$B$350,$C58,DATA_FINAL!$D$5:$D$350,$D58),IF($G58="***","***",IFERROR(SUMIFS(DATA_FINAL!$S$5:$S$350,DATA_FINAL!$A$5:$A$350,$F58),"")))))</f>
        <v>***</v>
      </c>
      <c r="K58" s="84" t="str">
        <f t="shared" si="1"/>
        <v>***</v>
      </c>
      <c r="L58" s="72" t="str">
        <f t="shared" si="2"/>
        <v>***</v>
      </c>
      <c r="M58" s="72" t="str">
        <f t="shared" si="12"/>
        <v>***</v>
      </c>
      <c r="N58" s="71" t="str">
        <f>IF($G58=$D58,AJ$8,IF($G58=$AA$9,AJ$9,IF(LEFT($G58,5)=LEFT($AA$10,5),SUMIFS(DATA_FINAL!$AG$5:$AG$350,DATA_FINAL!$B$5:$B$350,$C58,DATA_FINAL!$D$5:$D$350,$D58),IF($G58="***","***",IFERROR(SUMIFS(DATA_FINAL!$AG$5:$AG$350,DATA_FINAL!$A$5:$A$350,$F58),"")))))</f>
        <v>***</v>
      </c>
      <c r="O58" s="307" t="str">
        <f t="shared" si="7"/>
        <v>***</v>
      </c>
    </row>
    <row r="59" spans="1:15" ht="15" customHeight="1" x14ac:dyDescent="0.35">
      <c r="A59" t="str">
        <f>IF(A58="","",IF(B58&gt;(SUMIFS(KEY!$Z$6:$Z$110,KEY!$X$6:$X$110,C59&amp;"-"&amp;A58)+1),IF((A58+1)&gt;$AA$6,"",(A58+1)),A58))</f>
        <v/>
      </c>
      <c r="B59" t="str">
        <f>IF(A59="","",COUNTIFS($A$8:$A59,A59)-2)</f>
        <v/>
      </c>
      <c r="C59" t="str">
        <f t="shared" si="6"/>
        <v>Cars.com</v>
      </c>
      <c r="D59" t="str">
        <f>IFERROR(VLOOKUP($C59&amp;"-"&amp;$A59,KEY!$X$6:$Y$110,2,FALSE),"")</f>
        <v/>
      </c>
      <c r="E59" t="str">
        <f>IF(B59=-1,"*N",IF(B59=0,"*H",IF(B59&lt;(COUNTIFS(DATA_FINAL!$B$5:$B$350,C59,DATA_FINAL!$D$5:$D$350,D59)+1),VLOOKUP(C59&amp;"-"&amp;D59&amp;"-"&amp;B59,DATA_FINAL!$F$5:$G$350,2,FALSE),IF(B59=(COUNTIFS(DATA_FINAL!$B$5:$B$350,C59,DATA_FINAL!$D$5:$D$350,D59)+1),"*T",""))))</f>
        <v/>
      </c>
      <c r="F59" t="str">
        <f t="shared" si="8"/>
        <v/>
      </c>
      <c r="G59" s="64" t="str">
        <f>IF(E59="","***",IF(E59="*N",D59,IF(E59="*H",AA$9,IF(E59="*T","TOTAL (Store Count: "&amp;B58&amp;")",IFERROR(VLOOKUP(F59,DATA_FINAL!$A$5:$G$324,7,FALSE),"")))))</f>
        <v>***</v>
      </c>
      <c r="H59" s="71" t="str">
        <f>IF($G59=$D59,AF$8,IF($G59=$AA$9,AF$9,IF(LEFT($G59,5)=LEFT($AA$10,5),SUMIFS(DATA_FINAL!$AC$5:$AC$350,DATA_FINAL!$B$5:$B$350,$C59,DATA_FINAL!$D$5:$D$350,$D59),IF($G59="***","***",IFERROR(SUMIFS(DATA_FINAL!$AC$5:$AC$350,DATA_FINAL!$A$5:$A$350,$F59),"")))))</f>
        <v>***</v>
      </c>
      <c r="I59" s="72" t="str">
        <f>IF($G59=$D59,AB$8,IF($G59=$AA$9,AB$9,IF(LEFT($G59,5)=LEFT($AA$10,5),SUMIFS(DATA_FINAL!$P$5:$P$350,DATA_FINAL!$B$5:$B$350,$C59,DATA_FINAL!$D$5:$D$350,$D59),IF($G59="***","***",IFERROR(SUMIFS(DATA_FINAL!$P$5:$P$350,DATA_FINAL!$A$5:$A$350,$F59),"")))))</f>
        <v>***</v>
      </c>
      <c r="J59" s="72" t="str">
        <f>IF($G59=$D59,AC$8,IF($G59=$AA$9,AC$9,IF(LEFT($G59,5)=LEFT($AA$10,5),SUMIFS(DATA_FINAL!$S$5:$S$350,DATA_FINAL!$B$5:$B$350,$C59,DATA_FINAL!$D$5:$D$350,$D59),IF($G59="***","***",IFERROR(SUMIFS(DATA_FINAL!$S$5:$S$350,DATA_FINAL!$A$5:$A$350,$F59),"")))))</f>
        <v>***</v>
      </c>
      <c r="K59" s="84" t="str">
        <f t="shared" si="1"/>
        <v>***</v>
      </c>
      <c r="L59" s="72" t="str">
        <f t="shared" si="2"/>
        <v>***</v>
      </c>
      <c r="M59" s="72" t="str">
        <f t="shared" si="12"/>
        <v>***</v>
      </c>
      <c r="N59" s="71" t="str">
        <f>IF($G59=$D59,AJ$8,IF($G59=$AA$9,AJ$9,IF(LEFT($G59,5)=LEFT($AA$10,5),SUMIFS(DATA_FINAL!$AG$5:$AG$350,DATA_FINAL!$B$5:$B$350,$C59,DATA_FINAL!$D$5:$D$350,$D59),IF($G59="***","***",IFERROR(SUMIFS(DATA_FINAL!$AG$5:$AG$350,DATA_FINAL!$A$5:$A$350,$F59),"")))))</f>
        <v>***</v>
      </c>
      <c r="O59" s="307" t="str">
        <f t="shared" si="7"/>
        <v>***</v>
      </c>
    </row>
    <row r="60" spans="1:15" ht="15" customHeight="1" x14ac:dyDescent="0.35">
      <c r="A60" t="str">
        <f>IF(A59="","",IF(B59&gt;(SUMIFS(KEY!$Z$6:$Z$110,KEY!$X$6:$X$110,C60&amp;"-"&amp;A59)+1),IF((A59+1)&gt;$AA$6,"",(A59+1)),A59))</f>
        <v/>
      </c>
      <c r="B60" t="str">
        <f>IF(A60="","",COUNTIFS($A$8:$A60,A60)-2)</f>
        <v/>
      </c>
      <c r="C60" t="str">
        <f t="shared" si="6"/>
        <v>Cars.com</v>
      </c>
      <c r="D60" t="str">
        <f>IFERROR(VLOOKUP($C60&amp;"-"&amp;$A60,KEY!$X$6:$Y$110,2,FALSE),"")</f>
        <v/>
      </c>
      <c r="E60" t="str">
        <f>IF(B60=-1,"*N",IF(B60=0,"*H",IF(B60&lt;(COUNTIFS(DATA_FINAL!$B$5:$B$350,C60,DATA_FINAL!$D$5:$D$350,D60)+1),VLOOKUP(C60&amp;"-"&amp;D60&amp;"-"&amp;B60,DATA_FINAL!$F$5:$G$350,2,FALSE),IF(B60=(COUNTIFS(DATA_FINAL!$B$5:$B$350,C60,DATA_FINAL!$D$5:$D$350,D60)+1),"*T",""))))</f>
        <v/>
      </c>
      <c r="F60" t="str">
        <f t="shared" si="8"/>
        <v/>
      </c>
      <c r="G60" s="64" t="str">
        <f>IF(E60="","***",IF(E60="*N",D60,IF(E60="*H",AA$9,IF(E60="*T","TOTAL (Store Count: "&amp;B59&amp;")",IFERROR(VLOOKUP(F60,DATA_FINAL!$A$5:$G$324,7,FALSE),"")))))</f>
        <v>***</v>
      </c>
      <c r="H60" s="71" t="str">
        <f>IF($G60=$D60,AF$8,IF($G60=$AA$9,AF$9,IF(LEFT($G60,5)=LEFT($AA$10,5),SUMIFS(DATA_FINAL!$AC$5:$AC$350,DATA_FINAL!$B$5:$B$350,$C60,DATA_FINAL!$D$5:$D$350,$D60),IF($G60="***","***",IFERROR(SUMIFS(DATA_FINAL!$AC$5:$AC$350,DATA_FINAL!$A$5:$A$350,$F60),"")))))</f>
        <v>***</v>
      </c>
      <c r="I60" s="72" t="str">
        <f>IF($G60=$D60,AB$8,IF($G60=$AA$9,AB$9,IF(LEFT($G60,5)=LEFT($AA$10,5),SUMIFS(DATA_FINAL!$P$5:$P$350,DATA_FINAL!$B$5:$B$350,$C60,DATA_FINAL!$D$5:$D$350,$D60),IF($G60="***","***",IFERROR(SUMIFS(DATA_FINAL!$P$5:$P$350,DATA_FINAL!$A$5:$A$350,$F60),"")))))</f>
        <v>***</v>
      </c>
      <c r="J60" s="72" t="str">
        <f>IF($G60=$D60,AC$8,IF($G60=$AA$9,AC$9,IF(LEFT($G60,5)=LEFT($AA$10,5),SUMIFS(DATA_FINAL!$S$5:$S$350,DATA_FINAL!$B$5:$B$350,$C60,DATA_FINAL!$D$5:$D$350,$D60),IF($G60="***","***",IFERROR(SUMIFS(DATA_FINAL!$S$5:$S$350,DATA_FINAL!$A$5:$A$350,$F60),"")))))</f>
        <v>***</v>
      </c>
      <c r="K60" s="84" t="str">
        <f t="shared" si="1"/>
        <v>***</v>
      </c>
      <c r="L60" s="72" t="str">
        <f t="shared" si="2"/>
        <v>***</v>
      </c>
      <c r="M60" s="72" t="str">
        <f t="shared" si="12"/>
        <v>***</v>
      </c>
      <c r="N60" s="71" t="str">
        <f>IF($G60=$D60,AJ$8,IF($G60=$AA$9,AJ$9,IF(LEFT($G60,5)=LEFT($AA$10,5),SUMIFS(DATA_FINAL!$AG$5:$AG$350,DATA_FINAL!$B$5:$B$350,$C60,DATA_FINAL!$D$5:$D$350,$D60),IF($G60="***","***",IFERROR(SUMIFS(DATA_FINAL!$AG$5:$AG$350,DATA_FINAL!$A$5:$A$350,$F60),"")))))</f>
        <v>***</v>
      </c>
      <c r="O60" s="307" t="str">
        <f t="shared" si="7"/>
        <v>***</v>
      </c>
    </row>
    <row r="61" spans="1:15" ht="15" customHeight="1" x14ac:dyDescent="0.35">
      <c r="A61" t="str">
        <f>IF(A60="","",IF(B60&gt;(SUMIFS(KEY!$Z$6:$Z$110,KEY!$X$6:$X$110,C61&amp;"-"&amp;A60)+1),IF((A60+1)&gt;$AA$6,"",(A60+1)),A60))</f>
        <v/>
      </c>
      <c r="B61" t="str">
        <f>IF(A61="","",COUNTIFS($A$8:$A61,A61)-2)</f>
        <v/>
      </c>
      <c r="C61" t="str">
        <f t="shared" si="6"/>
        <v>Cars.com</v>
      </c>
      <c r="D61" t="str">
        <f>IFERROR(VLOOKUP($C61&amp;"-"&amp;$A61,KEY!$X$6:$Y$110,2,FALSE),"")</f>
        <v/>
      </c>
      <c r="E61" t="str">
        <f>IF(B61=-1,"*N",IF(B61=0,"*H",IF(B61&lt;(COUNTIFS(DATA_FINAL!$B$5:$B$350,C61,DATA_FINAL!$D$5:$D$350,D61)+1),VLOOKUP(C61&amp;"-"&amp;D61&amp;"-"&amp;B61,DATA_FINAL!$F$5:$G$350,2,FALSE),IF(B61=(COUNTIFS(DATA_FINAL!$B$5:$B$350,C61,DATA_FINAL!$D$5:$D$350,D61)+1),"*T",""))))</f>
        <v/>
      </c>
      <c r="F61" t="str">
        <f t="shared" si="8"/>
        <v/>
      </c>
      <c r="G61" s="64" t="str">
        <f>IF(E61="","***",IF(E61="*N",D61,IF(E61="*H",AA$9,IF(E61="*T","TOTAL (Store Count: "&amp;B60&amp;")",IFERROR(VLOOKUP(F61,DATA_FINAL!$A$5:$G$324,7,FALSE),"")))))</f>
        <v>***</v>
      </c>
      <c r="H61" s="71" t="str">
        <f>IF($G61=$D61,AF$8,IF($G61=$AA$9,AF$9,IF(LEFT($G61,5)=LEFT($AA$10,5),SUMIFS(DATA_FINAL!$AC$5:$AC$350,DATA_FINAL!$B$5:$B$350,$C61,DATA_FINAL!$D$5:$D$350,$D61),IF($G61="***","***",IFERROR(SUMIFS(DATA_FINAL!$AC$5:$AC$350,DATA_FINAL!$A$5:$A$350,$F61),"")))))</f>
        <v>***</v>
      </c>
      <c r="I61" s="72" t="str">
        <f>IF($G61=$D61,AB$8,IF($G61=$AA$9,AB$9,IF(LEFT($G61,5)=LEFT($AA$10,5),SUMIFS(DATA_FINAL!$P$5:$P$350,DATA_FINAL!$B$5:$B$350,$C61,DATA_FINAL!$D$5:$D$350,$D61),IF($G61="***","***",IFERROR(SUMIFS(DATA_FINAL!$P$5:$P$350,DATA_FINAL!$A$5:$A$350,$F61),"")))))</f>
        <v>***</v>
      </c>
      <c r="J61" s="72" t="str">
        <f>IF($G61=$D61,AC$8,IF($G61=$AA$9,AC$9,IF(LEFT($G61,5)=LEFT($AA$10,5),SUMIFS(DATA_FINAL!$S$5:$S$350,DATA_FINAL!$B$5:$B$350,$C61,DATA_FINAL!$D$5:$D$350,$D61),IF($G61="***","***",IFERROR(SUMIFS(DATA_FINAL!$S$5:$S$350,DATA_FINAL!$A$5:$A$350,$F61),"")))))</f>
        <v>***</v>
      </c>
      <c r="K61" s="84" t="str">
        <f t="shared" si="1"/>
        <v>***</v>
      </c>
      <c r="L61" s="72" t="str">
        <f t="shared" si="2"/>
        <v>***</v>
      </c>
      <c r="M61" s="72" t="str">
        <f t="shared" si="12"/>
        <v>***</v>
      </c>
      <c r="N61" s="71" t="str">
        <f>IF($G61=$D61,AJ$8,IF($G61=$AA$9,AJ$9,IF(LEFT($G61,5)=LEFT($AA$10,5),SUMIFS(DATA_FINAL!$AG$5:$AG$350,DATA_FINAL!$B$5:$B$350,$C61,DATA_FINAL!$D$5:$D$350,$D61),IF($G61="***","***",IFERROR(SUMIFS(DATA_FINAL!$AG$5:$AG$350,DATA_FINAL!$A$5:$A$350,$F61),"")))))</f>
        <v>***</v>
      </c>
      <c r="O61" s="307" t="str">
        <f t="shared" si="7"/>
        <v>***</v>
      </c>
    </row>
    <row r="62" spans="1:15" ht="15" customHeight="1" x14ac:dyDescent="0.35">
      <c r="A62" t="str">
        <f>IF(A61="","",IF(B61&gt;(SUMIFS(KEY!$Z$6:$Z$110,KEY!$X$6:$X$110,C62&amp;"-"&amp;A61)+1),IF((A61+1)&gt;$AA$6,"",(A61+1)),A61))</f>
        <v/>
      </c>
      <c r="B62" t="str">
        <f>IF(A62="","",COUNTIFS($A$8:$A62,A62)-2)</f>
        <v/>
      </c>
      <c r="C62" t="str">
        <f t="shared" si="6"/>
        <v>Cars.com</v>
      </c>
      <c r="D62" t="str">
        <f>IFERROR(VLOOKUP($C62&amp;"-"&amp;$A62,KEY!$X$6:$Y$110,2,FALSE),"")</f>
        <v/>
      </c>
      <c r="E62" t="str">
        <f>IF(B62=-1,"*N",IF(B62=0,"*H",IF(B62&lt;(COUNTIFS(DATA_FINAL!$B$5:$B$350,C62,DATA_FINAL!$D$5:$D$350,D62)+1),VLOOKUP(C62&amp;"-"&amp;D62&amp;"-"&amp;B62,DATA_FINAL!$F$5:$G$350,2,FALSE),IF(B62=(COUNTIFS(DATA_FINAL!$B$5:$B$350,C62,DATA_FINAL!$D$5:$D$350,D62)+1),"*T",""))))</f>
        <v/>
      </c>
      <c r="F62" t="str">
        <f t="shared" si="8"/>
        <v/>
      </c>
      <c r="G62" s="64" t="str">
        <f>IF(E62="","***",IF(E62="*N",D62,IF(E62="*H",AA$9,IF(E62="*T","TOTAL (Store Count: "&amp;B61&amp;")",IFERROR(VLOOKUP(F62,DATA_FINAL!$A$5:$G$324,7,FALSE),"")))))</f>
        <v>***</v>
      </c>
      <c r="H62" s="71" t="str">
        <f>IF($G62=$D62,AF$8,IF($G62=$AA$9,AF$9,IF(LEFT($G62,5)=LEFT($AA$10,5),SUMIFS(DATA_FINAL!$AC$5:$AC$350,DATA_FINAL!$B$5:$B$350,$C62,DATA_FINAL!$D$5:$D$350,$D62),IF($G62="***","***",IFERROR(SUMIFS(DATA_FINAL!$AC$5:$AC$350,DATA_FINAL!$A$5:$A$350,$F62),"")))))</f>
        <v>***</v>
      </c>
      <c r="I62" s="72" t="str">
        <f>IF($G62=$D62,AB$8,IF($G62=$AA$9,AB$9,IF(LEFT($G62,5)=LEFT($AA$10,5),SUMIFS(DATA_FINAL!$P$5:$P$350,DATA_FINAL!$B$5:$B$350,$C62,DATA_FINAL!$D$5:$D$350,$D62),IF($G62="***","***",IFERROR(SUMIFS(DATA_FINAL!$P$5:$P$350,DATA_FINAL!$A$5:$A$350,$F62),"")))))</f>
        <v>***</v>
      </c>
      <c r="J62" s="72" t="str">
        <f>IF($G62=$D62,AC$8,IF($G62=$AA$9,AC$9,IF(LEFT($G62,5)=LEFT($AA$10,5),SUMIFS(DATA_FINAL!$S$5:$S$350,DATA_FINAL!$B$5:$B$350,$C62,DATA_FINAL!$D$5:$D$350,$D62),IF($G62="***","***",IFERROR(SUMIFS(DATA_FINAL!$S$5:$S$350,DATA_FINAL!$A$5:$A$350,$F62),"")))))</f>
        <v>***</v>
      </c>
      <c r="K62" s="84" t="str">
        <f t="shared" si="1"/>
        <v>***</v>
      </c>
      <c r="L62" s="72" t="str">
        <f t="shared" si="2"/>
        <v>***</v>
      </c>
      <c r="M62" s="72" t="str">
        <f t="shared" si="12"/>
        <v>***</v>
      </c>
      <c r="N62" s="71" t="str">
        <f>IF($G62=$D62,AJ$8,IF($G62=$AA$9,AJ$9,IF(LEFT($G62,5)=LEFT($AA$10,5),SUMIFS(DATA_FINAL!$AG$5:$AG$350,DATA_FINAL!$B$5:$B$350,$C62,DATA_FINAL!$D$5:$D$350,$D62),IF($G62="***","***",IFERROR(SUMIFS(DATA_FINAL!$AG$5:$AG$350,DATA_FINAL!$A$5:$A$350,$F62),"")))))</f>
        <v>***</v>
      </c>
      <c r="O62" s="307" t="str">
        <f t="shared" si="7"/>
        <v>***</v>
      </c>
    </row>
    <row r="63" spans="1:15" ht="15" customHeight="1" x14ac:dyDescent="0.35">
      <c r="A63" t="str">
        <f>IF(A62="","",IF(B62&gt;(SUMIFS(KEY!$Z$6:$Z$110,KEY!$X$6:$X$110,C63&amp;"-"&amp;A62)+1),IF((A62+1)&gt;$AA$6,"",(A62+1)),A62))</f>
        <v/>
      </c>
      <c r="B63" t="str">
        <f>IF(A63="","",COUNTIFS($A$8:$A63,A63)-2)</f>
        <v/>
      </c>
      <c r="C63" t="str">
        <f t="shared" si="6"/>
        <v>Cars.com</v>
      </c>
      <c r="D63" t="str">
        <f>IFERROR(VLOOKUP($C63&amp;"-"&amp;$A63,KEY!$X$6:$Y$110,2,FALSE),"")</f>
        <v/>
      </c>
      <c r="E63" t="str">
        <f>IF(B63=-1,"*N",IF(B63=0,"*H",IF(B63&lt;(COUNTIFS(DATA_FINAL!$B$5:$B$350,C63,DATA_FINAL!$D$5:$D$350,D63)+1),VLOOKUP(C63&amp;"-"&amp;D63&amp;"-"&amp;B63,DATA_FINAL!$F$5:$G$350,2,FALSE),IF(B63=(COUNTIFS(DATA_FINAL!$B$5:$B$350,C63,DATA_FINAL!$D$5:$D$350,D63)+1),"*T",""))))</f>
        <v/>
      </c>
      <c r="F63" t="str">
        <f t="shared" si="8"/>
        <v/>
      </c>
      <c r="G63" s="64" t="str">
        <f>IF(E63="","***",IF(E63="*N",D63,IF(E63="*H",AA$9,IF(E63="*T","TOTAL (Store Count: "&amp;B62&amp;")",IFERROR(VLOOKUP(F63,DATA_FINAL!$A$5:$G$324,7,FALSE),"")))))</f>
        <v>***</v>
      </c>
      <c r="H63" s="71" t="str">
        <f>IF($G63=$D63,AF$8,IF($G63=$AA$9,AF$9,IF(LEFT($G63,5)=LEFT($AA$10,5),SUMIFS(DATA_FINAL!$AC$5:$AC$350,DATA_FINAL!$B$5:$B$350,$C63,DATA_FINAL!$D$5:$D$350,$D63),IF($G63="***","***",IFERROR(SUMIFS(DATA_FINAL!$AC$5:$AC$350,DATA_FINAL!$A$5:$A$350,$F63),"")))))</f>
        <v>***</v>
      </c>
      <c r="I63" s="72" t="str">
        <f>IF($G63=$D63,AB$8,IF($G63=$AA$9,AB$9,IF(LEFT($G63,5)=LEFT($AA$10,5),SUMIFS(DATA_FINAL!$P$5:$P$350,DATA_FINAL!$B$5:$B$350,$C63,DATA_FINAL!$D$5:$D$350,$D63),IF($G63="***","***",IFERROR(SUMIFS(DATA_FINAL!$P$5:$P$350,DATA_FINAL!$A$5:$A$350,$F63),"")))))</f>
        <v>***</v>
      </c>
      <c r="J63" s="72" t="str">
        <f>IF($G63=$D63,AC$8,IF($G63=$AA$9,AC$9,IF(LEFT($G63,5)=LEFT($AA$10,5),SUMIFS(DATA_FINAL!$S$5:$S$350,DATA_FINAL!$B$5:$B$350,$C63,DATA_FINAL!$D$5:$D$350,$D63),IF($G63="***","***",IFERROR(SUMIFS(DATA_FINAL!$S$5:$S$350,DATA_FINAL!$A$5:$A$350,$F63),"")))))</f>
        <v>***</v>
      </c>
      <c r="K63" s="84" t="str">
        <f t="shared" si="1"/>
        <v>***</v>
      </c>
      <c r="L63" s="72" t="str">
        <f t="shared" si="2"/>
        <v>***</v>
      </c>
      <c r="M63" s="72" t="str">
        <f t="shared" si="12"/>
        <v>***</v>
      </c>
      <c r="N63" s="71" t="str">
        <f>IF($G63=$D63,AJ$8,IF($G63=$AA$9,AJ$9,IF(LEFT($G63,5)=LEFT($AA$10,5),SUMIFS(DATA_FINAL!$AG$5:$AG$350,DATA_FINAL!$B$5:$B$350,$C63,DATA_FINAL!$D$5:$D$350,$D63),IF($G63="***","***",IFERROR(SUMIFS(DATA_FINAL!$AG$5:$AG$350,DATA_FINAL!$A$5:$A$350,$F63),"")))))</f>
        <v>***</v>
      </c>
      <c r="O63" s="307" t="str">
        <f t="shared" si="7"/>
        <v>***</v>
      </c>
    </row>
    <row r="64" spans="1:15" ht="15" customHeight="1" x14ac:dyDescent="0.35">
      <c r="A64" t="str">
        <f>IF(A63="","",IF(B63&gt;(SUMIFS(KEY!$Z$6:$Z$110,KEY!$X$6:$X$110,C64&amp;"-"&amp;A63)+1),IF((A63+1)&gt;$AA$6,"",(A63+1)),A63))</f>
        <v/>
      </c>
      <c r="B64" t="str">
        <f>IF(A64="","",COUNTIFS($A$8:$A64,A64)-2)</f>
        <v/>
      </c>
      <c r="C64" t="str">
        <f t="shared" si="6"/>
        <v>Cars.com</v>
      </c>
      <c r="D64" t="str">
        <f>IFERROR(VLOOKUP($C64&amp;"-"&amp;$A64,KEY!$X$6:$Y$110,2,FALSE),"")</f>
        <v/>
      </c>
      <c r="E64" t="str">
        <f>IF(B64=-1,"*N",IF(B64=0,"*H",IF(B64&lt;(COUNTIFS(DATA_FINAL!$B$5:$B$350,C64,DATA_FINAL!$D$5:$D$350,D64)+1),VLOOKUP(C64&amp;"-"&amp;D64&amp;"-"&amp;B64,DATA_FINAL!$F$5:$G$350,2,FALSE),IF(B64=(COUNTIFS(DATA_FINAL!$B$5:$B$350,C64,DATA_FINAL!$D$5:$D$350,D64)+1),"*T",""))))</f>
        <v/>
      </c>
      <c r="F64" t="str">
        <f t="shared" si="8"/>
        <v/>
      </c>
      <c r="G64" s="64" t="str">
        <f>IF(E64="","***",IF(E64="*N",D64,IF(E64="*H",AA$9,IF(E64="*T","TOTAL (Store Count: "&amp;B63&amp;")",IFERROR(VLOOKUP(F64,DATA_FINAL!$A$5:$G$324,7,FALSE),"")))))</f>
        <v>***</v>
      </c>
      <c r="H64" s="71" t="str">
        <f>IF($G64=$D64,AF$8,IF($G64=$AA$9,AF$9,IF(LEFT($G64,5)=LEFT($AA$10,5),SUMIFS(DATA_FINAL!$AC$5:$AC$350,DATA_FINAL!$B$5:$B$350,$C64,DATA_FINAL!$D$5:$D$350,$D64),IF($G64="***","***",IFERROR(SUMIFS(DATA_FINAL!$AC$5:$AC$350,DATA_FINAL!$A$5:$A$350,$F64),"")))))</f>
        <v>***</v>
      </c>
      <c r="I64" s="72" t="str">
        <f>IF($G64=$D64,AB$8,IF($G64=$AA$9,AB$9,IF(LEFT($G64,5)=LEFT($AA$10,5),SUMIFS(DATA_FINAL!$P$5:$P$350,DATA_FINAL!$B$5:$B$350,$C64,DATA_FINAL!$D$5:$D$350,$D64),IF($G64="***","***",IFERROR(SUMIFS(DATA_FINAL!$P$5:$P$350,DATA_FINAL!$A$5:$A$350,$F64),"")))))</f>
        <v>***</v>
      </c>
      <c r="J64" s="72" t="str">
        <f>IF($G64=$D64,AC$8,IF($G64=$AA$9,AC$9,IF(LEFT($G64,5)=LEFT($AA$10,5),SUMIFS(DATA_FINAL!$S$5:$S$350,DATA_FINAL!$B$5:$B$350,$C64,DATA_FINAL!$D$5:$D$350,$D64),IF($G64="***","***",IFERROR(SUMIFS(DATA_FINAL!$S$5:$S$350,DATA_FINAL!$A$5:$A$350,$F64),"")))))</f>
        <v>***</v>
      </c>
      <c r="K64" s="84" t="str">
        <f t="shared" si="1"/>
        <v>***</v>
      </c>
      <c r="L64" s="72" t="str">
        <f t="shared" si="2"/>
        <v>***</v>
      </c>
      <c r="M64" s="72" t="str">
        <f t="shared" si="12"/>
        <v>***</v>
      </c>
      <c r="N64" s="71" t="str">
        <f>IF($G64=$D64,AJ$8,IF($G64=$AA$9,AJ$9,IF(LEFT($G64,5)=LEFT($AA$10,5),SUMIFS(DATA_FINAL!$AG$5:$AG$350,DATA_FINAL!$B$5:$B$350,$C64,DATA_FINAL!$D$5:$D$350,$D64),IF($G64="***","***",IFERROR(SUMIFS(DATA_FINAL!$AG$5:$AG$350,DATA_FINAL!$A$5:$A$350,$F64),"")))))</f>
        <v>***</v>
      </c>
      <c r="O64" s="307" t="str">
        <f t="shared" si="7"/>
        <v>***</v>
      </c>
    </row>
    <row r="65" spans="1:15" ht="15" customHeight="1" x14ac:dyDescent="0.35">
      <c r="A65" t="str">
        <f>IF(A64="","",IF(B64&gt;(SUMIFS(KEY!$Z$6:$Z$110,KEY!$X$6:$X$110,C65&amp;"-"&amp;A64)+1),IF((A64+1)&gt;$AA$6,"",(A64+1)),A64))</f>
        <v/>
      </c>
      <c r="B65" t="str">
        <f>IF(A65="","",COUNTIFS($A$8:$A65,A65)-2)</f>
        <v/>
      </c>
      <c r="C65" t="str">
        <f t="shared" si="6"/>
        <v>Cars.com</v>
      </c>
      <c r="D65" t="str">
        <f>IFERROR(VLOOKUP($C65&amp;"-"&amp;$A65,KEY!$X$6:$Y$110,2,FALSE),"")</f>
        <v/>
      </c>
      <c r="E65" t="str">
        <f>IF(B65=-1,"*N",IF(B65=0,"*H",IF(B65&lt;(COUNTIFS(DATA_FINAL!$B$5:$B$350,C65,DATA_FINAL!$D$5:$D$350,D65)+1),VLOOKUP(C65&amp;"-"&amp;D65&amp;"-"&amp;B65,DATA_FINAL!$F$5:$G$350,2,FALSE),IF(B65=(COUNTIFS(DATA_FINAL!$B$5:$B$350,C65,DATA_FINAL!$D$5:$D$350,D65)+1),"*T",""))))</f>
        <v/>
      </c>
      <c r="F65" t="str">
        <f t="shared" si="8"/>
        <v/>
      </c>
      <c r="G65" s="64" t="str">
        <f>IF(E65="","***",IF(E65="*N",D65,IF(E65="*H",AA$9,IF(E65="*T","TOTAL (Store Count: "&amp;B64&amp;")",IFERROR(VLOOKUP(F65,DATA_FINAL!$A$5:$G$324,7,FALSE),"")))))</f>
        <v>***</v>
      </c>
      <c r="H65" s="71" t="str">
        <f>IF($G65=$D65,AF$8,IF($G65=$AA$9,AF$9,IF(LEFT($G65,5)=LEFT($AA$10,5),SUMIFS(DATA_FINAL!$AC$5:$AC$350,DATA_FINAL!$B$5:$B$350,$C65,DATA_FINAL!$D$5:$D$350,$D65),IF($G65="***","***",IFERROR(SUMIFS(DATA_FINAL!$AC$5:$AC$350,DATA_FINAL!$A$5:$A$350,$F65),"")))))</f>
        <v>***</v>
      </c>
      <c r="I65" s="72" t="str">
        <f>IF($G65=$D65,AB$8,IF($G65=$AA$9,AB$9,IF(LEFT($G65,5)=LEFT($AA$10,5),SUMIFS(DATA_FINAL!$P$5:$P$350,DATA_FINAL!$B$5:$B$350,$C65,DATA_FINAL!$D$5:$D$350,$D65),IF($G65="***","***",IFERROR(SUMIFS(DATA_FINAL!$P$5:$P$350,DATA_FINAL!$A$5:$A$350,$F65),"")))))</f>
        <v>***</v>
      </c>
      <c r="J65" s="72" t="str">
        <f>IF($G65=$D65,AC$8,IF($G65=$AA$9,AC$9,IF(LEFT($G65,5)=LEFT($AA$10,5),SUMIFS(DATA_FINAL!$S$5:$S$350,DATA_FINAL!$B$5:$B$350,$C65,DATA_FINAL!$D$5:$D$350,$D65),IF($G65="***","***",IFERROR(SUMIFS(DATA_FINAL!$S$5:$S$350,DATA_FINAL!$A$5:$A$350,$F65),"")))))</f>
        <v>***</v>
      </c>
      <c r="K65" s="84" t="str">
        <f t="shared" si="1"/>
        <v>***</v>
      </c>
      <c r="L65" s="72" t="str">
        <f t="shared" si="2"/>
        <v>***</v>
      </c>
      <c r="M65" s="72" t="str">
        <f t="shared" si="12"/>
        <v>***</v>
      </c>
      <c r="N65" s="71" t="str">
        <f>IF($G65=$D65,AJ$8,IF($G65=$AA$9,AJ$9,IF(LEFT($G65,5)=LEFT($AA$10,5),SUMIFS(DATA_FINAL!$AG$5:$AG$350,DATA_FINAL!$B$5:$B$350,$C65,DATA_FINAL!$D$5:$D$350,$D65),IF($G65="***","***",IFERROR(SUMIFS(DATA_FINAL!$AG$5:$AG$350,DATA_FINAL!$A$5:$A$350,$F65),"")))))</f>
        <v>***</v>
      </c>
      <c r="O65" s="307" t="str">
        <f t="shared" si="7"/>
        <v>***</v>
      </c>
    </row>
    <row r="66" spans="1:15" ht="15" customHeight="1" x14ac:dyDescent="0.35">
      <c r="A66" t="str">
        <f>IF(A65="","",IF(B65&gt;(SUMIFS(KEY!$Z$6:$Z$110,KEY!$X$6:$X$110,C66&amp;"-"&amp;A65)+1),IF((A65+1)&gt;$AA$6,"",(A65+1)),A65))</f>
        <v/>
      </c>
      <c r="B66" t="str">
        <f>IF(A66="","",COUNTIFS($A$8:$A66,A66)-2)</f>
        <v/>
      </c>
      <c r="C66" t="str">
        <f t="shared" si="6"/>
        <v>Cars.com</v>
      </c>
      <c r="D66" t="str">
        <f>IFERROR(VLOOKUP($C66&amp;"-"&amp;$A66,KEY!$X$6:$Y$110,2,FALSE),"")</f>
        <v/>
      </c>
      <c r="E66" t="str">
        <f>IF(B66=-1,"*N",IF(B66=0,"*H",IF(B66&lt;(COUNTIFS(DATA_FINAL!$B$5:$B$350,C66,DATA_FINAL!$D$5:$D$350,D66)+1),VLOOKUP(C66&amp;"-"&amp;D66&amp;"-"&amp;B66,DATA_FINAL!$F$5:$G$350,2,FALSE),IF(B66=(COUNTIFS(DATA_FINAL!$B$5:$B$350,C66,DATA_FINAL!$D$5:$D$350,D66)+1),"*T",""))))</f>
        <v/>
      </c>
      <c r="F66" t="str">
        <f t="shared" si="8"/>
        <v/>
      </c>
      <c r="G66" s="64" t="str">
        <f>IF(E66="","***",IF(E66="*N",D66,IF(E66="*H",AA$9,IF(E66="*T","TOTAL (Store Count: "&amp;B65&amp;")",IFERROR(VLOOKUP(F66,DATA_FINAL!$A$5:$G$324,7,FALSE),"")))))</f>
        <v>***</v>
      </c>
      <c r="H66" s="71" t="str">
        <f>IF($G66=$D66,AF$8,IF($G66=$AA$9,AF$9,IF(LEFT($G66,5)=LEFT($AA$10,5),SUMIFS(DATA_FINAL!$AC$5:$AC$350,DATA_FINAL!$B$5:$B$350,$C66,DATA_FINAL!$D$5:$D$350,$D66),IF($G66="***","***",IFERROR(SUMIFS(DATA_FINAL!$AC$5:$AC$350,DATA_FINAL!$A$5:$A$350,$F66),"")))))</f>
        <v>***</v>
      </c>
      <c r="I66" s="72" t="str">
        <f>IF($G66=$D66,AB$8,IF($G66=$AA$9,AB$9,IF(LEFT($G66,5)=LEFT($AA$10,5),SUMIFS(DATA_FINAL!$P$5:$P$350,DATA_FINAL!$B$5:$B$350,$C66,DATA_FINAL!$D$5:$D$350,$D66),IF($G66="***","***",IFERROR(SUMIFS(DATA_FINAL!$P$5:$P$350,DATA_FINAL!$A$5:$A$350,$F66),"")))))</f>
        <v>***</v>
      </c>
      <c r="J66" s="72" t="str">
        <f>IF($G66=$D66,AC$8,IF($G66=$AA$9,AC$9,IF(LEFT($G66,5)=LEFT($AA$10,5),SUMIFS(DATA_FINAL!$S$5:$S$350,DATA_FINAL!$B$5:$B$350,$C66,DATA_FINAL!$D$5:$D$350,$D66),IF($G66="***","***",IFERROR(SUMIFS(DATA_FINAL!$S$5:$S$350,DATA_FINAL!$A$5:$A$350,$F66),"")))))</f>
        <v>***</v>
      </c>
      <c r="K66" s="84" t="str">
        <f t="shared" si="1"/>
        <v>***</v>
      </c>
      <c r="L66" s="72" t="str">
        <f t="shared" si="2"/>
        <v>***</v>
      </c>
      <c r="M66" s="72" t="str">
        <f t="shared" si="12"/>
        <v>***</v>
      </c>
      <c r="N66" s="71" t="str">
        <f>IF($G66=$D66,AJ$8,IF($G66=$AA$9,AJ$9,IF(LEFT($G66,5)=LEFT($AA$10,5),SUMIFS(DATA_FINAL!$AG$5:$AG$350,DATA_FINAL!$B$5:$B$350,$C66,DATA_FINAL!$D$5:$D$350,$D66),IF($G66="***","***",IFERROR(SUMIFS(DATA_FINAL!$AG$5:$AG$350,DATA_FINAL!$A$5:$A$350,$F66),"")))))</f>
        <v>***</v>
      </c>
      <c r="O66" s="307" t="str">
        <f t="shared" si="7"/>
        <v>***</v>
      </c>
    </row>
    <row r="67" spans="1:15" ht="15" customHeight="1" x14ac:dyDescent="0.35">
      <c r="A67" t="str">
        <f>IF(A66="","",IF(B66&gt;(SUMIFS(KEY!$Z$6:$Z$110,KEY!$X$6:$X$110,C67&amp;"-"&amp;A66)+1),IF((A66+1)&gt;$AA$6,"",(A66+1)),A66))</f>
        <v/>
      </c>
      <c r="B67" t="str">
        <f>IF(A67="","",COUNTIFS($A$8:$A67,A67)-2)</f>
        <v/>
      </c>
      <c r="C67" t="str">
        <f t="shared" si="6"/>
        <v>Cars.com</v>
      </c>
      <c r="D67" t="str">
        <f>IFERROR(VLOOKUP($C67&amp;"-"&amp;$A67,KEY!$X$6:$Y$110,2,FALSE),"")</f>
        <v/>
      </c>
      <c r="E67" t="str">
        <f>IF(B67=-1,"*N",IF(B67=0,"*H",IF(B67&lt;(COUNTIFS(DATA_FINAL!$B$5:$B$350,C67,DATA_FINAL!$D$5:$D$350,D67)+1),VLOOKUP(C67&amp;"-"&amp;D67&amp;"-"&amp;B67,DATA_FINAL!$F$5:$G$350,2,FALSE),IF(B67=(COUNTIFS(DATA_FINAL!$B$5:$B$350,C67,DATA_FINAL!$D$5:$D$350,D67)+1),"*T",""))))</f>
        <v/>
      </c>
      <c r="F67" t="str">
        <f t="shared" si="8"/>
        <v/>
      </c>
      <c r="G67" s="64" t="str">
        <f>IF(E67="","***",IF(E67="*N",D67,IF(E67="*H",AA$9,IF(E67="*T","TOTAL (Store Count: "&amp;B66&amp;")",IFERROR(VLOOKUP(F67,DATA_FINAL!$A$5:$G$324,7,FALSE),"")))))</f>
        <v>***</v>
      </c>
      <c r="H67" s="71" t="str">
        <f>IF($G67=$D67,AF$8,IF($G67=$AA$9,AF$9,IF(LEFT($G67,5)=LEFT($AA$10,5),SUMIFS(DATA_FINAL!$AC$5:$AC$350,DATA_FINAL!$B$5:$B$350,$C67,DATA_FINAL!$D$5:$D$350,$D67),IF($G67="***","***",IFERROR(SUMIFS(DATA_FINAL!$AC$5:$AC$350,DATA_FINAL!$A$5:$A$350,$F67),"")))))</f>
        <v>***</v>
      </c>
      <c r="I67" s="72" t="str">
        <f>IF($G67=$D67,AB$8,IF($G67=$AA$9,AB$9,IF(LEFT($G67,5)=LEFT($AA$10,5),SUMIFS(DATA_FINAL!$P$5:$P$350,DATA_FINAL!$B$5:$B$350,$C67,DATA_FINAL!$D$5:$D$350,$D67),IF($G67="***","***",IFERROR(SUMIFS(DATA_FINAL!$P$5:$P$350,DATA_FINAL!$A$5:$A$350,$F67),"")))))</f>
        <v>***</v>
      </c>
      <c r="J67" s="72" t="str">
        <f>IF($G67=$D67,AC$8,IF($G67=$AA$9,AC$9,IF(LEFT($G67,5)=LEFT($AA$10,5),SUMIFS(DATA_FINAL!$S$5:$S$350,DATA_FINAL!$B$5:$B$350,$C67,DATA_FINAL!$D$5:$D$350,$D67),IF($G67="***","***",IFERROR(SUMIFS(DATA_FINAL!$S$5:$S$350,DATA_FINAL!$A$5:$A$350,$F67),"")))))</f>
        <v>***</v>
      </c>
      <c r="K67" s="84" t="str">
        <f t="shared" si="1"/>
        <v>***</v>
      </c>
      <c r="L67" s="72" t="str">
        <f t="shared" si="2"/>
        <v>***</v>
      </c>
      <c r="M67" s="72" t="str">
        <f t="shared" si="12"/>
        <v>***</v>
      </c>
      <c r="N67" s="71" t="str">
        <f>IF($G67=$D67,AJ$8,IF($G67=$AA$9,AJ$9,IF(LEFT($G67,5)=LEFT($AA$10,5),SUMIFS(DATA_FINAL!$AG$5:$AG$350,DATA_FINAL!$B$5:$B$350,$C67,DATA_FINAL!$D$5:$D$350,$D67),IF($G67="***","***",IFERROR(SUMIFS(DATA_FINAL!$AG$5:$AG$350,DATA_FINAL!$A$5:$A$350,$F67),"")))))</f>
        <v>***</v>
      </c>
      <c r="O67" s="307" t="str">
        <f t="shared" si="7"/>
        <v>***</v>
      </c>
    </row>
    <row r="68" spans="1:15" ht="15" customHeight="1" x14ac:dyDescent="0.35">
      <c r="A68" t="str">
        <f>IF(A67="","",IF(B67&gt;(SUMIFS(KEY!$Z$6:$Z$110,KEY!$X$6:$X$110,C68&amp;"-"&amp;A67)+1),IF((A67+1)&gt;$AA$6,"",(A67+1)),A67))</f>
        <v/>
      </c>
      <c r="B68" t="str">
        <f>IF(A68="","",COUNTIFS($A$8:$A68,A68)-2)</f>
        <v/>
      </c>
      <c r="C68" t="str">
        <f t="shared" si="6"/>
        <v>Cars.com</v>
      </c>
      <c r="D68" t="str">
        <f>IFERROR(VLOOKUP($C68&amp;"-"&amp;$A68,KEY!$X$6:$Y$110,2,FALSE),"")</f>
        <v/>
      </c>
      <c r="E68" t="str">
        <f>IF(B68=-1,"*N",IF(B68=0,"*H",IF(B68&lt;(COUNTIFS(DATA_FINAL!$B$5:$B$350,C68,DATA_FINAL!$D$5:$D$350,D68)+1),VLOOKUP(C68&amp;"-"&amp;D68&amp;"-"&amp;B68,DATA_FINAL!$F$5:$G$350,2,FALSE),IF(B68=(COUNTIFS(DATA_FINAL!$B$5:$B$350,C68,DATA_FINAL!$D$5:$D$350,D68)+1),"*T",""))))</f>
        <v/>
      </c>
      <c r="F68" t="str">
        <f t="shared" si="8"/>
        <v/>
      </c>
      <c r="G68" s="64" t="str">
        <f>IF(E68="","***",IF(E68="*N",D68,IF(E68="*H",AA$9,IF(E68="*T","TOTAL (Store Count: "&amp;B67&amp;")",IFERROR(VLOOKUP(F68,DATA_FINAL!$A$5:$G$324,7,FALSE),"")))))</f>
        <v>***</v>
      </c>
      <c r="H68" s="71" t="str">
        <f>IF($G68=$D68,AF$8,IF($G68=$AA$9,AF$9,IF(LEFT($G68,5)=LEFT($AA$10,5),SUMIFS(DATA_FINAL!$AC$5:$AC$350,DATA_FINAL!$B$5:$B$350,$C68,DATA_FINAL!$D$5:$D$350,$D68),IF($G68="***","***",IFERROR(SUMIFS(DATA_FINAL!$AC$5:$AC$350,DATA_FINAL!$A$5:$A$350,$F68),"")))))</f>
        <v>***</v>
      </c>
      <c r="I68" s="72" t="str">
        <f>IF($G68=$D68,AB$8,IF($G68=$AA$9,AB$9,IF(LEFT($G68,5)=LEFT($AA$10,5),SUMIFS(DATA_FINAL!$P$5:$P$350,DATA_FINAL!$B$5:$B$350,$C68,DATA_FINAL!$D$5:$D$350,$D68),IF($G68="***","***",IFERROR(SUMIFS(DATA_FINAL!$P$5:$P$350,DATA_FINAL!$A$5:$A$350,$F68),"")))))</f>
        <v>***</v>
      </c>
      <c r="J68" s="72" t="str">
        <f>IF($G68=$D68,AC$8,IF($G68=$AA$9,AC$9,IF(LEFT($G68,5)=LEFT($AA$10,5),SUMIFS(DATA_FINAL!$S$5:$S$350,DATA_FINAL!$B$5:$B$350,$C68,DATA_FINAL!$D$5:$D$350,$D68),IF($G68="***","***",IFERROR(SUMIFS(DATA_FINAL!$S$5:$S$350,DATA_FINAL!$A$5:$A$350,$F68),"")))))</f>
        <v>***</v>
      </c>
      <c r="K68" s="84" t="str">
        <f t="shared" si="1"/>
        <v>***</v>
      </c>
      <c r="L68" s="72" t="str">
        <f t="shared" si="2"/>
        <v>***</v>
      </c>
      <c r="M68" s="72" t="str">
        <f t="shared" si="12"/>
        <v>***</v>
      </c>
      <c r="N68" s="71" t="str">
        <f>IF($G68=$D68,AJ$8,IF($G68=$AA$9,AJ$9,IF(LEFT($G68,5)=LEFT($AA$10,5),SUMIFS(DATA_FINAL!$AG$5:$AG$350,DATA_FINAL!$B$5:$B$350,$C68,DATA_FINAL!$D$5:$D$350,$D68),IF($G68="***","***",IFERROR(SUMIFS(DATA_FINAL!$AG$5:$AG$350,DATA_FINAL!$A$5:$A$350,$F68),"")))))</f>
        <v>***</v>
      </c>
      <c r="O68" s="307" t="str">
        <f t="shared" si="7"/>
        <v>***</v>
      </c>
    </row>
    <row r="69" spans="1:15" ht="15" customHeight="1" x14ac:dyDescent="0.35">
      <c r="A69" t="str">
        <f>IF(A68="","",IF(B68&gt;(SUMIFS(KEY!$Z$6:$Z$110,KEY!$X$6:$X$110,C69&amp;"-"&amp;A68)+1),IF((A68+1)&gt;$AA$6,"",(A68+1)),A68))</f>
        <v/>
      </c>
      <c r="B69" t="str">
        <f>IF(A69="","",COUNTIFS($A$8:$A69,A69)-2)</f>
        <v/>
      </c>
      <c r="C69" t="str">
        <f t="shared" si="6"/>
        <v>Cars.com</v>
      </c>
      <c r="D69" t="str">
        <f>IFERROR(VLOOKUP($C69&amp;"-"&amp;$A69,KEY!$X$6:$Y$110,2,FALSE),"")</f>
        <v/>
      </c>
      <c r="E69" t="str">
        <f>IF(B69=-1,"*N",IF(B69=0,"*H",IF(B69&lt;(COUNTIFS(DATA_FINAL!$B$5:$B$350,C69,DATA_FINAL!$D$5:$D$350,D69)+1),VLOOKUP(C69&amp;"-"&amp;D69&amp;"-"&amp;B69,DATA_FINAL!$F$5:$G$350,2,FALSE),IF(B69=(COUNTIFS(DATA_FINAL!$B$5:$B$350,C69,DATA_FINAL!$D$5:$D$350,D69)+1),"*T",""))))</f>
        <v/>
      </c>
      <c r="F69" t="str">
        <f t="shared" si="8"/>
        <v/>
      </c>
      <c r="G69" s="64" t="str">
        <f>IF(E69="","***",IF(E69="*N",D69,IF(E69="*H",AA$9,IF(E69="*T","TOTAL (Store Count: "&amp;B68&amp;")",IFERROR(VLOOKUP(F69,DATA_FINAL!$A$5:$G$324,7,FALSE),"")))))</f>
        <v>***</v>
      </c>
      <c r="H69" s="71" t="str">
        <f>IF($G69=$D69,AF$8,IF($G69=$AA$9,AF$9,IF(LEFT($G69,5)=LEFT($AA$10,5),SUMIFS(DATA_FINAL!$AC$5:$AC$350,DATA_FINAL!$B$5:$B$350,$C69,DATA_FINAL!$D$5:$D$350,$D69),IF($G69="***","***",IFERROR(SUMIFS(DATA_FINAL!$AC$5:$AC$350,DATA_FINAL!$A$5:$A$350,$F69),"")))))</f>
        <v>***</v>
      </c>
      <c r="I69" s="72" t="str">
        <f>IF($G69=$D69,AB$8,IF($G69=$AA$9,AB$9,IF(LEFT($G69,5)=LEFT($AA$10,5),SUMIFS(DATA_FINAL!$P$5:$P$350,DATA_FINAL!$B$5:$B$350,$C69,DATA_FINAL!$D$5:$D$350,$D69),IF($G69="***","***",IFERROR(SUMIFS(DATA_FINAL!$P$5:$P$350,DATA_FINAL!$A$5:$A$350,$F69),"")))))</f>
        <v>***</v>
      </c>
      <c r="J69" s="72" t="str">
        <f>IF($G69=$D69,AC$8,IF($G69=$AA$9,AC$9,IF(LEFT($G69,5)=LEFT($AA$10,5),SUMIFS(DATA_FINAL!$S$5:$S$350,DATA_FINAL!$B$5:$B$350,$C69,DATA_FINAL!$D$5:$D$350,$D69),IF($G69="***","***",IFERROR(SUMIFS(DATA_FINAL!$S$5:$S$350,DATA_FINAL!$A$5:$A$350,$F69),"")))))</f>
        <v>***</v>
      </c>
      <c r="K69" s="84" t="str">
        <f t="shared" si="1"/>
        <v>***</v>
      </c>
      <c r="L69" s="72" t="str">
        <f t="shared" si="2"/>
        <v>***</v>
      </c>
      <c r="M69" s="72" t="str">
        <f t="shared" si="12"/>
        <v>***</v>
      </c>
      <c r="N69" s="71" t="str">
        <f>IF($G69=$D69,AJ$8,IF($G69=$AA$9,AJ$9,IF(LEFT($G69,5)=LEFT($AA$10,5),SUMIFS(DATA_FINAL!$AG$5:$AG$350,DATA_FINAL!$B$5:$B$350,$C69,DATA_FINAL!$D$5:$D$350,$D69),IF($G69="***","***",IFERROR(SUMIFS(DATA_FINAL!$AG$5:$AG$350,DATA_FINAL!$A$5:$A$350,$F69),"")))))</f>
        <v>***</v>
      </c>
      <c r="O69" s="307" t="str">
        <f t="shared" si="7"/>
        <v>***</v>
      </c>
    </row>
    <row r="70" spans="1:15" ht="15" customHeight="1" x14ac:dyDescent="0.35">
      <c r="A70" t="str">
        <f>IF(A69="","",IF(B69&gt;(SUMIFS(KEY!$Z$6:$Z$110,KEY!$X$6:$X$110,C70&amp;"-"&amp;A69)+1),IF((A69+1)&gt;$AA$6,"",(A69+1)),A69))</f>
        <v/>
      </c>
      <c r="B70" t="str">
        <f>IF(A70="","",COUNTIFS($A$8:$A70,A70)-2)</f>
        <v/>
      </c>
      <c r="C70" t="str">
        <f t="shared" si="6"/>
        <v>Cars.com</v>
      </c>
      <c r="D70" t="str">
        <f>IFERROR(VLOOKUP($C70&amp;"-"&amp;$A70,KEY!$X$6:$Y$110,2,FALSE),"")</f>
        <v/>
      </c>
      <c r="E70" t="str">
        <f>IF(B70=-1,"*N",IF(B70=0,"*H",IF(B70&lt;(COUNTIFS(DATA_FINAL!$B$5:$B$350,C70,DATA_FINAL!$D$5:$D$350,D70)+1),VLOOKUP(C70&amp;"-"&amp;D70&amp;"-"&amp;B70,DATA_FINAL!$F$5:$G$350,2,FALSE),IF(B70=(COUNTIFS(DATA_FINAL!$B$5:$B$350,C70,DATA_FINAL!$D$5:$D$350,D70)+1),"*T",""))))</f>
        <v/>
      </c>
      <c r="F70" t="str">
        <f t="shared" si="8"/>
        <v/>
      </c>
      <c r="G70" s="64" t="str">
        <f>IF(E70="","***",IF(E70="*N",D70,IF(E70="*H",AA$9,IF(E70="*T","TOTAL (Store Count: "&amp;B69&amp;")",IFERROR(VLOOKUP(F70,DATA_FINAL!$A$5:$G$324,7,FALSE),"")))))</f>
        <v>***</v>
      </c>
      <c r="H70" s="71" t="str">
        <f>IF($G70=$D70,AF$8,IF($G70=$AA$9,AF$9,IF(LEFT($G70,5)=LEFT($AA$10,5),SUMIFS(DATA_FINAL!$AC$5:$AC$350,DATA_FINAL!$B$5:$B$350,$C70,DATA_FINAL!$D$5:$D$350,$D70),IF($G70="***","***",IFERROR(SUMIFS(DATA_FINAL!$AC$5:$AC$350,DATA_FINAL!$A$5:$A$350,$F70),"")))))</f>
        <v>***</v>
      </c>
      <c r="I70" s="72" t="str">
        <f>IF($G70=$D70,AB$8,IF($G70=$AA$9,AB$9,IF(LEFT($G70,5)=LEFT($AA$10,5),SUMIFS(DATA_FINAL!$P$5:$P$350,DATA_FINAL!$B$5:$B$350,$C70,DATA_FINAL!$D$5:$D$350,$D70),IF($G70="***","***",IFERROR(SUMIFS(DATA_FINAL!$P$5:$P$350,DATA_FINAL!$A$5:$A$350,$F70),"")))))</f>
        <v>***</v>
      </c>
      <c r="J70" s="72" t="str">
        <f>IF($G70=$D70,AC$8,IF($G70=$AA$9,AC$9,IF(LEFT($G70,5)=LEFT($AA$10,5),SUMIFS(DATA_FINAL!$S$5:$S$350,DATA_FINAL!$B$5:$B$350,$C70,DATA_FINAL!$D$5:$D$350,$D70),IF($G70="***","***",IFERROR(SUMIFS(DATA_FINAL!$S$5:$S$350,DATA_FINAL!$A$5:$A$350,$F70),"")))))</f>
        <v>***</v>
      </c>
      <c r="K70" s="84" t="str">
        <f t="shared" si="1"/>
        <v>***</v>
      </c>
      <c r="L70" s="72" t="str">
        <f t="shared" si="2"/>
        <v>***</v>
      </c>
      <c r="M70" s="72" t="str">
        <f t="shared" si="12"/>
        <v>***</v>
      </c>
      <c r="N70" s="71" t="str">
        <f>IF($G70=$D70,AJ$8,IF($G70=$AA$9,AJ$9,IF(LEFT($G70,5)=LEFT($AA$10,5),SUMIFS(DATA_FINAL!$AG$5:$AG$350,DATA_FINAL!$B$5:$B$350,$C70,DATA_FINAL!$D$5:$D$350,$D70),IF($G70="***","***",IFERROR(SUMIFS(DATA_FINAL!$AG$5:$AG$350,DATA_FINAL!$A$5:$A$350,$F70),"")))))</f>
        <v>***</v>
      </c>
      <c r="O70" s="307" t="str">
        <f t="shared" si="7"/>
        <v>***</v>
      </c>
    </row>
    <row r="71" spans="1:15" ht="15" customHeight="1" x14ac:dyDescent="0.35">
      <c r="A71" t="str">
        <f>IF(A70="","",IF(B70&gt;(SUMIFS(KEY!$Z$6:$Z$110,KEY!$X$6:$X$110,C71&amp;"-"&amp;A70)+1),IF((A70+1)&gt;$AA$6,"",(A70+1)),A70))</f>
        <v/>
      </c>
      <c r="B71" t="str">
        <f>IF(A71="","",COUNTIFS($A$8:$A71,A71)-2)</f>
        <v/>
      </c>
      <c r="C71" t="str">
        <f t="shared" si="6"/>
        <v>Cars.com</v>
      </c>
      <c r="D71" t="str">
        <f>IFERROR(VLOOKUP($C71&amp;"-"&amp;$A71,KEY!$X$6:$Y$110,2,FALSE),"")</f>
        <v/>
      </c>
      <c r="E71" t="str">
        <f>IF(B71=-1,"*N",IF(B71=0,"*H",IF(B71&lt;(COUNTIFS(DATA_FINAL!$B$5:$B$350,C71,DATA_FINAL!$D$5:$D$350,D71)+1),VLOOKUP(C71&amp;"-"&amp;D71&amp;"-"&amp;B71,DATA_FINAL!$F$5:$G$350,2,FALSE),IF(B71=(COUNTIFS(DATA_FINAL!$B$5:$B$350,C71,DATA_FINAL!$D$5:$D$350,D71)+1),"*T",""))))</f>
        <v/>
      </c>
      <c r="F71" t="str">
        <f t="shared" si="8"/>
        <v/>
      </c>
      <c r="G71" s="64" t="str">
        <f>IF(E71="","***",IF(E71="*N",D71,IF(E71="*H",AA$9,IF(E71="*T","TOTAL (Store Count: "&amp;B70&amp;")",IFERROR(VLOOKUP(F71,DATA_FINAL!$A$5:$G$324,7,FALSE),"")))))</f>
        <v>***</v>
      </c>
      <c r="H71" s="71" t="str">
        <f>IF($G71=$D71,AF$8,IF($G71=$AA$9,AF$9,IF(LEFT($G71,5)=LEFT($AA$10,5),SUMIFS(DATA_FINAL!$AC$5:$AC$350,DATA_FINAL!$B$5:$B$350,$C71,DATA_FINAL!$D$5:$D$350,$D71),IF($G71="***","***",IFERROR(SUMIFS(DATA_FINAL!$AC$5:$AC$350,DATA_FINAL!$A$5:$A$350,$F71),"")))))</f>
        <v>***</v>
      </c>
      <c r="I71" s="72" t="str">
        <f>IF($G71=$D71,AB$8,IF($G71=$AA$9,AB$9,IF(LEFT($G71,5)=LEFT($AA$10,5),SUMIFS(DATA_FINAL!$P$5:$P$350,DATA_FINAL!$B$5:$B$350,$C71,DATA_FINAL!$D$5:$D$350,$D71),IF($G71="***","***",IFERROR(SUMIFS(DATA_FINAL!$P$5:$P$350,DATA_FINAL!$A$5:$A$350,$F71),"")))))</f>
        <v>***</v>
      </c>
      <c r="J71" s="72" t="str">
        <f>IF($G71=$D71,AC$8,IF($G71=$AA$9,AC$9,IF(LEFT($G71,5)=LEFT($AA$10,5),SUMIFS(DATA_FINAL!$S$5:$S$350,DATA_FINAL!$B$5:$B$350,$C71,DATA_FINAL!$D$5:$D$350,$D71),IF($G71="***","***",IFERROR(SUMIFS(DATA_FINAL!$S$5:$S$350,DATA_FINAL!$A$5:$A$350,$F71),"")))))</f>
        <v>***</v>
      </c>
      <c r="K71" s="84" t="str">
        <f t="shared" si="1"/>
        <v>***</v>
      </c>
      <c r="L71" s="72" t="str">
        <f t="shared" si="2"/>
        <v>***</v>
      </c>
      <c r="M71" s="72" t="str">
        <f t="shared" si="12"/>
        <v>***</v>
      </c>
      <c r="N71" s="71" t="str">
        <f>IF($G71=$D71,AJ$8,IF($G71=$AA$9,AJ$9,IF(LEFT($G71,5)=LEFT($AA$10,5),SUMIFS(DATA_FINAL!$AG$5:$AG$350,DATA_FINAL!$B$5:$B$350,$C71,DATA_FINAL!$D$5:$D$350,$D71),IF($G71="***","***",IFERROR(SUMIFS(DATA_FINAL!$AG$5:$AG$350,DATA_FINAL!$A$5:$A$350,$F71),"")))))</f>
        <v>***</v>
      </c>
      <c r="O71" s="307" t="str">
        <f t="shared" si="7"/>
        <v>***</v>
      </c>
    </row>
    <row r="72" spans="1:15" ht="15" customHeight="1" x14ac:dyDescent="0.35">
      <c r="A72" t="str">
        <f>IF(A71="","",IF(B71&gt;(SUMIFS(KEY!$Z$6:$Z$110,KEY!$X$6:$X$110,C72&amp;"-"&amp;A71)+1),IF((A71+1)&gt;$AA$6,"",(A71+1)),A71))</f>
        <v/>
      </c>
      <c r="B72" t="str">
        <f>IF(A72="","",COUNTIFS($A$8:$A72,A72)-2)</f>
        <v/>
      </c>
      <c r="C72" t="str">
        <f t="shared" si="6"/>
        <v>Cars.com</v>
      </c>
      <c r="D72" t="str">
        <f>IFERROR(VLOOKUP($C72&amp;"-"&amp;$A72,KEY!$X$6:$Y$110,2,FALSE),"")</f>
        <v/>
      </c>
      <c r="E72" t="str">
        <f>IF(B72=-1,"*N",IF(B72=0,"*H",IF(B72&lt;(COUNTIFS(DATA_FINAL!$B$5:$B$350,C72,DATA_FINAL!$D$5:$D$350,D72)+1),VLOOKUP(C72&amp;"-"&amp;D72&amp;"-"&amp;B72,DATA_FINAL!$F$5:$G$350,2,FALSE),IF(B72=(COUNTIFS(DATA_FINAL!$B$5:$B$350,C72,DATA_FINAL!$D$5:$D$350,D72)+1),"*T",""))))</f>
        <v/>
      </c>
      <c r="F72" t="str">
        <f t="shared" si="8"/>
        <v/>
      </c>
      <c r="G72" s="64" t="str">
        <f>IF(E72="","***",IF(E72="*N",D72,IF(E72="*H",AA$9,IF(E72="*T","TOTAL (Store Count: "&amp;B71&amp;")",IFERROR(VLOOKUP(F72,DATA_FINAL!$A$5:$G$324,7,FALSE),"")))))</f>
        <v>***</v>
      </c>
      <c r="H72" s="71" t="str">
        <f>IF($G72=$D72,AF$8,IF($G72=$AA$9,AF$9,IF(LEFT($G72,5)=LEFT($AA$10,5),SUMIFS(DATA_FINAL!$AC$5:$AC$350,DATA_FINAL!$B$5:$B$350,$C72,DATA_FINAL!$D$5:$D$350,$D72),IF($G72="***","***",IFERROR(SUMIFS(DATA_FINAL!$AC$5:$AC$350,DATA_FINAL!$A$5:$A$350,$F72),"")))))</f>
        <v>***</v>
      </c>
      <c r="I72" s="72" t="str">
        <f>IF($G72=$D72,AB$8,IF($G72=$AA$9,AB$9,IF(LEFT($G72,5)=LEFT($AA$10,5),SUMIFS(DATA_FINAL!$P$5:$P$350,DATA_FINAL!$B$5:$B$350,$C72,DATA_FINAL!$D$5:$D$350,$D72),IF($G72="***","***",IFERROR(SUMIFS(DATA_FINAL!$P$5:$P$350,DATA_FINAL!$A$5:$A$350,$F72),"")))))</f>
        <v>***</v>
      </c>
      <c r="J72" s="72" t="str">
        <f>IF($G72=$D72,AC$8,IF($G72=$AA$9,AC$9,IF(LEFT($G72,5)=LEFT($AA$10,5),SUMIFS(DATA_FINAL!$S$5:$S$350,DATA_FINAL!$B$5:$B$350,$C72,DATA_FINAL!$D$5:$D$350,$D72),IF($G72="***","***",IFERROR(SUMIFS(DATA_FINAL!$S$5:$S$350,DATA_FINAL!$A$5:$A$350,$F72),"")))))</f>
        <v>***</v>
      </c>
      <c r="K72" s="84" t="str">
        <f t="shared" ref="K72:K135" si="13">IF($G72=$D72,AD$8,IF($G72=$AA$9,AD$9,IF($G72="***","***",IFERROR(J72/I72,"-"))))</f>
        <v>***</v>
      </c>
      <c r="L72" s="72" t="str">
        <f t="shared" ref="L72:L135" si="14">IF($G72=$D72,AG$8,IF($G72=$AA$9,AG$9,IF($G72="***","***",IFERROR(H72/I72,"-"))))</f>
        <v>***</v>
      </c>
      <c r="M72" s="72" t="str">
        <f t="shared" si="12"/>
        <v>***</v>
      </c>
      <c r="N72" s="71" t="str">
        <f>IF($G72=$D72,AJ$8,IF($G72=$AA$9,AJ$9,IF(LEFT($G72,5)=LEFT($AA$10,5),SUMIFS(DATA_FINAL!$AG$5:$AG$350,DATA_FINAL!$B$5:$B$350,$C72,DATA_FINAL!$D$5:$D$350,$D72),IF($G72="***","***",IFERROR(SUMIFS(DATA_FINAL!$AG$5:$AG$350,DATA_FINAL!$A$5:$A$350,$F72),"")))))</f>
        <v>***</v>
      </c>
      <c r="O72" s="307" t="str">
        <f t="shared" si="7"/>
        <v>***</v>
      </c>
    </row>
    <row r="73" spans="1:15" ht="15" customHeight="1" x14ac:dyDescent="0.35">
      <c r="A73" t="str">
        <f>IF(A72="","",IF(B72&gt;(SUMIFS(KEY!$Z$6:$Z$110,KEY!$X$6:$X$110,C73&amp;"-"&amp;A72)+1),IF((A72+1)&gt;$AA$6,"",(A72+1)),A72))</f>
        <v/>
      </c>
      <c r="B73" t="str">
        <f>IF(A73="","",COUNTIFS($A$8:$A73,A73)-2)</f>
        <v/>
      </c>
      <c r="C73" t="str">
        <f t="shared" si="6"/>
        <v>Cars.com</v>
      </c>
      <c r="D73" t="str">
        <f>IFERROR(VLOOKUP($C73&amp;"-"&amp;$A73,KEY!$X$6:$Y$110,2,FALSE),"")</f>
        <v/>
      </c>
      <c r="E73" t="str">
        <f>IF(B73=-1,"*N",IF(B73=0,"*H",IF(B73&lt;(COUNTIFS(DATA_FINAL!$B$5:$B$350,C73,DATA_FINAL!$D$5:$D$350,D73)+1),VLOOKUP(C73&amp;"-"&amp;D73&amp;"-"&amp;B73,DATA_FINAL!$F$5:$G$350,2,FALSE),IF(B73=(COUNTIFS(DATA_FINAL!$B$5:$B$350,C73,DATA_FINAL!$D$5:$D$350,D73)+1),"*T",""))))</f>
        <v/>
      </c>
      <c r="F73" t="str">
        <f t="shared" si="8"/>
        <v/>
      </c>
      <c r="G73" s="64" t="str">
        <f>IF(E73="","***",IF(E73="*N",D73,IF(E73="*H",AA$9,IF(E73="*T","TOTAL (Store Count: "&amp;B72&amp;")",IFERROR(VLOOKUP(F73,DATA_FINAL!$A$5:$G$324,7,FALSE),"")))))</f>
        <v>***</v>
      </c>
      <c r="H73" s="71" t="str">
        <f>IF($G73=$D73,AF$8,IF($G73=$AA$9,AF$9,IF(LEFT($G73,5)=LEFT($AA$10,5),SUMIFS(DATA_FINAL!$AC$5:$AC$350,DATA_FINAL!$B$5:$B$350,$C73,DATA_FINAL!$D$5:$D$350,$D73),IF($G73="***","***",IFERROR(SUMIFS(DATA_FINAL!$AC$5:$AC$350,DATA_FINAL!$A$5:$A$350,$F73),"")))))</f>
        <v>***</v>
      </c>
      <c r="I73" s="72" t="str">
        <f>IF($G73=$D73,AB$8,IF($G73=$AA$9,AB$9,IF(LEFT($G73,5)=LEFT($AA$10,5),SUMIFS(DATA_FINAL!$P$5:$P$350,DATA_FINAL!$B$5:$B$350,$C73,DATA_FINAL!$D$5:$D$350,$D73),IF($G73="***","***",IFERROR(SUMIFS(DATA_FINAL!$P$5:$P$350,DATA_FINAL!$A$5:$A$350,$F73),"")))))</f>
        <v>***</v>
      </c>
      <c r="J73" s="72" t="str">
        <f>IF($G73=$D73,AC$8,IF($G73=$AA$9,AC$9,IF(LEFT($G73,5)=LEFT($AA$10,5),SUMIFS(DATA_FINAL!$S$5:$S$350,DATA_FINAL!$B$5:$B$350,$C73,DATA_FINAL!$D$5:$D$350,$D73),IF($G73="***","***",IFERROR(SUMIFS(DATA_FINAL!$S$5:$S$350,DATA_FINAL!$A$5:$A$350,$F73),"")))))</f>
        <v>***</v>
      </c>
      <c r="K73" s="84" t="str">
        <f t="shared" si="13"/>
        <v>***</v>
      </c>
      <c r="L73" s="72" t="str">
        <f t="shared" si="14"/>
        <v>***</v>
      </c>
      <c r="M73" s="72" t="str">
        <f t="shared" ref="M73:M104" si="15">IF($G73=$D73,AH$8,IF($G73=$AA$9,AH$9,IF($G73="***","***",IFERROR(H73/J73,"∞"))))</f>
        <v>***</v>
      </c>
      <c r="N73" s="71" t="str">
        <f>IF($G73=$D73,AJ$8,IF($G73=$AA$9,AJ$9,IF(LEFT($G73,5)=LEFT($AA$10,5),SUMIFS(DATA_FINAL!$AG$5:$AG$350,DATA_FINAL!$B$5:$B$350,$C73,DATA_FINAL!$D$5:$D$350,$D73),IF($G73="***","***",IFERROR(SUMIFS(DATA_FINAL!$AG$5:$AG$350,DATA_FINAL!$A$5:$A$350,$F73),"")))))</f>
        <v>***</v>
      </c>
      <c r="O73" s="307" t="str">
        <f t="shared" si="7"/>
        <v>***</v>
      </c>
    </row>
    <row r="74" spans="1:15" ht="15" customHeight="1" x14ac:dyDescent="0.35">
      <c r="A74" t="str">
        <f>IF(A73="","",IF(B73&gt;(SUMIFS(KEY!$Z$6:$Z$110,KEY!$X$6:$X$110,C74&amp;"-"&amp;A73)+1),IF((A73+1)&gt;$AA$6,"",(A73+1)),A73))</f>
        <v/>
      </c>
      <c r="B74" t="str">
        <f>IF(A74="","",COUNTIFS($A$8:$A74,A74)-2)</f>
        <v/>
      </c>
      <c r="C74" t="str">
        <f t="shared" ref="C74:C137" si="16">C73</f>
        <v>Cars.com</v>
      </c>
      <c r="D74" t="str">
        <f>IFERROR(VLOOKUP($C74&amp;"-"&amp;$A74,KEY!$X$6:$Y$110,2,FALSE),"")</f>
        <v/>
      </c>
      <c r="E74" t="str">
        <f>IF(B74=-1,"*N",IF(B74=0,"*H",IF(B74&lt;(COUNTIFS(DATA_FINAL!$B$5:$B$350,C74,DATA_FINAL!$D$5:$D$350,D74)+1),VLOOKUP(C74&amp;"-"&amp;D74&amp;"-"&amp;B74,DATA_FINAL!$F$5:$G$350,2,FALSE),IF(B74=(COUNTIFS(DATA_FINAL!$B$5:$B$350,C74,DATA_FINAL!$D$5:$D$350,D74)+1),"*T",""))))</f>
        <v/>
      </c>
      <c r="F74" t="str">
        <f t="shared" si="8"/>
        <v/>
      </c>
      <c r="G74" s="64" t="str">
        <f>IF(E74="","***",IF(E74="*N",D74,IF(E74="*H",AA$9,IF(E74="*T","TOTAL (Store Count: "&amp;B73&amp;")",IFERROR(VLOOKUP(F74,DATA_FINAL!$A$5:$G$324,7,FALSE),"")))))</f>
        <v>***</v>
      </c>
      <c r="H74" s="71" t="str">
        <f>IF($G74=$D74,AF$8,IF($G74=$AA$9,AF$9,IF(LEFT($G74,5)=LEFT($AA$10,5),SUMIFS(DATA_FINAL!$AC$5:$AC$350,DATA_FINAL!$B$5:$B$350,$C74,DATA_FINAL!$D$5:$D$350,$D74),IF($G74="***","***",IFERROR(SUMIFS(DATA_FINAL!$AC$5:$AC$350,DATA_FINAL!$A$5:$A$350,$F74),"")))))</f>
        <v>***</v>
      </c>
      <c r="I74" s="72" t="str">
        <f>IF($G74=$D74,AB$8,IF($G74=$AA$9,AB$9,IF(LEFT($G74,5)=LEFT($AA$10,5),SUMIFS(DATA_FINAL!$P$5:$P$350,DATA_FINAL!$B$5:$B$350,$C74,DATA_FINAL!$D$5:$D$350,$D74),IF($G74="***","***",IFERROR(SUMIFS(DATA_FINAL!$P$5:$P$350,DATA_FINAL!$A$5:$A$350,$F74),"")))))</f>
        <v>***</v>
      </c>
      <c r="J74" s="72" t="str">
        <f>IF($G74=$D74,AC$8,IF($G74=$AA$9,AC$9,IF(LEFT($G74,5)=LEFT($AA$10,5),SUMIFS(DATA_FINAL!$S$5:$S$350,DATA_FINAL!$B$5:$B$350,$C74,DATA_FINAL!$D$5:$D$350,$D74),IF($G74="***","***",IFERROR(SUMIFS(DATA_FINAL!$S$5:$S$350,DATA_FINAL!$A$5:$A$350,$F74),"")))))</f>
        <v>***</v>
      </c>
      <c r="K74" s="84" t="str">
        <f t="shared" si="13"/>
        <v>***</v>
      </c>
      <c r="L74" s="72" t="str">
        <f t="shared" si="14"/>
        <v>***</v>
      </c>
      <c r="M74" s="72" t="str">
        <f t="shared" si="15"/>
        <v>***</v>
      </c>
      <c r="N74" s="71" t="str">
        <f>IF($G74=$D74,AJ$8,IF($G74=$AA$9,AJ$9,IF(LEFT($G74,5)=LEFT($AA$10,5),SUMIFS(DATA_FINAL!$AG$5:$AG$350,DATA_FINAL!$B$5:$B$350,$C74,DATA_FINAL!$D$5:$D$350,$D74),IF($G74="***","***",IFERROR(SUMIFS(DATA_FINAL!$AG$5:$AG$350,DATA_FINAL!$A$5:$A$350,$F74),"")))))</f>
        <v>***</v>
      </c>
      <c r="O74" s="307" t="str">
        <f t="shared" ref="O74:O137" si="17">IF($G74=$D74,AJ$8,IF($G74=$AA$9,AK$9,IF($G74="***","***",IFERROR(H74/N74,"-"))))</f>
        <v>***</v>
      </c>
    </row>
    <row r="75" spans="1:15" ht="15" customHeight="1" x14ac:dyDescent="0.35">
      <c r="A75" t="str">
        <f>IF(A74="","",IF(B74&gt;(SUMIFS(KEY!$Z$6:$Z$110,KEY!$X$6:$X$110,C75&amp;"-"&amp;A74)+1),IF((A74+1)&gt;$AA$6,"",(A74+1)),A74))</f>
        <v/>
      </c>
      <c r="B75" t="str">
        <f>IF(A75="","",COUNTIFS($A$8:$A75,A75)-2)</f>
        <v/>
      </c>
      <c r="C75" t="str">
        <f t="shared" si="16"/>
        <v>Cars.com</v>
      </c>
      <c r="D75" t="str">
        <f>IFERROR(VLOOKUP($C75&amp;"-"&amp;$A75,KEY!$X$6:$Y$110,2,FALSE),"")</f>
        <v/>
      </c>
      <c r="E75" t="str">
        <f>IF(B75=-1,"*N",IF(B75=0,"*H",IF(B75&lt;(COUNTIFS(DATA_FINAL!$B$5:$B$350,C75,DATA_FINAL!$D$5:$D$350,D75)+1),VLOOKUP(C75&amp;"-"&amp;D75&amp;"-"&amp;B75,DATA_FINAL!$F$5:$G$350,2,FALSE),IF(B75=(COUNTIFS(DATA_FINAL!$B$5:$B$350,C75,DATA_FINAL!$D$5:$D$350,D75)+1),"*T",""))))</f>
        <v/>
      </c>
      <c r="F75" t="str">
        <f t="shared" ref="F75:F138" si="18">IF(OR(E75="",E75="*N",E75="*H",E75="*T"),"",C75&amp;"-"&amp;E75)</f>
        <v/>
      </c>
      <c r="G75" s="64" t="str">
        <f>IF(E75="","***",IF(E75="*N",D75,IF(E75="*H",AA$9,IF(E75="*T","TOTAL (Store Count: "&amp;B74&amp;")",IFERROR(VLOOKUP(F75,DATA_FINAL!$A$5:$G$324,7,FALSE),"")))))</f>
        <v>***</v>
      </c>
      <c r="H75" s="71" t="str">
        <f>IF($G75=$D75,AF$8,IF($G75=$AA$9,AF$9,IF(LEFT($G75,5)=LEFT($AA$10,5),SUMIFS(DATA_FINAL!$AC$5:$AC$350,DATA_FINAL!$B$5:$B$350,$C75,DATA_FINAL!$D$5:$D$350,$D75),IF($G75="***","***",IFERROR(SUMIFS(DATA_FINAL!$AC$5:$AC$350,DATA_FINAL!$A$5:$A$350,$F75),"")))))</f>
        <v>***</v>
      </c>
      <c r="I75" s="72" t="str">
        <f>IF($G75=$D75,AB$8,IF($G75=$AA$9,AB$9,IF(LEFT($G75,5)=LEFT($AA$10,5),SUMIFS(DATA_FINAL!$P$5:$P$350,DATA_FINAL!$B$5:$B$350,$C75,DATA_FINAL!$D$5:$D$350,$D75),IF($G75="***","***",IFERROR(SUMIFS(DATA_FINAL!$P$5:$P$350,DATA_FINAL!$A$5:$A$350,$F75),"")))))</f>
        <v>***</v>
      </c>
      <c r="J75" s="72" t="str">
        <f>IF($G75=$D75,AC$8,IF($G75=$AA$9,AC$9,IF(LEFT($G75,5)=LEFT($AA$10,5),SUMIFS(DATA_FINAL!$S$5:$S$350,DATA_FINAL!$B$5:$B$350,$C75,DATA_FINAL!$D$5:$D$350,$D75),IF($G75="***","***",IFERROR(SUMIFS(DATA_FINAL!$S$5:$S$350,DATA_FINAL!$A$5:$A$350,$F75),"")))))</f>
        <v>***</v>
      </c>
      <c r="K75" s="84" t="str">
        <f t="shared" si="13"/>
        <v>***</v>
      </c>
      <c r="L75" s="72" t="str">
        <f t="shared" si="14"/>
        <v>***</v>
      </c>
      <c r="M75" s="72" t="str">
        <f t="shared" si="15"/>
        <v>***</v>
      </c>
      <c r="N75" s="71" t="str">
        <f>IF($G75=$D75,AJ$8,IF($G75=$AA$9,AJ$9,IF(LEFT($G75,5)=LEFT($AA$10,5),SUMIFS(DATA_FINAL!$AG$5:$AG$350,DATA_FINAL!$B$5:$B$350,$C75,DATA_FINAL!$D$5:$D$350,$D75),IF($G75="***","***",IFERROR(SUMIFS(DATA_FINAL!$AG$5:$AG$350,DATA_FINAL!$A$5:$A$350,$F75),"")))))</f>
        <v>***</v>
      </c>
      <c r="O75" s="307" t="str">
        <f t="shared" si="17"/>
        <v>***</v>
      </c>
    </row>
    <row r="76" spans="1:15" ht="15" customHeight="1" x14ac:dyDescent="0.35">
      <c r="A76" t="str">
        <f>IF(A75="","",IF(B75&gt;(SUMIFS(KEY!$Z$6:$Z$110,KEY!$X$6:$X$110,C76&amp;"-"&amp;A75)+1),IF((A75+1)&gt;$AA$6,"",(A75+1)),A75))</f>
        <v/>
      </c>
      <c r="B76" t="str">
        <f>IF(A76="","",COUNTIFS($A$8:$A76,A76)-2)</f>
        <v/>
      </c>
      <c r="C76" t="str">
        <f t="shared" si="16"/>
        <v>Cars.com</v>
      </c>
      <c r="D76" t="str">
        <f>IFERROR(VLOOKUP($C76&amp;"-"&amp;$A76,KEY!$X$6:$Y$110,2,FALSE),"")</f>
        <v/>
      </c>
      <c r="E76" t="str">
        <f>IF(B76=-1,"*N",IF(B76=0,"*H",IF(B76&lt;(COUNTIFS(DATA_FINAL!$B$5:$B$350,C76,DATA_FINAL!$D$5:$D$350,D76)+1),VLOOKUP(C76&amp;"-"&amp;D76&amp;"-"&amp;B76,DATA_FINAL!$F$5:$G$350,2,FALSE),IF(B76=(COUNTIFS(DATA_FINAL!$B$5:$B$350,C76,DATA_FINAL!$D$5:$D$350,D76)+1),"*T",""))))</f>
        <v/>
      </c>
      <c r="F76" t="str">
        <f t="shared" si="18"/>
        <v/>
      </c>
      <c r="G76" s="64" t="str">
        <f>IF(E76="","***",IF(E76="*N",D76,IF(E76="*H",AA$9,IF(E76="*T","TOTAL (Store Count: "&amp;B75&amp;")",IFERROR(VLOOKUP(F76,DATA_FINAL!$A$5:$G$324,7,FALSE),"")))))</f>
        <v>***</v>
      </c>
      <c r="H76" s="71" t="str">
        <f>IF($G76=$D76,AF$8,IF($G76=$AA$9,AF$9,IF(LEFT($G76,5)=LEFT($AA$10,5),SUMIFS(DATA_FINAL!$AC$5:$AC$350,DATA_FINAL!$B$5:$B$350,$C76,DATA_FINAL!$D$5:$D$350,$D76),IF($G76="***","***",IFERROR(SUMIFS(DATA_FINAL!$AC$5:$AC$350,DATA_FINAL!$A$5:$A$350,$F76),"")))))</f>
        <v>***</v>
      </c>
      <c r="I76" s="72" t="str">
        <f>IF($G76=$D76,AB$8,IF($G76=$AA$9,AB$9,IF(LEFT($G76,5)=LEFT($AA$10,5),SUMIFS(DATA_FINAL!$P$5:$P$350,DATA_FINAL!$B$5:$B$350,$C76,DATA_FINAL!$D$5:$D$350,$D76),IF($G76="***","***",IFERROR(SUMIFS(DATA_FINAL!$P$5:$P$350,DATA_FINAL!$A$5:$A$350,$F76),"")))))</f>
        <v>***</v>
      </c>
      <c r="J76" s="72" t="str">
        <f>IF($G76=$D76,AC$8,IF($G76=$AA$9,AC$9,IF(LEFT($G76,5)=LEFT($AA$10,5),SUMIFS(DATA_FINAL!$S$5:$S$350,DATA_FINAL!$B$5:$B$350,$C76,DATA_FINAL!$D$5:$D$350,$D76),IF($G76="***","***",IFERROR(SUMIFS(DATA_FINAL!$S$5:$S$350,DATA_FINAL!$A$5:$A$350,$F76),"")))))</f>
        <v>***</v>
      </c>
      <c r="K76" s="84" t="str">
        <f t="shared" si="13"/>
        <v>***</v>
      </c>
      <c r="L76" s="72" t="str">
        <f t="shared" si="14"/>
        <v>***</v>
      </c>
      <c r="M76" s="72" t="str">
        <f t="shared" si="15"/>
        <v>***</v>
      </c>
      <c r="N76" s="71" t="str">
        <f>IF($G76=$D76,AJ$8,IF($G76=$AA$9,AJ$9,IF(LEFT($G76,5)=LEFT($AA$10,5),SUMIFS(DATA_FINAL!$AG$5:$AG$350,DATA_FINAL!$B$5:$B$350,$C76,DATA_FINAL!$D$5:$D$350,$D76),IF($G76="***","***",IFERROR(SUMIFS(DATA_FINAL!$AG$5:$AG$350,DATA_FINAL!$A$5:$A$350,$F76),"")))))</f>
        <v>***</v>
      </c>
      <c r="O76" s="307" t="str">
        <f t="shared" si="17"/>
        <v>***</v>
      </c>
    </row>
    <row r="77" spans="1:15" ht="15" customHeight="1" x14ac:dyDescent="0.35">
      <c r="A77" t="str">
        <f>IF(A76="","",IF(B76&gt;(SUMIFS(KEY!$Z$6:$Z$110,KEY!$X$6:$X$110,C77&amp;"-"&amp;A76)+1),IF((A76+1)&gt;$AA$6,"",(A76+1)),A76))</f>
        <v/>
      </c>
      <c r="B77" t="str">
        <f>IF(A77="","",COUNTIFS($A$8:$A77,A77)-2)</f>
        <v/>
      </c>
      <c r="C77" t="str">
        <f t="shared" si="16"/>
        <v>Cars.com</v>
      </c>
      <c r="D77" t="str">
        <f>IFERROR(VLOOKUP($C77&amp;"-"&amp;$A77,KEY!$X$6:$Y$110,2,FALSE),"")</f>
        <v/>
      </c>
      <c r="E77" t="str">
        <f>IF(B77=-1,"*N",IF(B77=0,"*H",IF(B77&lt;(COUNTIFS(DATA_FINAL!$B$5:$B$350,C77,DATA_FINAL!$D$5:$D$350,D77)+1),VLOOKUP(C77&amp;"-"&amp;D77&amp;"-"&amp;B77,DATA_FINAL!$F$5:$G$350,2,FALSE),IF(B77=(COUNTIFS(DATA_FINAL!$B$5:$B$350,C77,DATA_FINAL!$D$5:$D$350,D77)+1),"*T",""))))</f>
        <v/>
      </c>
      <c r="F77" t="str">
        <f t="shared" si="18"/>
        <v/>
      </c>
      <c r="G77" s="64" t="str">
        <f>IF(E77="","***",IF(E77="*N",D77,IF(E77="*H",AA$9,IF(E77="*T","TOTAL (Store Count: "&amp;B76&amp;")",IFERROR(VLOOKUP(F77,DATA_FINAL!$A$5:$G$324,7,FALSE),"")))))</f>
        <v>***</v>
      </c>
      <c r="H77" s="71" t="str">
        <f>IF($G77=$D77,AF$8,IF($G77=$AA$9,AF$9,IF(LEFT($G77,5)=LEFT($AA$10,5),SUMIFS(DATA_FINAL!$AC$5:$AC$350,DATA_FINAL!$B$5:$B$350,$C77,DATA_FINAL!$D$5:$D$350,$D77),IF($G77="***","***",IFERROR(SUMIFS(DATA_FINAL!$AC$5:$AC$350,DATA_FINAL!$A$5:$A$350,$F77),"")))))</f>
        <v>***</v>
      </c>
      <c r="I77" s="72" t="str">
        <f>IF($G77=$D77,AB$8,IF($G77=$AA$9,AB$9,IF(LEFT($G77,5)=LEFT($AA$10,5),SUMIFS(DATA_FINAL!$P$5:$P$350,DATA_FINAL!$B$5:$B$350,$C77,DATA_FINAL!$D$5:$D$350,$D77),IF($G77="***","***",IFERROR(SUMIFS(DATA_FINAL!$P$5:$P$350,DATA_FINAL!$A$5:$A$350,$F77),"")))))</f>
        <v>***</v>
      </c>
      <c r="J77" s="72" t="str">
        <f>IF($G77=$D77,AC$8,IF($G77=$AA$9,AC$9,IF(LEFT($G77,5)=LEFT($AA$10,5),SUMIFS(DATA_FINAL!$S$5:$S$350,DATA_FINAL!$B$5:$B$350,$C77,DATA_FINAL!$D$5:$D$350,$D77),IF($G77="***","***",IFERROR(SUMIFS(DATA_FINAL!$S$5:$S$350,DATA_FINAL!$A$5:$A$350,$F77),"")))))</f>
        <v>***</v>
      </c>
      <c r="K77" s="84" t="str">
        <f t="shared" si="13"/>
        <v>***</v>
      </c>
      <c r="L77" s="72" t="str">
        <f t="shared" si="14"/>
        <v>***</v>
      </c>
      <c r="M77" s="72" t="str">
        <f t="shared" si="15"/>
        <v>***</v>
      </c>
      <c r="N77" s="71" t="str">
        <f>IF($G77=$D77,AJ$8,IF($G77=$AA$9,AJ$9,IF(LEFT($G77,5)=LEFT($AA$10,5),SUMIFS(DATA_FINAL!$AG$5:$AG$350,DATA_FINAL!$B$5:$B$350,$C77,DATA_FINAL!$D$5:$D$350,$D77),IF($G77="***","***",IFERROR(SUMIFS(DATA_FINAL!$AG$5:$AG$350,DATA_FINAL!$A$5:$A$350,$F77),"")))))</f>
        <v>***</v>
      </c>
      <c r="O77" s="307" t="str">
        <f t="shared" si="17"/>
        <v>***</v>
      </c>
    </row>
    <row r="78" spans="1:15" ht="15" customHeight="1" x14ac:dyDescent="0.35">
      <c r="A78" t="str">
        <f>IF(A77="","",IF(B77&gt;(SUMIFS(KEY!$Z$6:$Z$110,KEY!$X$6:$X$110,C78&amp;"-"&amp;A77)+1),IF((A77+1)&gt;$AA$6,"",(A77+1)),A77))</f>
        <v/>
      </c>
      <c r="B78" t="str">
        <f>IF(A78="","",COUNTIFS($A$8:$A78,A78)-2)</f>
        <v/>
      </c>
      <c r="C78" t="str">
        <f t="shared" si="16"/>
        <v>Cars.com</v>
      </c>
      <c r="D78" t="str">
        <f>IFERROR(VLOOKUP($C78&amp;"-"&amp;$A78,KEY!$X$6:$Y$110,2,FALSE),"")</f>
        <v/>
      </c>
      <c r="E78" t="str">
        <f>IF(B78=-1,"*N",IF(B78=0,"*H",IF(B78&lt;(COUNTIFS(DATA_FINAL!$B$5:$B$350,C78,DATA_FINAL!$D$5:$D$350,D78)+1),VLOOKUP(C78&amp;"-"&amp;D78&amp;"-"&amp;B78,DATA_FINAL!$F$5:$G$350,2,FALSE),IF(B78=(COUNTIFS(DATA_FINAL!$B$5:$B$350,C78,DATA_FINAL!$D$5:$D$350,D78)+1),"*T",""))))</f>
        <v/>
      </c>
      <c r="F78" t="str">
        <f t="shared" si="18"/>
        <v/>
      </c>
      <c r="G78" s="64" t="str">
        <f>IF(E78="","***",IF(E78="*N",D78,IF(E78="*H",AA$9,IF(E78="*T","TOTAL (Store Count: "&amp;B77&amp;")",IFERROR(VLOOKUP(F78,DATA_FINAL!$A$5:$G$324,7,FALSE),"")))))</f>
        <v>***</v>
      </c>
      <c r="H78" s="71" t="str">
        <f>IF($G78=$D78,AF$8,IF($G78=$AA$9,AF$9,IF(LEFT($G78,5)=LEFT($AA$10,5),SUMIFS(DATA_FINAL!$AC$5:$AC$350,DATA_FINAL!$B$5:$B$350,$C78,DATA_FINAL!$D$5:$D$350,$D78),IF($G78="***","***",IFERROR(SUMIFS(DATA_FINAL!$AC$5:$AC$350,DATA_FINAL!$A$5:$A$350,$F78),"")))))</f>
        <v>***</v>
      </c>
      <c r="I78" s="72" t="str">
        <f>IF($G78=$D78,AB$8,IF($G78=$AA$9,AB$9,IF(LEFT($G78,5)=LEFT($AA$10,5),SUMIFS(DATA_FINAL!$P$5:$P$350,DATA_FINAL!$B$5:$B$350,$C78,DATA_FINAL!$D$5:$D$350,$D78),IF($G78="***","***",IFERROR(SUMIFS(DATA_FINAL!$P$5:$P$350,DATA_FINAL!$A$5:$A$350,$F78),"")))))</f>
        <v>***</v>
      </c>
      <c r="J78" s="72" t="str">
        <f>IF($G78=$D78,AC$8,IF($G78=$AA$9,AC$9,IF(LEFT($G78,5)=LEFT($AA$10,5),SUMIFS(DATA_FINAL!$S$5:$S$350,DATA_FINAL!$B$5:$B$350,$C78,DATA_FINAL!$D$5:$D$350,$D78),IF($G78="***","***",IFERROR(SUMIFS(DATA_FINAL!$S$5:$S$350,DATA_FINAL!$A$5:$A$350,$F78),"")))))</f>
        <v>***</v>
      </c>
      <c r="K78" s="84" t="str">
        <f t="shared" si="13"/>
        <v>***</v>
      </c>
      <c r="L78" s="72" t="str">
        <f t="shared" si="14"/>
        <v>***</v>
      </c>
      <c r="M78" s="72" t="str">
        <f t="shared" si="15"/>
        <v>***</v>
      </c>
      <c r="N78" s="71" t="str">
        <f>IF($G78=$D78,AJ$8,IF($G78=$AA$9,AJ$9,IF(LEFT($G78,5)=LEFT($AA$10,5),SUMIFS(DATA_FINAL!$AG$5:$AG$350,DATA_FINAL!$B$5:$B$350,$C78,DATA_FINAL!$D$5:$D$350,$D78),IF($G78="***","***",IFERROR(SUMIFS(DATA_FINAL!$AG$5:$AG$350,DATA_FINAL!$A$5:$A$350,$F78),"")))))</f>
        <v>***</v>
      </c>
      <c r="O78" s="307" t="str">
        <f t="shared" si="17"/>
        <v>***</v>
      </c>
    </row>
    <row r="79" spans="1:15" ht="15" customHeight="1" x14ac:dyDescent="0.35">
      <c r="A79" t="str">
        <f>IF(A78="","",IF(B78&gt;(SUMIFS(KEY!$Z$6:$Z$110,KEY!$X$6:$X$110,C79&amp;"-"&amp;A78)+1),IF((A78+1)&gt;$AA$6,"",(A78+1)),A78))</f>
        <v/>
      </c>
      <c r="B79" t="str">
        <f>IF(A79="","",COUNTIFS($A$8:$A79,A79)-2)</f>
        <v/>
      </c>
      <c r="C79" t="str">
        <f t="shared" si="16"/>
        <v>Cars.com</v>
      </c>
      <c r="D79" t="str">
        <f>IFERROR(VLOOKUP($C79&amp;"-"&amp;$A79,KEY!$X$6:$Y$110,2,FALSE),"")</f>
        <v/>
      </c>
      <c r="E79" t="str">
        <f>IF(B79=-1,"*N",IF(B79=0,"*H",IF(B79&lt;(COUNTIFS(DATA_FINAL!$B$5:$B$350,C79,DATA_FINAL!$D$5:$D$350,D79)+1),VLOOKUP(C79&amp;"-"&amp;D79&amp;"-"&amp;B79,DATA_FINAL!$F$5:$G$350,2,FALSE),IF(B79=(COUNTIFS(DATA_FINAL!$B$5:$B$350,C79,DATA_FINAL!$D$5:$D$350,D79)+1),"*T",""))))</f>
        <v/>
      </c>
      <c r="F79" t="str">
        <f t="shared" si="18"/>
        <v/>
      </c>
      <c r="G79" s="64" t="str">
        <f>IF(E79="","***",IF(E79="*N",D79,IF(E79="*H",AA$9,IF(E79="*T","TOTAL (Store Count: "&amp;B78&amp;")",IFERROR(VLOOKUP(F79,DATA_FINAL!$A$5:$G$324,7,FALSE),"")))))</f>
        <v>***</v>
      </c>
      <c r="H79" s="71" t="str">
        <f>IF($G79=$D79,AF$8,IF($G79=$AA$9,AF$9,IF(LEFT($G79,5)=LEFT($AA$10,5),SUMIFS(DATA_FINAL!$AC$5:$AC$350,DATA_FINAL!$B$5:$B$350,$C79,DATA_FINAL!$D$5:$D$350,$D79),IF($G79="***","***",IFERROR(SUMIFS(DATA_FINAL!$AC$5:$AC$350,DATA_FINAL!$A$5:$A$350,$F79),"")))))</f>
        <v>***</v>
      </c>
      <c r="I79" s="72" t="str">
        <f>IF($G79=$D79,AB$8,IF($G79=$AA$9,AB$9,IF(LEFT($G79,5)=LEFT($AA$10,5),SUMIFS(DATA_FINAL!$P$5:$P$350,DATA_FINAL!$B$5:$B$350,$C79,DATA_FINAL!$D$5:$D$350,$D79),IF($G79="***","***",IFERROR(SUMIFS(DATA_FINAL!$P$5:$P$350,DATA_FINAL!$A$5:$A$350,$F79),"")))))</f>
        <v>***</v>
      </c>
      <c r="J79" s="72" t="str">
        <f>IF($G79=$D79,AC$8,IF($G79=$AA$9,AC$9,IF(LEFT($G79,5)=LEFT($AA$10,5),SUMIFS(DATA_FINAL!$S$5:$S$350,DATA_FINAL!$B$5:$B$350,$C79,DATA_FINAL!$D$5:$D$350,$D79),IF($G79="***","***",IFERROR(SUMIFS(DATA_FINAL!$S$5:$S$350,DATA_FINAL!$A$5:$A$350,$F79),"")))))</f>
        <v>***</v>
      </c>
      <c r="K79" s="84" t="str">
        <f t="shared" si="13"/>
        <v>***</v>
      </c>
      <c r="L79" s="72" t="str">
        <f t="shared" si="14"/>
        <v>***</v>
      </c>
      <c r="M79" s="72" t="str">
        <f t="shared" si="15"/>
        <v>***</v>
      </c>
      <c r="N79" s="71" t="str">
        <f>IF($G79=$D79,AJ$8,IF($G79=$AA$9,AJ$9,IF(LEFT($G79,5)=LEFT($AA$10,5),SUMIFS(DATA_FINAL!$AG$5:$AG$350,DATA_FINAL!$B$5:$B$350,$C79,DATA_FINAL!$D$5:$D$350,$D79),IF($G79="***","***",IFERROR(SUMIFS(DATA_FINAL!$AG$5:$AG$350,DATA_FINAL!$A$5:$A$350,$F79),"")))))</f>
        <v>***</v>
      </c>
      <c r="O79" s="307" t="str">
        <f t="shared" si="17"/>
        <v>***</v>
      </c>
    </row>
    <row r="80" spans="1:15" ht="15" customHeight="1" x14ac:dyDescent="0.35">
      <c r="A80" t="str">
        <f>IF(A79="","",IF(B79&gt;(SUMIFS(KEY!$Z$6:$Z$110,KEY!$X$6:$X$110,C80&amp;"-"&amp;A79)+1),IF((A79+1)&gt;$AA$6,"",(A79+1)),A79))</f>
        <v/>
      </c>
      <c r="B80" t="str">
        <f>IF(A80="","",COUNTIFS($A$8:$A80,A80)-2)</f>
        <v/>
      </c>
      <c r="C80" t="str">
        <f t="shared" si="16"/>
        <v>Cars.com</v>
      </c>
      <c r="D80" t="str">
        <f>IFERROR(VLOOKUP($C80&amp;"-"&amp;$A80,KEY!$X$6:$Y$110,2,FALSE),"")</f>
        <v/>
      </c>
      <c r="E80" t="str">
        <f>IF(B80=-1,"*N",IF(B80=0,"*H",IF(B80&lt;(COUNTIFS(DATA_FINAL!$B$5:$B$350,C80,DATA_FINAL!$D$5:$D$350,D80)+1),VLOOKUP(C80&amp;"-"&amp;D80&amp;"-"&amp;B80,DATA_FINAL!$F$5:$G$350,2,FALSE),IF(B80=(COUNTIFS(DATA_FINAL!$B$5:$B$350,C80,DATA_FINAL!$D$5:$D$350,D80)+1),"*T",""))))</f>
        <v/>
      </c>
      <c r="F80" t="str">
        <f t="shared" si="18"/>
        <v/>
      </c>
      <c r="G80" s="64" t="str">
        <f>IF(E80="","***",IF(E80="*N",D80,IF(E80="*H",AA$9,IF(E80="*T","TOTAL (Store Count: "&amp;B79&amp;")",IFERROR(VLOOKUP(F80,DATA_FINAL!$A$5:$G$324,7,FALSE),"")))))</f>
        <v>***</v>
      </c>
      <c r="H80" s="71" t="str">
        <f>IF($G80=$D80,AF$8,IF($G80=$AA$9,AF$9,IF(LEFT($G80,5)=LEFT($AA$10,5),SUMIFS(DATA_FINAL!$AC$5:$AC$350,DATA_FINAL!$B$5:$B$350,$C80,DATA_FINAL!$D$5:$D$350,$D80),IF($G80="***","***",IFERROR(SUMIFS(DATA_FINAL!$AC$5:$AC$350,DATA_FINAL!$A$5:$A$350,$F80),"")))))</f>
        <v>***</v>
      </c>
      <c r="I80" s="72" t="str">
        <f>IF($G80=$D80,AB$8,IF($G80=$AA$9,AB$9,IF(LEFT($G80,5)=LEFT($AA$10,5),SUMIFS(DATA_FINAL!$P$5:$P$350,DATA_FINAL!$B$5:$B$350,$C80,DATA_FINAL!$D$5:$D$350,$D80),IF($G80="***","***",IFERROR(SUMIFS(DATA_FINAL!$P$5:$P$350,DATA_FINAL!$A$5:$A$350,$F80),"")))))</f>
        <v>***</v>
      </c>
      <c r="J80" s="72" t="str">
        <f>IF($G80=$D80,AC$8,IF($G80=$AA$9,AC$9,IF(LEFT($G80,5)=LEFT($AA$10,5),SUMIFS(DATA_FINAL!$S$5:$S$350,DATA_FINAL!$B$5:$B$350,$C80,DATA_FINAL!$D$5:$D$350,$D80),IF($G80="***","***",IFERROR(SUMIFS(DATA_FINAL!$S$5:$S$350,DATA_FINAL!$A$5:$A$350,$F80),"")))))</f>
        <v>***</v>
      </c>
      <c r="K80" s="84" t="str">
        <f t="shared" si="13"/>
        <v>***</v>
      </c>
      <c r="L80" s="72" t="str">
        <f t="shared" si="14"/>
        <v>***</v>
      </c>
      <c r="M80" s="72" t="str">
        <f t="shared" si="15"/>
        <v>***</v>
      </c>
      <c r="N80" s="71" t="str">
        <f>IF($G80=$D80,AJ$8,IF($G80=$AA$9,AJ$9,IF(LEFT($G80,5)=LEFT($AA$10,5),SUMIFS(DATA_FINAL!$AG$5:$AG$350,DATA_FINAL!$B$5:$B$350,$C80,DATA_FINAL!$D$5:$D$350,$D80),IF($G80="***","***",IFERROR(SUMIFS(DATA_FINAL!$AG$5:$AG$350,DATA_FINAL!$A$5:$A$350,$F80),"")))))</f>
        <v>***</v>
      </c>
      <c r="O80" s="307" t="str">
        <f t="shared" si="17"/>
        <v>***</v>
      </c>
    </row>
    <row r="81" spans="1:15" ht="15" customHeight="1" x14ac:dyDescent="0.35">
      <c r="A81" t="str">
        <f>IF(A80="","",IF(B80&gt;(SUMIFS(KEY!$Z$6:$Z$110,KEY!$X$6:$X$110,C81&amp;"-"&amp;A80)+1),IF((A80+1)&gt;$AA$6,"",(A80+1)),A80))</f>
        <v/>
      </c>
      <c r="B81" t="str">
        <f>IF(A81="","",COUNTIFS($A$8:$A81,A81)-2)</f>
        <v/>
      </c>
      <c r="C81" t="str">
        <f t="shared" si="16"/>
        <v>Cars.com</v>
      </c>
      <c r="D81" t="str">
        <f>IFERROR(VLOOKUP($C81&amp;"-"&amp;$A81,KEY!$X$6:$Y$110,2,FALSE),"")</f>
        <v/>
      </c>
      <c r="E81" t="str">
        <f>IF(B81=-1,"*N",IF(B81=0,"*H",IF(B81&lt;(COUNTIFS(DATA_FINAL!$B$5:$B$350,C81,DATA_FINAL!$D$5:$D$350,D81)+1),VLOOKUP(C81&amp;"-"&amp;D81&amp;"-"&amp;B81,DATA_FINAL!$F$5:$G$350,2,FALSE),IF(B81=(COUNTIFS(DATA_FINAL!$B$5:$B$350,C81,DATA_FINAL!$D$5:$D$350,D81)+1),"*T",""))))</f>
        <v/>
      </c>
      <c r="F81" t="str">
        <f t="shared" si="18"/>
        <v/>
      </c>
      <c r="G81" s="64" t="str">
        <f>IF(E81="","***",IF(E81="*N",D81,IF(E81="*H",AA$9,IF(E81="*T","TOTAL (Store Count: "&amp;B80&amp;")",IFERROR(VLOOKUP(F81,DATA_FINAL!$A$5:$G$324,7,FALSE),"")))))</f>
        <v>***</v>
      </c>
      <c r="H81" s="71" t="str">
        <f>IF($G81=$D81,AF$8,IF($G81=$AA$9,AF$9,IF(LEFT($G81,5)=LEFT($AA$10,5),SUMIFS(DATA_FINAL!$AC$5:$AC$350,DATA_FINAL!$B$5:$B$350,$C81,DATA_FINAL!$D$5:$D$350,$D81),IF($G81="***","***",IFERROR(SUMIFS(DATA_FINAL!$AC$5:$AC$350,DATA_FINAL!$A$5:$A$350,$F81),"")))))</f>
        <v>***</v>
      </c>
      <c r="I81" s="72" t="str">
        <f>IF($G81=$D81,AB$8,IF($G81=$AA$9,AB$9,IF(LEFT($G81,5)=LEFT($AA$10,5),SUMIFS(DATA_FINAL!$P$5:$P$350,DATA_FINAL!$B$5:$B$350,$C81,DATA_FINAL!$D$5:$D$350,$D81),IF($G81="***","***",IFERROR(SUMIFS(DATA_FINAL!$P$5:$P$350,DATA_FINAL!$A$5:$A$350,$F81),"")))))</f>
        <v>***</v>
      </c>
      <c r="J81" s="72" t="str">
        <f>IF($G81=$D81,AC$8,IF($G81=$AA$9,AC$9,IF(LEFT($G81,5)=LEFT($AA$10,5),SUMIFS(DATA_FINAL!$S$5:$S$350,DATA_FINAL!$B$5:$B$350,$C81,DATA_FINAL!$D$5:$D$350,$D81),IF($G81="***","***",IFERROR(SUMIFS(DATA_FINAL!$S$5:$S$350,DATA_FINAL!$A$5:$A$350,$F81),"")))))</f>
        <v>***</v>
      </c>
      <c r="K81" s="84" t="str">
        <f t="shared" si="13"/>
        <v>***</v>
      </c>
      <c r="L81" s="72" t="str">
        <f t="shared" si="14"/>
        <v>***</v>
      </c>
      <c r="M81" s="72" t="str">
        <f t="shared" si="15"/>
        <v>***</v>
      </c>
      <c r="N81" s="71" t="str">
        <f>IF($G81=$D81,AJ$8,IF($G81=$AA$9,AJ$9,IF(LEFT($G81,5)=LEFT($AA$10,5),SUMIFS(DATA_FINAL!$AG$5:$AG$350,DATA_FINAL!$B$5:$B$350,$C81,DATA_FINAL!$D$5:$D$350,$D81),IF($G81="***","***",IFERROR(SUMIFS(DATA_FINAL!$AG$5:$AG$350,DATA_FINAL!$A$5:$A$350,$F81),"")))))</f>
        <v>***</v>
      </c>
      <c r="O81" s="307" t="str">
        <f t="shared" si="17"/>
        <v>***</v>
      </c>
    </row>
    <row r="82" spans="1:15" ht="15" customHeight="1" x14ac:dyDescent="0.35">
      <c r="A82" t="str">
        <f>IF(A81="","",IF(B81&gt;(SUMIFS(KEY!$Z$6:$Z$110,KEY!$X$6:$X$110,C82&amp;"-"&amp;A81)+1),IF((A81+1)&gt;$AA$6,"",(A81+1)),A81))</f>
        <v/>
      </c>
      <c r="B82" t="str">
        <f>IF(A82="","",COUNTIFS($A$8:$A82,A82)-2)</f>
        <v/>
      </c>
      <c r="C82" t="str">
        <f t="shared" si="16"/>
        <v>Cars.com</v>
      </c>
      <c r="D82" t="str">
        <f>IFERROR(VLOOKUP($C82&amp;"-"&amp;$A82,KEY!$X$6:$Y$110,2,FALSE),"")</f>
        <v/>
      </c>
      <c r="E82" t="str">
        <f>IF(B82=-1,"*N",IF(B82=0,"*H",IF(B82&lt;(COUNTIFS(DATA_FINAL!$B$5:$B$350,C82,DATA_FINAL!$D$5:$D$350,D82)+1),VLOOKUP(C82&amp;"-"&amp;D82&amp;"-"&amp;B82,DATA_FINAL!$F$5:$G$350,2,FALSE),IF(B82=(COUNTIFS(DATA_FINAL!$B$5:$B$350,C82,DATA_FINAL!$D$5:$D$350,D82)+1),"*T",""))))</f>
        <v/>
      </c>
      <c r="F82" t="str">
        <f t="shared" si="18"/>
        <v/>
      </c>
      <c r="G82" s="64" t="str">
        <f>IF(E82="","***",IF(E82="*N",D82,IF(E82="*H",AA$9,IF(E82="*T","TOTAL (Store Count: "&amp;B81&amp;")",IFERROR(VLOOKUP(F82,DATA_FINAL!$A$5:$G$324,7,FALSE),"")))))</f>
        <v>***</v>
      </c>
      <c r="H82" s="71" t="str">
        <f>IF($G82=$D82,AF$8,IF($G82=$AA$9,AF$9,IF(LEFT($G82,5)=LEFT($AA$10,5),SUMIFS(DATA_FINAL!$AC$5:$AC$350,DATA_FINAL!$B$5:$B$350,$C82,DATA_FINAL!$D$5:$D$350,$D82),IF($G82="***","***",IFERROR(SUMIFS(DATA_FINAL!$AC$5:$AC$350,DATA_FINAL!$A$5:$A$350,$F82),"")))))</f>
        <v>***</v>
      </c>
      <c r="I82" s="72" t="str">
        <f>IF($G82=$D82,AB$8,IF($G82=$AA$9,AB$9,IF(LEFT($G82,5)=LEFT($AA$10,5),SUMIFS(DATA_FINAL!$P$5:$P$350,DATA_FINAL!$B$5:$B$350,$C82,DATA_FINAL!$D$5:$D$350,$D82),IF($G82="***","***",IFERROR(SUMIFS(DATA_FINAL!$P$5:$P$350,DATA_FINAL!$A$5:$A$350,$F82),"")))))</f>
        <v>***</v>
      </c>
      <c r="J82" s="72" t="str">
        <f>IF($G82=$D82,AC$8,IF($G82=$AA$9,AC$9,IF(LEFT($G82,5)=LEFT($AA$10,5),SUMIFS(DATA_FINAL!$S$5:$S$350,DATA_FINAL!$B$5:$B$350,$C82,DATA_FINAL!$D$5:$D$350,$D82),IF($G82="***","***",IFERROR(SUMIFS(DATA_FINAL!$S$5:$S$350,DATA_FINAL!$A$5:$A$350,$F82),"")))))</f>
        <v>***</v>
      </c>
      <c r="K82" s="84" t="str">
        <f t="shared" si="13"/>
        <v>***</v>
      </c>
      <c r="L82" s="72" t="str">
        <f t="shared" si="14"/>
        <v>***</v>
      </c>
      <c r="M82" s="72" t="str">
        <f t="shared" si="15"/>
        <v>***</v>
      </c>
      <c r="N82" s="71" t="str">
        <f>IF($G82=$D82,AJ$8,IF($G82=$AA$9,AJ$9,IF(LEFT($G82,5)=LEFT($AA$10,5),SUMIFS(DATA_FINAL!$AG$5:$AG$350,DATA_FINAL!$B$5:$B$350,$C82,DATA_FINAL!$D$5:$D$350,$D82),IF($G82="***","***",IFERROR(SUMIFS(DATA_FINAL!$AG$5:$AG$350,DATA_FINAL!$A$5:$A$350,$F82),"")))))</f>
        <v>***</v>
      </c>
      <c r="O82" s="307" t="str">
        <f t="shared" si="17"/>
        <v>***</v>
      </c>
    </row>
    <row r="83" spans="1:15" ht="15" customHeight="1" x14ac:dyDescent="0.35">
      <c r="A83" t="str">
        <f>IF(A82="","",IF(B82&gt;(SUMIFS(KEY!$Z$6:$Z$110,KEY!$X$6:$X$110,C83&amp;"-"&amp;A82)+1),IF((A82+1)&gt;$AA$6,"",(A82+1)),A82))</f>
        <v/>
      </c>
      <c r="B83" t="str">
        <f>IF(A83="","",COUNTIFS($A$8:$A83,A83)-2)</f>
        <v/>
      </c>
      <c r="C83" t="str">
        <f t="shared" si="16"/>
        <v>Cars.com</v>
      </c>
      <c r="D83" t="str">
        <f>IFERROR(VLOOKUP($C83&amp;"-"&amp;$A83,KEY!$X$6:$Y$110,2,FALSE),"")</f>
        <v/>
      </c>
      <c r="E83" t="str">
        <f>IF(B83=-1,"*N",IF(B83=0,"*H",IF(B83&lt;(COUNTIFS(DATA_FINAL!$B$5:$B$350,C83,DATA_FINAL!$D$5:$D$350,D83)+1),VLOOKUP(C83&amp;"-"&amp;D83&amp;"-"&amp;B83,DATA_FINAL!$F$5:$G$350,2,FALSE),IF(B83=(COUNTIFS(DATA_FINAL!$B$5:$B$350,C83,DATA_FINAL!$D$5:$D$350,D83)+1),"*T",""))))</f>
        <v/>
      </c>
      <c r="F83" t="str">
        <f t="shared" si="18"/>
        <v/>
      </c>
      <c r="G83" s="64" t="str">
        <f>IF(E83="","***",IF(E83="*N",D83,IF(E83="*H",AA$9,IF(E83="*T","TOTAL (Store Count: "&amp;B82&amp;")",IFERROR(VLOOKUP(F83,DATA_FINAL!$A$5:$G$324,7,FALSE),"")))))</f>
        <v>***</v>
      </c>
      <c r="H83" s="71" t="str">
        <f>IF($G83=$D83,AF$8,IF($G83=$AA$9,AF$9,IF(LEFT($G83,5)=LEFT($AA$10,5),SUMIFS(DATA_FINAL!$AC$5:$AC$350,DATA_FINAL!$B$5:$B$350,$C83,DATA_FINAL!$D$5:$D$350,$D83),IF($G83="***","***",IFERROR(SUMIFS(DATA_FINAL!$AC$5:$AC$350,DATA_FINAL!$A$5:$A$350,$F83),"")))))</f>
        <v>***</v>
      </c>
      <c r="I83" s="72" t="str">
        <f>IF($G83=$D83,AB$8,IF($G83=$AA$9,AB$9,IF(LEFT($G83,5)=LEFT($AA$10,5),SUMIFS(DATA_FINAL!$P$5:$P$350,DATA_FINAL!$B$5:$B$350,$C83,DATA_FINAL!$D$5:$D$350,$D83),IF($G83="***","***",IFERROR(SUMIFS(DATA_FINAL!$P$5:$P$350,DATA_FINAL!$A$5:$A$350,$F83),"")))))</f>
        <v>***</v>
      </c>
      <c r="J83" s="72" t="str">
        <f>IF($G83=$D83,AC$8,IF($G83=$AA$9,AC$9,IF(LEFT($G83,5)=LEFT($AA$10,5),SUMIFS(DATA_FINAL!$S$5:$S$350,DATA_FINAL!$B$5:$B$350,$C83,DATA_FINAL!$D$5:$D$350,$D83),IF($G83="***","***",IFERROR(SUMIFS(DATA_FINAL!$S$5:$S$350,DATA_FINAL!$A$5:$A$350,$F83),"")))))</f>
        <v>***</v>
      </c>
      <c r="K83" s="84" t="str">
        <f t="shared" si="13"/>
        <v>***</v>
      </c>
      <c r="L83" s="72" t="str">
        <f t="shared" si="14"/>
        <v>***</v>
      </c>
      <c r="M83" s="72" t="str">
        <f t="shared" si="15"/>
        <v>***</v>
      </c>
      <c r="N83" s="71" t="str">
        <f>IF($G83=$D83,AJ$8,IF($G83=$AA$9,AJ$9,IF(LEFT($G83,5)=LEFT($AA$10,5),SUMIFS(DATA_FINAL!$AG$5:$AG$350,DATA_FINAL!$B$5:$B$350,$C83,DATA_FINAL!$D$5:$D$350,$D83),IF($G83="***","***",IFERROR(SUMIFS(DATA_FINAL!$AG$5:$AG$350,DATA_FINAL!$A$5:$A$350,$F83),"")))))</f>
        <v>***</v>
      </c>
      <c r="O83" s="307" t="str">
        <f t="shared" si="17"/>
        <v>***</v>
      </c>
    </row>
    <row r="84" spans="1:15" ht="15" customHeight="1" x14ac:dyDescent="0.35">
      <c r="A84" t="str">
        <f>IF(A83="","",IF(B83&gt;(SUMIFS(KEY!$Z$6:$Z$110,KEY!$X$6:$X$110,C84&amp;"-"&amp;A83)+1),IF((A83+1)&gt;$AA$6,"",(A83+1)),A83))</f>
        <v/>
      </c>
      <c r="B84" t="str">
        <f>IF(A84="","",COUNTIFS($A$8:$A84,A84)-2)</f>
        <v/>
      </c>
      <c r="C84" t="str">
        <f t="shared" si="16"/>
        <v>Cars.com</v>
      </c>
      <c r="D84" t="str">
        <f>IFERROR(VLOOKUP($C84&amp;"-"&amp;$A84,KEY!$X$6:$Y$110,2,FALSE),"")</f>
        <v/>
      </c>
      <c r="E84" t="str">
        <f>IF(B84=-1,"*N",IF(B84=0,"*H",IF(B84&lt;(COUNTIFS(DATA_FINAL!$B$5:$B$350,C84,DATA_FINAL!$D$5:$D$350,D84)+1),VLOOKUP(C84&amp;"-"&amp;D84&amp;"-"&amp;B84,DATA_FINAL!$F$5:$G$350,2,FALSE),IF(B84=(COUNTIFS(DATA_FINAL!$B$5:$B$350,C84,DATA_FINAL!$D$5:$D$350,D84)+1),"*T",""))))</f>
        <v/>
      </c>
      <c r="F84" t="str">
        <f t="shared" si="18"/>
        <v/>
      </c>
      <c r="G84" s="64" t="str">
        <f>IF(E84="","***",IF(E84="*N",D84,IF(E84="*H",AA$9,IF(E84="*T","TOTAL (Store Count: "&amp;B83&amp;")",IFERROR(VLOOKUP(F84,DATA_FINAL!$A$5:$G$324,7,FALSE),"")))))</f>
        <v>***</v>
      </c>
      <c r="H84" s="71" t="str">
        <f>IF($G84=$D84,AF$8,IF($G84=$AA$9,AF$9,IF(LEFT($G84,5)=LEFT($AA$10,5),SUMIFS(DATA_FINAL!$AC$5:$AC$350,DATA_FINAL!$B$5:$B$350,$C84,DATA_FINAL!$D$5:$D$350,$D84),IF($G84="***","***",IFERROR(SUMIFS(DATA_FINAL!$AC$5:$AC$350,DATA_FINAL!$A$5:$A$350,$F84),"")))))</f>
        <v>***</v>
      </c>
      <c r="I84" s="72" t="str">
        <f>IF($G84=$D84,AB$8,IF($G84=$AA$9,AB$9,IF(LEFT($G84,5)=LEFT($AA$10,5),SUMIFS(DATA_FINAL!$P$5:$P$350,DATA_FINAL!$B$5:$B$350,$C84,DATA_FINAL!$D$5:$D$350,$D84),IF($G84="***","***",IFERROR(SUMIFS(DATA_FINAL!$P$5:$P$350,DATA_FINAL!$A$5:$A$350,$F84),"")))))</f>
        <v>***</v>
      </c>
      <c r="J84" s="72" t="str">
        <f>IF($G84=$D84,AC$8,IF($G84=$AA$9,AC$9,IF(LEFT($G84,5)=LEFT($AA$10,5),SUMIFS(DATA_FINAL!$S$5:$S$350,DATA_FINAL!$B$5:$B$350,$C84,DATA_FINAL!$D$5:$D$350,$D84),IF($G84="***","***",IFERROR(SUMIFS(DATA_FINAL!$S$5:$S$350,DATA_FINAL!$A$5:$A$350,$F84),"")))))</f>
        <v>***</v>
      </c>
      <c r="K84" s="84" t="str">
        <f t="shared" si="13"/>
        <v>***</v>
      </c>
      <c r="L84" s="72" t="str">
        <f t="shared" si="14"/>
        <v>***</v>
      </c>
      <c r="M84" s="72" t="str">
        <f t="shared" si="15"/>
        <v>***</v>
      </c>
      <c r="N84" s="71" t="str">
        <f>IF($G84=$D84,AJ$8,IF($G84=$AA$9,AJ$9,IF(LEFT($G84,5)=LEFT($AA$10,5),SUMIFS(DATA_FINAL!$AG$5:$AG$350,DATA_FINAL!$B$5:$B$350,$C84,DATA_FINAL!$D$5:$D$350,$D84),IF($G84="***","***",IFERROR(SUMIFS(DATA_FINAL!$AG$5:$AG$350,DATA_FINAL!$A$5:$A$350,$F84),"")))))</f>
        <v>***</v>
      </c>
      <c r="O84" s="307" t="str">
        <f t="shared" si="17"/>
        <v>***</v>
      </c>
    </row>
    <row r="85" spans="1:15" ht="15" customHeight="1" x14ac:dyDescent="0.35">
      <c r="A85" t="str">
        <f>IF(A84="","",IF(B84&gt;(SUMIFS(KEY!$Z$6:$Z$110,KEY!$X$6:$X$110,C85&amp;"-"&amp;A84)+1),IF((A84+1)&gt;$AA$6,"",(A84+1)),A84))</f>
        <v/>
      </c>
      <c r="B85" t="str">
        <f>IF(A85="","",COUNTIFS($A$8:$A85,A85)-2)</f>
        <v/>
      </c>
      <c r="C85" t="str">
        <f t="shared" si="16"/>
        <v>Cars.com</v>
      </c>
      <c r="D85" t="str">
        <f>IFERROR(VLOOKUP($C85&amp;"-"&amp;$A85,KEY!$X$6:$Y$110,2,FALSE),"")</f>
        <v/>
      </c>
      <c r="E85" t="str">
        <f>IF(B85=-1,"*N",IF(B85=0,"*H",IF(B85&lt;(COUNTIFS(DATA_FINAL!$B$5:$B$350,C85,DATA_FINAL!$D$5:$D$350,D85)+1),VLOOKUP(C85&amp;"-"&amp;D85&amp;"-"&amp;B85,DATA_FINAL!$F$5:$G$350,2,FALSE),IF(B85=(COUNTIFS(DATA_FINAL!$B$5:$B$350,C85,DATA_FINAL!$D$5:$D$350,D85)+1),"*T",""))))</f>
        <v/>
      </c>
      <c r="F85" t="str">
        <f t="shared" si="18"/>
        <v/>
      </c>
      <c r="G85" s="64" t="str">
        <f>IF(E85="","***",IF(E85="*N",D85,IF(E85="*H",AA$9,IF(E85="*T","TOTAL (Store Count: "&amp;B84&amp;")",IFERROR(VLOOKUP(F85,DATA_FINAL!$A$5:$G$324,7,FALSE),"")))))</f>
        <v>***</v>
      </c>
      <c r="H85" s="71" t="str">
        <f>IF($G85=$D85,AF$8,IF($G85=$AA$9,AF$9,IF(LEFT($G85,5)=LEFT($AA$10,5),SUMIFS(DATA_FINAL!$AC$5:$AC$350,DATA_FINAL!$B$5:$B$350,$C85,DATA_FINAL!$D$5:$D$350,$D85),IF($G85="***","***",IFERROR(SUMIFS(DATA_FINAL!$AC$5:$AC$350,DATA_FINAL!$A$5:$A$350,$F85),"")))))</f>
        <v>***</v>
      </c>
      <c r="I85" s="72" t="str">
        <f>IF($G85=$D85,AB$8,IF($G85=$AA$9,AB$9,IF(LEFT($G85,5)=LEFT($AA$10,5),SUMIFS(DATA_FINAL!$P$5:$P$350,DATA_FINAL!$B$5:$B$350,$C85,DATA_FINAL!$D$5:$D$350,$D85),IF($G85="***","***",IFERROR(SUMIFS(DATA_FINAL!$P$5:$P$350,DATA_FINAL!$A$5:$A$350,$F85),"")))))</f>
        <v>***</v>
      </c>
      <c r="J85" s="72" t="str">
        <f>IF($G85=$D85,AC$8,IF($G85=$AA$9,AC$9,IF(LEFT($G85,5)=LEFT($AA$10,5),SUMIFS(DATA_FINAL!$S$5:$S$350,DATA_FINAL!$B$5:$B$350,$C85,DATA_FINAL!$D$5:$D$350,$D85),IF($G85="***","***",IFERROR(SUMIFS(DATA_FINAL!$S$5:$S$350,DATA_FINAL!$A$5:$A$350,$F85),"")))))</f>
        <v>***</v>
      </c>
      <c r="K85" s="84" t="str">
        <f t="shared" si="13"/>
        <v>***</v>
      </c>
      <c r="L85" s="72" t="str">
        <f t="shared" si="14"/>
        <v>***</v>
      </c>
      <c r="M85" s="72" t="str">
        <f t="shared" si="15"/>
        <v>***</v>
      </c>
      <c r="N85" s="71" t="str">
        <f>IF($G85=$D85,AJ$8,IF($G85=$AA$9,AJ$9,IF(LEFT($G85,5)=LEFT($AA$10,5),SUMIFS(DATA_FINAL!$AG$5:$AG$350,DATA_FINAL!$B$5:$B$350,$C85,DATA_FINAL!$D$5:$D$350,$D85),IF($G85="***","***",IFERROR(SUMIFS(DATA_FINAL!$AG$5:$AG$350,DATA_FINAL!$A$5:$A$350,$F85),"")))))</f>
        <v>***</v>
      </c>
      <c r="O85" s="307" t="str">
        <f t="shared" si="17"/>
        <v>***</v>
      </c>
    </row>
    <row r="86" spans="1:15" ht="15" customHeight="1" x14ac:dyDescent="0.35">
      <c r="A86" t="str">
        <f>IF(A85="","",IF(B85&gt;(SUMIFS(KEY!$Z$6:$Z$110,KEY!$X$6:$X$110,C86&amp;"-"&amp;A85)+1),IF((A85+1)&gt;$AA$6,"",(A85+1)),A85))</f>
        <v/>
      </c>
      <c r="B86" t="str">
        <f>IF(A86="","",COUNTIFS($A$8:$A86,A86)-2)</f>
        <v/>
      </c>
      <c r="C86" t="str">
        <f t="shared" si="16"/>
        <v>Cars.com</v>
      </c>
      <c r="D86" t="str">
        <f>IFERROR(VLOOKUP($C86&amp;"-"&amp;$A86,KEY!$X$6:$Y$110,2,FALSE),"")</f>
        <v/>
      </c>
      <c r="E86" t="str">
        <f>IF(B86=-1,"*N",IF(B86=0,"*H",IF(B86&lt;(COUNTIFS(DATA_FINAL!$B$5:$B$350,C86,DATA_FINAL!$D$5:$D$350,D86)+1),VLOOKUP(C86&amp;"-"&amp;D86&amp;"-"&amp;B86,DATA_FINAL!$F$5:$G$350,2,FALSE),IF(B86=(COUNTIFS(DATA_FINAL!$B$5:$B$350,C86,DATA_FINAL!$D$5:$D$350,D86)+1),"*T",""))))</f>
        <v/>
      </c>
      <c r="F86" t="str">
        <f t="shared" si="18"/>
        <v/>
      </c>
      <c r="G86" s="64" t="str">
        <f>IF(E86="","***",IF(E86="*N",D86,IF(E86="*H",AA$9,IF(E86="*T","TOTAL (Store Count: "&amp;B85&amp;")",IFERROR(VLOOKUP(F86,DATA_FINAL!$A$5:$G$324,7,FALSE),"")))))</f>
        <v>***</v>
      </c>
      <c r="H86" s="71" t="str">
        <f>IF($G86=$D86,AF$8,IF($G86=$AA$9,AF$9,IF(LEFT($G86,5)=LEFT($AA$10,5),SUMIFS(DATA_FINAL!$AC$5:$AC$350,DATA_FINAL!$B$5:$B$350,$C86,DATA_FINAL!$D$5:$D$350,$D86),IF($G86="***","***",IFERROR(SUMIFS(DATA_FINAL!$AC$5:$AC$350,DATA_FINAL!$A$5:$A$350,$F86),"")))))</f>
        <v>***</v>
      </c>
      <c r="I86" s="72" t="str">
        <f>IF($G86=$D86,AB$8,IF($G86=$AA$9,AB$9,IF(LEFT($G86,5)=LEFT($AA$10,5),SUMIFS(DATA_FINAL!$P$5:$P$350,DATA_FINAL!$B$5:$B$350,$C86,DATA_FINAL!$D$5:$D$350,$D86),IF($G86="***","***",IFERROR(SUMIFS(DATA_FINAL!$P$5:$P$350,DATA_FINAL!$A$5:$A$350,$F86),"")))))</f>
        <v>***</v>
      </c>
      <c r="J86" s="72" t="str">
        <f>IF($G86=$D86,AC$8,IF($G86=$AA$9,AC$9,IF(LEFT($G86,5)=LEFT($AA$10,5),SUMIFS(DATA_FINAL!$S$5:$S$350,DATA_FINAL!$B$5:$B$350,$C86,DATA_FINAL!$D$5:$D$350,$D86),IF($G86="***","***",IFERROR(SUMIFS(DATA_FINAL!$S$5:$S$350,DATA_FINAL!$A$5:$A$350,$F86),"")))))</f>
        <v>***</v>
      </c>
      <c r="K86" s="84" t="str">
        <f t="shared" si="13"/>
        <v>***</v>
      </c>
      <c r="L86" s="72" t="str">
        <f t="shared" si="14"/>
        <v>***</v>
      </c>
      <c r="M86" s="72" t="str">
        <f t="shared" si="15"/>
        <v>***</v>
      </c>
      <c r="N86" s="71" t="str">
        <f>IF($G86=$D86,AJ$8,IF($G86=$AA$9,AJ$9,IF(LEFT($G86,5)=LEFT($AA$10,5),SUMIFS(DATA_FINAL!$AG$5:$AG$350,DATA_FINAL!$B$5:$B$350,$C86,DATA_FINAL!$D$5:$D$350,$D86),IF($G86="***","***",IFERROR(SUMIFS(DATA_FINAL!$AG$5:$AG$350,DATA_FINAL!$A$5:$A$350,$F86),"")))))</f>
        <v>***</v>
      </c>
      <c r="O86" s="307" t="str">
        <f t="shared" si="17"/>
        <v>***</v>
      </c>
    </row>
    <row r="87" spans="1:15" ht="15" customHeight="1" x14ac:dyDescent="0.35">
      <c r="A87" t="str">
        <f>IF(A86="","",IF(B86&gt;(SUMIFS(KEY!$Z$6:$Z$110,KEY!$X$6:$X$110,C87&amp;"-"&amp;A86)+1),IF((A86+1)&gt;$AA$6,"",(A86+1)),A86))</f>
        <v/>
      </c>
      <c r="B87" t="str">
        <f>IF(A87="","",COUNTIFS($A$8:$A87,A87)-2)</f>
        <v/>
      </c>
      <c r="C87" t="str">
        <f t="shared" si="16"/>
        <v>Cars.com</v>
      </c>
      <c r="D87" t="str">
        <f>IFERROR(VLOOKUP($C87&amp;"-"&amp;$A87,KEY!$X$6:$Y$110,2,FALSE),"")</f>
        <v/>
      </c>
      <c r="E87" t="str">
        <f>IF(B87=-1,"*N",IF(B87=0,"*H",IF(B87&lt;(COUNTIFS(DATA_FINAL!$B$5:$B$350,C87,DATA_FINAL!$D$5:$D$350,D87)+1),VLOOKUP(C87&amp;"-"&amp;D87&amp;"-"&amp;B87,DATA_FINAL!$F$5:$G$350,2,FALSE),IF(B87=(COUNTIFS(DATA_FINAL!$B$5:$B$350,C87,DATA_FINAL!$D$5:$D$350,D87)+1),"*T",""))))</f>
        <v/>
      </c>
      <c r="F87" t="str">
        <f t="shared" si="18"/>
        <v/>
      </c>
      <c r="G87" s="64" t="str">
        <f>IF(E87="","***",IF(E87="*N",D87,IF(E87="*H",AA$9,IF(E87="*T","TOTAL (Store Count: "&amp;B86&amp;")",IFERROR(VLOOKUP(F87,DATA_FINAL!$A$5:$G$324,7,FALSE),"")))))</f>
        <v>***</v>
      </c>
      <c r="H87" s="71" t="str">
        <f>IF($G87=$D87,AF$8,IF($G87=$AA$9,AF$9,IF(LEFT($G87,5)=LEFT($AA$10,5),SUMIFS(DATA_FINAL!$AC$5:$AC$350,DATA_FINAL!$B$5:$B$350,$C87,DATA_FINAL!$D$5:$D$350,$D87),IF($G87="***","***",IFERROR(SUMIFS(DATA_FINAL!$AC$5:$AC$350,DATA_FINAL!$A$5:$A$350,$F87),"")))))</f>
        <v>***</v>
      </c>
      <c r="I87" s="72" t="str">
        <f>IF($G87=$D87,AB$8,IF($G87=$AA$9,AB$9,IF(LEFT($G87,5)=LEFT($AA$10,5),SUMIFS(DATA_FINAL!$P$5:$P$350,DATA_FINAL!$B$5:$B$350,$C87,DATA_FINAL!$D$5:$D$350,$D87),IF($G87="***","***",IFERROR(SUMIFS(DATA_FINAL!$P$5:$P$350,DATA_FINAL!$A$5:$A$350,$F87),"")))))</f>
        <v>***</v>
      </c>
      <c r="J87" s="72" t="str">
        <f>IF($G87=$D87,AC$8,IF($G87=$AA$9,AC$9,IF(LEFT($G87,5)=LEFT($AA$10,5),SUMIFS(DATA_FINAL!$S$5:$S$350,DATA_FINAL!$B$5:$B$350,$C87,DATA_FINAL!$D$5:$D$350,$D87),IF($G87="***","***",IFERROR(SUMIFS(DATA_FINAL!$S$5:$S$350,DATA_FINAL!$A$5:$A$350,$F87),"")))))</f>
        <v>***</v>
      </c>
      <c r="K87" s="84" t="str">
        <f t="shared" si="13"/>
        <v>***</v>
      </c>
      <c r="L87" s="72" t="str">
        <f t="shared" si="14"/>
        <v>***</v>
      </c>
      <c r="M87" s="72" t="str">
        <f t="shared" si="15"/>
        <v>***</v>
      </c>
      <c r="N87" s="71" t="str">
        <f>IF($G87=$D87,AJ$8,IF($G87=$AA$9,AJ$9,IF(LEFT($G87,5)=LEFT($AA$10,5),SUMIFS(DATA_FINAL!$AG$5:$AG$350,DATA_FINAL!$B$5:$B$350,$C87,DATA_FINAL!$D$5:$D$350,$D87),IF($G87="***","***",IFERROR(SUMIFS(DATA_FINAL!$AG$5:$AG$350,DATA_FINAL!$A$5:$A$350,$F87),"")))))</f>
        <v>***</v>
      </c>
      <c r="O87" s="307" t="str">
        <f t="shared" si="17"/>
        <v>***</v>
      </c>
    </row>
    <row r="88" spans="1:15" ht="15" customHeight="1" x14ac:dyDescent="0.35">
      <c r="A88" t="str">
        <f>IF(A87="","",IF(B87&gt;(SUMIFS(KEY!$Z$6:$Z$110,KEY!$X$6:$X$110,C88&amp;"-"&amp;A87)+1),IF((A87+1)&gt;$AA$6,"",(A87+1)),A87))</f>
        <v/>
      </c>
      <c r="B88" t="str">
        <f>IF(A88="","",COUNTIFS($A$8:$A88,A88)-2)</f>
        <v/>
      </c>
      <c r="C88" t="str">
        <f t="shared" si="16"/>
        <v>Cars.com</v>
      </c>
      <c r="D88" t="str">
        <f>IFERROR(VLOOKUP($C88&amp;"-"&amp;$A88,KEY!$X$6:$Y$110,2,FALSE),"")</f>
        <v/>
      </c>
      <c r="E88" t="str">
        <f>IF(B88=-1,"*N",IF(B88=0,"*H",IF(B88&lt;(COUNTIFS(DATA_FINAL!$B$5:$B$350,C88,DATA_FINAL!$D$5:$D$350,D88)+1),VLOOKUP(C88&amp;"-"&amp;D88&amp;"-"&amp;B88,DATA_FINAL!$F$5:$G$350,2,FALSE),IF(B88=(COUNTIFS(DATA_FINAL!$B$5:$B$350,C88,DATA_FINAL!$D$5:$D$350,D88)+1),"*T",""))))</f>
        <v/>
      </c>
      <c r="F88" t="str">
        <f t="shared" si="18"/>
        <v/>
      </c>
      <c r="G88" s="64" t="str">
        <f>IF(E88="","***",IF(E88="*N",D88,IF(E88="*H",AA$9,IF(E88="*T","TOTAL (Store Count: "&amp;B87&amp;")",IFERROR(VLOOKUP(F88,DATA_FINAL!$A$5:$G$324,7,FALSE),"")))))</f>
        <v>***</v>
      </c>
      <c r="H88" s="71" t="str">
        <f>IF($G88=$D88,AF$8,IF($G88=$AA$9,AF$9,IF(LEFT($G88,5)=LEFT($AA$10,5),SUMIFS(DATA_FINAL!$AC$5:$AC$350,DATA_FINAL!$B$5:$B$350,$C88,DATA_FINAL!$D$5:$D$350,$D88),IF($G88="***","***",IFERROR(SUMIFS(DATA_FINAL!$AC$5:$AC$350,DATA_FINAL!$A$5:$A$350,$F88),"")))))</f>
        <v>***</v>
      </c>
      <c r="I88" s="72" t="str">
        <f>IF($G88=$D88,AB$8,IF($G88=$AA$9,AB$9,IF(LEFT($G88,5)=LEFT($AA$10,5),SUMIFS(DATA_FINAL!$P$5:$P$350,DATA_FINAL!$B$5:$B$350,$C88,DATA_FINAL!$D$5:$D$350,$D88),IF($G88="***","***",IFERROR(SUMIFS(DATA_FINAL!$P$5:$P$350,DATA_FINAL!$A$5:$A$350,$F88),"")))))</f>
        <v>***</v>
      </c>
      <c r="J88" s="72" t="str">
        <f>IF($G88=$D88,AC$8,IF($G88=$AA$9,AC$9,IF(LEFT($G88,5)=LEFT($AA$10,5),SUMIFS(DATA_FINAL!$S$5:$S$350,DATA_FINAL!$B$5:$B$350,$C88,DATA_FINAL!$D$5:$D$350,$D88),IF($G88="***","***",IFERROR(SUMIFS(DATA_FINAL!$S$5:$S$350,DATA_FINAL!$A$5:$A$350,$F88),"")))))</f>
        <v>***</v>
      </c>
      <c r="K88" s="84" t="str">
        <f t="shared" si="13"/>
        <v>***</v>
      </c>
      <c r="L88" s="72" t="str">
        <f t="shared" si="14"/>
        <v>***</v>
      </c>
      <c r="M88" s="72" t="str">
        <f t="shared" si="15"/>
        <v>***</v>
      </c>
      <c r="N88" s="71" t="str">
        <f>IF($G88=$D88,AJ$8,IF($G88=$AA$9,AJ$9,IF(LEFT($G88,5)=LEFT($AA$10,5),SUMIFS(DATA_FINAL!$AG$5:$AG$350,DATA_FINAL!$B$5:$B$350,$C88,DATA_FINAL!$D$5:$D$350,$D88),IF($G88="***","***",IFERROR(SUMIFS(DATA_FINAL!$AG$5:$AG$350,DATA_FINAL!$A$5:$A$350,$F88),"")))))</f>
        <v>***</v>
      </c>
      <c r="O88" s="307" t="str">
        <f t="shared" si="17"/>
        <v>***</v>
      </c>
    </row>
    <row r="89" spans="1:15" ht="15" customHeight="1" x14ac:dyDescent="0.35">
      <c r="A89" t="str">
        <f>IF(A88="","",IF(B88&gt;(SUMIFS(KEY!$Z$6:$Z$110,KEY!$X$6:$X$110,C89&amp;"-"&amp;A88)+1),IF((A88+1)&gt;$AA$6,"",(A88+1)),A88))</f>
        <v/>
      </c>
      <c r="B89" t="str">
        <f>IF(A89="","",COUNTIFS($A$8:$A89,A89)-2)</f>
        <v/>
      </c>
      <c r="C89" t="str">
        <f t="shared" si="16"/>
        <v>Cars.com</v>
      </c>
      <c r="D89" t="str">
        <f>IFERROR(VLOOKUP($C89&amp;"-"&amp;$A89,KEY!$X$6:$Y$110,2,FALSE),"")</f>
        <v/>
      </c>
      <c r="E89" t="str">
        <f>IF(B89=-1,"*N",IF(B89=0,"*H",IF(B89&lt;(COUNTIFS(DATA_FINAL!$B$5:$B$350,C89,DATA_FINAL!$D$5:$D$350,D89)+1),VLOOKUP(C89&amp;"-"&amp;D89&amp;"-"&amp;B89,DATA_FINAL!$F$5:$G$350,2,FALSE),IF(B89=(COUNTIFS(DATA_FINAL!$B$5:$B$350,C89,DATA_FINAL!$D$5:$D$350,D89)+1),"*T",""))))</f>
        <v/>
      </c>
      <c r="F89" t="str">
        <f t="shared" si="18"/>
        <v/>
      </c>
      <c r="G89" s="64" t="str">
        <f>IF(E89="","***",IF(E89="*N",D89,IF(E89="*H",AA$9,IF(E89="*T","TOTAL (Store Count: "&amp;B88&amp;")",IFERROR(VLOOKUP(F89,DATA_FINAL!$A$5:$G$324,7,FALSE),"")))))</f>
        <v>***</v>
      </c>
      <c r="H89" s="71" t="str">
        <f>IF($G89=$D89,AF$8,IF($G89=$AA$9,AF$9,IF(LEFT($G89,5)=LEFT($AA$10,5),SUMIFS(DATA_FINAL!$AC$5:$AC$350,DATA_FINAL!$B$5:$B$350,$C89,DATA_FINAL!$D$5:$D$350,$D89),IF($G89="***","***",IFERROR(SUMIFS(DATA_FINAL!$AC$5:$AC$350,DATA_FINAL!$A$5:$A$350,$F89),"")))))</f>
        <v>***</v>
      </c>
      <c r="I89" s="72" t="str">
        <f>IF($G89=$D89,AB$8,IF($G89=$AA$9,AB$9,IF(LEFT($G89,5)=LEFT($AA$10,5),SUMIFS(DATA_FINAL!$P$5:$P$350,DATA_FINAL!$B$5:$B$350,$C89,DATA_FINAL!$D$5:$D$350,$D89),IF($G89="***","***",IFERROR(SUMIFS(DATA_FINAL!$P$5:$P$350,DATA_FINAL!$A$5:$A$350,$F89),"")))))</f>
        <v>***</v>
      </c>
      <c r="J89" s="72" t="str">
        <f>IF($G89=$D89,AC$8,IF($G89=$AA$9,AC$9,IF(LEFT($G89,5)=LEFT($AA$10,5),SUMIFS(DATA_FINAL!$S$5:$S$350,DATA_FINAL!$B$5:$B$350,$C89,DATA_FINAL!$D$5:$D$350,$D89),IF($G89="***","***",IFERROR(SUMIFS(DATA_FINAL!$S$5:$S$350,DATA_FINAL!$A$5:$A$350,$F89),"")))))</f>
        <v>***</v>
      </c>
      <c r="K89" s="84" t="str">
        <f t="shared" si="13"/>
        <v>***</v>
      </c>
      <c r="L89" s="72" t="str">
        <f t="shared" si="14"/>
        <v>***</v>
      </c>
      <c r="M89" s="72" t="str">
        <f t="shared" si="15"/>
        <v>***</v>
      </c>
      <c r="N89" s="71" t="str">
        <f>IF($G89=$D89,AJ$8,IF($G89=$AA$9,AJ$9,IF(LEFT($G89,5)=LEFT($AA$10,5),SUMIFS(DATA_FINAL!$AG$5:$AG$350,DATA_FINAL!$B$5:$B$350,$C89,DATA_FINAL!$D$5:$D$350,$D89),IF($G89="***","***",IFERROR(SUMIFS(DATA_FINAL!$AG$5:$AG$350,DATA_FINAL!$A$5:$A$350,$F89),"")))))</f>
        <v>***</v>
      </c>
      <c r="O89" s="307" t="str">
        <f t="shared" si="17"/>
        <v>***</v>
      </c>
    </row>
    <row r="90" spans="1:15" ht="15" customHeight="1" x14ac:dyDescent="0.35">
      <c r="A90" t="str">
        <f>IF(A89="","",IF(B89&gt;(SUMIFS(KEY!$Z$6:$Z$110,KEY!$X$6:$X$110,C90&amp;"-"&amp;A89)+1),IF((A89+1)&gt;$AA$6,"",(A89+1)),A89))</f>
        <v/>
      </c>
      <c r="B90" t="str">
        <f>IF(A90="","",COUNTIFS($A$8:$A90,A90)-2)</f>
        <v/>
      </c>
      <c r="C90" t="str">
        <f t="shared" si="16"/>
        <v>Cars.com</v>
      </c>
      <c r="D90" t="str">
        <f>IFERROR(VLOOKUP($C90&amp;"-"&amp;$A90,KEY!$X$6:$Y$110,2,FALSE),"")</f>
        <v/>
      </c>
      <c r="E90" t="str">
        <f>IF(B90=-1,"*N",IF(B90=0,"*H",IF(B90&lt;(COUNTIFS(DATA_FINAL!$B$5:$B$350,C90,DATA_FINAL!$D$5:$D$350,D90)+1),VLOOKUP(C90&amp;"-"&amp;D90&amp;"-"&amp;B90,DATA_FINAL!$F$5:$G$350,2,FALSE),IF(B90=(COUNTIFS(DATA_FINAL!$B$5:$B$350,C90,DATA_FINAL!$D$5:$D$350,D90)+1),"*T",""))))</f>
        <v/>
      </c>
      <c r="F90" t="str">
        <f t="shared" si="18"/>
        <v/>
      </c>
      <c r="G90" s="64" t="str">
        <f>IF(E90="","***",IF(E90="*N",D90,IF(E90="*H",AA$9,IF(E90="*T","TOTAL (Store Count: "&amp;B89&amp;")",IFERROR(VLOOKUP(F90,DATA_FINAL!$A$5:$G$324,7,FALSE),"")))))</f>
        <v>***</v>
      </c>
      <c r="H90" s="71" t="str">
        <f>IF($G90=$D90,AF$8,IF($G90=$AA$9,AF$9,IF(LEFT($G90,5)=LEFT($AA$10,5),SUMIFS(DATA_FINAL!$AC$5:$AC$350,DATA_FINAL!$B$5:$B$350,$C90,DATA_FINAL!$D$5:$D$350,$D90),IF($G90="***","***",IFERROR(SUMIFS(DATA_FINAL!$AC$5:$AC$350,DATA_FINAL!$A$5:$A$350,$F90),"")))))</f>
        <v>***</v>
      </c>
      <c r="I90" s="72" t="str">
        <f>IF($G90=$D90,AB$8,IF($G90=$AA$9,AB$9,IF(LEFT($G90,5)=LEFT($AA$10,5),SUMIFS(DATA_FINAL!$P$5:$P$350,DATA_FINAL!$B$5:$B$350,$C90,DATA_FINAL!$D$5:$D$350,$D90),IF($G90="***","***",IFERROR(SUMIFS(DATA_FINAL!$P$5:$P$350,DATA_FINAL!$A$5:$A$350,$F90),"")))))</f>
        <v>***</v>
      </c>
      <c r="J90" s="72" t="str">
        <f>IF($G90=$D90,AC$8,IF($G90=$AA$9,AC$9,IF(LEFT($G90,5)=LEFT($AA$10,5),SUMIFS(DATA_FINAL!$S$5:$S$350,DATA_FINAL!$B$5:$B$350,$C90,DATA_FINAL!$D$5:$D$350,$D90),IF($G90="***","***",IFERROR(SUMIFS(DATA_FINAL!$S$5:$S$350,DATA_FINAL!$A$5:$A$350,$F90),"")))))</f>
        <v>***</v>
      </c>
      <c r="K90" s="84" t="str">
        <f t="shared" si="13"/>
        <v>***</v>
      </c>
      <c r="L90" s="72" t="str">
        <f t="shared" si="14"/>
        <v>***</v>
      </c>
      <c r="M90" s="72" t="str">
        <f t="shared" si="15"/>
        <v>***</v>
      </c>
      <c r="N90" s="71" t="str">
        <f>IF($G90=$D90,AJ$8,IF($G90=$AA$9,AJ$9,IF(LEFT($G90,5)=LEFT($AA$10,5),SUMIFS(DATA_FINAL!$AG$5:$AG$350,DATA_FINAL!$B$5:$B$350,$C90,DATA_FINAL!$D$5:$D$350,$D90),IF($G90="***","***",IFERROR(SUMIFS(DATA_FINAL!$AG$5:$AG$350,DATA_FINAL!$A$5:$A$350,$F90),"")))))</f>
        <v>***</v>
      </c>
      <c r="O90" s="307" t="str">
        <f t="shared" si="17"/>
        <v>***</v>
      </c>
    </row>
    <row r="91" spans="1:15" ht="15" customHeight="1" x14ac:dyDescent="0.35">
      <c r="A91" t="str">
        <f>IF(A90="","",IF(B90&gt;(SUMIFS(KEY!$Z$6:$Z$110,KEY!$X$6:$X$110,C91&amp;"-"&amp;A90)+1),IF((A90+1)&gt;$AA$6,"",(A90+1)),A90))</f>
        <v/>
      </c>
      <c r="B91" t="str">
        <f>IF(A91="","",COUNTIFS($A$8:$A91,A91)-2)</f>
        <v/>
      </c>
      <c r="C91" t="str">
        <f t="shared" si="16"/>
        <v>Cars.com</v>
      </c>
      <c r="D91" t="str">
        <f>IFERROR(VLOOKUP($C91&amp;"-"&amp;$A91,KEY!$X$6:$Y$110,2,FALSE),"")</f>
        <v/>
      </c>
      <c r="E91" t="str">
        <f>IF(B91=-1,"*N",IF(B91=0,"*H",IF(B91&lt;(COUNTIFS(DATA_FINAL!$B$5:$B$350,C91,DATA_FINAL!$D$5:$D$350,D91)+1),VLOOKUP(C91&amp;"-"&amp;D91&amp;"-"&amp;B91,DATA_FINAL!$F$5:$G$350,2,FALSE),IF(B91=(COUNTIFS(DATA_FINAL!$B$5:$B$350,C91,DATA_FINAL!$D$5:$D$350,D91)+1),"*T",""))))</f>
        <v/>
      </c>
      <c r="F91" t="str">
        <f t="shared" si="18"/>
        <v/>
      </c>
      <c r="G91" s="64" t="str">
        <f>IF(E91="","***",IF(E91="*N",D91,IF(E91="*H",AA$9,IF(E91="*T","TOTAL (Store Count: "&amp;B90&amp;")",IFERROR(VLOOKUP(F91,DATA_FINAL!$A$5:$G$324,7,FALSE),"")))))</f>
        <v>***</v>
      </c>
      <c r="H91" s="71" t="str">
        <f>IF($G91=$D91,AF$8,IF($G91=$AA$9,AF$9,IF(LEFT($G91,5)=LEFT($AA$10,5),SUMIFS(DATA_FINAL!$AC$5:$AC$350,DATA_FINAL!$B$5:$B$350,$C91,DATA_FINAL!$D$5:$D$350,$D91),IF($G91="***","***",IFERROR(SUMIFS(DATA_FINAL!$AC$5:$AC$350,DATA_FINAL!$A$5:$A$350,$F91),"")))))</f>
        <v>***</v>
      </c>
      <c r="I91" s="72" t="str">
        <f>IF($G91=$D91,AB$8,IF($G91=$AA$9,AB$9,IF(LEFT($G91,5)=LEFT($AA$10,5),SUMIFS(DATA_FINAL!$P$5:$P$350,DATA_FINAL!$B$5:$B$350,$C91,DATA_FINAL!$D$5:$D$350,$D91),IF($G91="***","***",IFERROR(SUMIFS(DATA_FINAL!$P$5:$P$350,DATA_FINAL!$A$5:$A$350,$F91),"")))))</f>
        <v>***</v>
      </c>
      <c r="J91" s="72" t="str">
        <f>IF($G91=$D91,AC$8,IF($G91=$AA$9,AC$9,IF(LEFT($G91,5)=LEFT($AA$10,5),SUMIFS(DATA_FINAL!$S$5:$S$350,DATA_FINAL!$B$5:$B$350,$C91,DATA_FINAL!$D$5:$D$350,$D91),IF($G91="***","***",IFERROR(SUMIFS(DATA_FINAL!$S$5:$S$350,DATA_FINAL!$A$5:$A$350,$F91),"")))))</f>
        <v>***</v>
      </c>
      <c r="K91" s="84" t="str">
        <f t="shared" si="13"/>
        <v>***</v>
      </c>
      <c r="L91" s="72" t="str">
        <f t="shared" si="14"/>
        <v>***</v>
      </c>
      <c r="M91" s="72" t="str">
        <f t="shared" si="15"/>
        <v>***</v>
      </c>
      <c r="N91" s="71" t="str">
        <f>IF($G91=$D91,AJ$8,IF($G91=$AA$9,AJ$9,IF(LEFT($G91,5)=LEFT($AA$10,5),SUMIFS(DATA_FINAL!$AG$5:$AG$350,DATA_FINAL!$B$5:$B$350,$C91,DATA_FINAL!$D$5:$D$350,$D91),IF($G91="***","***",IFERROR(SUMIFS(DATA_FINAL!$AG$5:$AG$350,DATA_FINAL!$A$5:$A$350,$F91),"")))))</f>
        <v>***</v>
      </c>
      <c r="O91" s="307" t="str">
        <f t="shared" si="17"/>
        <v>***</v>
      </c>
    </row>
    <row r="92" spans="1:15" ht="15" customHeight="1" x14ac:dyDescent="0.35">
      <c r="A92" t="str">
        <f>IF(A91="","",IF(B91&gt;(SUMIFS(KEY!$Z$6:$Z$110,KEY!$X$6:$X$110,C92&amp;"-"&amp;A91)+1),IF((A91+1)&gt;$AA$6,"",(A91+1)),A91))</f>
        <v/>
      </c>
      <c r="B92" t="str">
        <f>IF(A92="","",COUNTIFS($A$8:$A92,A92)-2)</f>
        <v/>
      </c>
      <c r="C92" t="str">
        <f t="shared" si="16"/>
        <v>Cars.com</v>
      </c>
      <c r="D92" t="str">
        <f>IFERROR(VLOOKUP($C92&amp;"-"&amp;$A92,KEY!$X$6:$Y$110,2,FALSE),"")</f>
        <v/>
      </c>
      <c r="E92" t="str">
        <f>IF(B92=-1,"*N",IF(B92=0,"*H",IF(B92&lt;(COUNTIFS(DATA_FINAL!$B$5:$B$350,C92,DATA_FINAL!$D$5:$D$350,D92)+1),VLOOKUP(C92&amp;"-"&amp;D92&amp;"-"&amp;B92,DATA_FINAL!$F$5:$G$350,2,FALSE),IF(B92=(COUNTIFS(DATA_FINAL!$B$5:$B$350,C92,DATA_FINAL!$D$5:$D$350,D92)+1),"*T",""))))</f>
        <v/>
      </c>
      <c r="F92" t="str">
        <f t="shared" si="18"/>
        <v/>
      </c>
      <c r="G92" s="64" t="str">
        <f>IF(E92="","***",IF(E92="*N",D92,IF(E92="*H",AA$9,IF(E92="*T","TOTAL (Store Count: "&amp;B91&amp;")",IFERROR(VLOOKUP(F92,DATA_FINAL!$A$5:$G$324,7,FALSE),"")))))</f>
        <v>***</v>
      </c>
      <c r="H92" s="71" t="str">
        <f>IF($G92=$D92,AF$8,IF($G92=$AA$9,AF$9,IF(LEFT($G92,5)=LEFT($AA$10,5),SUMIFS(DATA_FINAL!$AC$5:$AC$350,DATA_FINAL!$B$5:$B$350,$C92,DATA_FINAL!$D$5:$D$350,$D92),IF($G92="***","***",IFERROR(SUMIFS(DATA_FINAL!$AC$5:$AC$350,DATA_FINAL!$A$5:$A$350,$F92),"")))))</f>
        <v>***</v>
      </c>
      <c r="I92" s="72" t="str">
        <f>IF($G92=$D92,AB$8,IF($G92=$AA$9,AB$9,IF(LEFT($G92,5)=LEFT($AA$10,5),SUMIFS(DATA_FINAL!$P$5:$P$350,DATA_FINAL!$B$5:$B$350,$C92,DATA_FINAL!$D$5:$D$350,$D92),IF($G92="***","***",IFERROR(SUMIFS(DATA_FINAL!$P$5:$P$350,DATA_FINAL!$A$5:$A$350,$F92),"")))))</f>
        <v>***</v>
      </c>
      <c r="J92" s="72" t="str">
        <f>IF($G92=$D92,AC$8,IF($G92=$AA$9,AC$9,IF(LEFT($G92,5)=LEFT($AA$10,5),SUMIFS(DATA_FINAL!$S$5:$S$350,DATA_FINAL!$B$5:$B$350,$C92,DATA_FINAL!$D$5:$D$350,$D92),IF($G92="***","***",IFERROR(SUMIFS(DATA_FINAL!$S$5:$S$350,DATA_FINAL!$A$5:$A$350,$F92),"")))))</f>
        <v>***</v>
      </c>
      <c r="K92" s="84" t="str">
        <f t="shared" si="13"/>
        <v>***</v>
      </c>
      <c r="L92" s="72" t="str">
        <f t="shared" si="14"/>
        <v>***</v>
      </c>
      <c r="M92" s="72" t="str">
        <f t="shared" si="15"/>
        <v>***</v>
      </c>
      <c r="N92" s="71" t="str">
        <f>IF($G92=$D92,AJ$8,IF($G92=$AA$9,AJ$9,IF(LEFT($G92,5)=LEFT($AA$10,5),SUMIFS(DATA_FINAL!$AG$5:$AG$350,DATA_FINAL!$B$5:$B$350,$C92,DATA_FINAL!$D$5:$D$350,$D92),IF($G92="***","***",IFERROR(SUMIFS(DATA_FINAL!$AG$5:$AG$350,DATA_FINAL!$A$5:$A$350,$F92),"")))))</f>
        <v>***</v>
      </c>
      <c r="O92" s="307" t="str">
        <f t="shared" si="17"/>
        <v>***</v>
      </c>
    </row>
    <row r="93" spans="1:15" ht="15" customHeight="1" x14ac:dyDescent="0.35">
      <c r="A93" t="str">
        <f>IF(A92="","",IF(B92&gt;(SUMIFS(KEY!$Z$6:$Z$110,KEY!$X$6:$X$110,C93&amp;"-"&amp;A92)+1),IF((A92+1)&gt;$AA$6,"",(A92+1)),A92))</f>
        <v/>
      </c>
      <c r="B93" t="str">
        <f>IF(A93="","",COUNTIFS($A$8:$A93,A93)-2)</f>
        <v/>
      </c>
      <c r="C93" t="str">
        <f t="shared" si="16"/>
        <v>Cars.com</v>
      </c>
      <c r="D93" t="str">
        <f>IFERROR(VLOOKUP($C93&amp;"-"&amp;$A93,KEY!$X$6:$Y$110,2,FALSE),"")</f>
        <v/>
      </c>
      <c r="E93" t="str">
        <f>IF(B93=-1,"*N",IF(B93=0,"*H",IF(B93&lt;(COUNTIFS(DATA_FINAL!$B$5:$B$350,C93,DATA_FINAL!$D$5:$D$350,D93)+1),VLOOKUP(C93&amp;"-"&amp;D93&amp;"-"&amp;B93,DATA_FINAL!$F$5:$G$350,2,FALSE),IF(B93=(COUNTIFS(DATA_FINAL!$B$5:$B$350,C93,DATA_FINAL!$D$5:$D$350,D93)+1),"*T",""))))</f>
        <v/>
      </c>
      <c r="F93" t="str">
        <f t="shared" si="18"/>
        <v/>
      </c>
      <c r="G93" s="64" t="str">
        <f>IF(E93="","***",IF(E93="*N",D93,IF(E93="*H",AA$9,IF(E93="*T","TOTAL (Store Count: "&amp;B92&amp;")",IFERROR(VLOOKUP(F93,DATA_FINAL!$A$5:$G$324,7,FALSE),"")))))</f>
        <v>***</v>
      </c>
      <c r="H93" s="71" t="str">
        <f>IF($G93=$D93,AF$8,IF($G93=$AA$9,AF$9,IF(LEFT($G93,5)=LEFT($AA$10,5),SUMIFS(DATA_FINAL!$AC$5:$AC$350,DATA_FINAL!$B$5:$B$350,$C93,DATA_FINAL!$D$5:$D$350,$D93),IF($G93="***","***",IFERROR(SUMIFS(DATA_FINAL!$AC$5:$AC$350,DATA_FINAL!$A$5:$A$350,$F93),"")))))</f>
        <v>***</v>
      </c>
      <c r="I93" s="72" t="str">
        <f>IF($G93=$D93,AB$8,IF($G93=$AA$9,AB$9,IF(LEFT($G93,5)=LEFT($AA$10,5),SUMIFS(DATA_FINAL!$P$5:$P$350,DATA_FINAL!$B$5:$B$350,$C93,DATA_FINAL!$D$5:$D$350,$D93),IF($G93="***","***",IFERROR(SUMIFS(DATA_FINAL!$P$5:$P$350,DATA_FINAL!$A$5:$A$350,$F93),"")))))</f>
        <v>***</v>
      </c>
      <c r="J93" s="72" t="str">
        <f>IF($G93=$D93,AC$8,IF($G93=$AA$9,AC$9,IF(LEFT($G93,5)=LEFT($AA$10,5),SUMIFS(DATA_FINAL!$S$5:$S$350,DATA_FINAL!$B$5:$B$350,$C93,DATA_FINAL!$D$5:$D$350,$D93),IF($G93="***","***",IFERROR(SUMIFS(DATA_FINAL!$S$5:$S$350,DATA_FINAL!$A$5:$A$350,$F93),"")))))</f>
        <v>***</v>
      </c>
      <c r="K93" s="84" t="str">
        <f t="shared" si="13"/>
        <v>***</v>
      </c>
      <c r="L93" s="72" t="str">
        <f t="shared" si="14"/>
        <v>***</v>
      </c>
      <c r="M93" s="72" t="str">
        <f t="shared" si="15"/>
        <v>***</v>
      </c>
      <c r="N93" s="71" t="str">
        <f>IF($G93=$D93,AJ$8,IF($G93=$AA$9,AJ$9,IF(LEFT($G93,5)=LEFT($AA$10,5),SUMIFS(DATA_FINAL!$AG$5:$AG$350,DATA_FINAL!$B$5:$B$350,$C93,DATA_FINAL!$D$5:$D$350,$D93),IF($G93="***","***",IFERROR(SUMIFS(DATA_FINAL!$AG$5:$AG$350,DATA_FINAL!$A$5:$A$350,$F93),"")))))</f>
        <v>***</v>
      </c>
      <c r="O93" s="307" t="str">
        <f t="shared" si="17"/>
        <v>***</v>
      </c>
    </row>
    <row r="94" spans="1:15" ht="15" customHeight="1" x14ac:dyDescent="0.35">
      <c r="A94" t="str">
        <f>IF(A93="","",IF(B93&gt;(SUMIFS(KEY!$Z$6:$Z$110,KEY!$X$6:$X$110,C94&amp;"-"&amp;A93)+1),IF((A93+1)&gt;$AA$6,"",(A93+1)),A93))</f>
        <v/>
      </c>
      <c r="B94" t="str">
        <f>IF(A94="","",COUNTIFS($A$8:$A94,A94)-2)</f>
        <v/>
      </c>
      <c r="C94" t="str">
        <f t="shared" si="16"/>
        <v>Cars.com</v>
      </c>
      <c r="D94" t="str">
        <f>IFERROR(VLOOKUP($C94&amp;"-"&amp;$A94,KEY!$X$6:$Y$110,2,FALSE),"")</f>
        <v/>
      </c>
      <c r="E94" t="str">
        <f>IF(B94=-1,"*N",IF(B94=0,"*H",IF(B94&lt;(COUNTIFS(DATA_FINAL!$B$5:$B$350,C94,DATA_FINAL!$D$5:$D$350,D94)+1),VLOOKUP(C94&amp;"-"&amp;D94&amp;"-"&amp;B94,DATA_FINAL!$F$5:$G$350,2,FALSE),IF(B94=(COUNTIFS(DATA_FINAL!$B$5:$B$350,C94,DATA_FINAL!$D$5:$D$350,D94)+1),"*T",""))))</f>
        <v/>
      </c>
      <c r="F94" t="str">
        <f t="shared" si="18"/>
        <v/>
      </c>
      <c r="G94" s="64" t="str">
        <f>IF(E94="","***",IF(E94="*N",D94,IF(E94="*H",AA$9,IF(E94="*T","TOTAL (Store Count: "&amp;B93&amp;")",IFERROR(VLOOKUP(F94,DATA_FINAL!$A$5:$G$324,7,FALSE),"")))))</f>
        <v>***</v>
      </c>
      <c r="H94" s="71" t="str">
        <f>IF($G94=$D94,AF$8,IF($G94=$AA$9,AF$9,IF(LEFT($G94,5)=LEFT($AA$10,5),SUMIFS(DATA_FINAL!$AC$5:$AC$350,DATA_FINAL!$B$5:$B$350,$C94,DATA_FINAL!$D$5:$D$350,$D94),IF($G94="***","***",IFERROR(SUMIFS(DATA_FINAL!$AC$5:$AC$350,DATA_FINAL!$A$5:$A$350,$F94),"")))))</f>
        <v>***</v>
      </c>
      <c r="I94" s="72" t="str">
        <f>IF($G94=$D94,AB$8,IF($G94=$AA$9,AB$9,IF(LEFT($G94,5)=LEFT($AA$10,5),SUMIFS(DATA_FINAL!$P$5:$P$350,DATA_FINAL!$B$5:$B$350,$C94,DATA_FINAL!$D$5:$D$350,$D94),IF($G94="***","***",IFERROR(SUMIFS(DATA_FINAL!$P$5:$P$350,DATA_FINAL!$A$5:$A$350,$F94),"")))))</f>
        <v>***</v>
      </c>
      <c r="J94" s="72" t="str">
        <f>IF($G94=$D94,AC$8,IF($G94=$AA$9,AC$9,IF(LEFT($G94,5)=LEFT($AA$10,5),SUMIFS(DATA_FINAL!$S$5:$S$350,DATA_FINAL!$B$5:$B$350,$C94,DATA_FINAL!$D$5:$D$350,$D94),IF($G94="***","***",IFERROR(SUMIFS(DATA_FINAL!$S$5:$S$350,DATA_FINAL!$A$5:$A$350,$F94),"")))))</f>
        <v>***</v>
      </c>
      <c r="K94" s="84" t="str">
        <f t="shared" si="13"/>
        <v>***</v>
      </c>
      <c r="L94" s="72" t="str">
        <f t="shared" si="14"/>
        <v>***</v>
      </c>
      <c r="M94" s="72" t="str">
        <f t="shared" si="15"/>
        <v>***</v>
      </c>
      <c r="N94" s="71" t="str">
        <f>IF($G94=$D94,AJ$8,IF($G94=$AA$9,AJ$9,IF(LEFT($G94,5)=LEFT($AA$10,5),SUMIFS(DATA_FINAL!$AG$5:$AG$350,DATA_FINAL!$B$5:$B$350,$C94,DATA_FINAL!$D$5:$D$350,$D94),IF($G94="***","***",IFERROR(SUMIFS(DATA_FINAL!$AG$5:$AG$350,DATA_FINAL!$A$5:$A$350,$F94),"")))))</f>
        <v>***</v>
      </c>
      <c r="O94" s="307" t="str">
        <f t="shared" si="17"/>
        <v>***</v>
      </c>
    </row>
    <row r="95" spans="1:15" ht="15" customHeight="1" x14ac:dyDescent="0.35">
      <c r="A95" t="str">
        <f>IF(A94="","",IF(B94&gt;(SUMIFS(KEY!$Z$6:$Z$110,KEY!$X$6:$X$110,C95&amp;"-"&amp;A94)+1),IF((A94+1)&gt;$AA$6,"",(A94+1)),A94))</f>
        <v/>
      </c>
      <c r="B95" t="str">
        <f>IF(A95="","",COUNTIFS($A$8:$A95,A95)-2)</f>
        <v/>
      </c>
      <c r="C95" t="str">
        <f t="shared" si="16"/>
        <v>Cars.com</v>
      </c>
      <c r="D95" t="str">
        <f>IFERROR(VLOOKUP($C95&amp;"-"&amp;$A95,KEY!$X$6:$Y$110,2,FALSE),"")</f>
        <v/>
      </c>
      <c r="E95" t="str">
        <f>IF(B95=-1,"*N",IF(B95=0,"*H",IF(B95&lt;(COUNTIFS(DATA_FINAL!$B$5:$B$350,C95,DATA_FINAL!$D$5:$D$350,D95)+1),VLOOKUP(C95&amp;"-"&amp;D95&amp;"-"&amp;B95,DATA_FINAL!$F$5:$G$350,2,FALSE),IF(B95=(COUNTIFS(DATA_FINAL!$B$5:$B$350,C95,DATA_FINAL!$D$5:$D$350,D95)+1),"*T",""))))</f>
        <v/>
      </c>
      <c r="F95" t="str">
        <f t="shared" si="18"/>
        <v/>
      </c>
      <c r="G95" s="64" t="str">
        <f>IF(E95="","***",IF(E95="*N",D95,IF(E95="*H",AA$9,IF(E95="*T","TOTAL (Store Count: "&amp;B94&amp;")",IFERROR(VLOOKUP(F95,DATA_FINAL!$A$5:$G$324,7,FALSE),"")))))</f>
        <v>***</v>
      </c>
      <c r="H95" s="71" t="str">
        <f>IF($G95=$D95,AF$8,IF($G95=$AA$9,AF$9,IF(LEFT($G95,5)=LEFT($AA$10,5),SUMIFS(DATA_FINAL!$AC$5:$AC$350,DATA_FINAL!$B$5:$B$350,$C95,DATA_FINAL!$D$5:$D$350,$D95),IF($G95="***","***",IFERROR(SUMIFS(DATA_FINAL!$AC$5:$AC$350,DATA_FINAL!$A$5:$A$350,$F95),"")))))</f>
        <v>***</v>
      </c>
      <c r="I95" s="72" t="str">
        <f>IF($G95=$D95,AB$8,IF($G95=$AA$9,AB$9,IF(LEFT($G95,5)=LEFT($AA$10,5),SUMIFS(DATA_FINAL!$P$5:$P$350,DATA_FINAL!$B$5:$B$350,$C95,DATA_FINAL!$D$5:$D$350,$D95),IF($G95="***","***",IFERROR(SUMIFS(DATA_FINAL!$P$5:$P$350,DATA_FINAL!$A$5:$A$350,$F95),"")))))</f>
        <v>***</v>
      </c>
      <c r="J95" s="72" t="str">
        <f>IF($G95=$D95,AC$8,IF($G95=$AA$9,AC$9,IF(LEFT($G95,5)=LEFT($AA$10,5),SUMIFS(DATA_FINAL!$S$5:$S$350,DATA_FINAL!$B$5:$B$350,$C95,DATA_FINAL!$D$5:$D$350,$D95),IF($G95="***","***",IFERROR(SUMIFS(DATA_FINAL!$S$5:$S$350,DATA_FINAL!$A$5:$A$350,$F95),"")))))</f>
        <v>***</v>
      </c>
      <c r="K95" s="84" t="str">
        <f t="shared" si="13"/>
        <v>***</v>
      </c>
      <c r="L95" s="72" t="str">
        <f t="shared" si="14"/>
        <v>***</v>
      </c>
      <c r="M95" s="72" t="str">
        <f t="shared" si="15"/>
        <v>***</v>
      </c>
      <c r="N95" s="71" t="str">
        <f>IF($G95=$D95,AJ$8,IF($G95=$AA$9,AJ$9,IF(LEFT($G95,5)=LEFT($AA$10,5),SUMIFS(DATA_FINAL!$AG$5:$AG$350,DATA_FINAL!$B$5:$B$350,$C95,DATA_FINAL!$D$5:$D$350,$D95),IF($G95="***","***",IFERROR(SUMIFS(DATA_FINAL!$AG$5:$AG$350,DATA_FINAL!$A$5:$A$350,$F95),"")))))</f>
        <v>***</v>
      </c>
      <c r="O95" s="307" t="str">
        <f t="shared" si="17"/>
        <v>***</v>
      </c>
    </row>
    <row r="96" spans="1:15" ht="15" customHeight="1" x14ac:dyDescent="0.35">
      <c r="A96" t="str">
        <f>IF(A95="","",IF(B95&gt;(SUMIFS(KEY!$Z$6:$Z$110,KEY!$X$6:$X$110,C96&amp;"-"&amp;A95)+1),IF((A95+1)&gt;$AA$6,"",(A95+1)),A95))</f>
        <v/>
      </c>
      <c r="B96" t="str">
        <f>IF(A96="","",COUNTIFS($A$8:$A96,A96)-2)</f>
        <v/>
      </c>
      <c r="C96" t="str">
        <f t="shared" si="16"/>
        <v>Cars.com</v>
      </c>
      <c r="D96" t="str">
        <f>IFERROR(VLOOKUP($C96&amp;"-"&amp;$A96,KEY!$X$6:$Y$110,2,FALSE),"")</f>
        <v/>
      </c>
      <c r="E96" t="str">
        <f>IF(B96=-1,"*N",IF(B96=0,"*H",IF(B96&lt;(COUNTIFS(DATA_FINAL!$B$5:$B$350,C96,DATA_FINAL!$D$5:$D$350,D96)+1),VLOOKUP(C96&amp;"-"&amp;D96&amp;"-"&amp;B96,DATA_FINAL!$F$5:$G$350,2,FALSE),IF(B96=(COUNTIFS(DATA_FINAL!$B$5:$B$350,C96,DATA_FINAL!$D$5:$D$350,D96)+1),"*T",""))))</f>
        <v/>
      </c>
      <c r="F96" t="str">
        <f t="shared" si="18"/>
        <v/>
      </c>
      <c r="G96" s="64" t="str">
        <f>IF(E96="","***",IF(E96="*N",D96,IF(E96="*H",AA$9,IF(E96="*T","TOTAL (Store Count: "&amp;B95&amp;")",IFERROR(VLOOKUP(F96,DATA_FINAL!$A$5:$G$324,7,FALSE),"")))))</f>
        <v>***</v>
      </c>
      <c r="H96" s="71" t="str">
        <f>IF($G96=$D96,AF$8,IF($G96=$AA$9,AF$9,IF(LEFT($G96,5)=LEFT($AA$10,5),SUMIFS(DATA_FINAL!$AC$5:$AC$350,DATA_FINAL!$B$5:$B$350,$C96,DATA_FINAL!$D$5:$D$350,$D96),IF($G96="***","***",IFERROR(SUMIFS(DATA_FINAL!$AC$5:$AC$350,DATA_FINAL!$A$5:$A$350,$F96),"")))))</f>
        <v>***</v>
      </c>
      <c r="I96" s="72" t="str">
        <f>IF($G96=$D96,AB$8,IF($G96=$AA$9,AB$9,IF(LEFT($G96,5)=LEFT($AA$10,5),SUMIFS(DATA_FINAL!$P$5:$P$350,DATA_FINAL!$B$5:$B$350,$C96,DATA_FINAL!$D$5:$D$350,$D96),IF($G96="***","***",IFERROR(SUMIFS(DATA_FINAL!$P$5:$P$350,DATA_FINAL!$A$5:$A$350,$F96),"")))))</f>
        <v>***</v>
      </c>
      <c r="J96" s="72" t="str">
        <f>IF($G96=$D96,AC$8,IF($G96=$AA$9,AC$9,IF(LEFT($G96,5)=LEFT($AA$10,5),SUMIFS(DATA_FINAL!$S$5:$S$350,DATA_FINAL!$B$5:$B$350,$C96,DATA_FINAL!$D$5:$D$350,$D96),IF($G96="***","***",IFERROR(SUMIFS(DATA_FINAL!$S$5:$S$350,DATA_FINAL!$A$5:$A$350,$F96),"")))))</f>
        <v>***</v>
      </c>
      <c r="K96" s="84" t="str">
        <f t="shared" si="13"/>
        <v>***</v>
      </c>
      <c r="L96" s="72" t="str">
        <f t="shared" si="14"/>
        <v>***</v>
      </c>
      <c r="M96" s="72" t="str">
        <f t="shared" si="15"/>
        <v>***</v>
      </c>
      <c r="N96" s="71" t="str">
        <f>IF($G96=$D96,AJ$8,IF($G96=$AA$9,AJ$9,IF(LEFT($G96,5)=LEFT($AA$10,5),SUMIFS(DATA_FINAL!$AG$5:$AG$350,DATA_FINAL!$B$5:$B$350,$C96,DATA_FINAL!$D$5:$D$350,$D96),IF($G96="***","***",IFERROR(SUMIFS(DATA_FINAL!$AG$5:$AG$350,DATA_FINAL!$A$5:$A$350,$F96),"")))))</f>
        <v>***</v>
      </c>
      <c r="O96" s="307" t="str">
        <f t="shared" si="17"/>
        <v>***</v>
      </c>
    </row>
    <row r="97" spans="1:15" ht="15" customHeight="1" x14ac:dyDescent="0.35">
      <c r="A97" t="str">
        <f>IF(A96="","",IF(B96&gt;(SUMIFS(KEY!$Z$6:$Z$110,KEY!$X$6:$X$110,C97&amp;"-"&amp;A96)+1),IF((A96+1)&gt;$AA$6,"",(A96+1)),A96))</f>
        <v/>
      </c>
      <c r="B97" t="str">
        <f>IF(A97="","",COUNTIFS($A$8:$A97,A97)-2)</f>
        <v/>
      </c>
      <c r="C97" t="str">
        <f t="shared" si="16"/>
        <v>Cars.com</v>
      </c>
      <c r="D97" t="str">
        <f>IFERROR(VLOOKUP($C97&amp;"-"&amp;$A97,KEY!$X$6:$Y$110,2,FALSE),"")</f>
        <v/>
      </c>
      <c r="E97" t="str">
        <f>IF(B97=-1,"*N",IF(B97=0,"*H",IF(B97&lt;(COUNTIFS(DATA_FINAL!$B$5:$B$350,C97,DATA_FINAL!$D$5:$D$350,D97)+1),VLOOKUP(C97&amp;"-"&amp;D97&amp;"-"&amp;B97,DATA_FINAL!$F$5:$G$350,2,FALSE),IF(B97=(COUNTIFS(DATA_FINAL!$B$5:$B$350,C97,DATA_FINAL!$D$5:$D$350,D97)+1),"*T",""))))</f>
        <v/>
      </c>
      <c r="F97" t="str">
        <f t="shared" si="18"/>
        <v/>
      </c>
      <c r="G97" s="64" t="str">
        <f>IF(E97="","***",IF(E97="*N",D97,IF(E97="*H",AA$9,IF(E97="*T","TOTAL (Store Count: "&amp;B96&amp;")",IFERROR(VLOOKUP(F97,DATA_FINAL!$A$5:$G$324,7,FALSE),"")))))</f>
        <v>***</v>
      </c>
      <c r="H97" s="71" t="str">
        <f>IF($G97=$D97,AF$8,IF($G97=$AA$9,AF$9,IF(LEFT($G97,5)=LEFT($AA$10,5),SUMIFS(DATA_FINAL!$AC$5:$AC$350,DATA_FINAL!$B$5:$B$350,$C97,DATA_FINAL!$D$5:$D$350,$D97),IF($G97="***","***",IFERROR(SUMIFS(DATA_FINAL!$AC$5:$AC$350,DATA_FINAL!$A$5:$A$350,$F97),"")))))</f>
        <v>***</v>
      </c>
      <c r="I97" s="72" t="str">
        <f>IF($G97=$D97,AB$8,IF($G97=$AA$9,AB$9,IF(LEFT($G97,5)=LEFT($AA$10,5),SUMIFS(DATA_FINAL!$P$5:$P$350,DATA_FINAL!$B$5:$B$350,$C97,DATA_FINAL!$D$5:$D$350,$D97),IF($G97="***","***",IFERROR(SUMIFS(DATA_FINAL!$P$5:$P$350,DATA_FINAL!$A$5:$A$350,$F97),"")))))</f>
        <v>***</v>
      </c>
      <c r="J97" s="72" t="str">
        <f>IF($G97=$D97,AC$8,IF($G97=$AA$9,AC$9,IF(LEFT($G97,5)=LEFT($AA$10,5),SUMIFS(DATA_FINAL!$S$5:$S$350,DATA_FINAL!$B$5:$B$350,$C97,DATA_FINAL!$D$5:$D$350,$D97),IF($G97="***","***",IFERROR(SUMIFS(DATA_FINAL!$S$5:$S$350,DATA_FINAL!$A$5:$A$350,$F97),"")))))</f>
        <v>***</v>
      </c>
      <c r="K97" s="84" t="str">
        <f t="shared" si="13"/>
        <v>***</v>
      </c>
      <c r="L97" s="72" t="str">
        <f t="shared" si="14"/>
        <v>***</v>
      </c>
      <c r="M97" s="72" t="str">
        <f t="shared" si="15"/>
        <v>***</v>
      </c>
      <c r="N97" s="71" t="str">
        <f>IF($G97=$D97,AJ$8,IF($G97=$AA$9,AJ$9,IF(LEFT($G97,5)=LEFT($AA$10,5),SUMIFS(DATA_FINAL!$AG$5:$AG$350,DATA_FINAL!$B$5:$B$350,$C97,DATA_FINAL!$D$5:$D$350,$D97),IF($G97="***","***",IFERROR(SUMIFS(DATA_FINAL!$AG$5:$AG$350,DATA_FINAL!$A$5:$A$350,$F97),"")))))</f>
        <v>***</v>
      </c>
      <c r="O97" s="307" t="str">
        <f t="shared" si="17"/>
        <v>***</v>
      </c>
    </row>
    <row r="98" spans="1:15" ht="15" customHeight="1" x14ac:dyDescent="0.35">
      <c r="A98" t="str">
        <f>IF(A97="","",IF(B97&gt;(SUMIFS(KEY!$Z$6:$Z$110,KEY!$X$6:$X$110,C98&amp;"-"&amp;A97)+1),IF((A97+1)&gt;$AA$6,"",(A97+1)),A97))</f>
        <v/>
      </c>
      <c r="B98" t="str">
        <f>IF(A98="","",COUNTIFS($A$8:$A98,A98)-2)</f>
        <v/>
      </c>
      <c r="C98" t="str">
        <f t="shared" si="16"/>
        <v>Cars.com</v>
      </c>
      <c r="D98" t="str">
        <f>IFERROR(VLOOKUP($C98&amp;"-"&amp;$A98,KEY!$X$6:$Y$110,2,FALSE),"")</f>
        <v/>
      </c>
      <c r="E98" t="str">
        <f>IF(B98=-1,"*N",IF(B98=0,"*H",IF(B98&lt;(COUNTIFS(DATA_FINAL!$B$5:$B$350,C98,DATA_FINAL!$D$5:$D$350,D98)+1),VLOOKUP(C98&amp;"-"&amp;D98&amp;"-"&amp;B98,DATA_FINAL!$F$5:$G$350,2,FALSE),IF(B98=(COUNTIFS(DATA_FINAL!$B$5:$B$350,C98,DATA_FINAL!$D$5:$D$350,D98)+1),"*T",""))))</f>
        <v/>
      </c>
      <c r="F98" t="str">
        <f t="shared" si="18"/>
        <v/>
      </c>
      <c r="G98" s="64" t="str">
        <f>IF(E98="","***",IF(E98="*N",D98,IF(E98="*H",AA$9,IF(E98="*T","TOTAL (Store Count: "&amp;B97&amp;")",IFERROR(VLOOKUP(F98,DATA_FINAL!$A$5:$G$324,7,FALSE),"")))))</f>
        <v>***</v>
      </c>
      <c r="H98" s="71" t="str">
        <f>IF($G98=$D98,AF$8,IF($G98=$AA$9,AF$9,IF(LEFT($G98,5)=LEFT($AA$10,5),SUMIFS(DATA_FINAL!$AC$5:$AC$350,DATA_FINAL!$B$5:$B$350,$C98,DATA_FINAL!$D$5:$D$350,$D98),IF($G98="***","***",IFERROR(SUMIFS(DATA_FINAL!$AC$5:$AC$350,DATA_FINAL!$A$5:$A$350,$F98),"")))))</f>
        <v>***</v>
      </c>
      <c r="I98" s="72" t="str">
        <f>IF($G98=$D98,AB$8,IF($G98=$AA$9,AB$9,IF(LEFT($G98,5)=LEFT($AA$10,5),SUMIFS(DATA_FINAL!$P$5:$P$350,DATA_FINAL!$B$5:$B$350,$C98,DATA_FINAL!$D$5:$D$350,$D98),IF($G98="***","***",IFERROR(SUMIFS(DATA_FINAL!$P$5:$P$350,DATA_FINAL!$A$5:$A$350,$F98),"")))))</f>
        <v>***</v>
      </c>
      <c r="J98" s="72" t="str">
        <f>IF($G98=$D98,AC$8,IF($G98=$AA$9,AC$9,IF(LEFT($G98,5)=LEFT($AA$10,5),SUMIFS(DATA_FINAL!$S$5:$S$350,DATA_FINAL!$B$5:$B$350,$C98,DATA_FINAL!$D$5:$D$350,$D98),IF($G98="***","***",IFERROR(SUMIFS(DATA_FINAL!$S$5:$S$350,DATA_FINAL!$A$5:$A$350,$F98),"")))))</f>
        <v>***</v>
      </c>
      <c r="K98" s="84" t="str">
        <f t="shared" si="13"/>
        <v>***</v>
      </c>
      <c r="L98" s="72" t="str">
        <f t="shared" si="14"/>
        <v>***</v>
      </c>
      <c r="M98" s="72" t="str">
        <f t="shared" si="15"/>
        <v>***</v>
      </c>
      <c r="N98" s="71" t="str">
        <f>IF($G98=$D98,AJ$8,IF($G98=$AA$9,AJ$9,IF(LEFT($G98,5)=LEFT($AA$10,5),SUMIFS(DATA_FINAL!$AG$5:$AG$350,DATA_FINAL!$B$5:$B$350,$C98,DATA_FINAL!$D$5:$D$350,$D98),IF($G98="***","***",IFERROR(SUMIFS(DATA_FINAL!$AG$5:$AG$350,DATA_FINAL!$A$5:$A$350,$F98),"")))))</f>
        <v>***</v>
      </c>
      <c r="O98" s="307" t="str">
        <f t="shared" si="17"/>
        <v>***</v>
      </c>
    </row>
    <row r="99" spans="1:15" ht="15" customHeight="1" x14ac:dyDescent="0.35">
      <c r="A99" t="str">
        <f>IF(A98="","",IF(B98&gt;(SUMIFS(KEY!$Z$6:$Z$110,KEY!$X$6:$X$110,C99&amp;"-"&amp;A98)+1),IF((A98+1)&gt;$AA$6,"",(A98+1)),A98))</f>
        <v/>
      </c>
      <c r="B99" t="str">
        <f>IF(A99="","",COUNTIFS($A$8:$A99,A99)-2)</f>
        <v/>
      </c>
      <c r="C99" t="str">
        <f t="shared" si="16"/>
        <v>Cars.com</v>
      </c>
      <c r="D99" t="str">
        <f>IFERROR(VLOOKUP($C99&amp;"-"&amp;$A99,KEY!$X$6:$Y$110,2,FALSE),"")</f>
        <v/>
      </c>
      <c r="E99" t="str">
        <f>IF(B99=-1,"*N",IF(B99=0,"*H",IF(B99&lt;(COUNTIFS(DATA_FINAL!$B$5:$B$350,C99,DATA_FINAL!$D$5:$D$350,D99)+1),VLOOKUP(C99&amp;"-"&amp;D99&amp;"-"&amp;B99,DATA_FINAL!$F$5:$G$350,2,FALSE),IF(B99=(COUNTIFS(DATA_FINAL!$B$5:$B$350,C99,DATA_FINAL!$D$5:$D$350,D99)+1),"*T",""))))</f>
        <v/>
      </c>
      <c r="F99" t="str">
        <f t="shared" si="18"/>
        <v/>
      </c>
      <c r="G99" s="64" t="str">
        <f>IF(E99="","***",IF(E99="*N",D99,IF(E99="*H",AA$9,IF(E99="*T","TOTAL (Store Count: "&amp;B98&amp;")",IFERROR(VLOOKUP(F99,DATA_FINAL!$A$5:$G$324,7,FALSE),"")))))</f>
        <v>***</v>
      </c>
      <c r="H99" s="71" t="str">
        <f>IF($G99=$D99,AF$8,IF($G99=$AA$9,AF$9,IF(LEFT($G99,5)=LEFT($AA$10,5),SUMIFS(DATA_FINAL!$AC$5:$AC$350,DATA_FINAL!$B$5:$B$350,$C99,DATA_FINAL!$D$5:$D$350,$D99),IF($G99="***","***",IFERROR(SUMIFS(DATA_FINAL!$AC$5:$AC$350,DATA_FINAL!$A$5:$A$350,$F99),"")))))</f>
        <v>***</v>
      </c>
      <c r="I99" s="72" t="str">
        <f>IF($G99=$D99,AB$8,IF($G99=$AA$9,AB$9,IF(LEFT($G99,5)=LEFT($AA$10,5),SUMIFS(DATA_FINAL!$P$5:$P$350,DATA_FINAL!$B$5:$B$350,$C99,DATA_FINAL!$D$5:$D$350,$D99),IF($G99="***","***",IFERROR(SUMIFS(DATA_FINAL!$P$5:$P$350,DATA_FINAL!$A$5:$A$350,$F99),"")))))</f>
        <v>***</v>
      </c>
      <c r="J99" s="72" t="str">
        <f>IF($G99=$D99,AC$8,IF($G99=$AA$9,AC$9,IF(LEFT($G99,5)=LEFT($AA$10,5),SUMIFS(DATA_FINAL!$S$5:$S$350,DATA_FINAL!$B$5:$B$350,$C99,DATA_FINAL!$D$5:$D$350,$D99),IF($G99="***","***",IFERROR(SUMIFS(DATA_FINAL!$S$5:$S$350,DATA_FINAL!$A$5:$A$350,$F99),"")))))</f>
        <v>***</v>
      </c>
      <c r="K99" s="84" t="str">
        <f t="shared" si="13"/>
        <v>***</v>
      </c>
      <c r="L99" s="72" t="str">
        <f t="shared" si="14"/>
        <v>***</v>
      </c>
      <c r="M99" s="72" t="str">
        <f t="shared" si="15"/>
        <v>***</v>
      </c>
      <c r="N99" s="71" t="str">
        <f>IF($G99=$D99,AJ$8,IF($G99=$AA$9,AJ$9,IF(LEFT($G99,5)=LEFT($AA$10,5),SUMIFS(DATA_FINAL!$AG$5:$AG$350,DATA_FINAL!$B$5:$B$350,$C99,DATA_FINAL!$D$5:$D$350,$D99),IF($G99="***","***",IFERROR(SUMIFS(DATA_FINAL!$AG$5:$AG$350,DATA_FINAL!$A$5:$A$350,$F99),"")))))</f>
        <v>***</v>
      </c>
      <c r="O99" s="307" t="str">
        <f t="shared" si="17"/>
        <v>***</v>
      </c>
    </row>
    <row r="100" spans="1:15" ht="15" customHeight="1" x14ac:dyDescent="0.35">
      <c r="A100" t="str">
        <f>IF(A99="","",IF(B99&gt;(SUMIFS(KEY!$Z$6:$Z$110,KEY!$X$6:$X$110,C100&amp;"-"&amp;A99)+1),IF((A99+1)&gt;$AA$6,"",(A99+1)),A99))</f>
        <v/>
      </c>
      <c r="B100" t="str">
        <f>IF(A100="","",COUNTIFS($A$8:$A100,A100)-2)</f>
        <v/>
      </c>
      <c r="C100" t="str">
        <f t="shared" si="16"/>
        <v>Cars.com</v>
      </c>
      <c r="D100" t="str">
        <f>IFERROR(VLOOKUP($C100&amp;"-"&amp;$A100,KEY!$X$6:$Y$110,2,FALSE),"")</f>
        <v/>
      </c>
      <c r="E100" t="str">
        <f>IF(B100=-1,"*N",IF(B100=0,"*H",IF(B100&lt;(COUNTIFS(DATA_FINAL!$B$5:$B$350,C100,DATA_FINAL!$D$5:$D$350,D100)+1),VLOOKUP(C100&amp;"-"&amp;D100&amp;"-"&amp;B100,DATA_FINAL!$F$5:$G$350,2,FALSE),IF(B100=(COUNTIFS(DATA_FINAL!$B$5:$B$350,C100,DATA_FINAL!$D$5:$D$350,D100)+1),"*T",""))))</f>
        <v/>
      </c>
      <c r="F100" t="str">
        <f t="shared" si="18"/>
        <v/>
      </c>
      <c r="G100" s="64" t="str">
        <f>IF(E100="","***",IF(E100="*N",D100,IF(E100="*H",AA$9,IF(E100="*T","TOTAL (Store Count: "&amp;B99&amp;")",IFERROR(VLOOKUP(F100,DATA_FINAL!$A$5:$G$324,7,FALSE),"")))))</f>
        <v>***</v>
      </c>
      <c r="H100" s="71" t="str">
        <f>IF($G100=$D100,AF$8,IF($G100=$AA$9,AF$9,IF(LEFT($G100,5)=LEFT($AA$10,5),SUMIFS(DATA_FINAL!$AC$5:$AC$350,DATA_FINAL!$B$5:$B$350,$C100,DATA_FINAL!$D$5:$D$350,$D100),IF($G100="***","***",IFERROR(SUMIFS(DATA_FINAL!$AC$5:$AC$350,DATA_FINAL!$A$5:$A$350,$F100),"")))))</f>
        <v>***</v>
      </c>
      <c r="I100" s="72" t="str">
        <f>IF($G100=$D100,AB$8,IF($G100=$AA$9,AB$9,IF(LEFT($G100,5)=LEFT($AA$10,5),SUMIFS(DATA_FINAL!$P$5:$P$350,DATA_FINAL!$B$5:$B$350,$C100,DATA_FINAL!$D$5:$D$350,$D100),IF($G100="***","***",IFERROR(SUMIFS(DATA_FINAL!$P$5:$P$350,DATA_FINAL!$A$5:$A$350,$F100),"")))))</f>
        <v>***</v>
      </c>
      <c r="J100" s="72" t="str">
        <f>IF($G100=$D100,AC$8,IF($G100=$AA$9,AC$9,IF(LEFT($G100,5)=LEFT($AA$10,5),SUMIFS(DATA_FINAL!$S$5:$S$350,DATA_FINAL!$B$5:$B$350,$C100,DATA_FINAL!$D$5:$D$350,$D100),IF($G100="***","***",IFERROR(SUMIFS(DATA_FINAL!$S$5:$S$350,DATA_FINAL!$A$5:$A$350,$F100),"")))))</f>
        <v>***</v>
      </c>
      <c r="K100" s="84" t="str">
        <f t="shared" si="13"/>
        <v>***</v>
      </c>
      <c r="L100" s="72" t="str">
        <f t="shared" si="14"/>
        <v>***</v>
      </c>
      <c r="M100" s="72" t="str">
        <f t="shared" si="15"/>
        <v>***</v>
      </c>
      <c r="N100" s="71" t="str">
        <f>IF($G100=$D100,AJ$8,IF($G100=$AA$9,AJ$9,IF(LEFT($G100,5)=LEFT($AA$10,5),SUMIFS(DATA_FINAL!$AG$5:$AG$350,DATA_FINAL!$B$5:$B$350,$C100,DATA_FINAL!$D$5:$D$350,$D100),IF($G100="***","***",IFERROR(SUMIFS(DATA_FINAL!$AG$5:$AG$350,DATA_FINAL!$A$5:$A$350,$F100),"")))))</f>
        <v>***</v>
      </c>
      <c r="O100" s="307" t="str">
        <f t="shared" si="17"/>
        <v>***</v>
      </c>
    </row>
    <row r="101" spans="1:15" ht="15" customHeight="1" x14ac:dyDescent="0.35">
      <c r="A101" t="str">
        <f>IF(A100="","",IF(B100&gt;(SUMIFS(KEY!$Z$6:$Z$110,KEY!$X$6:$X$110,C101&amp;"-"&amp;A100)+1),IF((A100+1)&gt;$AA$6,"",(A100+1)),A100))</f>
        <v/>
      </c>
      <c r="B101" t="str">
        <f>IF(A101="","",COUNTIFS($A$8:$A101,A101)-2)</f>
        <v/>
      </c>
      <c r="C101" t="str">
        <f t="shared" si="16"/>
        <v>Cars.com</v>
      </c>
      <c r="D101" t="str">
        <f>IFERROR(VLOOKUP($C101&amp;"-"&amp;$A101,KEY!$X$6:$Y$110,2,FALSE),"")</f>
        <v/>
      </c>
      <c r="E101" t="str">
        <f>IF(B101=-1,"*N",IF(B101=0,"*H",IF(B101&lt;(COUNTIFS(DATA_FINAL!$B$5:$B$350,C101,DATA_FINAL!$D$5:$D$350,D101)+1),VLOOKUP(C101&amp;"-"&amp;D101&amp;"-"&amp;B101,DATA_FINAL!$F$5:$G$350,2,FALSE),IF(B101=(COUNTIFS(DATA_FINAL!$B$5:$B$350,C101,DATA_FINAL!$D$5:$D$350,D101)+1),"*T",""))))</f>
        <v/>
      </c>
      <c r="F101" t="str">
        <f t="shared" si="18"/>
        <v/>
      </c>
      <c r="G101" s="64" t="str">
        <f>IF(E101="","***",IF(E101="*N",D101,IF(E101="*H",AA$9,IF(E101="*T","TOTAL (Store Count: "&amp;B100&amp;")",IFERROR(VLOOKUP(F101,DATA_FINAL!$A$5:$G$324,7,FALSE),"")))))</f>
        <v>***</v>
      </c>
      <c r="H101" s="71" t="str">
        <f>IF($G101=$D101,AF$8,IF($G101=$AA$9,AF$9,IF(LEFT($G101,5)=LEFT($AA$10,5),SUMIFS(DATA_FINAL!$AC$5:$AC$350,DATA_FINAL!$B$5:$B$350,$C101,DATA_FINAL!$D$5:$D$350,$D101),IF($G101="***","***",IFERROR(SUMIFS(DATA_FINAL!$AC$5:$AC$350,DATA_FINAL!$A$5:$A$350,$F101),"")))))</f>
        <v>***</v>
      </c>
      <c r="I101" s="72" t="str">
        <f>IF($G101=$D101,AB$8,IF($G101=$AA$9,AB$9,IF(LEFT($G101,5)=LEFT($AA$10,5),SUMIFS(DATA_FINAL!$P$5:$P$350,DATA_FINAL!$B$5:$B$350,$C101,DATA_FINAL!$D$5:$D$350,$D101),IF($G101="***","***",IFERROR(SUMIFS(DATA_FINAL!$P$5:$P$350,DATA_FINAL!$A$5:$A$350,$F101),"")))))</f>
        <v>***</v>
      </c>
      <c r="J101" s="72" t="str">
        <f>IF($G101=$D101,AC$8,IF($G101=$AA$9,AC$9,IF(LEFT($G101,5)=LEFT($AA$10,5),SUMIFS(DATA_FINAL!$S$5:$S$350,DATA_FINAL!$B$5:$B$350,$C101,DATA_FINAL!$D$5:$D$350,$D101),IF($G101="***","***",IFERROR(SUMIFS(DATA_FINAL!$S$5:$S$350,DATA_FINAL!$A$5:$A$350,$F101),"")))))</f>
        <v>***</v>
      </c>
      <c r="K101" s="84" t="str">
        <f t="shared" si="13"/>
        <v>***</v>
      </c>
      <c r="L101" s="72" t="str">
        <f t="shared" si="14"/>
        <v>***</v>
      </c>
      <c r="M101" s="72" t="str">
        <f t="shared" si="15"/>
        <v>***</v>
      </c>
      <c r="N101" s="71" t="str">
        <f>IF($G101=$D101,AJ$8,IF($G101=$AA$9,AJ$9,IF(LEFT($G101,5)=LEFT($AA$10,5),SUMIFS(DATA_FINAL!$AG$5:$AG$350,DATA_FINAL!$B$5:$B$350,$C101,DATA_FINAL!$D$5:$D$350,$D101),IF($G101="***","***",IFERROR(SUMIFS(DATA_FINAL!$AG$5:$AG$350,DATA_FINAL!$A$5:$A$350,$F101),"")))))</f>
        <v>***</v>
      </c>
      <c r="O101" s="307" t="str">
        <f t="shared" si="17"/>
        <v>***</v>
      </c>
    </row>
    <row r="102" spans="1:15" ht="15" customHeight="1" x14ac:dyDescent="0.35">
      <c r="A102" t="str">
        <f>IF(A101="","",IF(B101&gt;(SUMIFS(KEY!$Z$6:$Z$110,KEY!$X$6:$X$110,C102&amp;"-"&amp;A101)+1),IF((A101+1)&gt;$AA$6,"",(A101+1)),A101))</f>
        <v/>
      </c>
      <c r="B102" t="str">
        <f>IF(A102="","",COUNTIFS($A$8:$A102,A102)-2)</f>
        <v/>
      </c>
      <c r="C102" t="str">
        <f t="shared" si="16"/>
        <v>Cars.com</v>
      </c>
      <c r="D102" t="str">
        <f>IFERROR(VLOOKUP($C102&amp;"-"&amp;$A102,KEY!$X$6:$Y$110,2,FALSE),"")</f>
        <v/>
      </c>
      <c r="E102" t="str">
        <f>IF(B102=-1,"*N",IF(B102=0,"*H",IF(B102&lt;(COUNTIFS(DATA_FINAL!$B$5:$B$350,C102,DATA_FINAL!$D$5:$D$350,D102)+1),VLOOKUP(C102&amp;"-"&amp;D102&amp;"-"&amp;B102,DATA_FINAL!$F$5:$G$350,2,FALSE),IF(B102=(COUNTIFS(DATA_FINAL!$B$5:$B$350,C102,DATA_FINAL!$D$5:$D$350,D102)+1),"*T",""))))</f>
        <v/>
      </c>
      <c r="F102" t="str">
        <f t="shared" si="18"/>
        <v/>
      </c>
      <c r="G102" s="64" t="str">
        <f>IF(E102="","***",IF(E102="*N",D102,IF(E102="*H",AA$9,IF(E102="*T","TOTAL (Store Count: "&amp;B101&amp;")",IFERROR(VLOOKUP(F102,DATA_FINAL!$A$5:$G$324,7,FALSE),"")))))</f>
        <v>***</v>
      </c>
      <c r="H102" s="71" t="str">
        <f>IF($G102=$D102,AF$8,IF($G102=$AA$9,AF$9,IF(LEFT($G102,5)=LEFT($AA$10,5),SUMIFS(DATA_FINAL!$AC$5:$AC$350,DATA_FINAL!$B$5:$B$350,$C102,DATA_FINAL!$D$5:$D$350,$D102),IF($G102="***","***",IFERROR(SUMIFS(DATA_FINAL!$AC$5:$AC$350,DATA_FINAL!$A$5:$A$350,$F102),"")))))</f>
        <v>***</v>
      </c>
      <c r="I102" s="72" t="str">
        <f>IF($G102=$D102,AB$8,IF($G102=$AA$9,AB$9,IF(LEFT($G102,5)=LEFT($AA$10,5),SUMIFS(DATA_FINAL!$P$5:$P$350,DATA_FINAL!$B$5:$B$350,$C102,DATA_FINAL!$D$5:$D$350,$D102),IF($G102="***","***",IFERROR(SUMIFS(DATA_FINAL!$P$5:$P$350,DATA_FINAL!$A$5:$A$350,$F102),"")))))</f>
        <v>***</v>
      </c>
      <c r="J102" s="72" t="str">
        <f>IF($G102=$D102,AC$8,IF($G102=$AA$9,AC$9,IF(LEFT($G102,5)=LEFT($AA$10,5),SUMIFS(DATA_FINAL!$S$5:$S$350,DATA_FINAL!$B$5:$B$350,$C102,DATA_FINAL!$D$5:$D$350,$D102),IF($G102="***","***",IFERROR(SUMIFS(DATA_FINAL!$S$5:$S$350,DATA_FINAL!$A$5:$A$350,$F102),"")))))</f>
        <v>***</v>
      </c>
      <c r="K102" s="84" t="str">
        <f t="shared" si="13"/>
        <v>***</v>
      </c>
      <c r="L102" s="72" t="str">
        <f t="shared" si="14"/>
        <v>***</v>
      </c>
      <c r="M102" s="72" t="str">
        <f t="shared" si="15"/>
        <v>***</v>
      </c>
      <c r="N102" s="71" t="str">
        <f>IF($G102=$D102,AJ$8,IF($G102=$AA$9,AJ$9,IF(LEFT($G102,5)=LEFT($AA$10,5),SUMIFS(DATA_FINAL!$AG$5:$AG$350,DATA_FINAL!$B$5:$B$350,$C102,DATA_FINAL!$D$5:$D$350,$D102),IF($G102="***","***",IFERROR(SUMIFS(DATA_FINAL!$AG$5:$AG$350,DATA_FINAL!$A$5:$A$350,$F102),"")))))</f>
        <v>***</v>
      </c>
      <c r="O102" s="307" t="str">
        <f t="shared" si="17"/>
        <v>***</v>
      </c>
    </row>
    <row r="103" spans="1:15" ht="15" customHeight="1" x14ac:dyDescent="0.35">
      <c r="A103" t="str">
        <f>IF(A102="","",IF(B102&gt;(SUMIFS(KEY!$Z$6:$Z$110,KEY!$X$6:$X$110,C103&amp;"-"&amp;A102)+1),IF((A102+1)&gt;$AA$6,"",(A102+1)),A102))</f>
        <v/>
      </c>
      <c r="B103" t="str">
        <f>IF(A103="","",COUNTIFS($A$8:$A103,A103)-2)</f>
        <v/>
      </c>
      <c r="C103" t="str">
        <f t="shared" si="16"/>
        <v>Cars.com</v>
      </c>
      <c r="D103" t="str">
        <f>IFERROR(VLOOKUP($C103&amp;"-"&amp;$A103,KEY!$X$6:$Y$110,2,FALSE),"")</f>
        <v/>
      </c>
      <c r="E103" t="str">
        <f>IF(B103=-1,"*N",IF(B103=0,"*H",IF(B103&lt;(COUNTIFS(DATA_FINAL!$B$5:$B$350,C103,DATA_FINAL!$D$5:$D$350,D103)+1),VLOOKUP(C103&amp;"-"&amp;D103&amp;"-"&amp;B103,DATA_FINAL!$F$5:$G$350,2,FALSE),IF(B103=(COUNTIFS(DATA_FINAL!$B$5:$B$350,C103,DATA_FINAL!$D$5:$D$350,D103)+1),"*T",""))))</f>
        <v/>
      </c>
      <c r="F103" t="str">
        <f t="shared" si="18"/>
        <v/>
      </c>
      <c r="G103" s="64" t="str">
        <f>IF(E103="","***",IF(E103="*N",D103,IF(E103="*H",AA$9,IF(E103="*T","TOTAL (Store Count: "&amp;B102&amp;")",IFERROR(VLOOKUP(F103,DATA_FINAL!$A$5:$G$324,7,FALSE),"")))))</f>
        <v>***</v>
      </c>
      <c r="H103" s="71" t="str">
        <f>IF($G103=$D103,AF$8,IF($G103=$AA$9,AF$9,IF(LEFT($G103,5)=LEFT($AA$10,5),SUMIFS(DATA_FINAL!$AC$5:$AC$350,DATA_FINAL!$B$5:$B$350,$C103,DATA_FINAL!$D$5:$D$350,$D103),IF($G103="***","***",IFERROR(SUMIFS(DATA_FINAL!$AC$5:$AC$350,DATA_FINAL!$A$5:$A$350,$F103),"")))))</f>
        <v>***</v>
      </c>
      <c r="I103" s="72" t="str">
        <f>IF($G103=$D103,AB$8,IF($G103=$AA$9,AB$9,IF(LEFT($G103,5)=LEFT($AA$10,5),SUMIFS(DATA_FINAL!$P$5:$P$350,DATA_FINAL!$B$5:$B$350,$C103,DATA_FINAL!$D$5:$D$350,$D103),IF($G103="***","***",IFERROR(SUMIFS(DATA_FINAL!$P$5:$P$350,DATA_FINAL!$A$5:$A$350,$F103),"")))))</f>
        <v>***</v>
      </c>
      <c r="J103" s="72" t="str">
        <f>IF($G103=$D103,AC$8,IF($G103=$AA$9,AC$9,IF(LEFT($G103,5)=LEFT($AA$10,5),SUMIFS(DATA_FINAL!$S$5:$S$350,DATA_FINAL!$B$5:$B$350,$C103,DATA_FINAL!$D$5:$D$350,$D103),IF($G103="***","***",IFERROR(SUMIFS(DATA_FINAL!$S$5:$S$350,DATA_FINAL!$A$5:$A$350,$F103),"")))))</f>
        <v>***</v>
      </c>
      <c r="K103" s="84" t="str">
        <f t="shared" si="13"/>
        <v>***</v>
      </c>
      <c r="L103" s="72" t="str">
        <f t="shared" si="14"/>
        <v>***</v>
      </c>
      <c r="M103" s="72" t="str">
        <f t="shared" si="15"/>
        <v>***</v>
      </c>
      <c r="N103" s="71" t="str">
        <f>IF($G103=$D103,AJ$8,IF($G103=$AA$9,AJ$9,IF(LEFT($G103,5)=LEFT($AA$10,5),SUMIFS(DATA_FINAL!$AG$5:$AG$350,DATA_FINAL!$B$5:$B$350,$C103,DATA_FINAL!$D$5:$D$350,$D103),IF($G103="***","***",IFERROR(SUMIFS(DATA_FINAL!$AG$5:$AG$350,DATA_FINAL!$A$5:$A$350,$F103),"")))))</f>
        <v>***</v>
      </c>
      <c r="O103" s="307" t="str">
        <f t="shared" si="17"/>
        <v>***</v>
      </c>
    </row>
    <row r="104" spans="1:15" ht="15" customHeight="1" x14ac:dyDescent="0.35">
      <c r="A104" t="str">
        <f>IF(A103="","",IF(B103&gt;(SUMIFS(KEY!$Z$6:$Z$110,KEY!$X$6:$X$110,C104&amp;"-"&amp;A103)+1),IF((A103+1)&gt;$AA$6,"",(A103+1)),A103))</f>
        <v/>
      </c>
      <c r="B104" t="str">
        <f>IF(A104="","",COUNTIFS($A$8:$A104,A104)-2)</f>
        <v/>
      </c>
      <c r="C104" t="str">
        <f t="shared" si="16"/>
        <v>Cars.com</v>
      </c>
      <c r="D104" t="str">
        <f>IFERROR(VLOOKUP($C104&amp;"-"&amp;$A104,KEY!$X$6:$Y$110,2,FALSE),"")</f>
        <v/>
      </c>
      <c r="E104" t="str">
        <f>IF(B104=-1,"*N",IF(B104=0,"*H",IF(B104&lt;(COUNTIFS(DATA_FINAL!$B$5:$B$350,C104,DATA_FINAL!$D$5:$D$350,D104)+1),VLOOKUP(C104&amp;"-"&amp;D104&amp;"-"&amp;B104,DATA_FINAL!$F$5:$G$350,2,FALSE),IF(B104=(COUNTIFS(DATA_FINAL!$B$5:$B$350,C104,DATA_FINAL!$D$5:$D$350,D104)+1),"*T",""))))</f>
        <v/>
      </c>
      <c r="F104" t="str">
        <f t="shared" si="18"/>
        <v/>
      </c>
      <c r="G104" s="64" t="str">
        <f>IF(E104="","***",IF(E104="*N",D104,IF(E104="*H",AA$9,IF(E104="*T","TOTAL (Store Count: "&amp;B103&amp;")",IFERROR(VLOOKUP(F104,DATA_FINAL!$A$5:$G$324,7,FALSE),"")))))</f>
        <v>***</v>
      </c>
      <c r="H104" s="71" t="str">
        <f>IF($G104=$D104,AF$8,IF($G104=$AA$9,AF$9,IF(LEFT($G104,5)=LEFT($AA$10,5),SUMIFS(DATA_FINAL!$AC$5:$AC$350,DATA_FINAL!$B$5:$B$350,$C104,DATA_FINAL!$D$5:$D$350,$D104),IF($G104="***","***",IFERROR(SUMIFS(DATA_FINAL!$AC$5:$AC$350,DATA_FINAL!$A$5:$A$350,$F104),"")))))</f>
        <v>***</v>
      </c>
      <c r="I104" s="72" t="str">
        <f>IF($G104=$D104,AB$8,IF($G104=$AA$9,AB$9,IF(LEFT($G104,5)=LEFT($AA$10,5),SUMIFS(DATA_FINAL!$P$5:$P$350,DATA_FINAL!$B$5:$B$350,$C104,DATA_FINAL!$D$5:$D$350,$D104),IF($G104="***","***",IFERROR(SUMIFS(DATA_FINAL!$P$5:$P$350,DATA_FINAL!$A$5:$A$350,$F104),"")))))</f>
        <v>***</v>
      </c>
      <c r="J104" s="72" t="str">
        <f>IF($G104=$D104,AC$8,IF($G104=$AA$9,AC$9,IF(LEFT($G104,5)=LEFT($AA$10,5),SUMIFS(DATA_FINAL!$S$5:$S$350,DATA_FINAL!$B$5:$B$350,$C104,DATA_FINAL!$D$5:$D$350,$D104),IF($G104="***","***",IFERROR(SUMIFS(DATA_FINAL!$S$5:$S$350,DATA_FINAL!$A$5:$A$350,$F104),"")))))</f>
        <v>***</v>
      </c>
      <c r="K104" s="84" t="str">
        <f t="shared" si="13"/>
        <v>***</v>
      </c>
      <c r="L104" s="72" t="str">
        <f t="shared" si="14"/>
        <v>***</v>
      </c>
      <c r="M104" s="72" t="str">
        <f t="shared" si="15"/>
        <v>***</v>
      </c>
      <c r="N104" s="71" t="str">
        <f>IF($G104=$D104,AJ$8,IF($G104=$AA$9,AJ$9,IF(LEFT($G104,5)=LEFT($AA$10,5),SUMIFS(DATA_FINAL!$AG$5:$AG$350,DATA_FINAL!$B$5:$B$350,$C104,DATA_FINAL!$D$5:$D$350,$D104),IF($G104="***","***",IFERROR(SUMIFS(DATA_FINAL!$AG$5:$AG$350,DATA_FINAL!$A$5:$A$350,$F104),"")))))</f>
        <v>***</v>
      </c>
      <c r="O104" s="307" t="str">
        <f t="shared" si="17"/>
        <v>***</v>
      </c>
    </row>
    <row r="105" spans="1:15" ht="15" customHeight="1" x14ac:dyDescent="0.35">
      <c r="A105" t="str">
        <f>IF(A104="","",IF(B104&gt;(SUMIFS(KEY!$Z$6:$Z$110,KEY!$X$6:$X$110,C105&amp;"-"&amp;A104)+1),IF((A104+1)&gt;$AA$6,"",(A104+1)),A104))</f>
        <v/>
      </c>
      <c r="B105" t="str">
        <f>IF(A105="","",COUNTIFS($A$8:$A105,A105)-2)</f>
        <v/>
      </c>
      <c r="C105" t="str">
        <f t="shared" si="16"/>
        <v>Cars.com</v>
      </c>
      <c r="D105" t="str">
        <f>IFERROR(VLOOKUP($C105&amp;"-"&amp;$A105,KEY!$X$6:$Y$110,2,FALSE),"")</f>
        <v/>
      </c>
      <c r="E105" t="str">
        <f>IF(B105=-1,"*N",IF(B105=0,"*H",IF(B105&lt;(COUNTIFS(DATA_FINAL!$B$5:$B$350,C105,DATA_FINAL!$D$5:$D$350,D105)+1),VLOOKUP(C105&amp;"-"&amp;D105&amp;"-"&amp;B105,DATA_FINAL!$F$5:$G$350,2,FALSE),IF(B105=(COUNTIFS(DATA_FINAL!$B$5:$B$350,C105,DATA_FINAL!$D$5:$D$350,D105)+1),"*T",""))))</f>
        <v/>
      </c>
      <c r="F105" t="str">
        <f t="shared" si="18"/>
        <v/>
      </c>
      <c r="G105" s="64" t="str">
        <f>IF(E105="","***",IF(E105="*N",D105,IF(E105="*H",AA$9,IF(E105="*T","TOTAL (Store Count: "&amp;B104&amp;")",IFERROR(VLOOKUP(F105,DATA_FINAL!$A$5:$G$324,7,FALSE),"")))))</f>
        <v>***</v>
      </c>
      <c r="H105" s="71" t="str">
        <f>IF($G105=$D105,AF$8,IF($G105=$AA$9,AF$9,IF(LEFT($G105,5)=LEFT($AA$10,5),SUMIFS(DATA_FINAL!$AC$5:$AC$350,DATA_FINAL!$B$5:$B$350,$C105,DATA_FINAL!$D$5:$D$350,$D105),IF($G105="***","***",IFERROR(SUMIFS(DATA_FINAL!$AC$5:$AC$350,DATA_FINAL!$A$5:$A$350,$F105),"")))))</f>
        <v>***</v>
      </c>
      <c r="I105" s="72" t="str">
        <f>IF($G105=$D105,AB$8,IF($G105=$AA$9,AB$9,IF(LEFT($G105,5)=LEFT($AA$10,5),SUMIFS(DATA_FINAL!$P$5:$P$350,DATA_FINAL!$B$5:$B$350,$C105,DATA_FINAL!$D$5:$D$350,$D105),IF($G105="***","***",IFERROR(SUMIFS(DATA_FINAL!$P$5:$P$350,DATA_FINAL!$A$5:$A$350,$F105),"")))))</f>
        <v>***</v>
      </c>
      <c r="J105" s="72" t="str">
        <f>IF($G105=$D105,AC$8,IF($G105=$AA$9,AC$9,IF(LEFT($G105,5)=LEFT($AA$10,5),SUMIFS(DATA_FINAL!$S$5:$S$350,DATA_FINAL!$B$5:$B$350,$C105,DATA_FINAL!$D$5:$D$350,$D105),IF($G105="***","***",IFERROR(SUMIFS(DATA_FINAL!$S$5:$S$350,DATA_FINAL!$A$5:$A$350,$F105),"")))))</f>
        <v>***</v>
      </c>
      <c r="K105" s="84" t="str">
        <f t="shared" si="13"/>
        <v>***</v>
      </c>
      <c r="L105" s="72" t="str">
        <f t="shared" si="14"/>
        <v>***</v>
      </c>
      <c r="M105" s="72" t="str">
        <f t="shared" ref="M105:M136" si="19">IF($G105=$D105,AH$8,IF($G105=$AA$9,AH$9,IF($G105="***","***",IFERROR(H105/J105,"∞"))))</f>
        <v>***</v>
      </c>
      <c r="N105" s="71" t="str">
        <f>IF($G105=$D105,AJ$8,IF($G105=$AA$9,AJ$9,IF(LEFT($G105,5)=LEFT($AA$10,5),SUMIFS(DATA_FINAL!$AG$5:$AG$350,DATA_FINAL!$B$5:$B$350,$C105,DATA_FINAL!$D$5:$D$350,$D105),IF($G105="***","***",IFERROR(SUMIFS(DATA_FINAL!$AG$5:$AG$350,DATA_FINAL!$A$5:$A$350,$F105),"")))))</f>
        <v>***</v>
      </c>
      <c r="O105" s="307" t="str">
        <f t="shared" si="17"/>
        <v>***</v>
      </c>
    </row>
    <row r="106" spans="1:15" ht="15" customHeight="1" x14ac:dyDescent="0.35">
      <c r="A106" t="str">
        <f>IF(A105="","",IF(B105&gt;(SUMIFS(KEY!$Z$6:$Z$110,KEY!$X$6:$X$110,C106&amp;"-"&amp;A105)+1),IF((A105+1)&gt;$AA$6,"",(A105+1)),A105))</f>
        <v/>
      </c>
      <c r="B106" t="str">
        <f>IF(A106="","",COUNTIFS($A$8:$A106,A106)-2)</f>
        <v/>
      </c>
      <c r="C106" t="str">
        <f t="shared" si="16"/>
        <v>Cars.com</v>
      </c>
      <c r="D106" t="str">
        <f>IFERROR(VLOOKUP($C106&amp;"-"&amp;$A106,KEY!$X$6:$Y$110,2,FALSE),"")</f>
        <v/>
      </c>
      <c r="E106" t="str">
        <f>IF(B106=-1,"*N",IF(B106=0,"*H",IF(B106&lt;(COUNTIFS(DATA_FINAL!$B$5:$B$350,C106,DATA_FINAL!$D$5:$D$350,D106)+1),VLOOKUP(C106&amp;"-"&amp;D106&amp;"-"&amp;B106,DATA_FINAL!$F$5:$G$350,2,FALSE),IF(B106=(COUNTIFS(DATA_FINAL!$B$5:$B$350,C106,DATA_FINAL!$D$5:$D$350,D106)+1),"*T",""))))</f>
        <v/>
      </c>
      <c r="F106" t="str">
        <f t="shared" si="18"/>
        <v/>
      </c>
      <c r="G106" s="64" t="str">
        <f>IF(E106="","***",IF(E106="*N",D106,IF(E106="*H",AA$9,IF(E106="*T","TOTAL (Store Count: "&amp;B105&amp;")",IFERROR(VLOOKUP(F106,DATA_FINAL!$A$5:$G$324,7,FALSE),"")))))</f>
        <v>***</v>
      </c>
      <c r="H106" s="71" t="str">
        <f>IF($G106=$D106,AF$8,IF($G106=$AA$9,AF$9,IF(LEFT($G106,5)=LEFT($AA$10,5),SUMIFS(DATA_FINAL!$AC$5:$AC$350,DATA_FINAL!$B$5:$B$350,$C106,DATA_FINAL!$D$5:$D$350,$D106),IF($G106="***","***",IFERROR(SUMIFS(DATA_FINAL!$AC$5:$AC$350,DATA_FINAL!$A$5:$A$350,$F106),"")))))</f>
        <v>***</v>
      </c>
      <c r="I106" s="72" t="str">
        <f>IF($G106=$D106,AB$8,IF($G106=$AA$9,AB$9,IF(LEFT($G106,5)=LEFT($AA$10,5),SUMIFS(DATA_FINAL!$P$5:$P$350,DATA_FINAL!$B$5:$B$350,$C106,DATA_FINAL!$D$5:$D$350,$D106),IF($G106="***","***",IFERROR(SUMIFS(DATA_FINAL!$P$5:$P$350,DATA_FINAL!$A$5:$A$350,$F106),"")))))</f>
        <v>***</v>
      </c>
      <c r="J106" s="72" t="str">
        <f>IF($G106=$D106,AC$8,IF($G106=$AA$9,AC$9,IF(LEFT($G106,5)=LEFT($AA$10,5),SUMIFS(DATA_FINAL!$S$5:$S$350,DATA_FINAL!$B$5:$B$350,$C106,DATA_FINAL!$D$5:$D$350,$D106),IF($G106="***","***",IFERROR(SUMIFS(DATA_FINAL!$S$5:$S$350,DATA_FINAL!$A$5:$A$350,$F106),"")))))</f>
        <v>***</v>
      </c>
      <c r="K106" s="84" t="str">
        <f t="shared" si="13"/>
        <v>***</v>
      </c>
      <c r="L106" s="72" t="str">
        <f t="shared" si="14"/>
        <v>***</v>
      </c>
      <c r="M106" s="72" t="str">
        <f t="shared" si="19"/>
        <v>***</v>
      </c>
      <c r="N106" s="71" t="str">
        <f>IF($G106=$D106,AJ$8,IF($G106=$AA$9,AJ$9,IF(LEFT($G106,5)=LEFT($AA$10,5),SUMIFS(DATA_FINAL!$AG$5:$AG$350,DATA_FINAL!$B$5:$B$350,$C106,DATA_FINAL!$D$5:$D$350,$D106),IF($G106="***","***",IFERROR(SUMIFS(DATA_FINAL!$AG$5:$AG$350,DATA_FINAL!$A$5:$A$350,$F106),"")))))</f>
        <v>***</v>
      </c>
      <c r="O106" s="307" t="str">
        <f t="shared" si="17"/>
        <v>***</v>
      </c>
    </row>
    <row r="107" spans="1:15" ht="15" customHeight="1" x14ac:dyDescent="0.35">
      <c r="A107" t="str">
        <f>IF(A106="","",IF(B106&gt;(SUMIFS(KEY!$Z$6:$Z$110,KEY!$X$6:$X$110,C107&amp;"-"&amp;A106)+1),IF((A106+1)&gt;$AA$6,"",(A106+1)),A106))</f>
        <v/>
      </c>
      <c r="B107" t="str">
        <f>IF(A107="","",COUNTIFS($A$8:$A107,A107)-2)</f>
        <v/>
      </c>
      <c r="C107" t="str">
        <f t="shared" si="16"/>
        <v>Cars.com</v>
      </c>
      <c r="D107" t="str">
        <f>IFERROR(VLOOKUP($C107&amp;"-"&amp;$A107,KEY!$X$6:$Y$110,2,FALSE),"")</f>
        <v/>
      </c>
      <c r="E107" t="str">
        <f>IF(B107=-1,"*N",IF(B107=0,"*H",IF(B107&lt;(COUNTIFS(DATA_FINAL!$B$5:$B$350,C107,DATA_FINAL!$D$5:$D$350,D107)+1),VLOOKUP(C107&amp;"-"&amp;D107&amp;"-"&amp;B107,DATA_FINAL!$F$5:$G$350,2,FALSE),IF(B107=(COUNTIFS(DATA_FINAL!$B$5:$B$350,C107,DATA_FINAL!$D$5:$D$350,D107)+1),"*T",""))))</f>
        <v/>
      </c>
      <c r="F107" t="str">
        <f t="shared" si="18"/>
        <v/>
      </c>
      <c r="G107" s="64" t="str">
        <f>IF(E107="","***",IF(E107="*N",D107,IF(E107="*H",AA$9,IF(E107="*T","TOTAL (Store Count: "&amp;B106&amp;")",IFERROR(VLOOKUP(F107,DATA_FINAL!$A$5:$G$324,7,FALSE),"")))))</f>
        <v>***</v>
      </c>
      <c r="H107" s="71" t="str">
        <f>IF($G107=$D107,AF$8,IF($G107=$AA$9,AF$9,IF(LEFT($G107,5)=LEFT($AA$10,5),SUMIFS(DATA_FINAL!$AC$5:$AC$350,DATA_FINAL!$B$5:$B$350,$C107,DATA_FINAL!$D$5:$D$350,$D107),IF($G107="***","***",IFERROR(SUMIFS(DATA_FINAL!$AC$5:$AC$350,DATA_FINAL!$A$5:$A$350,$F107),"")))))</f>
        <v>***</v>
      </c>
      <c r="I107" s="72" t="str">
        <f>IF($G107=$D107,AB$8,IF($G107=$AA$9,AB$9,IF(LEFT($G107,5)=LEFT($AA$10,5),SUMIFS(DATA_FINAL!$P$5:$P$350,DATA_FINAL!$B$5:$B$350,$C107,DATA_FINAL!$D$5:$D$350,$D107),IF($G107="***","***",IFERROR(SUMIFS(DATA_FINAL!$P$5:$P$350,DATA_FINAL!$A$5:$A$350,$F107),"")))))</f>
        <v>***</v>
      </c>
      <c r="J107" s="72" t="str">
        <f>IF($G107=$D107,AC$8,IF($G107=$AA$9,AC$9,IF(LEFT($G107,5)=LEFT($AA$10,5),SUMIFS(DATA_FINAL!$S$5:$S$350,DATA_FINAL!$B$5:$B$350,$C107,DATA_FINAL!$D$5:$D$350,$D107),IF($G107="***","***",IFERROR(SUMIFS(DATA_FINAL!$S$5:$S$350,DATA_FINAL!$A$5:$A$350,$F107),"")))))</f>
        <v>***</v>
      </c>
      <c r="K107" s="84" t="str">
        <f t="shared" si="13"/>
        <v>***</v>
      </c>
      <c r="L107" s="72" t="str">
        <f t="shared" si="14"/>
        <v>***</v>
      </c>
      <c r="M107" s="72" t="str">
        <f t="shared" si="19"/>
        <v>***</v>
      </c>
      <c r="N107" s="71" t="str">
        <f>IF($G107=$D107,AJ$8,IF($G107=$AA$9,AJ$9,IF(LEFT($G107,5)=LEFT($AA$10,5),SUMIFS(DATA_FINAL!$AG$5:$AG$350,DATA_FINAL!$B$5:$B$350,$C107,DATA_FINAL!$D$5:$D$350,$D107),IF($G107="***","***",IFERROR(SUMIFS(DATA_FINAL!$AG$5:$AG$350,DATA_FINAL!$A$5:$A$350,$F107),"")))))</f>
        <v>***</v>
      </c>
      <c r="O107" s="307" t="str">
        <f t="shared" si="17"/>
        <v>***</v>
      </c>
    </row>
    <row r="108" spans="1:15" ht="15" customHeight="1" x14ac:dyDescent="0.35">
      <c r="A108" t="str">
        <f>IF(A107="","",IF(B107&gt;(SUMIFS(KEY!$Z$6:$Z$110,KEY!$X$6:$X$110,C108&amp;"-"&amp;A107)+1),IF((A107+1)&gt;$AA$6,"",(A107+1)),A107))</f>
        <v/>
      </c>
      <c r="B108" t="str">
        <f>IF(A108="","",COUNTIFS($A$8:$A108,A108)-2)</f>
        <v/>
      </c>
      <c r="C108" t="str">
        <f t="shared" si="16"/>
        <v>Cars.com</v>
      </c>
      <c r="D108" t="str">
        <f>IFERROR(VLOOKUP($C108&amp;"-"&amp;$A108,KEY!$X$6:$Y$110,2,FALSE),"")</f>
        <v/>
      </c>
      <c r="E108" t="str">
        <f>IF(B108=-1,"*N",IF(B108=0,"*H",IF(B108&lt;(COUNTIFS(DATA_FINAL!$B$5:$B$350,C108,DATA_FINAL!$D$5:$D$350,D108)+1),VLOOKUP(C108&amp;"-"&amp;D108&amp;"-"&amp;B108,DATA_FINAL!$F$5:$G$350,2,FALSE),IF(B108=(COUNTIFS(DATA_FINAL!$B$5:$B$350,C108,DATA_FINAL!$D$5:$D$350,D108)+1),"*T",""))))</f>
        <v/>
      </c>
      <c r="F108" t="str">
        <f t="shared" si="18"/>
        <v/>
      </c>
      <c r="G108" s="64" t="str">
        <f>IF(E108="","***",IF(E108="*N",D108,IF(E108="*H",AA$9,IF(E108="*T","TOTAL (Store Count: "&amp;B107&amp;")",IFERROR(VLOOKUP(F108,DATA_FINAL!$A$5:$G$324,7,FALSE),"")))))</f>
        <v>***</v>
      </c>
      <c r="H108" s="71" t="str">
        <f>IF($G108=$D108,AF$8,IF($G108=$AA$9,AF$9,IF(LEFT($G108,5)=LEFT($AA$10,5),SUMIFS(DATA_FINAL!$AC$5:$AC$350,DATA_FINAL!$B$5:$B$350,$C108,DATA_FINAL!$D$5:$D$350,$D108),IF($G108="***","***",IFERROR(SUMIFS(DATA_FINAL!$AC$5:$AC$350,DATA_FINAL!$A$5:$A$350,$F108),"")))))</f>
        <v>***</v>
      </c>
      <c r="I108" s="72" t="str">
        <f>IF($G108=$D108,AB$8,IF($G108=$AA$9,AB$9,IF(LEFT($G108,5)=LEFT($AA$10,5),SUMIFS(DATA_FINAL!$P$5:$P$350,DATA_FINAL!$B$5:$B$350,$C108,DATA_FINAL!$D$5:$D$350,$D108),IF($G108="***","***",IFERROR(SUMIFS(DATA_FINAL!$P$5:$P$350,DATA_FINAL!$A$5:$A$350,$F108),"")))))</f>
        <v>***</v>
      </c>
      <c r="J108" s="72" t="str">
        <f>IF($G108=$D108,AC$8,IF($G108=$AA$9,AC$9,IF(LEFT($G108,5)=LEFT($AA$10,5),SUMIFS(DATA_FINAL!$S$5:$S$350,DATA_FINAL!$B$5:$B$350,$C108,DATA_FINAL!$D$5:$D$350,$D108),IF($G108="***","***",IFERROR(SUMIFS(DATA_FINAL!$S$5:$S$350,DATA_FINAL!$A$5:$A$350,$F108),"")))))</f>
        <v>***</v>
      </c>
      <c r="K108" s="84" t="str">
        <f t="shared" si="13"/>
        <v>***</v>
      </c>
      <c r="L108" s="72" t="str">
        <f t="shared" si="14"/>
        <v>***</v>
      </c>
      <c r="M108" s="72" t="str">
        <f t="shared" si="19"/>
        <v>***</v>
      </c>
      <c r="N108" s="71" t="str">
        <f>IF($G108=$D108,AJ$8,IF($G108=$AA$9,AJ$9,IF(LEFT($G108,5)=LEFT($AA$10,5),SUMIFS(DATA_FINAL!$AG$5:$AG$350,DATA_FINAL!$B$5:$B$350,$C108,DATA_FINAL!$D$5:$D$350,$D108),IF($G108="***","***",IFERROR(SUMIFS(DATA_FINAL!$AG$5:$AG$350,DATA_FINAL!$A$5:$A$350,$F108),"")))))</f>
        <v>***</v>
      </c>
      <c r="O108" s="307" t="str">
        <f t="shared" si="17"/>
        <v>***</v>
      </c>
    </row>
    <row r="109" spans="1:15" ht="15" customHeight="1" x14ac:dyDescent="0.35">
      <c r="A109" t="str">
        <f>IF(A108="","",IF(B108&gt;(SUMIFS(KEY!$Z$6:$Z$110,KEY!$X$6:$X$110,C109&amp;"-"&amp;A108)+1),IF((A108+1)&gt;$AA$6,"",(A108+1)),A108))</f>
        <v/>
      </c>
      <c r="B109" t="str">
        <f>IF(A109="","",COUNTIFS($A$8:$A109,A109)-2)</f>
        <v/>
      </c>
      <c r="C109" t="str">
        <f t="shared" si="16"/>
        <v>Cars.com</v>
      </c>
      <c r="D109" t="str">
        <f>IFERROR(VLOOKUP($C109&amp;"-"&amp;$A109,KEY!$X$6:$Y$110,2,FALSE),"")</f>
        <v/>
      </c>
      <c r="E109" t="str">
        <f>IF(B109=-1,"*N",IF(B109=0,"*H",IF(B109&lt;(COUNTIFS(DATA_FINAL!$B$5:$B$350,C109,DATA_FINAL!$D$5:$D$350,D109)+1),VLOOKUP(C109&amp;"-"&amp;D109&amp;"-"&amp;B109,DATA_FINAL!$F$5:$G$350,2,FALSE),IF(B109=(COUNTIFS(DATA_FINAL!$B$5:$B$350,C109,DATA_FINAL!$D$5:$D$350,D109)+1),"*T",""))))</f>
        <v/>
      </c>
      <c r="F109" t="str">
        <f t="shared" si="18"/>
        <v/>
      </c>
      <c r="G109" s="64" t="str">
        <f>IF(E109="","***",IF(E109="*N",D109,IF(E109="*H",AA$9,IF(E109="*T","TOTAL (Store Count: "&amp;B108&amp;")",IFERROR(VLOOKUP(F109,DATA_FINAL!$A$5:$G$324,7,FALSE),"")))))</f>
        <v>***</v>
      </c>
      <c r="H109" s="71" t="str">
        <f>IF($G109=$D109,AF$8,IF($G109=$AA$9,AF$9,IF(LEFT($G109,5)=LEFT($AA$10,5),SUMIFS(DATA_FINAL!$AC$5:$AC$350,DATA_FINAL!$B$5:$B$350,$C109,DATA_FINAL!$D$5:$D$350,$D109),IF($G109="***","***",IFERROR(SUMIFS(DATA_FINAL!$AC$5:$AC$350,DATA_FINAL!$A$5:$A$350,$F109),"")))))</f>
        <v>***</v>
      </c>
      <c r="I109" s="72" t="str">
        <f>IF($G109=$D109,AB$8,IF($G109=$AA$9,AB$9,IF(LEFT($G109,5)=LEFT($AA$10,5),SUMIFS(DATA_FINAL!$P$5:$P$350,DATA_FINAL!$B$5:$B$350,$C109,DATA_FINAL!$D$5:$D$350,$D109),IF($G109="***","***",IFERROR(SUMIFS(DATA_FINAL!$P$5:$P$350,DATA_FINAL!$A$5:$A$350,$F109),"")))))</f>
        <v>***</v>
      </c>
      <c r="J109" s="72" t="str">
        <f>IF($G109=$D109,AC$8,IF($G109=$AA$9,AC$9,IF(LEFT($G109,5)=LEFT($AA$10,5),SUMIFS(DATA_FINAL!$S$5:$S$350,DATA_FINAL!$B$5:$B$350,$C109,DATA_FINAL!$D$5:$D$350,$D109),IF($G109="***","***",IFERROR(SUMIFS(DATA_FINAL!$S$5:$S$350,DATA_FINAL!$A$5:$A$350,$F109),"")))))</f>
        <v>***</v>
      </c>
      <c r="K109" s="84" t="str">
        <f t="shared" si="13"/>
        <v>***</v>
      </c>
      <c r="L109" s="72" t="str">
        <f t="shared" si="14"/>
        <v>***</v>
      </c>
      <c r="M109" s="72" t="str">
        <f t="shared" si="19"/>
        <v>***</v>
      </c>
      <c r="N109" s="71" t="str">
        <f>IF($G109=$D109,AJ$8,IF($G109=$AA$9,AJ$9,IF(LEFT($G109,5)=LEFT($AA$10,5),SUMIFS(DATA_FINAL!$AG$5:$AG$350,DATA_FINAL!$B$5:$B$350,$C109,DATA_FINAL!$D$5:$D$350,$D109),IF($G109="***","***",IFERROR(SUMIFS(DATA_FINAL!$AG$5:$AG$350,DATA_FINAL!$A$5:$A$350,$F109),"")))))</f>
        <v>***</v>
      </c>
      <c r="O109" s="307" t="str">
        <f t="shared" si="17"/>
        <v>***</v>
      </c>
    </row>
    <row r="110" spans="1:15" ht="15" customHeight="1" x14ac:dyDescent="0.35">
      <c r="A110" t="str">
        <f>IF(A109="","",IF(B109&gt;(SUMIFS(KEY!$Z$6:$Z$110,KEY!$X$6:$X$110,C110&amp;"-"&amp;A109)+1),IF((A109+1)&gt;$AA$6,"",(A109+1)),A109))</f>
        <v/>
      </c>
      <c r="B110" t="str">
        <f>IF(A110="","",COUNTIFS($A$8:$A110,A110)-2)</f>
        <v/>
      </c>
      <c r="C110" t="str">
        <f t="shared" si="16"/>
        <v>Cars.com</v>
      </c>
      <c r="D110" t="str">
        <f>IFERROR(VLOOKUP($C110&amp;"-"&amp;$A110,KEY!$X$6:$Y$110,2,FALSE),"")</f>
        <v/>
      </c>
      <c r="E110" t="str">
        <f>IF(B110=-1,"*N",IF(B110=0,"*H",IF(B110&lt;(COUNTIFS(DATA_FINAL!$B$5:$B$350,C110,DATA_FINAL!$D$5:$D$350,D110)+1),VLOOKUP(C110&amp;"-"&amp;D110&amp;"-"&amp;B110,DATA_FINAL!$F$5:$G$350,2,FALSE),IF(B110=(COUNTIFS(DATA_FINAL!$B$5:$B$350,C110,DATA_FINAL!$D$5:$D$350,D110)+1),"*T",""))))</f>
        <v/>
      </c>
      <c r="F110" t="str">
        <f t="shared" si="18"/>
        <v/>
      </c>
      <c r="G110" s="64" t="str">
        <f>IF(E110="","***",IF(E110="*N",D110,IF(E110="*H",AA$9,IF(E110="*T","TOTAL (Store Count: "&amp;B109&amp;")",IFERROR(VLOOKUP(F110,DATA_FINAL!$A$5:$G$324,7,FALSE),"")))))</f>
        <v>***</v>
      </c>
      <c r="H110" s="71" t="str">
        <f>IF($G110=$D110,AF$8,IF($G110=$AA$9,AF$9,IF(LEFT($G110,5)=LEFT($AA$10,5),SUMIFS(DATA_FINAL!$AC$5:$AC$350,DATA_FINAL!$B$5:$B$350,$C110,DATA_FINAL!$D$5:$D$350,$D110),IF($G110="***","***",IFERROR(SUMIFS(DATA_FINAL!$AC$5:$AC$350,DATA_FINAL!$A$5:$A$350,$F110),"")))))</f>
        <v>***</v>
      </c>
      <c r="I110" s="72" t="str">
        <f>IF($G110=$D110,AB$8,IF($G110=$AA$9,AB$9,IF(LEFT($G110,5)=LEFT($AA$10,5),SUMIFS(DATA_FINAL!$P$5:$P$350,DATA_FINAL!$B$5:$B$350,$C110,DATA_FINAL!$D$5:$D$350,$D110),IF($G110="***","***",IFERROR(SUMIFS(DATA_FINAL!$P$5:$P$350,DATA_FINAL!$A$5:$A$350,$F110),"")))))</f>
        <v>***</v>
      </c>
      <c r="J110" s="72" t="str">
        <f>IF($G110=$D110,AC$8,IF($G110=$AA$9,AC$9,IF(LEFT($G110,5)=LEFT($AA$10,5),SUMIFS(DATA_FINAL!$S$5:$S$350,DATA_FINAL!$B$5:$B$350,$C110,DATA_FINAL!$D$5:$D$350,$D110),IF($G110="***","***",IFERROR(SUMIFS(DATA_FINAL!$S$5:$S$350,DATA_FINAL!$A$5:$A$350,$F110),"")))))</f>
        <v>***</v>
      </c>
      <c r="K110" s="84" t="str">
        <f t="shared" si="13"/>
        <v>***</v>
      </c>
      <c r="L110" s="72" t="str">
        <f t="shared" si="14"/>
        <v>***</v>
      </c>
      <c r="M110" s="72" t="str">
        <f t="shared" si="19"/>
        <v>***</v>
      </c>
      <c r="N110" s="71" t="str">
        <f>IF($G110=$D110,AJ$8,IF($G110=$AA$9,AJ$9,IF(LEFT($G110,5)=LEFT($AA$10,5),SUMIFS(DATA_FINAL!$AG$5:$AG$350,DATA_FINAL!$B$5:$B$350,$C110,DATA_FINAL!$D$5:$D$350,$D110),IF($G110="***","***",IFERROR(SUMIFS(DATA_FINAL!$AG$5:$AG$350,DATA_FINAL!$A$5:$A$350,$F110),"")))))</f>
        <v>***</v>
      </c>
      <c r="O110" s="307" t="str">
        <f t="shared" si="17"/>
        <v>***</v>
      </c>
    </row>
    <row r="111" spans="1:15" ht="15" customHeight="1" x14ac:dyDescent="0.35">
      <c r="A111" t="str">
        <f>IF(A110="","",IF(B110&gt;(SUMIFS(KEY!$Z$6:$Z$110,KEY!$X$6:$X$110,C111&amp;"-"&amp;A110)+1),IF((A110+1)&gt;$AA$6,"",(A110+1)),A110))</f>
        <v/>
      </c>
      <c r="B111" t="str">
        <f>IF(A111="","",COUNTIFS($A$8:$A111,A111)-2)</f>
        <v/>
      </c>
      <c r="C111" t="str">
        <f t="shared" si="16"/>
        <v>Cars.com</v>
      </c>
      <c r="D111" t="str">
        <f>IFERROR(VLOOKUP($C111&amp;"-"&amp;$A111,KEY!$X$6:$Y$110,2,FALSE),"")</f>
        <v/>
      </c>
      <c r="E111" t="str">
        <f>IF(B111=-1,"*N",IF(B111=0,"*H",IF(B111&lt;(COUNTIFS(DATA_FINAL!$B$5:$B$350,C111,DATA_FINAL!$D$5:$D$350,D111)+1),VLOOKUP(C111&amp;"-"&amp;D111&amp;"-"&amp;B111,DATA_FINAL!$F$5:$G$350,2,FALSE),IF(B111=(COUNTIFS(DATA_FINAL!$B$5:$B$350,C111,DATA_FINAL!$D$5:$D$350,D111)+1),"*T",""))))</f>
        <v/>
      </c>
      <c r="F111" t="str">
        <f t="shared" si="18"/>
        <v/>
      </c>
      <c r="G111" s="64" t="str">
        <f>IF(E111="","***",IF(E111="*N",D111,IF(E111="*H",AA$9,IF(E111="*T","TOTAL (Store Count: "&amp;B110&amp;")",IFERROR(VLOOKUP(F111,DATA_FINAL!$A$5:$G$324,7,FALSE),"")))))</f>
        <v>***</v>
      </c>
      <c r="H111" s="71" t="str">
        <f>IF($G111=$D111,AF$8,IF($G111=$AA$9,AF$9,IF(LEFT($G111,5)=LEFT($AA$10,5),SUMIFS(DATA_FINAL!$AC$5:$AC$350,DATA_FINAL!$B$5:$B$350,$C111,DATA_FINAL!$D$5:$D$350,$D111),IF($G111="***","***",IFERROR(SUMIFS(DATA_FINAL!$AC$5:$AC$350,DATA_FINAL!$A$5:$A$350,$F111),"")))))</f>
        <v>***</v>
      </c>
      <c r="I111" s="72" t="str">
        <f>IF($G111=$D111,AB$8,IF($G111=$AA$9,AB$9,IF(LEFT($G111,5)=LEFT($AA$10,5),SUMIFS(DATA_FINAL!$P$5:$P$350,DATA_FINAL!$B$5:$B$350,$C111,DATA_FINAL!$D$5:$D$350,$D111),IF($G111="***","***",IFERROR(SUMIFS(DATA_FINAL!$P$5:$P$350,DATA_FINAL!$A$5:$A$350,$F111),"")))))</f>
        <v>***</v>
      </c>
      <c r="J111" s="72" t="str">
        <f>IF($G111=$D111,AC$8,IF($G111=$AA$9,AC$9,IF(LEFT($G111,5)=LEFT($AA$10,5),SUMIFS(DATA_FINAL!$S$5:$S$350,DATA_FINAL!$B$5:$B$350,$C111,DATA_FINAL!$D$5:$D$350,$D111),IF($G111="***","***",IFERROR(SUMIFS(DATA_FINAL!$S$5:$S$350,DATA_FINAL!$A$5:$A$350,$F111),"")))))</f>
        <v>***</v>
      </c>
      <c r="K111" s="84" t="str">
        <f t="shared" si="13"/>
        <v>***</v>
      </c>
      <c r="L111" s="72" t="str">
        <f t="shared" si="14"/>
        <v>***</v>
      </c>
      <c r="M111" s="72" t="str">
        <f t="shared" si="19"/>
        <v>***</v>
      </c>
      <c r="N111" s="71" t="str">
        <f>IF($G111=$D111,AJ$8,IF($G111=$AA$9,AJ$9,IF(LEFT($G111,5)=LEFT($AA$10,5),SUMIFS(DATA_FINAL!$AG$5:$AG$350,DATA_FINAL!$B$5:$B$350,$C111,DATA_FINAL!$D$5:$D$350,$D111),IF($G111="***","***",IFERROR(SUMIFS(DATA_FINAL!$AG$5:$AG$350,DATA_FINAL!$A$5:$A$350,$F111),"")))))</f>
        <v>***</v>
      </c>
      <c r="O111" s="307" t="str">
        <f t="shared" si="17"/>
        <v>***</v>
      </c>
    </row>
    <row r="112" spans="1:15" ht="15" customHeight="1" x14ac:dyDescent="0.35">
      <c r="A112" t="str">
        <f>IF(A111="","",IF(B111&gt;(SUMIFS(KEY!$Z$6:$Z$110,KEY!$X$6:$X$110,C112&amp;"-"&amp;A111)+1),IF((A111+1)&gt;$AA$6,"",(A111+1)),A111))</f>
        <v/>
      </c>
      <c r="B112" t="str">
        <f>IF(A112="","",COUNTIFS($A$8:$A112,A112)-2)</f>
        <v/>
      </c>
      <c r="C112" t="str">
        <f t="shared" si="16"/>
        <v>Cars.com</v>
      </c>
      <c r="D112" t="str">
        <f>IFERROR(VLOOKUP($C112&amp;"-"&amp;$A112,KEY!$X$6:$Y$110,2,FALSE),"")</f>
        <v/>
      </c>
      <c r="E112" t="str">
        <f>IF(B112=-1,"*N",IF(B112=0,"*H",IF(B112&lt;(COUNTIFS(DATA_FINAL!$B$5:$B$350,C112,DATA_FINAL!$D$5:$D$350,D112)+1),VLOOKUP(C112&amp;"-"&amp;D112&amp;"-"&amp;B112,DATA_FINAL!$F$5:$G$350,2,FALSE),IF(B112=(COUNTIFS(DATA_FINAL!$B$5:$B$350,C112,DATA_FINAL!$D$5:$D$350,D112)+1),"*T",""))))</f>
        <v/>
      </c>
      <c r="F112" t="str">
        <f t="shared" si="18"/>
        <v/>
      </c>
      <c r="G112" s="64" t="str">
        <f>IF(E112="","***",IF(E112="*N",D112,IF(E112="*H",AA$9,IF(E112="*T","TOTAL (Store Count: "&amp;B111&amp;")",IFERROR(VLOOKUP(F112,DATA_FINAL!$A$5:$G$324,7,FALSE),"")))))</f>
        <v>***</v>
      </c>
      <c r="H112" s="71" t="str">
        <f>IF($G112=$D112,AF$8,IF($G112=$AA$9,AF$9,IF(LEFT($G112,5)=LEFT($AA$10,5),SUMIFS(DATA_FINAL!$AC$5:$AC$350,DATA_FINAL!$B$5:$B$350,$C112,DATA_FINAL!$D$5:$D$350,$D112),IF($G112="***","***",IFERROR(SUMIFS(DATA_FINAL!$AC$5:$AC$350,DATA_FINAL!$A$5:$A$350,$F112),"")))))</f>
        <v>***</v>
      </c>
      <c r="I112" s="72" t="str">
        <f>IF($G112=$D112,AB$8,IF($G112=$AA$9,AB$9,IF(LEFT($G112,5)=LEFT($AA$10,5),SUMIFS(DATA_FINAL!$P$5:$P$350,DATA_FINAL!$B$5:$B$350,$C112,DATA_FINAL!$D$5:$D$350,$D112),IF($G112="***","***",IFERROR(SUMIFS(DATA_FINAL!$P$5:$P$350,DATA_FINAL!$A$5:$A$350,$F112),"")))))</f>
        <v>***</v>
      </c>
      <c r="J112" s="72" t="str">
        <f>IF($G112=$D112,AC$8,IF($G112=$AA$9,AC$9,IF(LEFT($G112,5)=LEFT($AA$10,5),SUMIFS(DATA_FINAL!$S$5:$S$350,DATA_FINAL!$B$5:$B$350,$C112,DATA_FINAL!$D$5:$D$350,$D112),IF($G112="***","***",IFERROR(SUMIFS(DATA_FINAL!$S$5:$S$350,DATA_FINAL!$A$5:$A$350,$F112),"")))))</f>
        <v>***</v>
      </c>
      <c r="K112" s="84" t="str">
        <f t="shared" si="13"/>
        <v>***</v>
      </c>
      <c r="L112" s="72" t="str">
        <f t="shared" si="14"/>
        <v>***</v>
      </c>
      <c r="M112" s="72" t="str">
        <f t="shared" si="19"/>
        <v>***</v>
      </c>
      <c r="N112" s="71" t="str">
        <f>IF($G112=$D112,AJ$8,IF($G112=$AA$9,AJ$9,IF(LEFT($G112,5)=LEFT($AA$10,5),SUMIFS(DATA_FINAL!$AG$5:$AG$350,DATA_FINAL!$B$5:$B$350,$C112,DATA_FINAL!$D$5:$D$350,$D112),IF($G112="***","***",IFERROR(SUMIFS(DATA_FINAL!$AG$5:$AG$350,DATA_FINAL!$A$5:$A$350,$F112),"")))))</f>
        <v>***</v>
      </c>
      <c r="O112" s="307" t="str">
        <f t="shared" si="17"/>
        <v>***</v>
      </c>
    </row>
    <row r="113" spans="1:15" ht="15" customHeight="1" x14ac:dyDescent="0.35">
      <c r="A113" t="str">
        <f>IF(A112="","",IF(B112&gt;(SUMIFS(KEY!$Z$6:$Z$110,KEY!$X$6:$X$110,C113&amp;"-"&amp;A112)+1),IF((A112+1)&gt;$AA$6,"",(A112+1)),A112))</f>
        <v/>
      </c>
      <c r="B113" t="str">
        <f>IF(A113="","",COUNTIFS($A$8:$A113,A113)-2)</f>
        <v/>
      </c>
      <c r="C113" t="str">
        <f t="shared" si="16"/>
        <v>Cars.com</v>
      </c>
      <c r="D113" t="str">
        <f>IFERROR(VLOOKUP($C113&amp;"-"&amp;$A113,KEY!$X$6:$Y$110,2,FALSE),"")</f>
        <v/>
      </c>
      <c r="E113" t="str">
        <f>IF(B113=-1,"*N",IF(B113=0,"*H",IF(B113&lt;(COUNTIFS(DATA_FINAL!$B$5:$B$350,C113,DATA_FINAL!$D$5:$D$350,D113)+1),VLOOKUP(C113&amp;"-"&amp;D113&amp;"-"&amp;B113,DATA_FINAL!$F$5:$G$350,2,FALSE),IF(B113=(COUNTIFS(DATA_FINAL!$B$5:$B$350,C113,DATA_FINAL!$D$5:$D$350,D113)+1),"*T",""))))</f>
        <v/>
      </c>
      <c r="F113" t="str">
        <f t="shared" si="18"/>
        <v/>
      </c>
      <c r="G113" s="64" t="str">
        <f>IF(E113="","***",IF(E113="*N",D113,IF(E113="*H",AA$9,IF(E113="*T","TOTAL (Store Count: "&amp;B112&amp;")",IFERROR(VLOOKUP(F113,DATA_FINAL!$A$5:$G$324,7,FALSE),"")))))</f>
        <v>***</v>
      </c>
      <c r="H113" s="71" t="str">
        <f>IF($G113=$D113,AF$8,IF($G113=$AA$9,AF$9,IF(LEFT($G113,5)=LEFT($AA$10,5),SUMIFS(DATA_FINAL!$AC$5:$AC$350,DATA_FINAL!$B$5:$B$350,$C113,DATA_FINAL!$D$5:$D$350,$D113),IF($G113="***","***",IFERROR(SUMIFS(DATA_FINAL!$AC$5:$AC$350,DATA_FINAL!$A$5:$A$350,$F113),"")))))</f>
        <v>***</v>
      </c>
      <c r="I113" s="72" t="str">
        <f>IF($G113=$D113,AB$8,IF($G113=$AA$9,AB$9,IF(LEFT($G113,5)=LEFT($AA$10,5),SUMIFS(DATA_FINAL!$P$5:$P$350,DATA_FINAL!$B$5:$B$350,$C113,DATA_FINAL!$D$5:$D$350,$D113),IF($G113="***","***",IFERROR(SUMIFS(DATA_FINAL!$P$5:$P$350,DATA_FINAL!$A$5:$A$350,$F113),"")))))</f>
        <v>***</v>
      </c>
      <c r="J113" s="72" t="str">
        <f>IF($G113=$D113,AC$8,IF($G113=$AA$9,AC$9,IF(LEFT($G113,5)=LEFT($AA$10,5),SUMIFS(DATA_FINAL!$S$5:$S$350,DATA_FINAL!$B$5:$B$350,$C113,DATA_FINAL!$D$5:$D$350,$D113),IF($G113="***","***",IFERROR(SUMIFS(DATA_FINAL!$S$5:$S$350,DATA_FINAL!$A$5:$A$350,$F113),"")))))</f>
        <v>***</v>
      </c>
      <c r="K113" s="84" t="str">
        <f t="shared" si="13"/>
        <v>***</v>
      </c>
      <c r="L113" s="72" t="str">
        <f t="shared" si="14"/>
        <v>***</v>
      </c>
      <c r="M113" s="72" t="str">
        <f t="shared" si="19"/>
        <v>***</v>
      </c>
      <c r="N113" s="71" t="str">
        <f>IF($G113=$D113,AJ$8,IF($G113=$AA$9,AJ$9,IF(LEFT($G113,5)=LEFT($AA$10,5),SUMIFS(DATA_FINAL!$AG$5:$AG$350,DATA_FINAL!$B$5:$B$350,$C113,DATA_FINAL!$D$5:$D$350,$D113),IF($G113="***","***",IFERROR(SUMIFS(DATA_FINAL!$AG$5:$AG$350,DATA_FINAL!$A$5:$A$350,$F113),"")))))</f>
        <v>***</v>
      </c>
      <c r="O113" s="307" t="str">
        <f t="shared" si="17"/>
        <v>***</v>
      </c>
    </row>
    <row r="114" spans="1:15" ht="15" customHeight="1" x14ac:dyDescent="0.35">
      <c r="A114" t="str">
        <f>IF(A113="","",IF(B113&gt;(SUMIFS(KEY!$Z$6:$Z$110,KEY!$X$6:$X$110,C114&amp;"-"&amp;A113)+1),IF((A113+1)&gt;$AA$6,"",(A113+1)),A113))</f>
        <v/>
      </c>
      <c r="B114" t="str">
        <f>IF(A114="","",COUNTIFS($A$8:$A114,A114)-2)</f>
        <v/>
      </c>
      <c r="C114" t="str">
        <f t="shared" si="16"/>
        <v>Cars.com</v>
      </c>
      <c r="D114" t="str">
        <f>IFERROR(VLOOKUP($C114&amp;"-"&amp;$A114,KEY!$X$6:$Y$110,2,FALSE),"")</f>
        <v/>
      </c>
      <c r="E114" t="str">
        <f>IF(B114=-1,"*N",IF(B114=0,"*H",IF(B114&lt;(COUNTIFS(DATA_FINAL!$B$5:$B$350,C114,DATA_FINAL!$D$5:$D$350,D114)+1),VLOOKUP(C114&amp;"-"&amp;D114&amp;"-"&amp;B114,DATA_FINAL!$F$5:$G$350,2,FALSE),IF(B114=(COUNTIFS(DATA_FINAL!$B$5:$B$350,C114,DATA_FINAL!$D$5:$D$350,D114)+1),"*T",""))))</f>
        <v/>
      </c>
      <c r="F114" t="str">
        <f t="shared" si="18"/>
        <v/>
      </c>
      <c r="G114" s="64" t="str">
        <f>IF(E114="","***",IF(E114="*N",D114,IF(E114="*H",AA$9,IF(E114="*T","TOTAL (Store Count: "&amp;B113&amp;")",IFERROR(VLOOKUP(F114,DATA_FINAL!$A$5:$G$324,7,FALSE),"")))))</f>
        <v>***</v>
      </c>
      <c r="H114" s="71" t="str">
        <f>IF($G114=$D114,AF$8,IF($G114=$AA$9,AF$9,IF(LEFT($G114,5)=LEFT($AA$10,5),SUMIFS(DATA_FINAL!$AC$5:$AC$350,DATA_FINAL!$B$5:$B$350,$C114,DATA_FINAL!$D$5:$D$350,$D114),IF($G114="***","***",IFERROR(SUMIFS(DATA_FINAL!$AC$5:$AC$350,DATA_FINAL!$A$5:$A$350,$F114),"")))))</f>
        <v>***</v>
      </c>
      <c r="I114" s="72" t="str">
        <f>IF($G114=$D114,AB$8,IF($G114=$AA$9,AB$9,IF(LEFT($G114,5)=LEFT($AA$10,5),SUMIFS(DATA_FINAL!$P$5:$P$350,DATA_FINAL!$B$5:$B$350,$C114,DATA_FINAL!$D$5:$D$350,$D114),IF($G114="***","***",IFERROR(SUMIFS(DATA_FINAL!$P$5:$P$350,DATA_FINAL!$A$5:$A$350,$F114),"")))))</f>
        <v>***</v>
      </c>
      <c r="J114" s="72" t="str">
        <f>IF($G114=$D114,AC$8,IF($G114=$AA$9,AC$9,IF(LEFT($G114,5)=LEFT($AA$10,5),SUMIFS(DATA_FINAL!$S$5:$S$350,DATA_FINAL!$B$5:$B$350,$C114,DATA_FINAL!$D$5:$D$350,$D114),IF($G114="***","***",IFERROR(SUMIFS(DATA_FINAL!$S$5:$S$350,DATA_FINAL!$A$5:$A$350,$F114),"")))))</f>
        <v>***</v>
      </c>
      <c r="K114" s="84" t="str">
        <f t="shared" si="13"/>
        <v>***</v>
      </c>
      <c r="L114" s="72" t="str">
        <f t="shared" si="14"/>
        <v>***</v>
      </c>
      <c r="M114" s="72" t="str">
        <f t="shared" si="19"/>
        <v>***</v>
      </c>
      <c r="N114" s="71" t="str">
        <f>IF($G114=$D114,AJ$8,IF($G114=$AA$9,AJ$9,IF(LEFT($G114,5)=LEFT($AA$10,5),SUMIFS(DATA_FINAL!$AG$5:$AG$350,DATA_FINAL!$B$5:$B$350,$C114,DATA_FINAL!$D$5:$D$350,$D114),IF($G114="***","***",IFERROR(SUMIFS(DATA_FINAL!$AG$5:$AG$350,DATA_FINAL!$A$5:$A$350,$F114),"")))))</f>
        <v>***</v>
      </c>
      <c r="O114" s="307" t="str">
        <f t="shared" si="17"/>
        <v>***</v>
      </c>
    </row>
    <row r="115" spans="1:15" ht="15" customHeight="1" x14ac:dyDescent="0.35">
      <c r="A115" t="str">
        <f>IF(A114="","",IF(B114&gt;(SUMIFS(KEY!$Z$6:$Z$110,KEY!$X$6:$X$110,C115&amp;"-"&amp;A114)+1),IF((A114+1)&gt;$AA$6,"",(A114+1)),A114))</f>
        <v/>
      </c>
      <c r="B115" t="str">
        <f>IF(A115="","",COUNTIFS($A$8:$A115,A115)-2)</f>
        <v/>
      </c>
      <c r="C115" t="str">
        <f t="shared" si="16"/>
        <v>Cars.com</v>
      </c>
      <c r="D115" t="str">
        <f>IFERROR(VLOOKUP($C115&amp;"-"&amp;$A115,KEY!$X$6:$Y$110,2,FALSE),"")</f>
        <v/>
      </c>
      <c r="E115" t="str">
        <f>IF(B115=-1,"*N",IF(B115=0,"*H",IF(B115&lt;(COUNTIFS(DATA_FINAL!$B$5:$B$350,C115,DATA_FINAL!$D$5:$D$350,D115)+1),VLOOKUP(C115&amp;"-"&amp;D115&amp;"-"&amp;B115,DATA_FINAL!$F$5:$G$350,2,FALSE),IF(B115=(COUNTIFS(DATA_FINAL!$B$5:$B$350,C115,DATA_FINAL!$D$5:$D$350,D115)+1),"*T",""))))</f>
        <v/>
      </c>
      <c r="F115" t="str">
        <f t="shared" si="18"/>
        <v/>
      </c>
      <c r="G115" s="64" t="str">
        <f>IF(E115="","***",IF(E115="*N",D115,IF(E115="*H",AA$9,IF(E115="*T","TOTAL (Store Count: "&amp;B114&amp;")",IFERROR(VLOOKUP(F115,DATA_FINAL!$A$5:$G$324,7,FALSE),"")))))</f>
        <v>***</v>
      </c>
      <c r="H115" s="71" t="str">
        <f>IF($G115=$D115,AF$8,IF($G115=$AA$9,AF$9,IF(LEFT($G115,5)=LEFT($AA$10,5),SUMIFS(DATA_FINAL!$AC$5:$AC$350,DATA_FINAL!$B$5:$B$350,$C115,DATA_FINAL!$D$5:$D$350,$D115),IF($G115="***","***",IFERROR(SUMIFS(DATA_FINAL!$AC$5:$AC$350,DATA_FINAL!$A$5:$A$350,$F115),"")))))</f>
        <v>***</v>
      </c>
      <c r="I115" s="72" t="str">
        <f>IF($G115=$D115,AB$8,IF($G115=$AA$9,AB$9,IF(LEFT($G115,5)=LEFT($AA$10,5),SUMIFS(DATA_FINAL!$P$5:$P$350,DATA_FINAL!$B$5:$B$350,$C115,DATA_FINAL!$D$5:$D$350,$D115),IF($G115="***","***",IFERROR(SUMIFS(DATA_FINAL!$P$5:$P$350,DATA_FINAL!$A$5:$A$350,$F115),"")))))</f>
        <v>***</v>
      </c>
      <c r="J115" s="72" t="str">
        <f>IF($G115=$D115,AC$8,IF($G115=$AA$9,AC$9,IF(LEFT($G115,5)=LEFT($AA$10,5),SUMIFS(DATA_FINAL!$S$5:$S$350,DATA_FINAL!$B$5:$B$350,$C115,DATA_FINAL!$D$5:$D$350,$D115),IF($G115="***","***",IFERROR(SUMIFS(DATA_FINAL!$S$5:$S$350,DATA_FINAL!$A$5:$A$350,$F115),"")))))</f>
        <v>***</v>
      </c>
      <c r="K115" s="84" t="str">
        <f t="shared" si="13"/>
        <v>***</v>
      </c>
      <c r="L115" s="72" t="str">
        <f t="shared" si="14"/>
        <v>***</v>
      </c>
      <c r="M115" s="72" t="str">
        <f t="shared" si="19"/>
        <v>***</v>
      </c>
      <c r="N115" s="71" t="str">
        <f>IF($G115=$D115,AJ$8,IF($G115=$AA$9,AJ$9,IF(LEFT($G115,5)=LEFT($AA$10,5),SUMIFS(DATA_FINAL!$AG$5:$AG$350,DATA_FINAL!$B$5:$B$350,$C115,DATA_FINAL!$D$5:$D$350,$D115),IF($G115="***","***",IFERROR(SUMIFS(DATA_FINAL!$AG$5:$AG$350,DATA_FINAL!$A$5:$A$350,$F115),"")))))</f>
        <v>***</v>
      </c>
      <c r="O115" s="307" t="str">
        <f t="shared" si="17"/>
        <v>***</v>
      </c>
    </row>
    <row r="116" spans="1:15" ht="15" customHeight="1" x14ac:dyDescent="0.35">
      <c r="A116" t="str">
        <f>IF(A115="","",IF(B115&gt;(SUMIFS(KEY!$Z$6:$Z$110,KEY!$X$6:$X$110,C116&amp;"-"&amp;A115)+1),IF((A115+1)&gt;$AA$6,"",(A115+1)),A115))</f>
        <v/>
      </c>
      <c r="B116" t="str">
        <f>IF(A116="","",COUNTIFS($A$8:$A116,A116)-2)</f>
        <v/>
      </c>
      <c r="C116" t="str">
        <f t="shared" si="16"/>
        <v>Cars.com</v>
      </c>
      <c r="D116" t="str">
        <f>IFERROR(VLOOKUP($C116&amp;"-"&amp;$A116,KEY!$X$6:$Y$110,2,FALSE),"")</f>
        <v/>
      </c>
      <c r="E116" t="str">
        <f>IF(B116=-1,"*N",IF(B116=0,"*H",IF(B116&lt;(COUNTIFS(DATA_FINAL!$B$5:$B$350,C116,DATA_FINAL!$D$5:$D$350,D116)+1),VLOOKUP(C116&amp;"-"&amp;D116&amp;"-"&amp;B116,DATA_FINAL!$F$5:$G$350,2,FALSE),IF(B116=(COUNTIFS(DATA_FINAL!$B$5:$B$350,C116,DATA_FINAL!$D$5:$D$350,D116)+1),"*T",""))))</f>
        <v/>
      </c>
      <c r="F116" t="str">
        <f t="shared" si="18"/>
        <v/>
      </c>
      <c r="G116" s="64" t="str">
        <f>IF(E116="","***",IF(E116="*N",D116,IF(E116="*H",AA$9,IF(E116="*T","TOTAL (Store Count: "&amp;B115&amp;")",IFERROR(VLOOKUP(F116,DATA_FINAL!$A$5:$G$324,7,FALSE),"")))))</f>
        <v>***</v>
      </c>
      <c r="H116" s="71" t="str">
        <f>IF($G116=$D116,AF$8,IF($G116=$AA$9,AF$9,IF(LEFT($G116,5)=LEFT($AA$10,5),SUMIFS(DATA_FINAL!$AC$5:$AC$350,DATA_FINAL!$B$5:$B$350,$C116,DATA_FINAL!$D$5:$D$350,$D116),IF($G116="***","***",IFERROR(SUMIFS(DATA_FINAL!$AC$5:$AC$350,DATA_FINAL!$A$5:$A$350,$F116),"")))))</f>
        <v>***</v>
      </c>
      <c r="I116" s="72" t="str">
        <f>IF($G116=$D116,AB$8,IF($G116=$AA$9,AB$9,IF(LEFT($G116,5)=LEFT($AA$10,5),SUMIFS(DATA_FINAL!$P$5:$P$350,DATA_FINAL!$B$5:$B$350,$C116,DATA_FINAL!$D$5:$D$350,$D116),IF($G116="***","***",IFERROR(SUMIFS(DATA_FINAL!$P$5:$P$350,DATA_FINAL!$A$5:$A$350,$F116),"")))))</f>
        <v>***</v>
      </c>
      <c r="J116" s="72" t="str">
        <f>IF($G116=$D116,AC$8,IF($G116=$AA$9,AC$9,IF(LEFT($G116,5)=LEFT($AA$10,5),SUMIFS(DATA_FINAL!$S$5:$S$350,DATA_FINAL!$B$5:$B$350,$C116,DATA_FINAL!$D$5:$D$350,$D116),IF($G116="***","***",IFERROR(SUMIFS(DATA_FINAL!$S$5:$S$350,DATA_FINAL!$A$5:$A$350,$F116),"")))))</f>
        <v>***</v>
      </c>
      <c r="K116" s="84" t="str">
        <f t="shared" si="13"/>
        <v>***</v>
      </c>
      <c r="L116" s="72" t="str">
        <f t="shared" si="14"/>
        <v>***</v>
      </c>
      <c r="M116" s="72" t="str">
        <f t="shared" si="19"/>
        <v>***</v>
      </c>
      <c r="N116" s="71" t="str">
        <f>IF($G116=$D116,AJ$8,IF($G116=$AA$9,AJ$9,IF(LEFT($G116,5)=LEFT($AA$10,5),SUMIFS(DATA_FINAL!$AG$5:$AG$350,DATA_FINAL!$B$5:$B$350,$C116,DATA_FINAL!$D$5:$D$350,$D116),IF($G116="***","***",IFERROR(SUMIFS(DATA_FINAL!$AG$5:$AG$350,DATA_FINAL!$A$5:$A$350,$F116),"")))))</f>
        <v>***</v>
      </c>
      <c r="O116" s="307" t="str">
        <f t="shared" si="17"/>
        <v>***</v>
      </c>
    </row>
    <row r="117" spans="1:15" ht="15" customHeight="1" x14ac:dyDescent="0.35">
      <c r="A117" t="str">
        <f>IF(A116="","",IF(B116&gt;(SUMIFS(KEY!$Z$6:$Z$110,KEY!$X$6:$X$110,C117&amp;"-"&amp;A116)+1),IF((A116+1)&gt;$AA$6,"",(A116+1)),A116))</f>
        <v/>
      </c>
      <c r="B117" t="str">
        <f>IF(A117="","",COUNTIFS($A$8:$A117,A117)-2)</f>
        <v/>
      </c>
      <c r="C117" t="str">
        <f t="shared" si="16"/>
        <v>Cars.com</v>
      </c>
      <c r="D117" t="str">
        <f>IFERROR(VLOOKUP($C117&amp;"-"&amp;$A117,KEY!$X$6:$Y$110,2,FALSE),"")</f>
        <v/>
      </c>
      <c r="E117" t="str">
        <f>IF(B117=-1,"*N",IF(B117=0,"*H",IF(B117&lt;(COUNTIFS(DATA_FINAL!$B$5:$B$350,C117,DATA_FINAL!$D$5:$D$350,D117)+1),VLOOKUP(C117&amp;"-"&amp;D117&amp;"-"&amp;B117,DATA_FINAL!$F$5:$G$350,2,FALSE),IF(B117=(COUNTIFS(DATA_FINAL!$B$5:$B$350,C117,DATA_FINAL!$D$5:$D$350,D117)+1),"*T",""))))</f>
        <v/>
      </c>
      <c r="F117" t="str">
        <f t="shared" si="18"/>
        <v/>
      </c>
      <c r="G117" s="64" t="str">
        <f>IF(E117="","***",IF(E117="*N",D117,IF(E117="*H",AA$9,IF(E117="*T","TOTAL (Store Count: "&amp;B116&amp;")",IFERROR(VLOOKUP(F117,DATA_FINAL!$A$5:$G$324,7,FALSE),"")))))</f>
        <v>***</v>
      </c>
      <c r="H117" s="71" t="str">
        <f>IF($G117=$D117,AF$8,IF($G117=$AA$9,AF$9,IF(LEFT($G117,5)=LEFT($AA$10,5),SUMIFS(DATA_FINAL!$AC$5:$AC$350,DATA_FINAL!$B$5:$B$350,$C117,DATA_FINAL!$D$5:$D$350,$D117),IF($G117="***","***",IFERROR(SUMIFS(DATA_FINAL!$AC$5:$AC$350,DATA_FINAL!$A$5:$A$350,$F117),"")))))</f>
        <v>***</v>
      </c>
      <c r="I117" s="72" t="str">
        <f>IF($G117=$D117,AB$8,IF($G117=$AA$9,AB$9,IF(LEFT($G117,5)=LEFT($AA$10,5),SUMIFS(DATA_FINAL!$P$5:$P$350,DATA_FINAL!$B$5:$B$350,$C117,DATA_FINAL!$D$5:$D$350,$D117),IF($G117="***","***",IFERROR(SUMIFS(DATA_FINAL!$P$5:$P$350,DATA_FINAL!$A$5:$A$350,$F117),"")))))</f>
        <v>***</v>
      </c>
      <c r="J117" s="72" t="str">
        <f>IF($G117=$D117,AC$8,IF($G117=$AA$9,AC$9,IF(LEFT($G117,5)=LEFT($AA$10,5),SUMIFS(DATA_FINAL!$S$5:$S$350,DATA_FINAL!$B$5:$B$350,$C117,DATA_FINAL!$D$5:$D$350,$D117),IF($G117="***","***",IFERROR(SUMIFS(DATA_FINAL!$S$5:$S$350,DATA_FINAL!$A$5:$A$350,$F117),"")))))</f>
        <v>***</v>
      </c>
      <c r="K117" s="84" t="str">
        <f t="shared" si="13"/>
        <v>***</v>
      </c>
      <c r="L117" s="72" t="str">
        <f t="shared" si="14"/>
        <v>***</v>
      </c>
      <c r="M117" s="72" t="str">
        <f t="shared" si="19"/>
        <v>***</v>
      </c>
      <c r="N117" s="71" t="str">
        <f>IF($G117=$D117,AJ$8,IF($G117=$AA$9,AJ$9,IF(LEFT($G117,5)=LEFT($AA$10,5),SUMIFS(DATA_FINAL!$AG$5:$AG$350,DATA_FINAL!$B$5:$B$350,$C117,DATA_FINAL!$D$5:$D$350,$D117),IF($G117="***","***",IFERROR(SUMIFS(DATA_FINAL!$AG$5:$AG$350,DATA_FINAL!$A$5:$A$350,$F117),"")))))</f>
        <v>***</v>
      </c>
      <c r="O117" s="307" t="str">
        <f t="shared" si="17"/>
        <v>***</v>
      </c>
    </row>
    <row r="118" spans="1:15" ht="15" customHeight="1" x14ac:dyDescent="0.35">
      <c r="A118" t="str">
        <f>IF(A117="","",IF(B117&gt;(SUMIFS(KEY!$Z$6:$Z$110,KEY!$X$6:$X$110,C118&amp;"-"&amp;A117)+1),IF((A117+1)&gt;$AA$6,"",(A117+1)),A117))</f>
        <v/>
      </c>
      <c r="B118" t="str">
        <f>IF(A118="","",COUNTIFS($A$8:$A118,A118)-2)</f>
        <v/>
      </c>
      <c r="C118" t="str">
        <f t="shared" si="16"/>
        <v>Cars.com</v>
      </c>
      <c r="D118" t="str">
        <f>IFERROR(VLOOKUP($C118&amp;"-"&amp;$A118,KEY!$X$6:$Y$110,2,FALSE),"")</f>
        <v/>
      </c>
      <c r="E118" t="str">
        <f>IF(B118=-1,"*N",IF(B118=0,"*H",IF(B118&lt;(COUNTIFS(DATA_FINAL!$B$5:$B$350,C118,DATA_FINAL!$D$5:$D$350,D118)+1),VLOOKUP(C118&amp;"-"&amp;D118&amp;"-"&amp;B118,DATA_FINAL!$F$5:$G$350,2,FALSE),IF(B118=(COUNTIFS(DATA_FINAL!$B$5:$B$350,C118,DATA_FINAL!$D$5:$D$350,D118)+1),"*T",""))))</f>
        <v/>
      </c>
      <c r="F118" t="str">
        <f t="shared" si="18"/>
        <v/>
      </c>
      <c r="G118" s="64" t="str">
        <f>IF(E118="","***",IF(E118="*N",D118,IF(E118="*H",AA$9,IF(E118="*T","TOTAL (Store Count: "&amp;B117&amp;")",IFERROR(VLOOKUP(F118,DATA_FINAL!$A$5:$G$324,7,FALSE),"")))))</f>
        <v>***</v>
      </c>
      <c r="H118" s="71" t="str">
        <f>IF($G118=$D118,AF$8,IF($G118=$AA$9,AF$9,IF(LEFT($G118,5)=LEFT($AA$10,5),SUMIFS(DATA_FINAL!$AC$5:$AC$350,DATA_FINAL!$B$5:$B$350,$C118,DATA_FINAL!$D$5:$D$350,$D118),IF($G118="***","***",IFERROR(SUMIFS(DATA_FINAL!$AC$5:$AC$350,DATA_FINAL!$A$5:$A$350,$F118),"")))))</f>
        <v>***</v>
      </c>
      <c r="I118" s="72" t="str">
        <f>IF($G118=$D118,AB$8,IF($G118=$AA$9,AB$9,IF(LEFT($G118,5)=LEFT($AA$10,5),SUMIFS(DATA_FINAL!$P$5:$P$350,DATA_FINAL!$B$5:$B$350,$C118,DATA_FINAL!$D$5:$D$350,$D118),IF($G118="***","***",IFERROR(SUMIFS(DATA_FINAL!$P$5:$P$350,DATA_FINAL!$A$5:$A$350,$F118),"")))))</f>
        <v>***</v>
      </c>
      <c r="J118" s="72" t="str">
        <f>IF($G118=$D118,AC$8,IF($G118=$AA$9,AC$9,IF(LEFT($G118,5)=LEFT($AA$10,5),SUMIFS(DATA_FINAL!$S$5:$S$350,DATA_FINAL!$B$5:$B$350,$C118,DATA_FINAL!$D$5:$D$350,$D118),IF($G118="***","***",IFERROR(SUMIFS(DATA_FINAL!$S$5:$S$350,DATA_FINAL!$A$5:$A$350,$F118),"")))))</f>
        <v>***</v>
      </c>
      <c r="K118" s="84" t="str">
        <f t="shared" si="13"/>
        <v>***</v>
      </c>
      <c r="L118" s="72" t="str">
        <f t="shared" si="14"/>
        <v>***</v>
      </c>
      <c r="M118" s="72" t="str">
        <f t="shared" si="19"/>
        <v>***</v>
      </c>
      <c r="N118" s="71" t="str">
        <f>IF($G118=$D118,AJ$8,IF($G118=$AA$9,AJ$9,IF(LEFT($G118,5)=LEFT($AA$10,5),SUMIFS(DATA_FINAL!$AG$5:$AG$350,DATA_FINAL!$B$5:$B$350,$C118,DATA_FINAL!$D$5:$D$350,$D118),IF($G118="***","***",IFERROR(SUMIFS(DATA_FINAL!$AG$5:$AG$350,DATA_FINAL!$A$5:$A$350,$F118),"")))))</f>
        <v>***</v>
      </c>
      <c r="O118" s="307" t="str">
        <f t="shared" si="17"/>
        <v>***</v>
      </c>
    </row>
    <row r="119" spans="1:15" ht="15" customHeight="1" x14ac:dyDescent="0.35">
      <c r="A119" t="str">
        <f>IF(A118="","",IF(B118&gt;(SUMIFS(KEY!$Z$6:$Z$110,KEY!$X$6:$X$110,C119&amp;"-"&amp;A118)+1),IF((A118+1)&gt;$AA$6,"",(A118+1)),A118))</f>
        <v/>
      </c>
      <c r="B119" t="str">
        <f>IF(A119="","",COUNTIFS($A$8:$A119,A119)-2)</f>
        <v/>
      </c>
      <c r="C119" t="str">
        <f t="shared" si="16"/>
        <v>Cars.com</v>
      </c>
      <c r="D119" t="str">
        <f>IFERROR(VLOOKUP($C119&amp;"-"&amp;$A119,KEY!$X$6:$Y$110,2,FALSE),"")</f>
        <v/>
      </c>
      <c r="E119" t="str">
        <f>IF(B119=-1,"*N",IF(B119=0,"*H",IF(B119&lt;(COUNTIFS(DATA_FINAL!$B$5:$B$350,C119,DATA_FINAL!$D$5:$D$350,D119)+1),VLOOKUP(C119&amp;"-"&amp;D119&amp;"-"&amp;B119,DATA_FINAL!$F$5:$G$350,2,FALSE),IF(B119=(COUNTIFS(DATA_FINAL!$B$5:$B$350,C119,DATA_FINAL!$D$5:$D$350,D119)+1),"*T",""))))</f>
        <v/>
      </c>
      <c r="F119" t="str">
        <f t="shared" si="18"/>
        <v/>
      </c>
      <c r="G119" s="64" t="str">
        <f>IF(E119="","***",IF(E119="*N",D119,IF(E119="*H",AA$9,IF(E119="*T","TOTAL (Store Count: "&amp;B118&amp;")",IFERROR(VLOOKUP(F119,DATA_FINAL!$A$5:$G$324,7,FALSE),"")))))</f>
        <v>***</v>
      </c>
      <c r="H119" s="71" t="str">
        <f>IF($G119=$D119,AF$8,IF($G119=$AA$9,AF$9,IF(LEFT($G119,5)=LEFT($AA$10,5),SUMIFS(DATA_FINAL!$AC$5:$AC$350,DATA_FINAL!$B$5:$B$350,$C119,DATA_FINAL!$D$5:$D$350,$D119),IF($G119="***","***",IFERROR(SUMIFS(DATA_FINAL!$AC$5:$AC$350,DATA_FINAL!$A$5:$A$350,$F119),"")))))</f>
        <v>***</v>
      </c>
      <c r="I119" s="72" t="str">
        <f>IF($G119=$D119,AB$8,IF($G119=$AA$9,AB$9,IF(LEFT($G119,5)=LEFT($AA$10,5),SUMIFS(DATA_FINAL!$P$5:$P$350,DATA_FINAL!$B$5:$B$350,$C119,DATA_FINAL!$D$5:$D$350,$D119),IF($G119="***","***",IFERROR(SUMIFS(DATA_FINAL!$P$5:$P$350,DATA_FINAL!$A$5:$A$350,$F119),"")))))</f>
        <v>***</v>
      </c>
      <c r="J119" s="72" t="str">
        <f>IF($G119=$D119,AC$8,IF($G119=$AA$9,AC$9,IF(LEFT($G119,5)=LEFT($AA$10,5),SUMIFS(DATA_FINAL!$S$5:$S$350,DATA_FINAL!$B$5:$B$350,$C119,DATA_FINAL!$D$5:$D$350,$D119),IF($G119="***","***",IFERROR(SUMIFS(DATA_FINAL!$S$5:$S$350,DATA_FINAL!$A$5:$A$350,$F119),"")))))</f>
        <v>***</v>
      </c>
      <c r="K119" s="84" t="str">
        <f t="shared" si="13"/>
        <v>***</v>
      </c>
      <c r="L119" s="72" t="str">
        <f t="shared" si="14"/>
        <v>***</v>
      </c>
      <c r="M119" s="72" t="str">
        <f t="shared" si="19"/>
        <v>***</v>
      </c>
      <c r="N119" s="71" t="str">
        <f>IF($G119=$D119,AJ$8,IF($G119=$AA$9,AJ$9,IF(LEFT($G119,5)=LEFT($AA$10,5),SUMIFS(DATA_FINAL!$AG$5:$AG$350,DATA_FINAL!$B$5:$B$350,$C119,DATA_FINAL!$D$5:$D$350,$D119),IF($G119="***","***",IFERROR(SUMIFS(DATA_FINAL!$AG$5:$AG$350,DATA_FINAL!$A$5:$A$350,$F119),"")))))</f>
        <v>***</v>
      </c>
      <c r="O119" s="307" t="str">
        <f t="shared" si="17"/>
        <v>***</v>
      </c>
    </row>
    <row r="120" spans="1:15" ht="15" customHeight="1" x14ac:dyDescent="0.35">
      <c r="A120" t="str">
        <f>IF(A119="","",IF(B119&gt;(SUMIFS(KEY!$Z$6:$Z$110,KEY!$X$6:$X$110,C120&amp;"-"&amp;A119)+1),IF((A119+1)&gt;$AA$6,"",(A119+1)),A119))</f>
        <v/>
      </c>
      <c r="B120" t="str">
        <f>IF(A120="","",COUNTIFS($A$8:$A120,A120)-2)</f>
        <v/>
      </c>
      <c r="C120" t="str">
        <f t="shared" si="16"/>
        <v>Cars.com</v>
      </c>
      <c r="D120" t="str">
        <f>IFERROR(VLOOKUP($C120&amp;"-"&amp;$A120,KEY!$X$6:$Y$110,2,FALSE),"")</f>
        <v/>
      </c>
      <c r="E120" t="str">
        <f>IF(B120=-1,"*N",IF(B120=0,"*H",IF(B120&lt;(COUNTIFS(DATA_FINAL!$B$5:$B$350,C120,DATA_FINAL!$D$5:$D$350,D120)+1),VLOOKUP(C120&amp;"-"&amp;D120&amp;"-"&amp;B120,DATA_FINAL!$F$5:$G$350,2,FALSE),IF(B120=(COUNTIFS(DATA_FINAL!$B$5:$B$350,C120,DATA_FINAL!$D$5:$D$350,D120)+1),"*T",""))))</f>
        <v/>
      </c>
      <c r="F120" t="str">
        <f t="shared" si="18"/>
        <v/>
      </c>
      <c r="G120" s="64" t="str">
        <f>IF(E120="","***",IF(E120="*N",D120,IF(E120="*H",AA$9,IF(E120="*T","TOTAL (Store Count: "&amp;B119&amp;")",IFERROR(VLOOKUP(F120,DATA_FINAL!$A$5:$G$324,7,FALSE),"")))))</f>
        <v>***</v>
      </c>
      <c r="H120" s="71" t="str">
        <f>IF($G120=$D120,AF$8,IF($G120=$AA$9,AF$9,IF(LEFT($G120,5)=LEFT($AA$10,5),SUMIFS(DATA_FINAL!$AC$5:$AC$350,DATA_FINAL!$B$5:$B$350,$C120,DATA_FINAL!$D$5:$D$350,$D120),IF($G120="***","***",IFERROR(SUMIFS(DATA_FINAL!$AC$5:$AC$350,DATA_FINAL!$A$5:$A$350,$F120),"")))))</f>
        <v>***</v>
      </c>
      <c r="I120" s="72" t="str">
        <f>IF($G120=$D120,AB$8,IF($G120=$AA$9,AB$9,IF(LEFT($G120,5)=LEFT($AA$10,5),SUMIFS(DATA_FINAL!$P$5:$P$350,DATA_FINAL!$B$5:$B$350,$C120,DATA_FINAL!$D$5:$D$350,$D120),IF($G120="***","***",IFERROR(SUMIFS(DATA_FINAL!$P$5:$P$350,DATA_FINAL!$A$5:$A$350,$F120),"")))))</f>
        <v>***</v>
      </c>
      <c r="J120" s="72" t="str">
        <f>IF($G120=$D120,AC$8,IF($G120=$AA$9,AC$9,IF(LEFT($G120,5)=LEFT($AA$10,5),SUMIFS(DATA_FINAL!$S$5:$S$350,DATA_FINAL!$B$5:$B$350,$C120,DATA_FINAL!$D$5:$D$350,$D120),IF($G120="***","***",IFERROR(SUMIFS(DATA_FINAL!$S$5:$S$350,DATA_FINAL!$A$5:$A$350,$F120),"")))))</f>
        <v>***</v>
      </c>
      <c r="K120" s="84" t="str">
        <f t="shared" si="13"/>
        <v>***</v>
      </c>
      <c r="L120" s="72" t="str">
        <f t="shared" si="14"/>
        <v>***</v>
      </c>
      <c r="M120" s="72" t="str">
        <f t="shared" si="19"/>
        <v>***</v>
      </c>
      <c r="N120" s="71" t="str">
        <f>IF($G120=$D120,AJ$8,IF($G120=$AA$9,AJ$9,IF(LEFT($G120,5)=LEFT($AA$10,5),SUMIFS(DATA_FINAL!$AG$5:$AG$350,DATA_FINAL!$B$5:$B$350,$C120,DATA_FINAL!$D$5:$D$350,$D120),IF($G120="***","***",IFERROR(SUMIFS(DATA_FINAL!$AG$5:$AG$350,DATA_FINAL!$A$5:$A$350,$F120),"")))))</f>
        <v>***</v>
      </c>
      <c r="O120" s="307" t="str">
        <f t="shared" si="17"/>
        <v>***</v>
      </c>
    </row>
    <row r="121" spans="1:15" ht="15" customHeight="1" x14ac:dyDescent="0.35">
      <c r="A121" t="str">
        <f>IF(A120="","",IF(B120&gt;(SUMIFS(KEY!$Z$6:$Z$110,KEY!$X$6:$X$110,C121&amp;"-"&amp;A120)+1),IF((A120+1)&gt;$AA$6,"",(A120+1)),A120))</f>
        <v/>
      </c>
      <c r="B121" t="str">
        <f>IF(A121="","",COUNTIFS($A$8:$A121,A121)-2)</f>
        <v/>
      </c>
      <c r="C121" t="str">
        <f t="shared" si="16"/>
        <v>Cars.com</v>
      </c>
      <c r="D121" t="str">
        <f>IFERROR(VLOOKUP($C121&amp;"-"&amp;$A121,KEY!$X$6:$Y$110,2,FALSE),"")</f>
        <v/>
      </c>
      <c r="E121" t="str">
        <f>IF(B121=-1,"*N",IF(B121=0,"*H",IF(B121&lt;(COUNTIFS(DATA_FINAL!$B$5:$B$350,C121,DATA_FINAL!$D$5:$D$350,D121)+1),VLOOKUP(C121&amp;"-"&amp;D121&amp;"-"&amp;B121,DATA_FINAL!$F$5:$G$350,2,FALSE),IF(B121=(COUNTIFS(DATA_FINAL!$B$5:$B$350,C121,DATA_FINAL!$D$5:$D$350,D121)+1),"*T",""))))</f>
        <v/>
      </c>
      <c r="F121" t="str">
        <f t="shared" si="18"/>
        <v/>
      </c>
      <c r="G121" s="64" t="str">
        <f>IF(E121="","***",IF(E121="*N",D121,IF(E121="*H",AA$9,IF(E121="*T","TOTAL (Store Count: "&amp;B120&amp;")",IFERROR(VLOOKUP(F121,DATA_FINAL!$A$5:$G$324,7,FALSE),"")))))</f>
        <v>***</v>
      </c>
      <c r="H121" s="71" t="str">
        <f>IF($G121=$D121,AF$8,IF($G121=$AA$9,AF$9,IF(LEFT($G121,5)=LEFT($AA$10,5),SUMIFS(DATA_FINAL!$AC$5:$AC$350,DATA_FINAL!$B$5:$B$350,$C121,DATA_FINAL!$D$5:$D$350,$D121),IF($G121="***","***",IFERROR(SUMIFS(DATA_FINAL!$AC$5:$AC$350,DATA_FINAL!$A$5:$A$350,$F121),"")))))</f>
        <v>***</v>
      </c>
      <c r="I121" s="72" t="str">
        <f>IF($G121=$D121,AB$8,IF($G121=$AA$9,AB$9,IF(LEFT($G121,5)=LEFT($AA$10,5),SUMIFS(DATA_FINAL!$P$5:$P$350,DATA_FINAL!$B$5:$B$350,$C121,DATA_FINAL!$D$5:$D$350,$D121),IF($G121="***","***",IFERROR(SUMIFS(DATA_FINAL!$P$5:$P$350,DATA_FINAL!$A$5:$A$350,$F121),"")))))</f>
        <v>***</v>
      </c>
      <c r="J121" s="72" t="str">
        <f>IF($G121=$D121,AC$8,IF($G121=$AA$9,AC$9,IF(LEFT($G121,5)=LEFT($AA$10,5),SUMIFS(DATA_FINAL!$S$5:$S$350,DATA_FINAL!$B$5:$B$350,$C121,DATA_FINAL!$D$5:$D$350,$D121),IF($G121="***","***",IFERROR(SUMIFS(DATA_FINAL!$S$5:$S$350,DATA_FINAL!$A$5:$A$350,$F121),"")))))</f>
        <v>***</v>
      </c>
      <c r="K121" s="84" t="str">
        <f t="shared" si="13"/>
        <v>***</v>
      </c>
      <c r="L121" s="72" t="str">
        <f t="shared" si="14"/>
        <v>***</v>
      </c>
      <c r="M121" s="72" t="str">
        <f t="shared" si="19"/>
        <v>***</v>
      </c>
      <c r="N121" s="71" t="str">
        <f>IF($G121=$D121,AJ$8,IF($G121=$AA$9,AJ$9,IF(LEFT($G121,5)=LEFT($AA$10,5),SUMIFS(DATA_FINAL!$AG$5:$AG$350,DATA_FINAL!$B$5:$B$350,$C121,DATA_FINAL!$D$5:$D$350,$D121),IF($G121="***","***",IFERROR(SUMIFS(DATA_FINAL!$AG$5:$AG$350,DATA_FINAL!$A$5:$A$350,$F121),"")))))</f>
        <v>***</v>
      </c>
      <c r="O121" s="307" t="str">
        <f t="shared" si="17"/>
        <v>***</v>
      </c>
    </row>
    <row r="122" spans="1:15" ht="15" customHeight="1" x14ac:dyDescent="0.35">
      <c r="A122" t="str">
        <f>IF(A121="","",IF(B121&gt;(SUMIFS(KEY!$Z$6:$Z$110,KEY!$X$6:$X$110,C122&amp;"-"&amp;A121)+1),IF((A121+1)&gt;$AA$6,"",(A121+1)),A121))</f>
        <v/>
      </c>
      <c r="B122" t="str">
        <f>IF(A122="","",COUNTIFS($A$8:$A122,A122)-2)</f>
        <v/>
      </c>
      <c r="C122" t="str">
        <f t="shared" si="16"/>
        <v>Cars.com</v>
      </c>
      <c r="D122" t="str">
        <f>IFERROR(VLOOKUP($C122&amp;"-"&amp;$A122,KEY!$X$6:$Y$110,2,FALSE),"")</f>
        <v/>
      </c>
      <c r="E122" t="str">
        <f>IF(B122=-1,"*N",IF(B122=0,"*H",IF(B122&lt;(COUNTIFS(DATA_FINAL!$B$5:$B$350,C122,DATA_FINAL!$D$5:$D$350,D122)+1),VLOOKUP(C122&amp;"-"&amp;D122&amp;"-"&amp;B122,DATA_FINAL!$F$5:$G$350,2,FALSE),IF(B122=(COUNTIFS(DATA_FINAL!$B$5:$B$350,C122,DATA_FINAL!$D$5:$D$350,D122)+1),"*T",""))))</f>
        <v/>
      </c>
      <c r="F122" t="str">
        <f t="shared" si="18"/>
        <v/>
      </c>
      <c r="G122" s="64" t="str">
        <f>IF(E122="","***",IF(E122="*N",D122,IF(E122="*H",AA$9,IF(E122="*T","TOTAL (Store Count: "&amp;B121&amp;")",IFERROR(VLOOKUP(F122,DATA_FINAL!$A$5:$G$324,7,FALSE),"")))))</f>
        <v>***</v>
      </c>
      <c r="H122" s="71" t="str">
        <f>IF($G122=$D122,AF$8,IF($G122=$AA$9,AF$9,IF(LEFT($G122,5)=LEFT($AA$10,5),SUMIFS(DATA_FINAL!$AC$5:$AC$350,DATA_FINAL!$B$5:$B$350,$C122,DATA_FINAL!$D$5:$D$350,$D122),IF($G122="***","***",IFERROR(SUMIFS(DATA_FINAL!$AC$5:$AC$350,DATA_FINAL!$A$5:$A$350,$F122),"")))))</f>
        <v>***</v>
      </c>
      <c r="I122" s="72" t="str">
        <f>IF($G122=$D122,AB$8,IF($G122=$AA$9,AB$9,IF(LEFT($G122,5)=LEFT($AA$10,5),SUMIFS(DATA_FINAL!$P$5:$P$350,DATA_FINAL!$B$5:$B$350,$C122,DATA_FINAL!$D$5:$D$350,$D122),IF($G122="***","***",IFERROR(SUMIFS(DATA_FINAL!$P$5:$P$350,DATA_FINAL!$A$5:$A$350,$F122),"")))))</f>
        <v>***</v>
      </c>
      <c r="J122" s="72" t="str">
        <f>IF($G122=$D122,AC$8,IF($G122=$AA$9,AC$9,IF(LEFT($G122,5)=LEFT($AA$10,5),SUMIFS(DATA_FINAL!$S$5:$S$350,DATA_FINAL!$B$5:$B$350,$C122,DATA_FINAL!$D$5:$D$350,$D122),IF($G122="***","***",IFERROR(SUMIFS(DATA_FINAL!$S$5:$S$350,DATA_FINAL!$A$5:$A$350,$F122),"")))))</f>
        <v>***</v>
      </c>
      <c r="K122" s="84" t="str">
        <f t="shared" si="13"/>
        <v>***</v>
      </c>
      <c r="L122" s="72" t="str">
        <f t="shared" si="14"/>
        <v>***</v>
      </c>
      <c r="M122" s="72" t="str">
        <f t="shared" si="19"/>
        <v>***</v>
      </c>
      <c r="N122" s="71" t="str">
        <f>IF($G122=$D122,AJ$8,IF($G122=$AA$9,AJ$9,IF(LEFT($G122,5)=LEFT($AA$10,5),SUMIFS(DATA_FINAL!$AG$5:$AG$350,DATA_FINAL!$B$5:$B$350,$C122,DATA_FINAL!$D$5:$D$350,$D122),IF($G122="***","***",IFERROR(SUMIFS(DATA_FINAL!$AG$5:$AG$350,DATA_FINAL!$A$5:$A$350,$F122),"")))))</f>
        <v>***</v>
      </c>
      <c r="O122" s="307" t="str">
        <f t="shared" si="17"/>
        <v>***</v>
      </c>
    </row>
    <row r="123" spans="1:15" ht="15" customHeight="1" x14ac:dyDescent="0.35">
      <c r="A123" t="str">
        <f>IF(A122="","",IF(B122&gt;(SUMIFS(KEY!$Z$6:$Z$110,KEY!$X$6:$X$110,C123&amp;"-"&amp;A122)+1),IF((A122+1)&gt;$AA$6,"",(A122+1)),A122))</f>
        <v/>
      </c>
      <c r="B123" t="str">
        <f>IF(A123="","",COUNTIFS($A$8:$A123,A123)-2)</f>
        <v/>
      </c>
      <c r="C123" t="str">
        <f t="shared" si="16"/>
        <v>Cars.com</v>
      </c>
      <c r="D123" t="str">
        <f>IFERROR(VLOOKUP($C123&amp;"-"&amp;$A123,KEY!$X$6:$Y$110,2,FALSE),"")</f>
        <v/>
      </c>
      <c r="E123" t="str">
        <f>IF(B123=-1,"*N",IF(B123=0,"*H",IF(B123&lt;(COUNTIFS(DATA_FINAL!$B$5:$B$350,C123,DATA_FINAL!$D$5:$D$350,D123)+1),VLOOKUP(C123&amp;"-"&amp;D123&amp;"-"&amp;B123,DATA_FINAL!$F$5:$G$350,2,FALSE),IF(B123=(COUNTIFS(DATA_FINAL!$B$5:$B$350,C123,DATA_FINAL!$D$5:$D$350,D123)+1),"*T",""))))</f>
        <v/>
      </c>
      <c r="F123" t="str">
        <f t="shared" si="18"/>
        <v/>
      </c>
      <c r="G123" s="64" t="str">
        <f>IF(E123="","***",IF(E123="*N",D123,IF(E123="*H",AA$9,IF(E123="*T","TOTAL (Store Count: "&amp;B122&amp;")",IFERROR(VLOOKUP(F123,DATA_FINAL!$A$5:$G$324,7,FALSE),"")))))</f>
        <v>***</v>
      </c>
      <c r="H123" s="71" t="str">
        <f>IF($G123=$D123,AF$8,IF($G123=$AA$9,AF$9,IF(LEFT($G123,5)=LEFT($AA$10,5),SUMIFS(DATA_FINAL!$AC$5:$AC$350,DATA_FINAL!$B$5:$B$350,$C123,DATA_FINAL!$D$5:$D$350,$D123),IF($G123="***","***",IFERROR(SUMIFS(DATA_FINAL!$AC$5:$AC$350,DATA_FINAL!$A$5:$A$350,$F123),"")))))</f>
        <v>***</v>
      </c>
      <c r="I123" s="72" t="str">
        <f>IF($G123=$D123,AB$8,IF($G123=$AA$9,AB$9,IF(LEFT($G123,5)=LEFT($AA$10,5),SUMIFS(DATA_FINAL!$P$5:$P$350,DATA_FINAL!$B$5:$B$350,$C123,DATA_FINAL!$D$5:$D$350,$D123),IF($G123="***","***",IFERROR(SUMIFS(DATA_FINAL!$P$5:$P$350,DATA_FINAL!$A$5:$A$350,$F123),"")))))</f>
        <v>***</v>
      </c>
      <c r="J123" s="72" t="str">
        <f>IF($G123=$D123,AC$8,IF($G123=$AA$9,AC$9,IF(LEFT($G123,5)=LEFT($AA$10,5),SUMIFS(DATA_FINAL!$S$5:$S$350,DATA_FINAL!$B$5:$B$350,$C123,DATA_FINAL!$D$5:$D$350,$D123),IF($G123="***","***",IFERROR(SUMIFS(DATA_FINAL!$S$5:$S$350,DATA_FINAL!$A$5:$A$350,$F123),"")))))</f>
        <v>***</v>
      </c>
      <c r="K123" s="84" t="str">
        <f t="shared" si="13"/>
        <v>***</v>
      </c>
      <c r="L123" s="72" t="str">
        <f t="shared" si="14"/>
        <v>***</v>
      </c>
      <c r="M123" s="72" t="str">
        <f t="shared" si="19"/>
        <v>***</v>
      </c>
      <c r="N123" s="71" t="str">
        <f>IF($G123=$D123,AJ$8,IF($G123=$AA$9,AJ$9,IF(LEFT($G123,5)=LEFT($AA$10,5),SUMIFS(DATA_FINAL!$AG$5:$AG$350,DATA_FINAL!$B$5:$B$350,$C123,DATA_FINAL!$D$5:$D$350,$D123),IF($G123="***","***",IFERROR(SUMIFS(DATA_FINAL!$AG$5:$AG$350,DATA_FINAL!$A$5:$A$350,$F123),"")))))</f>
        <v>***</v>
      </c>
      <c r="O123" s="307" t="str">
        <f t="shared" si="17"/>
        <v>***</v>
      </c>
    </row>
    <row r="124" spans="1:15" ht="15" customHeight="1" x14ac:dyDescent="0.35">
      <c r="A124" t="str">
        <f>IF(A123="","",IF(B123&gt;(SUMIFS(KEY!$Z$6:$Z$110,KEY!$X$6:$X$110,C124&amp;"-"&amp;A123)+1),IF((A123+1)&gt;$AA$6,"",(A123+1)),A123))</f>
        <v/>
      </c>
      <c r="B124" t="str">
        <f>IF(A124="","",COUNTIFS($A$8:$A124,A124)-2)</f>
        <v/>
      </c>
      <c r="C124" t="str">
        <f t="shared" si="16"/>
        <v>Cars.com</v>
      </c>
      <c r="D124" t="str">
        <f>IFERROR(VLOOKUP($C124&amp;"-"&amp;$A124,KEY!$X$6:$Y$110,2,FALSE),"")</f>
        <v/>
      </c>
      <c r="E124" t="str">
        <f>IF(B124=-1,"*N",IF(B124=0,"*H",IF(B124&lt;(COUNTIFS(DATA_FINAL!$B$5:$B$350,C124,DATA_FINAL!$D$5:$D$350,D124)+1),VLOOKUP(C124&amp;"-"&amp;D124&amp;"-"&amp;B124,DATA_FINAL!$F$5:$G$350,2,FALSE),IF(B124=(COUNTIFS(DATA_FINAL!$B$5:$B$350,C124,DATA_FINAL!$D$5:$D$350,D124)+1),"*T",""))))</f>
        <v/>
      </c>
      <c r="F124" t="str">
        <f t="shared" si="18"/>
        <v/>
      </c>
      <c r="G124" s="64" t="str">
        <f>IF(E124="","***",IF(E124="*N",D124,IF(E124="*H",AA$9,IF(E124="*T","TOTAL (Store Count: "&amp;B123&amp;")",IFERROR(VLOOKUP(F124,DATA_FINAL!$A$5:$G$324,7,FALSE),"")))))</f>
        <v>***</v>
      </c>
      <c r="H124" s="71" t="str">
        <f>IF($G124=$D124,AF$8,IF($G124=$AA$9,AF$9,IF(LEFT($G124,5)=LEFT($AA$10,5),SUMIFS(DATA_FINAL!$AC$5:$AC$350,DATA_FINAL!$B$5:$B$350,$C124,DATA_FINAL!$D$5:$D$350,$D124),IF($G124="***","***",IFERROR(SUMIFS(DATA_FINAL!$AC$5:$AC$350,DATA_FINAL!$A$5:$A$350,$F124),"")))))</f>
        <v>***</v>
      </c>
      <c r="I124" s="72" t="str">
        <f>IF($G124=$D124,AB$8,IF($G124=$AA$9,AB$9,IF(LEFT($G124,5)=LEFT($AA$10,5),SUMIFS(DATA_FINAL!$P$5:$P$350,DATA_FINAL!$B$5:$B$350,$C124,DATA_FINAL!$D$5:$D$350,$D124),IF($G124="***","***",IFERROR(SUMIFS(DATA_FINAL!$P$5:$P$350,DATA_FINAL!$A$5:$A$350,$F124),"")))))</f>
        <v>***</v>
      </c>
      <c r="J124" s="72" t="str">
        <f>IF($G124=$D124,AC$8,IF($G124=$AA$9,AC$9,IF(LEFT($G124,5)=LEFT($AA$10,5),SUMIFS(DATA_FINAL!$S$5:$S$350,DATA_FINAL!$B$5:$B$350,$C124,DATA_FINAL!$D$5:$D$350,$D124),IF($G124="***","***",IFERROR(SUMIFS(DATA_FINAL!$S$5:$S$350,DATA_FINAL!$A$5:$A$350,$F124),"")))))</f>
        <v>***</v>
      </c>
      <c r="K124" s="84" t="str">
        <f t="shared" si="13"/>
        <v>***</v>
      </c>
      <c r="L124" s="72" t="str">
        <f t="shared" si="14"/>
        <v>***</v>
      </c>
      <c r="M124" s="72" t="str">
        <f t="shared" si="19"/>
        <v>***</v>
      </c>
      <c r="N124" s="71" t="str">
        <f>IF($G124=$D124,AJ$8,IF($G124=$AA$9,AJ$9,IF(LEFT($G124,5)=LEFT($AA$10,5),SUMIFS(DATA_FINAL!$AG$5:$AG$350,DATA_FINAL!$B$5:$B$350,$C124,DATA_FINAL!$D$5:$D$350,$D124),IF($G124="***","***",IFERROR(SUMIFS(DATA_FINAL!$AG$5:$AG$350,DATA_FINAL!$A$5:$A$350,$F124),"")))))</f>
        <v>***</v>
      </c>
      <c r="O124" s="307" t="str">
        <f t="shared" si="17"/>
        <v>***</v>
      </c>
    </row>
    <row r="125" spans="1:15" ht="15" customHeight="1" x14ac:dyDescent="0.35">
      <c r="A125" t="str">
        <f>IF(A124="","",IF(B124&gt;(SUMIFS(KEY!$Z$6:$Z$110,KEY!$X$6:$X$110,C125&amp;"-"&amp;A124)+1),IF((A124+1)&gt;$AA$6,"",(A124+1)),A124))</f>
        <v/>
      </c>
      <c r="B125" t="str">
        <f>IF(A125="","",COUNTIFS($A$8:$A125,A125)-2)</f>
        <v/>
      </c>
      <c r="C125" t="str">
        <f t="shared" si="16"/>
        <v>Cars.com</v>
      </c>
      <c r="D125" t="str">
        <f>IFERROR(VLOOKUP($C125&amp;"-"&amp;$A125,KEY!$X$6:$Y$110,2,FALSE),"")</f>
        <v/>
      </c>
      <c r="E125" t="str">
        <f>IF(B125=-1,"*N",IF(B125=0,"*H",IF(B125&lt;(COUNTIFS(DATA_FINAL!$B$5:$B$350,C125,DATA_FINAL!$D$5:$D$350,D125)+1),VLOOKUP(C125&amp;"-"&amp;D125&amp;"-"&amp;B125,DATA_FINAL!$F$5:$G$350,2,FALSE),IF(B125=(COUNTIFS(DATA_FINAL!$B$5:$B$350,C125,DATA_FINAL!$D$5:$D$350,D125)+1),"*T",""))))</f>
        <v/>
      </c>
      <c r="F125" t="str">
        <f t="shared" si="18"/>
        <v/>
      </c>
      <c r="G125" s="64" t="str">
        <f>IF(E125="","***",IF(E125="*N",D125,IF(E125="*H",AA$9,IF(E125="*T","TOTAL (Store Count: "&amp;B124&amp;")",IFERROR(VLOOKUP(F125,DATA_FINAL!$A$5:$G$324,7,FALSE),"")))))</f>
        <v>***</v>
      </c>
      <c r="H125" s="71" t="str">
        <f>IF($G125=$D125,AF$8,IF($G125=$AA$9,AF$9,IF(LEFT($G125,5)=LEFT($AA$10,5),SUMIFS(DATA_FINAL!$AC$5:$AC$350,DATA_FINAL!$B$5:$B$350,$C125,DATA_FINAL!$D$5:$D$350,$D125),IF($G125="***","***",IFERROR(SUMIFS(DATA_FINAL!$AC$5:$AC$350,DATA_FINAL!$A$5:$A$350,$F125),"")))))</f>
        <v>***</v>
      </c>
      <c r="I125" s="72" t="str">
        <f>IF($G125=$D125,AB$8,IF($G125=$AA$9,AB$9,IF(LEFT($G125,5)=LEFT($AA$10,5),SUMIFS(DATA_FINAL!$P$5:$P$350,DATA_FINAL!$B$5:$B$350,$C125,DATA_FINAL!$D$5:$D$350,$D125),IF($G125="***","***",IFERROR(SUMIFS(DATA_FINAL!$P$5:$P$350,DATA_FINAL!$A$5:$A$350,$F125),"")))))</f>
        <v>***</v>
      </c>
      <c r="J125" s="72" t="str">
        <f>IF($G125=$D125,AC$8,IF($G125=$AA$9,AC$9,IF(LEFT($G125,5)=LEFT($AA$10,5),SUMIFS(DATA_FINAL!$S$5:$S$350,DATA_FINAL!$B$5:$B$350,$C125,DATA_FINAL!$D$5:$D$350,$D125),IF($G125="***","***",IFERROR(SUMIFS(DATA_FINAL!$S$5:$S$350,DATA_FINAL!$A$5:$A$350,$F125),"")))))</f>
        <v>***</v>
      </c>
      <c r="K125" s="84" t="str">
        <f t="shared" si="13"/>
        <v>***</v>
      </c>
      <c r="L125" s="72" t="str">
        <f t="shared" si="14"/>
        <v>***</v>
      </c>
      <c r="M125" s="72" t="str">
        <f t="shared" si="19"/>
        <v>***</v>
      </c>
      <c r="N125" s="71" t="str">
        <f>IF($G125=$D125,AJ$8,IF($G125=$AA$9,AJ$9,IF(LEFT($G125,5)=LEFT($AA$10,5),SUMIFS(DATA_FINAL!$AG$5:$AG$350,DATA_FINAL!$B$5:$B$350,$C125,DATA_FINAL!$D$5:$D$350,$D125),IF($G125="***","***",IFERROR(SUMIFS(DATA_FINAL!$AG$5:$AG$350,DATA_FINAL!$A$5:$A$350,$F125),"")))))</f>
        <v>***</v>
      </c>
      <c r="O125" s="307" t="str">
        <f t="shared" si="17"/>
        <v>***</v>
      </c>
    </row>
    <row r="126" spans="1:15" ht="15" customHeight="1" x14ac:dyDescent="0.35">
      <c r="A126" t="str">
        <f>IF(A125="","",IF(B125&gt;(SUMIFS(KEY!$Z$6:$Z$110,KEY!$X$6:$X$110,C126&amp;"-"&amp;A125)+1),IF((A125+1)&gt;$AA$6,"",(A125+1)),A125))</f>
        <v/>
      </c>
      <c r="B126" t="str">
        <f>IF(A126="","",COUNTIFS($A$8:$A126,A126)-2)</f>
        <v/>
      </c>
      <c r="C126" t="str">
        <f t="shared" si="16"/>
        <v>Cars.com</v>
      </c>
      <c r="D126" t="str">
        <f>IFERROR(VLOOKUP($C126&amp;"-"&amp;$A126,KEY!$X$6:$Y$110,2,FALSE),"")</f>
        <v/>
      </c>
      <c r="E126" t="str">
        <f>IF(B126=-1,"*N",IF(B126=0,"*H",IF(B126&lt;(COUNTIFS(DATA_FINAL!$B$5:$B$350,C126,DATA_FINAL!$D$5:$D$350,D126)+1),VLOOKUP(C126&amp;"-"&amp;D126&amp;"-"&amp;B126,DATA_FINAL!$F$5:$G$350,2,FALSE),IF(B126=(COUNTIFS(DATA_FINAL!$B$5:$B$350,C126,DATA_FINAL!$D$5:$D$350,D126)+1),"*T",""))))</f>
        <v/>
      </c>
      <c r="F126" t="str">
        <f t="shared" si="18"/>
        <v/>
      </c>
      <c r="G126" s="64" t="str">
        <f>IF(E126="","***",IF(E126="*N",D126,IF(E126="*H",AA$9,IF(E126="*T","TOTAL (Store Count: "&amp;B125&amp;")",IFERROR(VLOOKUP(F126,DATA_FINAL!$A$5:$G$324,7,FALSE),"")))))</f>
        <v>***</v>
      </c>
      <c r="H126" s="71" t="str">
        <f>IF($G126=$D126,AF$8,IF($G126=$AA$9,AF$9,IF(LEFT($G126,5)=LEFT($AA$10,5),SUMIFS(DATA_FINAL!$AC$5:$AC$350,DATA_FINAL!$B$5:$B$350,$C126,DATA_FINAL!$D$5:$D$350,$D126),IF($G126="***","***",IFERROR(SUMIFS(DATA_FINAL!$AC$5:$AC$350,DATA_FINAL!$A$5:$A$350,$F126),"")))))</f>
        <v>***</v>
      </c>
      <c r="I126" s="72" t="str">
        <f>IF($G126=$D126,AB$8,IF($G126=$AA$9,AB$9,IF(LEFT($G126,5)=LEFT($AA$10,5),SUMIFS(DATA_FINAL!$P$5:$P$350,DATA_FINAL!$B$5:$B$350,$C126,DATA_FINAL!$D$5:$D$350,$D126),IF($G126="***","***",IFERROR(SUMIFS(DATA_FINAL!$P$5:$P$350,DATA_FINAL!$A$5:$A$350,$F126),"")))))</f>
        <v>***</v>
      </c>
      <c r="J126" s="72" t="str">
        <f>IF($G126=$D126,AC$8,IF($G126=$AA$9,AC$9,IF(LEFT($G126,5)=LEFT($AA$10,5),SUMIFS(DATA_FINAL!$S$5:$S$350,DATA_FINAL!$B$5:$B$350,$C126,DATA_FINAL!$D$5:$D$350,$D126),IF($G126="***","***",IFERROR(SUMIFS(DATA_FINAL!$S$5:$S$350,DATA_FINAL!$A$5:$A$350,$F126),"")))))</f>
        <v>***</v>
      </c>
      <c r="K126" s="84" t="str">
        <f t="shared" si="13"/>
        <v>***</v>
      </c>
      <c r="L126" s="72" t="str">
        <f t="shared" si="14"/>
        <v>***</v>
      </c>
      <c r="M126" s="72" t="str">
        <f t="shared" si="19"/>
        <v>***</v>
      </c>
      <c r="N126" s="71" t="str">
        <f>IF($G126=$D126,AJ$8,IF($G126=$AA$9,AJ$9,IF(LEFT($G126,5)=LEFT($AA$10,5),SUMIFS(DATA_FINAL!$AG$5:$AG$350,DATA_FINAL!$B$5:$B$350,$C126,DATA_FINAL!$D$5:$D$350,$D126),IF($G126="***","***",IFERROR(SUMIFS(DATA_FINAL!$AG$5:$AG$350,DATA_FINAL!$A$5:$A$350,$F126),"")))))</f>
        <v>***</v>
      </c>
      <c r="O126" s="307" t="str">
        <f t="shared" si="17"/>
        <v>***</v>
      </c>
    </row>
    <row r="127" spans="1:15" ht="15" customHeight="1" x14ac:dyDescent="0.35">
      <c r="A127" t="str">
        <f>IF(A126="","",IF(B126&gt;(SUMIFS(KEY!$Z$6:$Z$110,KEY!$X$6:$X$110,C127&amp;"-"&amp;A126)+1),IF((A126+1)&gt;$AA$6,"",(A126+1)),A126))</f>
        <v/>
      </c>
      <c r="B127" t="str">
        <f>IF(A127="","",COUNTIFS($A$8:$A127,A127)-2)</f>
        <v/>
      </c>
      <c r="C127" t="str">
        <f t="shared" si="16"/>
        <v>Cars.com</v>
      </c>
      <c r="D127" t="str">
        <f>IFERROR(VLOOKUP($C127&amp;"-"&amp;$A127,KEY!$X$6:$Y$110,2,FALSE),"")</f>
        <v/>
      </c>
      <c r="E127" t="str">
        <f>IF(B127=-1,"*N",IF(B127=0,"*H",IF(B127&lt;(COUNTIFS(DATA_FINAL!$B$5:$B$350,C127,DATA_FINAL!$D$5:$D$350,D127)+1),VLOOKUP(C127&amp;"-"&amp;D127&amp;"-"&amp;B127,DATA_FINAL!$F$5:$G$350,2,FALSE),IF(B127=(COUNTIFS(DATA_FINAL!$B$5:$B$350,C127,DATA_FINAL!$D$5:$D$350,D127)+1),"*T",""))))</f>
        <v/>
      </c>
      <c r="F127" t="str">
        <f t="shared" si="18"/>
        <v/>
      </c>
      <c r="G127" s="64" t="str">
        <f>IF(E127="","***",IF(E127="*N",D127,IF(E127="*H",AA$9,IF(E127="*T","TOTAL (Store Count: "&amp;B126&amp;")",IFERROR(VLOOKUP(F127,DATA_FINAL!$A$5:$G$324,7,FALSE),"")))))</f>
        <v>***</v>
      </c>
      <c r="H127" s="71" t="str">
        <f>IF($G127=$D127,AF$8,IF($G127=$AA$9,AF$9,IF(LEFT($G127,5)=LEFT($AA$10,5),SUMIFS(DATA_FINAL!$AC$5:$AC$350,DATA_FINAL!$B$5:$B$350,$C127,DATA_FINAL!$D$5:$D$350,$D127),IF($G127="***","***",IFERROR(SUMIFS(DATA_FINAL!$AC$5:$AC$350,DATA_FINAL!$A$5:$A$350,$F127),"")))))</f>
        <v>***</v>
      </c>
      <c r="I127" s="72" t="str">
        <f>IF($G127=$D127,AB$8,IF($G127=$AA$9,AB$9,IF(LEFT($G127,5)=LEFT($AA$10,5),SUMIFS(DATA_FINAL!$P$5:$P$350,DATA_FINAL!$B$5:$B$350,$C127,DATA_FINAL!$D$5:$D$350,$D127),IF($G127="***","***",IFERROR(SUMIFS(DATA_FINAL!$P$5:$P$350,DATA_FINAL!$A$5:$A$350,$F127),"")))))</f>
        <v>***</v>
      </c>
      <c r="J127" s="72" t="str">
        <f>IF($G127=$D127,AC$8,IF($G127=$AA$9,AC$9,IF(LEFT($G127,5)=LEFT($AA$10,5),SUMIFS(DATA_FINAL!$S$5:$S$350,DATA_FINAL!$B$5:$B$350,$C127,DATA_FINAL!$D$5:$D$350,$D127),IF($G127="***","***",IFERROR(SUMIFS(DATA_FINAL!$S$5:$S$350,DATA_FINAL!$A$5:$A$350,$F127),"")))))</f>
        <v>***</v>
      </c>
      <c r="K127" s="84" t="str">
        <f t="shared" si="13"/>
        <v>***</v>
      </c>
      <c r="L127" s="72" t="str">
        <f t="shared" si="14"/>
        <v>***</v>
      </c>
      <c r="M127" s="72" t="str">
        <f t="shared" si="19"/>
        <v>***</v>
      </c>
      <c r="N127" s="71" t="str">
        <f>IF($G127=$D127,AJ$8,IF($G127=$AA$9,AJ$9,IF(LEFT($G127,5)=LEFT($AA$10,5),SUMIFS(DATA_FINAL!$AG$5:$AG$350,DATA_FINAL!$B$5:$B$350,$C127,DATA_FINAL!$D$5:$D$350,$D127),IF($G127="***","***",IFERROR(SUMIFS(DATA_FINAL!$AG$5:$AG$350,DATA_FINAL!$A$5:$A$350,$F127),"")))))</f>
        <v>***</v>
      </c>
      <c r="O127" s="307" t="str">
        <f t="shared" si="17"/>
        <v>***</v>
      </c>
    </row>
    <row r="128" spans="1:15" ht="15" customHeight="1" x14ac:dyDescent="0.35">
      <c r="A128" t="str">
        <f>IF(A127="","",IF(B127&gt;(SUMIFS(KEY!$Z$6:$Z$110,KEY!$X$6:$X$110,C128&amp;"-"&amp;A127)+1),IF((A127+1)&gt;$AA$6,"",(A127+1)),A127))</f>
        <v/>
      </c>
      <c r="B128" t="str">
        <f>IF(A128="","",COUNTIFS($A$8:$A128,A128)-2)</f>
        <v/>
      </c>
      <c r="C128" t="str">
        <f t="shared" si="16"/>
        <v>Cars.com</v>
      </c>
      <c r="D128" t="str">
        <f>IFERROR(VLOOKUP($C128&amp;"-"&amp;$A128,KEY!$X$6:$Y$110,2,FALSE),"")</f>
        <v/>
      </c>
      <c r="E128" t="str">
        <f>IF(B128=-1,"*N",IF(B128=0,"*H",IF(B128&lt;(COUNTIFS(DATA_FINAL!$B$5:$B$350,C128,DATA_FINAL!$D$5:$D$350,D128)+1),VLOOKUP(C128&amp;"-"&amp;D128&amp;"-"&amp;B128,DATA_FINAL!$F$5:$G$350,2,FALSE),IF(B128=(COUNTIFS(DATA_FINAL!$B$5:$B$350,C128,DATA_FINAL!$D$5:$D$350,D128)+1),"*T",""))))</f>
        <v/>
      </c>
      <c r="F128" t="str">
        <f t="shared" si="18"/>
        <v/>
      </c>
      <c r="G128" s="64" t="str">
        <f>IF(E128="","***",IF(E128="*N",D128,IF(E128="*H",AA$9,IF(E128="*T","TOTAL (Store Count: "&amp;B127&amp;")",IFERROR(VLOOKUP(F128,DATA_FINAL!$A$5:$G$324,7,FALSE),"")))))</f>
        <v>***</v>
      </c>
      <c r="H128" s="71" t="str">
        <f>IF($G128=$D128,AF$8,IF($G128=$AA$9,AF$9,IF(LEFT($G128,5)=LEFT($AA$10,5),SUMIFS(DATA_FINAL!$AC$5:$AC$350,DATA_FINAL!$B$5:$B$350,$C128,DATA_FINAL!$D$5:$D$350,$D128),IF($G128="***","***",IFERROR(SUMIFS(DATA_FINAL!$AC$5:$AC$350,DATA_FINAL!$A$5:$A$350,$F128),"")))))</f>
        <v>***</v>
      </c>
      <c r="I128" s="72" t="str">
        <f>IF($G128=$D128,AB$8,IF($G128=$AA$9,AB$9,IF(LEFT($G128,5)=LEFT($AA$10,5),SUMIFS(DATA_FINAL!$P$5:$P$350,DATA_FINAL!$B$5:$B$350,$C128,DATA_FINAL!$D$5:$D$350,$D128),IF($G128="***","***",IFERROR(SUMIFS(DATA_FINAL!$P$5:$P$350,DATA_FINAL!$A$5:$A$350,$F128),"")))))</f>
        <v>***</v>
      </c>
      <c r="J128" s="72" t="str">
        <f>IF($G128=$D128,AC$8,IF($G128=$AA$9,AC$9,IF(LEFT($G128,5)=LEFT($AA$10,5),SUMIFS(DATA_FINAL!$S$5:$S$350,DATA_FINAL!$B$5:$B$350,$C128,DATA_FINAL!$D$5:$D$350,$D128),IF($G128="***","***",IFERROR(SUMIFS(DATA_FINAL!$S$5:$S$350,DATA_FINAL!$A$5:$A$350,$F128),"")))))</f>
        <v>***</v>
      </c>
      <c r="K128" s="84" t="str">
        <f t="shared" si="13"/>
        <v>***</v>
      </c>
      <c r="L128" s="72" t="str">
        <f t="shared" si="14"/>
        <v>***</v>
      </c>
      <c r="M128" s="72" t="str">
        <f t="shared" si="19"/>
        <v>***</v>
      </c>
      <c r="N128" s="71" t="str">
        <f>IF($G128=$D128,AJ$8,IF($G128=$AA$9,AJ$9,IF(LEFT($G128,5)=LEFT($AA$10,5),SUMIFS(DATA_FINAL!$AG$5:$AG$350,DATA_FINAL!$B$5:$B$350,$C128,DATA_FINAL!$D$5:$D$350,$D128),IF($G128="***","***",IFERROR(SUMIFS(DATA_FINAL!$AG$5:$AG$350,DATA_FINAL!$A$5:$A$350,$F128),"")))))</f>
        <v>***</v>
      </c>
      <c r="O128" s="307" t="str">
        <f t="shared" si="17"/>
        <v>***</v>
      </c>
    </row>
    <row r="129" spans="1:15" ht="15" customHeight="1" x14ac:dyDescent="0.35">
      <c r="A129" t="str">
        <f>IF(A128="","",IF(B128&gt;(SUMIFS(KEY!$Z$6:$Z$110,KEY!$X$6:$X$110,C129&amp;"-"&amp;A128)+1),IF((A128+1)&gt;$AA$6,"",(A128+1)),A128))</f>
        <v/>
      </c>
      <c r="B129" t="str">
        <f>IF(A129="","",COUNTIFS($A$8:$A129,A129)-2)</f>
        <v/>
      </c>
      <c r="C129" t="str">
        <f t="shared" si="16"/>
        <v>Cars.com</v>
      </c>
      <c r="D129" t="str">
        <f>IFERROR(VLOOKUP($C129&amp;"-"&amp;$A129,KEY!$X$6:$Y$110,2,FALSE),"")</f>
        <v/>
      </c>
      <c r="E129" t="str">
        <f>IF(B129=-1,"*N",IF(B129=0,"*H",IF(B129&lt;(COUNTIFS(DATA_FINAL!$B$5:$B$350,C129,DATA_FINAL!$D$5:$D$350,D129)+1),VLOOKUP(C129&amp;"-"&amp;D129&amp;"-"&amp;B129,DATA_FINAL!$F$5:$G$350,2,FALSE),IF(B129=(COUNTIFS(DATA_FINAL!$B$5:$B$350,C129,DATA_FINAL!$D$5:$D$350,D129)+1),"*T",""))))</f>
        <v/>
      </c>
      <c r="F129" t="str">
        <f t="shared" si="18"/>
        <v/>
      </c>
      <c r="G129" s="64" t="str">
        <f>IF(E129="","***",IF(E129="*N",D129,IF(E129="*H",AA$9,IF(E129="*T","TOTAL (Store Count: "&amp;B128&amp;")",IFERROR(VLOOKUP(F129,DATA_FINAL!$A$5:$G$324,7,FALSE),"")))))</f>
        <v>***</v>
      </c>
      <c r="H129" s="71" t="str">
        <f>IF($G129=$D129,AF$8,IF($G129=$AA$9,AF$9,IF(LEFT($G129,5)=LEFT($AA$10,5),SUMIFS(DATA_FINAL!$AC$5:$AC$350,DATA_FINAL!$B$5:$B$350,$C129,DATA_FINAL!$D$5:$D$350,$D129),IF($G129="***","***",IFERROR(SUMIFS(DATA_FINAL!$AC$5:$AC$350,DATA_FINAL!$A$5:$A$350,$F129),"")))))</f>
        <v>***</v>
      </c>
      <c r="I129" s="72" t="str">
        <f>IF($G129=$D129,AB$8,IF($G129=$AA$9,AB$9,IF(LEFT($G129,5)=LEFT($AA$10,5),SUMIFS(DATA_FINAL!$P$5:$P$350,DATA_FINAL!$B$5:$B$350,$C129,DATA_FINAL!$D$5:$D$350,$D129),IF($G129="***","***",IFERROR(SUMIFS(DATA_FINAL!$P$5:$P$350,DATA_FINAL!$A$5:$A$350,$F129),"")))))</f>
        <v>***</v>
      </c>
      <c r="J129" s="72" t="str">
        <f>IF($G129=$D129,AC$8,IF($G129=$AA$9,AC$9,IF(LEFT($G129,5)=LEFT($AA$10,5),SUMIFS(DATA_FINAL!$S$5:$S$350,DATA_FINAL!$B$5:$B$350,$C129,DATA_FINAL!$D$5:$D$350,$D129),IF($G129="***","***",IFERROR(SUMIFS(DATA_FINAL!$S$5:$S$350,DATA_FINAL!$A$5:$A$350,$F129),"")))))</f>
        <v>***</v>
      </c>
      <c r="K129" s="84" t="str">
        <f t="shared" si="13"/>
        <v>***</v>
      </c>
      <c r="L129" s="72" t="str">
        <f t="shared" si="14"/>
        <v>***</v>
      </c>
      <c r="M129" s="72" t="str">
        <f t="shared" si="19"/>
        <v>***</v>
      </c>
      <c r="N129" s="71" t="str">
        <f>IF($G129=$D129,AJ$8,IF($G129=$AA$9,AJ$9,IF(LEFT($G129,5)=LEFT($AA$10,5),SUMIFS(DATA_FINAL!$AG$5:$AG$350,DATA_FINAL!$B$5:$B$350,$C129,DATA_FINAL!$D$5:$D$350,$D129),IF($G129="***","***",IFERROR(SUMIFS(DATA_FINAL!$AG$5:$AG$350,DATA_FINAL!$A$5:$A$350,$F129),"")))))</f>
        <v>***</v>
      </c>
      <c r="O129" s="307" t="str">
        <f t="shared" si="17"/>
        <v>***</v>
      </c>
    </row>
    <row r="130" spans="1:15" ht="15" customHeight="1" x14ac:dyDescent="0.35">
      <c r="A130" t="str">
        <f>IF(A129="","",IF(B129&gt;(SUMIFS(KEY!$Z$6:$Z$110,KEY!$X$6:$X$110,C130&amp;"-"&amp;A129)+1),IF((A129+1)&gt;$AA$6,"",(A129+1)),A129))</f>
        <v/>
      </c>
      <c r="B130" t="str">
        <f>IF(A130="","",COUNTIFS($A$8:$A130,A130)-2)</f>
        <v/>
      </c>
      <c r="C130" t="str">
        <f t="shared" si="16"/>
        <v>Cars.com</v>
      </c>
      <c r="D130" t="str">
        <f>IFERROR(VLOOKUP($C130&amp;"-"&amp;$A130,KEY!$X$6:$Y$110,2,FALSE),"")</f>
        <v/>
      </c>
      <c r="E130" t="str">
        <f>IF(B130=-1,"*N",IF(B130=0,"*H",IF(B130&lt;(COUNTIFS(DATA_FINAL!$B$5:$B$350,C130,DATA_FINAL!$D$5:$D$350,D130)+1),VLOOKUP(C130&amp;"-"&amp;D130&amp;"-"&amp;B130,DATA_FINAL!$F$5:$G$350,2,FALSE),IF(B130=(COUNTIFS(DATA_FINAL!$B$5:$B$350,C130,DATA_FINAL!$D$5:$D$350,D130)+1),"*T",""))))</f>
        <v/>
      </c>
      <c r="F130" t="str">
        <f t="shared" si="18"/>
        <v/>
      </c>
      <c r="G130" s="64" t="str">
        <f>IF(E130="","***",IF(E130="*N",D130,IF(E130="*H",AA$9,IF(E130="*T","TOTAL (Store Count: "&amp;B129&amp;")",IFERROR(VLOOKUP(F130,DATA_FINAL!$A$5:$G$324,7,FALSE),"")))))</f>
        <v>***</v>
      </c>
      <c r="H130" s="71" t="str">
        <f>IF($G130=$D130,AF$8,IF($G130=$AA$9,AF$9,IF(LEFT($G130,5)=LEFT($AA$10,5),SUMIFS(DATA_FINAL!$AC$5:$AC$350,DATA_FINAL!$B$5:$B$350,$C130,DATA_FINAL!$D$5:$D$350,$D130),IF($G130="***","***",IFERROR(SUMIFS(DATA_FINAL!$AC$5:$AC$350,DATA_FINAL!$A$5:$A$350,$F130),"")))))</f>
        <v>***</v>
      </c>
      <c r="I130" s="72" t="str">
        <f>IF($G130=$D130,AB$8,IF($G130=$AA$9,AB$9,IF(LEFT($G130,5)=LEFT($AA$10,5),SUMIFS(DATA_FINAL!$P$5:$P$350,DATA_FINAL!$B$5:$B$350,$C130,DATA_FINAL!$D$5:$D$350,$D130),IF($G130="***","***",IFERROR(SUMIFS(DATA_FINAL!$P$5:$P$350,DATA_FINAL!$A$5:$A$350,$F130),"")))))</f>
        <v>***</v>
      </c>
      <c r="J130" s="72" t="str">
        <f>IF($G130=$D130,AC$8,IF($G130=$AA$9,AC$9,IF(LEFT($G130,5)=LEFT($AA$10,5),SUMIFS(DATA_FINAL!$S$5:$S$350,DATA_FINAL!$B$5:$B$350,$C130,DATA_FINAL!$D$5:$D$350,$D130),IF($G130="***","***",IFERROR(SUMIFS(DATA_FINAL!$S$5:$S$350,DATA_FINAL!$A$5:$A$350,$F130),"")))))</f>
        <v>***</v>
      </c>
      <c r="K130" s="84" t="str">
        <f t="shared" si="13"/>
        <v>***</v>
      </c>
      <c r="L130" s="72" t="str">
        <f t="shared" si="14"/>
        <v>***</v>
      </c>
      <c r="M130" s="72" t="str">
        <f t="shared" si="19"/>
        <v>***</v>
      </c>
      <c r="N130" s="71" t="str">
        <f>IF($G130=$D130,AJ$8,IF($G130=$AA$9,AJ$9,IF(LEFT($G130,5)=LEFT($AA$10,5),SUMIFS(DATA_FINAL!$AG$5:$AG$350,DATA_FINAL!$B$5:$B$350,$C130,DATA_FINAL!$D$5:$D$350,$D130),IF($G130="***","***",IFERROR(SUMIFS(DATA_FINAL!$AG$5:$AG$350,DATA_FINAL!$A$5:$A$350,$F130),"")))))</f>
        <v>***</v>
      </c>
      <c r="O130" s="307" t="str">
        <f t="shared" si="17"/>
        <v>***</v>
      </c>
    </row>
    <row r="131" spans="1:15" ht="15" customHeight="1" x14ac:dyDescent="0.35">
      <c r="A131" t="str">
        <f>IF(A130="","",IF(B130&gt;(SUMIFS(KEY!$Z$6:$Z$110,KEY!$X$6:$X$110,C131&amp;"-"&amp;A130)+1),IF((A130+1)&gt;$AA$6,"",(A130+1)),A130))</f>
        <v/>
      </c>
      <c r="B131" t="str">
        <f>IF(A131="","",COUNTIFS($A$8:$A131,A131)-2)</f>
        <v/>
      </c>
      <c r="C131" t="str">
        <f t="shared" si="16"/>
        <v>Cars.com</v>
      </c>
      <c r="D131" t="str">
        <f>IFERROR(VLOOKUP($C131&amp;"-"&amp;$A131,KEY!$X$6:$Y$110,2,FALSE),"")</f>
        <v/>
      </c>
      <c r="E131" t="str">
        <f>IF(B131=-1,"*N",IF(B131=0,"*H",IF(B131&lt;(COUNTIFS(DATA_FINAL!$B$5:$B$350,C131,DATA_FINAL!$D$5:$D$350,D131)+1),VLOOKUP(C131&amp;"-"&amp;D131&amp;"-"&amp;B131,DATA_FINAL!$F$5:$G$350,2,FALSE),IF(B131=(COUNTIFS(DATA_FINAL!$B$5:$B$350,C131,DATA_FINAL!$D$5:$D$350,D131)+1),"*T",""))))</f>
        <v/>
      </c>
      <c r="F131" t="str">
        <f t="shared" si="18"/>
        <v/>
      </c>
      <c r="G131" s="64" t="str">
        <f>IF(E131="","***",IF(E131="*N",D131,IF(E131="*H",AA$9,IF(E131="*T","TOTAL (Store Count: "&amp;B130&amp;")",IFERROR(VLOOKUP(F131,DATA_FINAL!$A$5:$G$324,7,FALSE),"")))))</f>
        <v>***</v>
      </c>
      <c r="H131" s="71" t="str">
        <f>IF($G131=$D131,AF$8,IF($G131=$AA$9,AF$9,IF(LEFT($G131,5)=LEFT($AA$10,5),SUMIFS(DATA_FINAL!$AC$5:$AC$350,DATA_FINAL!$B$5:$B$350,$C131,DATA_FINAL!$D$5:$D$350,$D131),IF($G131="***","***",IFERROR(SUMIFS(DATA_FINAL!$AC$5:$AC$350,DATA_FINAL!$A$5:$A$350,$F131),"")))))</f>
        <v>***</v>
      </c>
      <c r="I131" s="72" t="str">
        <f>IF($G131=$D131,AB$8,IF($G131=$AA$9,AB$9,IF(LEFT($G131,5)=LEFT($AA$10,5),SUMIFS(DATA_FINAL!$P$5:$P$350,DATA_FINAL!$B$5:$B$350,$C131,DATA_FINAL!$D$5:$D$350,$D131),IF($G131="***","***",IFERROR(SUMIFS(DATA_FINAL!$P$5:$P$350,DATA_FINAL!$A$5:$A$350,$F131),"")))))</f>
        <v>***</v>
      </c>
      <c r="J131" s="72" t="str">
        <f>IF($G131=$D131,AC$8,IF($G131=$AA$9,AC$9,IF(LEFT($G131,5)=LEFT($AA$10,5),SUMIFS(DATA_FINAL!$S$5:$S$350,DATA_FINAL!$B$5:$B$350,$C131,DATA_FINAL!$D$5:$D$350,$D131),IF($G131="***","***",IFERROR(SUMIFS(DATA_FINAL!$S$5:$S$350,DATA_FINAL!$A$5:$A$350,$F131),"")))))</f>
        <v>***</v>
      </c>
      <c r="K131" s="84" t="str">
        <f t="shared" si="13"/>
        <v>***</v>
      </c>
      <c r="L131" s="72" t="str">
        <f t="shared" si="14"/>
        <v>***</v>
      </c>
      <c r="M131" s="72" t="str">
        <f t="shared" si="19"/>
        <v>***</v>
      </c>
      <c r="N131" s="71" t="str">
        <f>IF($G131=$D131,AJ$8,IF($G131=$AA$9,AJ$9,IF(LEFT($G131,5)=LEFT($AA$10,5),SUMIFS(DATA_FINAL!$AG$5:$AG$350,DATA_FINAL!$B$5:$B$350,$C131,DATA_FINAL!$D$5:$D$350,$D131),IF($G131="***","***",IFERROR(SUMIFS(DATA_FINAL!$AG$5:$AG$350,DATA_FINAL!$A$5:$A$350,$F131),"")))))</f>
        <v>***</v>
      </c>
      <c r="O131" s="307" t="str">
        <f t="shared" si="17"/>
        <v>***</v>
      </c>
    </row>
    <row r="132" spans="1:15" ht="15" customHeight="1" x14ac:dyDescent="0.35">
      <c r="A132" t="str">
        <f>IF(A131="","",IF(B131&gt;(SUMIFS(KEY!$Z$6:$Z$110,KEY!$X$6:$X$110,C132&amp;"-"&amp;A131)+1),IF((A131+1)&gt;$AA$6,"",(A131+1)),A131))</f>
        <v/>
      </c>
      <c r="B132" t="str">
        <f>IF(A132="","",COUNTIFS($A$8:$A132,A132)-2)</f>
        <v/>
      </c>
      <c r="C132" t="str">
        <f t="shared" si="16"/>
        <v>Cars.com</v>
      </c>
      <c r="D132" t="str">
        <f>IFERROR(VLOOKUP($C132&amp;"-"&amp;$A132,KEY!$X$6:$Y$110,2,FALSE),"")</f>
        <v/>
      </c>
      <c r="E132" t="str">
        <f>IF(B132=-1,"*N",IF(B132=0,"*H",IF(B132&lt;(COUNTIFS(DATA_FINAL!$B$5:$B$350,C132,DATA_FINAL!$D$5:$D$350,D132)+1),VLOOKUP(C132&amp;"-"&amp;D132&amp;"-"&amp;B132,DATA_FINAL!$F$5:$G$350,2,FALSE),IF(B132=(COUNTIFS(DATA_FINAL!$B$5:$B$350,C132,DATA_FINAL!$D$5:$D$350,D132)+1),"*T",""))))</f>
        <v/>
      </c>
      <c r="F132" t="str">
        <f t="shared" si="18"/>
        <v/>
      </c>
      <c r="G132" s="64" t="str">
        <f>IF(E132="","***",IF(E132="*N",D132,IF(E132="*H",AA$9,IF(E132="*T","TOTAL (Store Count: "&amp;B131&amp;")",IFERROR(VLOOKUP(F132,DATA_FINAL!$A$5:$G$324,7,FALSE),"")))))</f>
        <v>***</v>
      </c>
      <c r="H132" s="71" t="str">
        <f>IF($G132=$D132,AF$8,IF($G132=$AA$9,AF$9,IF(LEFT($G132,5)=LEFT($AA$10,5),SUMIFS(DATA_FINAL!$AC$5:$AC$350,DATA_FINAL!$B$5:$B$350,$C132,DATA_FINAL!$D$5:$D$350,$D132),IF($G132="***","***",IFERROR(SUMIFS(DATA_FINAL!$AC$5:$AC$350,DATA_FINAL!$A$5:$A$350,$F132),"")))))</f>
        <v>***</v>
      </c>
      <c r="I132" s="72" t="str">
        <f>IF($G132=$D132,AB$8,IF($G132=$AA$9,AB$9,IF(LEFT($G132,5)=LEFT($AA$10,5),SUMIFS(DATA_FINAL!$P$5:$P$350,DATA_FINAL!$B$5:$B$350,$C132,DATA_FINAL!$D$5:$D$350,$D132),IF($G132="***","***",IFERROR(SUMIFS(DATA_FINAL!$P$5:$P$350,DATA_FINAL!$A$5:$A$350,$F132),"")))))</f>
        <v>***</v>
      </c>
      <c r="J132" s="72" t="str">
        <f>IF($G132=$D132,AC$8,IF($G132=$AA$9,AC$9,IF(LEFT($G132,5)=LEFT($AA$10,5),SUMIFS(DATA_FINAL!$S$5:$S$350,DATA_FINAL!$B$5:$B$350,$C132,DATA_FINAL!$D$5:$D$350,$D132),IF($G132="***","***",IFERROR(SUMIFS(DATA_FINAL!$S$5:$S$350,DATA_FINAL!$A$5:$A$350,$F132),"")))))</f>
        <v>***</v>
      </c>
      <c r="K132" s="84" t="str">
        <f t="shared" si="13"/>
        <v>***</v>
      </c>
      <c r="L132" s="72" t="str">
        <f t="shared" si="14"/>
        <v>***</v>
      </c>
      <c r="M132" s="72" t="str">
        <f t="shared" si="19"/>
        <v>***</v>
      </c>
      <c r="N132" s="71" t="str">
        <f>IF($G132=$D132,AJ$8,IF($G132=$AA$9,AJ$9,IF(LEFT($G132,5)=LEFT($AA$10,5),SUMIFS(DATA_FINAL!$AG$5:$AG$350,DATA_FINAL!$B$5:$B$350,$C132,DATA_FINAL!$D$5:$D$350,$D132),IF($G132="***","***",IFERROR(SUMIFS(DATA_FINAL!$AG$5:$AG$350,DATA_FINAL!$A$5:$A$350,$F132),"")))))</f>
        <v>***</v>
      </c>
      <c r="O132" s="307" t="str">
        <f t="shared" si="17"/>
        <v>***</v>
      </c>
    </row>
    <row r="133" spans="1:15" ht="15" customHeight="1" x14ac:dyDescent="0.35">
      <c r="A133" t="str">
        <f>IF(A132="","",IF(B132&gt;(SUMIFS(KEY!$Z$6:$Z$110,KEY!$X$6:$X$110,C133&amp;"-"&amp;A132)+1),IF((A132+1)&gt;$AA$6,"",(A132+1)),A132))</f>
        <v/>
      </c>
      <c r="B133" t="str">
        <f>IF(A133="","",COUNTIFS($A$8:$A133,A133)-2)</f>
        <v/>
      </c>
      <c r="C133" t="str">
        <f t="shared" si="16"/>
        <v>Cars.com</v>
      </c>
      <c r="D133" t="str">
        <f>IFERROR(VLOOKUP($C133&amp;"-"&amp;$A133,KEY!$X$6:$Y$110,2,FALSE),"")</f>
        <v/>
      </c>
      <c r="E133" t="str">
        <f>IF(B133=-1,"*N",IF(B133=0,"*H",IF(B133&lt;(COUNTIFS(DATA_FINAL!$B$5:$B$350,C133,DATA_FINAL!$D$5:$D$350,D133)+1),VLOOKUP(C133&amp;"-"&amp;D133&amp;"-"&amp;B133,DATA_FINAL!$F$5:$G$350,2,FALSE),IF(B133=(COUNTIFS(DATA_FINAL!$B$5:$B$350,C133,DATA_FINAL!$D$5:$D$350,D133)+1),"*T",""))))</f>
        <v/>
      </c>
      <c r="F133" t="str">
        <f t="shared" si="18"/>
        <v/>
      </c>
      <c r="G133" s="64" t="str">
        <f>IF(E133="","***",IF(E133="*N",D133,IF(E133="*H",AA$9,IF(E133="*T","TOTAL (Store Count: "&amp;B132&amp;")",IFERROR(VLOOKUP(F133,DATA_FINAL!$A$5:$G$324,7,FALSE),"")))))</f>
        <v>***</v>
      </c>
      <c r="H133" s="71" t="str">
        <f>IF($G133=$D133,AF$8,IF($G133=$AA$9,AF$9,IF(LEFT($G133,5)=LEFT($AA$10,5),SUMIFS(DATA_FINAL!$AC$5:$AC$350,DATA_FINAL!$B$5:$B$350,$C133,DATA_FINAL!$D$5:$D$350,$D133),IF($G133="***","***",IFERROR(SUMIFS(DATA_FINAL!$AC$5:$AC$350,DATA_FINAL!$A$5:$A$350,$F133),"")))))</f>
        <v>***</v>
      </c>
      <c r="I133" s="72" t="str">
        <f>IF($G133=$D133,AB$8,IF($G133=$AA$9,AB$9,IF(LEFT($G133,5)=LEFT($AA$10,5),SUMIFS(DATA_FINAL!$P$5:$P$350,DATA_FINAL!$B$5:$B$350,$C133,DATA_FINAL!$D$5:$D$350,$D133),IF($G133="***","***",IFERROR(SUMIFS(DATA_FINAL!$P$5:$P$350,DATA_FINAL!$A$5:$A$350,$F133),"")))))</f>
        <v>***</v>
      </c>
      <c r="J133" s="72" t="str">
        <f>IF($G133=$D133,AC$8,IF($G133=$AA$9,AC$9,IF(LEFT($G133,5)=LEFT($AA$10,5),SUMIFS(DATA_FINAL!$S$5:$S$350,DATA_FINAL!$B$5:$B$350,$C133,DATA_FINAL!$D$5:$D$350,$D133),IF($G133="***","***",IFERROR(SUMIFS(DATA_FINAL!$S$5:$S$350,DATA_FINAL!$A$5:$A$350,$F133),"")))))</f>
        <v>***</v>
      </c>
      <c r="K133" s="84" t="str">
        <f t="shared" si="13"/>
        <v>***</v>
      </c>
      <c r="L133" s="72" t="str">
        <f t="shared" si="14"/>
        <v>***</v>
      </c>
      <c r="M133" s="72" t="str">
        <f t="shared" si="19"/>
        <v>***</v>
      </c>
      <c r="N133" s="71" t="str">
        <f>IF($G133=$D133,AJ$8,IF($G133=$AA$9,AJ$9,IF(LEFT($G133,5)=LEFT($AA$10,5),SUMIFS(DATA_FINAL!$AG$5:$AG$350,DATA_FINAL!$B$5:$B$350,$C133,DATA_FINAL!$D$5:$D$350,$D133),IF($G133="***","***",IFERROR(SUMIFS(DATA_FINAL!$AG$5:$AG$350,DATA_FINAL!$A$5:$A$350,$F133),"")))))</f>
        <v>***</v>
      </c>
      <c r="O133" s="307" t="str">
        <f t="shared" si="17"/>
        <v>***</v>
      </c>
    </row>
    <row r="134" spans="1:15" ht="15" customHeight="1" x14ac:dyDescent="0.35">
      <c r="A134" t="str">
        <f>IF(A133="","",IF(B133&gt;(SUMIFS(KEY!$Z$6:$Z$110,KEY!$X$6:$X$110,C134&amp;"-"&amp;A133)+1),IF((A133+1)&gt;$AA$6,"",(A133+1)),A133))</f>
        <v/>
      </c>
      <c r="B134" t="str">
        <f>IF(A134="","",COUNTIFS($A$8:$A134,A134)-2)</f>
        <v/>
      </c>
      <c r="C134" t="str">
        <f t="shared" si="16"/>
        <v>Cars.com</v>
      </c>
      <c r="D134" t="str">
        <f>IFERROR(VLOOKUP($C134&amp;"-"&amp;$A134,KEY!$X$6:$Y$110,2,FALSE),"")</f>
        <v/>
      </c>
      <c r="E134" t="str">
        <f>IF(B134=-1,"*N",IF(B134=0,"*H",IF(B134&lt;(COUNTIFS(DATA_FINAL!$B$5:$B$350,C134,DATA_FINAL!$D$5:$D$350,D134)+1),VLOOKUP(C134&amp;"-"&amp;D134&amp;"-"&amp;B134,DATA_FINAL!$F$5:$G$350,2,FALSE),IF(B134=(COUNTIFS(DATA_FINAL!$B$5:$B$350,C134,DATA_FINAL!$D$5:$D$350,D134)+1),"*T",""))))</f>
        <v/>
      </c>
      <c r="F134" t="str">
        <f t="shared" si="18"/>
        <v/>
      </c>
      <c r="G134" s="64" t="str">
        <f>IF(E134="","***",IF(E134="*N",D134,IF(E134="*H",AA$9,IF(E134="*T","TOTAL (Store Count: "&amp;B133&amp;")",IFERROR(VLOOKUP(F134,DATA_FINAL!$A$5:$G$324,7,FALSE),"")))))</f>
        <v>***</v>
      </c>
      <c r="H134" s="71" t="str">
        <f>IF($G134=$D134,AF$8,IF($G134=$AA$9,AF$9,IF(LEFT($G134,5)=LEFT($AA$10,5),SUMIFS(DATA_FINAL!$AC$5:$AC$350,DATA_FINAL!$B$5:$B$350,$C134,DATA_FINAL!$D$5:$D$350,$D134),IF($G134="***","***",IFERROR(SUMIFS(DATA_FINAL!$AC$5:$AC$350,DATA_FINAL!$A$5:$A$350,$F134),"")))))</f>
        <v>***</v>
      </c>
      <c r="I134" s="72" t="str">
        <f>IF($G134=$D134,AB$8,IF($G134=$AA$9,AB$9,IF(LEFT($G134,5)=LEFT($AA$10,5),SUMIFS(DATA_FINAL!$P$5:$P$350,DATA_FINAL!$B$5:$B$350,$C134,DATA_FINAL!$D$5:$D$350,$D134),IF($G134="***","***",IFERROR(SUMIFS(DATA_FINAL!$P$5:$P$350,DATA_FINAL!$A$5:$A$350,$F134),"")))))</f>
        <v>***</v>
      </c>
      <c r="J134" s="72" t="str">
        <f>IF($G134=$D134,AC$8,IF($G134=$AA$9,AC$9,IF(LEFT($G134,5)=LEFT($AA$10,5),SUMIFS(DATA_FINAL!$S$5:$S$350,DATA_FINAL!$B$5:$B$350,$C134,DATA_FINAL!$D$5:$D$350,$D134),IF($G134="***","***",IFERROR(SUMIFS(DATA_FINAL!$S$5:$S$350,DATA_FINAL!$A$5:$A$350,$F134),"")))))</f>
        <v>***</v>
      </c>
      <c r="K134" s="84" t="str">
        <f t="shared" si="13"/>
        <v>***</v>
      </c>
      <c r="L134" s="72" t="str">
        <f t="shared" si="14"/>
        <v>***</v>
      </c>
      <c r="M134" s="72" t="str">
        <f t="shared" si="19"/>
        <v>***</v>
      </c>
      <c r="N134" s="71" t="str">
        <f>IF($G134=$D134,AJ$8,IF($G134=$AA$9,AJ$9,IF(LEFT($G134,5)=LEFT($AA$10,5),SUMIFS(DATA_FINAL!$AG$5:$AG$350,DATA_FINAL!$B$5:$B$350,$C134,DATA_FINAL!$D$5:$D$350,$D134),IF($G134="***","***",IFERROR(SUMIFS(DATA_FINAL!$AG$5:$AG$350,DATA_FINAL!$A$5:$A$350,$F134),"")))))</f>
        <v>***</v>
      </c>
      <c r="O134" s="307" t="str">
        <f t="shared" si="17"/>
        <v>***</v>
      </c>
    </row>
    <row r="135" spans="1:15" ht="15" customHeight="1" x14ac:dyDescent="0.35">
      <c r="A135" t="str">
        <f>IF(A134="","",IF(B134&gt;(SUMIFS(KEY!$Z$6:$Z$110,KEY!$X$6:$X$110,C135&amp;"-"&amp;A134)+1),IF((A134+1)&gt;$AA$6,"",(A134+1)),A134))</f>
        <v/>
      </c>
      <c r="B135" t="str">
        <f>IF(A135="","",COUNTIFS($A$8:$A135,A135)-2)</f>
        <v/>
      </c>
      <c r="C135" t="str">
        <f t="shared" si="16"/>
        <v>Cars.com</v>
      </c>
      <c r="D135" t="str">
        <f>IFERROR(VLOOKUP($C135&amp;"-"&amp;$A135,KEY!$X$6:$Y$110,2,FALSE),"")</f>
        <v/>
      </c>
      <c r="E135" t="str">
        <f>IF(B135=-1,"*N",IF(B135=0,"*H",IF(B135&lt;(COUNTIFS(DATA_FINAL!$B$5:$B$350,C135,DATA_FINAL!$D$5:$D$350,D135)+1),VLOOKUP(C135&amp;"-"&amp;D135&amp;"-"&amp;B135,DATA_FINAL!$F$5:$G$350,2,FALSE),IF(B135=(COUNTIFS(DATA_FINAL!$B$5:$B$350,C135,DATA_FINAL!$D$5:$D$350,D135)+1),"*T",""))))</f>
        <v/>
      </c>
      <c r="F135" t="str">
        <f t="shared" si="18"/>
        <v/>
      </c>
      <c r="G135" s="64" t="str">
        <f>IF(E135="","***",IF(E135="*N",D135,IF(E135="*H",AA$9,IF(E135="*T","TOTAL (Store Count: "&amp;B134&amp;")",IFERROR(VLOOKUP(F135,DATA_FINAL!$A$5:$G$324,7,FALSE),"")))))</f>
        <v>***</v>
      </c>
      <c r="H135" s="71" t="str">
        <f>IF($G135=$D135,AF$8,IF($G135=$AA$9,AF$9,IF(LEFT($G135,5)=LEFT($AA$10,5),SUMIFS(DATA_FINAL!$AC$5:$AC$350,DATA_FINAL!$B$5:$B$350,$C135,DATA_FINAL!$D$5:$D$350,$D135),IF($G135="***","***",IFERROR(SUMIFS(DATA_FINAL!$AC$5:$AC$350,DATA_FINAL!$A$5:$A$350,$F135),"")))))</f>
        <v>***</v>
      </c>
      <c r="I135" s="72" t="str">
        <f>IF($G135=$D135,AB$8,IF($G135=$AA$9,AB$9,IF(LEFT($G135,5)=LEFT($AA$10,5),SUMIFS(DATA_FINAL!$P$5:$P$350,DATA_FINAL!$B$5:$B$350,$C135,DATA_FINAL!$D$5:$D$350,$D135),IF($G135="***","***",IFERROR(SUMIFS(DATA_FINAL!$P$5:$P$350,DATA_FINAL!$A$5:$A$350,$F135),"")))))</f>
        <v>***</v>
      </c>
      <c r="J135" s="72" t="str">
        <f>IF($G135=$D135,AC$8,IF($G135=$AA$9,AC$9,IF(LEFT($G135,5)=LEFT($AA$10,5),SUMIFS(DATA_FINAL!$S$5:$S$350,DATA_FINAL!$B$5:$B$350,$C135,DATA_FINAL!$D$5:$D$350,$D135),IF($G135="***","***",IFERROR(SUMIFS(DATA_FINAL!$S$5:$S$350,DATA_FINAL!$A$5:$A$350,$F135),"")))))</f>
        <v>***</v>
      </c>
      <c r="K135" s="84" t="str">
        <f t="shared" si="13"/>
        <v>***</v>
      </c>
      <c r="L135" s="72" t="str">
        <f t="shared" si="14"/>
        <v>***</v>
      </c>
      <c r="M135" s="72" t="str">
        <f t="shared" si="19"/>
        <v>***</v>
      </c>
      <c r="N135" s="71" t="str">
        <f>IF($G135=$D135,AJ$8,IF($G135=$AA$9,AJ$9,IF(LEFT($G135,5)=LEFT($AA$10,5),SUMIFS(DATA_FINAL!$AG$5:$AG$350,DATA_FINAL!$B$5:$B$350,$C135,DATA_FINAL!$D$5:$D$350,$D135),IF($G135="***","***",IFERROR(SUMIFS(DATA_FINAL!$AG$5:$AG$350,DATA_FINAL!$A$5:$A$350,$F135),"")))))</f>
        <v>***</v>
      </c>
      <c r="O135" s="307" t="str">
        <f t="shared" si="17"/>
        <v>***</v>
      </c>
    </row>
    <row r="136" spans="1:15" ht="15" customHeight="1" x14ac:dyDescent="0.35">
      <c r="A136" t="str">
        <f>IF(A135="","",IF(B135&gt;(SUMIFS(KEY!$Z$6:$Z$110,KEY!$X$6:$X$110,C136&amp;"-"&amp;A135)+1),IF((A135+1)&gt;$AA$6,"",(A135+1)),A135))</f>
        <v/>
      </c>
      <c r="B136" t="str">
        <f>IF(A136="","",COUNTIFS($A$8:$A136,A136)-2)</f>
        <v/>
      </c>
      <c r="C136" t="str">
        <f t="shared" si="16"/>
        <v>Cars.com</v>
      </c>
      <c r="D136" t="str">
        <f>IFERROR(VLOOKUP($C136&amp;"-"&amp;$A136,KEY!$X$6:$Y$110,2,FALSE),"")</f>
        <v/>
      </c>
      <c r="E136" t="str">
        <f>IF(B136=-1,"*N",IF(B136=0,"*H",IF(B136&lt;(COUNTIFS(DATA_FINAL!$B$5:$B$350,C136,DATA_FINAL!$D$5:$D$350,D136)+1),VLOOKUP(C136&amp;"-"&amp;D136&amp;"-"&amp;B136,DATA_FINAL!$F$5:$G$350,2,FALSE),IF(B136=(COUNTIFS(DATA_FINAL!$B$5:$B$350,C136,DATA_FINAL!$D$5:$D$350,D136)+1),"*T",""))))</f>
        <v/>
      </c>
      <c r="F136" t="str">
        <f t="shared" si="18"/>
        <v/>
      </c>
      <c r="G136" s="64" t="str">
        <f>IF(E136="","***",IF(E136="*N",D136,IF(E136="*H",AA$9,IF(E136="*T","TOTAL (Store Count: "&amp;B135&amp;")",IFERROR(VLOOKUP(F136,DATA_FINAL!$A$5:$G$324,7,FALSE),"")))))</f>
        <v>***</v>
      </c>
      <c r="H136" s="71" t="str">
        <f>IF($G136=$D136,AF$8,IF($G136=$AA$9,AF$9,IF(LEFT($G136,5)=LEFT($AA$10,5),SUMIFS(DATA_FINAL!$AC$5:$AC$350,DATA_FINAL!$B$5:$B$350,$C136,DATA_FINAL!$D$5:$D$350,$D136),IF($G136="***","***",IFERROR(SUMIFS(DATA_FINAL!$AC$5:$AC$350,DATA_FINAL!$A$5:$A$350,$F136),"")))))</f>
        <v>***</v>
      </c>
      <c r="I136" s="72" t="str">
        <f>IF($G136=$D136,AB$8,IF($G136=$AA$9,AB$9,IF(LEFT($G136,5)=LEFT($AA$10,5),SUMIFS(DATA_FINAL!$P$5:$P$350,DATA_FINAL!$B$5:$B$350,$C136,DATA_FINAL!$D$5:$D$350,$D136),IF($G136="***","***",IFERROR(SUMIFS(DATA_FINAL!$P$5:$P$350,DATA_FINAL!$A$5:$A$350,$F136),"")))))</f>
        <v>***</v>
      </c>
      <c r="J136" s="72" t="str">
        <f>IF($G136=$D136,AC$8,IF($G136=$AA$9,AC$9,IF(LEFT($G136,5)=LEFT($AA$10,5),SUMIFS(DATA_FINAL!$S$5:$S$350,DATA_FINAL!$B$5:$B$350,$C136,DATA_FINAL!$D$5:$D$350,$D136),IF($G136="***","***",IFERROR(SUMIFS(DATA_FINAL!$S$5:$S$350,DATA_FINAL!$A$5:$A$350,$F136),"")))))</f>
        <v>***</v>
      </c>
      <c r="K136" s="84" t="str">
        <f t="shared" ref="K136:K159" si="20">IF($G136=$D136,AD$8,IF($G136=$AA$9,AD$9,IF($G136="***","***",IFERROR(J136/I136,"-"))))</f>
        <v>***</v>
      </c>
      <c r="L136" s="72" t="str">
        <f t="shared" ref="L136:L169" si="21">IF($G136=$D136,AG$8,IF($G136=$AA$9,AG$9,IF($G136="***","***",IFERROR(H136/I136,"-"))))</f>
        <v>***</v>
      </c>
      <c r="M136" s="72" t="str">
        <f t="shared" si="19"/>
        <v>***</v>
      </c>
      <c r="N136" s="71" t="str">
        <f>IF($G136=$D136,AJ$8,IF($G136=$AA$9,AJ$9,IF(LEFT($G136,5)=LEFT($AA$10,5),SUMIFS(DATA_FINAL!$AG$5:$AG$350,DATA_FINAL!$B$5:$B$350,$C136,DATA_FINAL!$D$5:$D$350,$D136),IF($G136="***","***",IFERROR(SUMIFS(DATA_FINAL!$AG$5:$AG$350,DATA_FINAL!$A$5:$A$350,$F136),"")))))</f>
        <v>***</v>
      </c>
      <c r="O136" s="307" t="str">
        <f t="shared" si="17"/>
        <v>***</v>
      </c>
    </row>
    <row r="137" spans="1:15" ht="15" customHeight="1" x14ac:dyDescent="0.35">
      <c r="A137" t="str">
        <f>IF(A136="","",IF(B136&gt;(SUMIFS(KEY!$Z$6:$Z$110,KEY!$X$6:$X$110,C137&amp;"-"&amp;A136)+1),IF((A136+1)&gt;$AA$6,"",(A136+1)),A136))</f>
        <v/>
      </c>
      <c r="B137" t="str">
        <f>IF(A137="","",COUNTIFS($A$8:$A137,A137)-2)</f>
        <v/>
      </c>
      <c r="C137" t="str">
        <f t="shared" si="16"/>
        <v>Cars.com</v>
      </c>
      <c r="D137" t="str">
        <f>IFERROR(VLOOKUP($C137&amp;"-"&amp;$A137,KEY!$X$6:$Y$110,2,FALSE),"")</f>
        <v/>
      </c>
      <c r="E137" t="str">
        <f>IF(B137=-1,"*N",IF(B137=0,"*H",IF(B137&lt;(COUNTIFS(DATA_FINAL!$B$5:$B$350,C137,DATA_FINAL!$D$5:$D$350,D137)+1),VLOOKUP(C137&amp;"-"&amp;D137&amp;"-"&amp;B137,DATA_FINAL!$F$5:$G$350,2,FALSE),IF(B137=(COUNTIFS(DATA_FINAL!$B$5:$B$350,C137,DATA_FINAL!$D$5:$D$350,D137)+1),"*T",""))))</f>
        <v/>
      </c>
      <c r="F137" t="str">
        <f t="shared" si="18"/>
        <v/>
      </c>
      <c r="G137" s="64" t="str">
        <f>IF(E137="","***",IF(E137="*N",D137,IF(E137="*H",AA$9,IF(E137="*T","TOTAL (Store Count: "&amp;B136&amp;")",IFERROR(VLOOKUP(F137,DATA_FINAL!$A$5:$G$324,7,FALSE),"")))))</f>
        <v>***</v>
      </c>
      <c r="H137" s="71" t="str">
        <f>IF($G137=$D137,AF$8,IF($G137=$AA$9,AF$9,IF(LEFT($G137,5)=LEFT($AA$10,5),SUMIFS(DATA_FINAL!$AC$5:$AC$350,DATA_FINAL!$B$5:$B$350,$C137,DATA_FINAL!$D$5:$D$350,$D137),IF($G137="***","***",IFERROR(SUMIFS(DATA_FINAL!$AC$5:$AC$350,DATA_FINAL!$A$5:$A$350,$F137),"")))))</f>
        <v>***</v>
      </c>
      <c r="I137" s="72" t="str">
        <f>IF($G137=$D137,AB$8,IF($G137=$AA$9,AB$9,IF(LEFT($G137,5)=LEFT($AA$10,5),SUMIFS(DATA_FINAL!$P$5:$P$350,DATA_FINAL!$B$5:$B$350,$C137,DATA_FINAL!$D$5:$D$350,$D137),IF($G137="***","***",IFERROR(SUMIFS(DATA_FINAL!$P$5:$P$350,DATA_FINAL!$A$5:$A$350,$F137),"")))))</f>
        <v>***</v>
      </c>
      <c r="J137" s="72" t="str">
        <f>IF($G137=$D137,AC$8,IF($G137=$AA$9,AC$9,IF(LEFT($G137,5)=LEFT($AA$10,5),SUMIFS(DATA_FINAL!$S$5:$S$350,DATA_FINAL!$B$5:$B$350,$C137,DATA_FINAL!$D$5:$D$350,$D137),IF($G137="***","***",IFERROR(SUMIFS(DATA_FINAL!$S$5:$S$350,DATA_FINAL!$A$5:$A$350,$F137),"")))))</f>
        <v>***</v>
      </c>
      <c r="K137" s="84" t="str">
        <f t="shared" si="20"/>
        <v>***</v>
      </c>
      <c r="L137" s="72" t="str">
        <f t="shared" si="21"/>
        <v>***</v>
      </c>
      <c r="M137" s="72" t="str">
        <f t="shared" ref="M137:M169" si="22">IF($G137=$D137,AH$8,IF($G137=$AA$9,AH$9,IF($G137="***","***",IFERROR(H137/J137,"∞"))))</f>
        <v>***</v>
      </c>
      <c r="N137" s="71" t="str">
        <f>IF($G137=$D137,AJ$8,IF($G137=$AA$9,AJ$9,IF(LEFT($G137,5)=LEFT($AA$10,5),SUMIFS(DATA_FINAL!$AG$5:$AG$350,DATA_FINAL!$B$5:$B$350,$C137,DATA_FINAL!$D$5:$D$350,$D137),IF($G137="***","***",IFERROR(SUMIFS(DATA_FINAL!$AG$5:$AG$350,DATA_FINAL!$A$5:$A$350,$F137),"")))))</f>
        <v>***</v>
      </c>
      <c r="O137" s="307" t="str">
        <f t="shared" si="17"/>
        <v>***</v>
      </c>
    </row>
    <row r="138" spans="1:15" ht="15" customHeight="1" x14ac:dyDescent="0.35">
      <c r="A138" t="str">
        <f>IF(A137="","",IF(B137&gt;(SUMIFS(KEY!$Z$6:$Z$110,KEY!$X$6:$X$110,C138&amp;"-"&amp;A137)+1),IF((A137+1)&gt;$AA$6,"",(A137+1)),A137))</f>
        <v/>
      </c>
      <c r="B138" t="str">
        <f>IF(A138="","",COUNTIFS($A$8:$A138,A138)-2)</f>
        <v/>
      </c>
      <c r="C138" t="str">
        <f t="shared" ref="C138:C159" si="23">C137</f>
        <v>Cars.com</v>
      </c>
      <c r="D138" t="str">
        <f>IFERROR(VLOOKUP($C138&amp;"-"&amp;$A138,KEY!$X$6:$Y$110,2,FALSE),"")</f>
        <v/>
      </c>
      <c r="E138" t="str">
        <f>IF(B138=-1,"*N",IF(B138=0,"*H",IF(B138&lt;(COUNTIFS(DATA_FINAL!$B$5:$B$350,C138,DATA_FINAL!$D$5:$D$350,D138)+1),VLOOKUP(C138&amp;"-"&amp;D138&amp;"-"&amp;B138,DATA_FINAL!$F$5:$G$350,2,FALSE),IF(B138=(COUNTIFS(DATA_FINAL!$B$5:$B$350,C138,DATA_FINAL!$D$5:$D$350,D138)+1),"*T",""))))</f>
        <v/>
      </c>
      <c r="F138" t="str">
        <f t="shared" si="18"/>
        <v/>
      </c>
      <c r="G138" s="64" t="str">
        <f>IF(E138="","***",IF(E138="*N",D138,IF(E138="*H",AA$9,IF(E138="*T","TOTAL (Store Count: "&amp;B137&amp;")",IFERROR(VLOOKUP(F138,DATA_FINAL!$A$5:$G$324,7,FALSE),"")))))</f>
        <v>***</v>
      </c>
      <c r="H138" s="71" t="str">
        <f>IF($G138=$D138,AF$8,IF($G138=$AA$9,AF$9,IF(LEFT($G138,5)=LEFT($AA$10,5),SUMIFS(DATA_FINAL!$AC$5:$AC$350,DATA_FINAL!$B$5:$B$350,$C138,DATA_FINAL!$D$5:$D$350,$D138),IF($G138="***","***",IFERROR(SUMIFS(DATA_FINAL!$AC$5:$AC$350,DATA_FINAL!$A$5:$A$350,$F138),"")))))</f>
        <v>***</v>
      </c>
      <c r="I138" s="72" t="str">
        <f>IF($G138=$D138,AB$8,IF($G138=$AA$9,AB$9,IF(LEFT($G138,5)=LEFT($AA$10,5),SUMIFS(DATA_FINAL!$P$5:$P$350,DATA_FINAL!$B$5:$B$350,$C138,DATA_FINAL!$D$5:$D$350,$D138),IF($G138="***","***",IFERROR(SUMIFS(DATA_FINAL!$P$5:$P$350,DATA_FINAL!$A$5:$A$350,$F138),"")))))</f>
        <v>***</v>
      </c>
      <c r="J138" s="72" t="str">
        <f>IF($G138=$D138,AC$8,IF($G138=$AA$9,AC$9,IF(LEFT($G138,5)=LEFT($AA$10,5),SUMIFS(DATA_FINAL!$S$5:$S$350,DATA_FINAL!$B$5:$B$350,$C138,DATA_FINAL!$D$5:$D$350,$D138),IF($G138="***","***",IFERROR(SUMIFS(DATA_FINAL!$S$5:$S$350,DATA_FINAL!$A$5:$A$350,$F138),"")))))</f>
        <v>***</v>
      </c>
      <c r="K138" s="84" t="str">
        <f t="shared" si="20"/>
        <v>***</v>
      </c>
      <c r="L138" s="72" t="str">
        <f t="shared" si="21"/>
        <v>***</v>
      </c>
      <c r="M138" s="72" t="str">
        <f t="shared" si="22"/>
        <v>***</v>
      </c>
      <c r="N138" s="71" t="str">
        <f>IF($G138=$D138,AJ$8,IF($G138=$AA$9,AJ$9,IF(LEFT($G138,5)=LEFT($AA$10,5),SUMIFS(DATA_FINAL!$AG$5:$AG$350,DATA_FINAL!$B$5:$B$350,$C138,DATA_FINAL!$D$5:$D$350,$D138),IF($G138="***","***",IFERROR(SUMIFS(DATA_FINAL!$AG$5:$AG$350,DATA_FINAL!$A$5:$A$350,$F138),"")))))</f>
        <v>***</v>
      </c>
      <c r="O138" s="307" t="str">
        <f t="shared" ref="O138:O169" si="24">IF($G138=$D138,AJ$8,IF($G138=$AA$9,AK$9,IF($G138="***","***",IFERROR(H138/N138,"-"))))</f>
        <v>***</v>
      </c>
    </row>
    <row r="139" spans="1:15" ht="15" customHeight="1" x14ac:dyDescent="0.35">
      <c r="A139" t="str">
        <f>IF(A138="","",IF(B138&gt;(SUMIFS(KEY!$Z$6:$Z$110,KEY!$X$6:$X$110,C139&amp;"-"&amp;A138)+1),IF((A138+1)&gt;$AA$6,"",(A138+1)),A138))</f>
        <v/>
      </c>
      <c r="B139" t="str">
        <f>IF(A139="","",COUNTIFS($A$8:$A139,A139)-2)</f>
        <v/>
      </c>
      <c r="C139" t="str">
        <f t="shared" si="23"/>
        <v>Cars.com</v>
      </c>
      <c r="D139" t="str">
        <f>IFERROR(VLOOKUP($C139&amp;"-"&amp;$A139,KEY!$X$6:$Y$110,2,FALSE),"")</f>
        <v/>
      </c>
      <c r="E139" t="str">
        <f>IF(B139=-1,"*N",IF(B139=0,"*H",IF(B139&lt;(COUNTIFS(DATA_FINAL!$B$5:$B$350,C139,DATA_FINAL!$D$5:$D$350,D139)+1),VLOOKUP(C139&amp;"-"&amp;D139&amp;"-"&amp;B139,DATA_FINAL!$F$5:$G$350,2,FALSE),IF(B139=(COUNTIFS(DATA_FINAL!$B$5:$B$350,C139,DATA_FINAL!$D$5:$D$350,D139)+1),"*T",""))))</f>
        <v/>
      </c>
      <c r="F139" t="str">
        <f t="shared" ref="F139:F159" si="25">IF(OR(E139="",E139="*N",E139="*H",E139="*T"),"",C139&amp;"-"&amp;E139)</f>
        <v/>
      </c>
      <c r="G139" s="64" t="str">
        <f>IF(E139="","***",IF(E139="*N",D139,IF(E139="*H",AA$9,IF(E139="*T","TOTAL (Store Count: "&amp;B138&amp;")",IFERROR(VLOOKUP(F139,DATA_FINAL!$A$5:$G$324,7,FALSE),"")))))</f>
        <v>***</v>
      </c>
      <c r="H139" s="71" t="str">
        <f>IF($G139=$D139,AF$8,IF($G139=$AA$9,AF$9,IF(LEFT($G139,5)=LEFT($AA$10,5),SUMIFS(DATA_FINAL!$AC$5:$AC$350,DATA_FINAL!$B$5:$B$350,$C139,DATA_FINAL!$D$5:$D$350,$D139),IF($G139="***","***",IFERROR(SUMIFS(DATA_FINAL!$AC$5:$AC$350,DATA_FINAL!$A$5:$A$350,$F139),"")))))</f>
        <v>***</v>
      </c>
      <c r="I139" s="72" t="str">
        <f>IF($G139=$D139,AB$8,IF($G139=$AA$9,AB$9,IF(LEFT($G139,5)=LEFT($AA$10,5),SUMIFS(DATA_FINAL!$P$5:$P$350,DATA_FINAL!$B$5:$B$350,$C139,DATA_FINAL!$D$5:$D$350,$D139),IF($G139="***","***",IFERROR(SUMIFS(DATA_FINAL!$P$5:$P$350,DATA_FINAL!$A$5:$A$350,$F139),"")))))</f>
        <v>***</v>
      </c>
      <c r="J139" s="72" t="str">
        <f>IF($G139=$D139,AC$8,IF($G139=$AA$9,AC$9,IF(LEFT($G139,5)=LEFT($AA$10,5),SUMIFS(DATA_FINAL!$S$5:$S$350,DATA_FINAL!$B$5:$B$350,$C139,DATA_FINAL!$D$5:$D$350,$D139),IF($G139="***","***",IFERROR(SUMIFS(DATA_FINAL!$S$5:$S$350,DATA_FINAL!$A$5:$A$350,$F139),"")))))</f>
        <v>***</v>
      </c>
      <c r="K139" s="84" t="str">
        <f t="shared" si="20"/>
        <v>***</v>
      </c>
      <c r="L139" s="72" t="str">
        <f t="shared" si="21"/>
        <v>***</v>
      </c>
      <c r="M139" s="72" t="str">
        <f t="shared" si="22"/>
        <v>***</v>
      </c>
      <c r="N139" s="71" t="str">
        <f>IF($G139=$D139,AJ$8,IF($G139=$AA$9,AJ$9,IF(LEFT($G139,5)=LEFT($AA$10,5),SUMIFS(DATA_FINAL!$AG$5:$AG$350,DATA_FINAL!$B$5:$B$350,$C139,DATA_FINAL!$D$5:$D$350,$D139),IF($G139="***","***",IFERROR(SUMIFS(DATA_FINAL!$AG$5:$AG$350,DATA_FINAL!$A$5:$A$350,$F139),"")))))</f>
        <v>***</v>
      </c>
      <c r="O139" s="307" t="str">
        <f t="shared" si="24"/>
        <v>***</v>
      </c>
    </row>
    <row r="140" spans="1:15" ht="15" customHeight="1" x14ac:dyDescent="0.35">
      <c r="A140" t="str">
        <f>IF(A139="","",IF(B139&gt;(SUMIFS(KEY!$Z$6:$Z$110,KEY!$X$6:$X$110,C140&amp;"-"&amp;A139)+1),IF((A139+1)&gt;$AA$6,"",(A139+1)),A139))</f>
        <v/>
      </c>
      <c r="B140" t="str">
        <f>IF(A140="","",COUNTIFS($A$8:$A140,A140)-2)</f>
        <v/>
      </c>
      <c r="C140" t="str">
        <f t="shared" si="23"/>
        <v>Cars.com</v>
      </c>
      <c r="D140" t="str">
        <f>IFERROR(VLOOKUP($C140&amp;"-"&amp;$A140,KEY!$X$6:$Y$110,2,FALSE),"")</f>
        <v/>
      </c>
      <c r="E140" t="str">
        <f>IF(B140=-1,"*N",IF(B140=0,"*H",IF(B140&lt;(COUNTIFS(DATA_FINAL!$B$5:$B$350,C140,DATA_FINAL!$D$5:$D$350,D140)+1),VLOOKUP(C140&amp;"-"&amp;D140&amp;"-"&amp;B140,DATA_FINAL!$F$5:$G$350,2,FALSE),IF(B140=(COUNTIFS(DATA_FINAL!$B$5:$B$350,C140,DATA_FINAL!$D$5:$D$350,D140)+1),"*T",""))))</f>
        <v/>
      </c>
      <c r="F140" t="str">
        <f t="shared" si="25"/>
        <v/>
      </c>
      <c r="G140" s="64" t="str">
        <f>IF(E140="","***",IF(E140="*N",D140,IF(E140="*H",AA$9,IF(E140="*T","TOTAL (Store Count: "&amp;B139&amp;")",IFERROR(VLOOKUP(F140,DATA_FINAL!$A$5:$G$324,7,FALSE),"")))))</f>
        <v>***</v>
      </c>
      <c r="H140" s="71" t="str">
        <f>IF($G140=$D140,AF$8,IF($G140=$AA$9,AF$9,IF(LEFT($G140,5)=LEFT($AA$10,5),SUMIFS(DATA_FINAL!$AC$5:$AC$350,DATA_FINAL!$B$5:$B$350,$C140,DATA_FINAL!$D$5:$D$350,$D140),IF($G140="***","***",IFERROR(SUMIFS(DATA_FINAL!$AC$5:$AC$350,DATA_FINAL!$A$5:$A$350,$F140),"")))))</f>
        <v>***</v>
      </c>
      <c r="I140" s="72" t="str">
        <f>IF($G140=$D140,AB$8,IF($G140=$AA$9,AB$9,IF(LEFT($G140,5)=LEFT($AA$10,5),SUMIFS(DATA_FINAL!$P$5:$P$350,DATA_FINAL!$B$5:$B$350,$C140,DATA_FINAL!$D$5:$D$350,$D140),IF($G140="***","***",IFERROR(SUMIFS(DATA_FINAL!$P$5:$P$350,DATA_FINAL!$A$5:$A$350,$F140),"")))))</f>
        <v>***</v>
      </c>
      <c r="J140" s="72" t="str">
        <f>IF($G140=$D140,AC$8,IF($G140=$AA$9,AC$9,IF(LEFT($G140,5)=LEFT($AA$10,5),SUMIFS(DATA_FINAL!$S$5:$S$350,DATA_FINAL!$B$5:$B$350,$C140,DATA_FINAL!$D$5:$D$350,$D140),IF($G140="***","***",IFERROR(SUMIFS(DATA_FINAL!$S$5:$S$350,DATA_FINAL!$A$5:$A$350,$F140),"")))))</f>
        <v>***</v>
      </c>
      <c r="K140" s="84" t="str">
        <f t="shared" si="20"/>
        <v>***</v>
      </c>
      <c r="L140" s="72" t="str">
        <f t="shared" si="21"/>
        <v>***</v>
      </c>
      <c r="M140" s="72" t="str">
        <f t="shared" si="22"/>
        <v>***</v>
      </c>
      <c r="N140" s="71" t="str">
        <f>IF($G140=$D140,AJ$8,IF($G140=$AA$9,AJ$9,IF(LEFT($G140,5)=LEFT($AA$10,5),SUMIFS(DATA_FINAL!$AG$5:$AG$350,DATA_FINAL!$B$5:$B$350,$C140,DATA_FINAL!$D$5:$D$350,$D140),IF($G140="***","***",IFERROR(SUMIFS(DATA_FINAL!$AG$5:$AG$350,DATA_FINAL!$A$5:$A$350,$F140),"")))))</f>
        <v>***</v>
      </c>
      <c r="O140" s="307" t="str">
        <f t="shared" si="24"/>
        <v>***</v>
      </c>
    </row>
    <row r="141" spans="1:15" ht="15" customHeight="1" x14ac:dyDescent="0.35">
      <c r="A141" t="str">
        <f>IF(A140="","",IF(B140&gt;(SUMIFS(KEY!$Z$6:$Z$110,KEY!$X$6:$X$110,C141&amp;"-"&amp;A140)+1),IF((A140+1)&gt;$AA$6,"",(A140+1)),A140))</f>
        <v/>
      </c>
      <c r="B141" t="str">
        <f>IF(A141="","",COUNTIFS($A$8:$A141,A141)-2)</f>
        <v/>
      </c>
      <c r="C141" t="str">
        <f t="shared" si="23"/>
        <v>Cars.com</v>
      </c>
      <c r="D141" t="str">
        <f>IFERROR(VLOOKUP($C141&amp;"-"&amp;$A141,KEY!$X$6:$Y$110,2,FALSE),"")</f>
        <v/>
      </c>
      <c r="E141" t="str">
        <f>IF(B141=-1,"*N",IF(B141=0,"*H",IF(B141&lt;(COUNTIFS(DATA_FINAL!$B$5:$B$350,C141,DATA_FINAL!$D$5:$D$350,D141)+1),VLOOKUP(C141&amp;"-"&amp;D141&amp;"-"&amp;B141,DATA_FINAL!$F$5:$G$350,2,FALSE),IF(B141=(COUNTIFS(DATA_FINAL!$B$5:$B$350,C141,DATA_FINAL!$D$5:$D$350,D141)+1),"*T",""))))</f>
        <v/>
      </c>
      <c r="F141" t="str">
        <f t="shared" si="25"/>
        <v/>
      </c>
      <c r="G141" s="64" t="str">
        <f>IF(E141="","***",IF(E141="*N",D141,IF(E141="*H",AA$9,IF(E141="*T","TOTAL (Store Count: "&amp;B140&amp;")",IFERROR(VLOOKUP(F141,DATA_FINAL!$A$5:$G$324,7,FALSE),"")))))</f>
        <v>***</v>
      </c>
      <c r="H141" s="71" t="str">
        <f>IF($G141=$D141,AF$8,IF($G141=$AA$9,AF$9,IF(LEFT($G141,5)=LEFT($AA$10,5),SUMIFS(DATA_FINAL!$AC$5:$AC$350,DATA_FINAL!$B$5:$B$350,$C141,DATA_FINAL!$D$5:$D$350,$D141),IF($G141="***","***",IFERROR(SUMIFS(DATA_FINAL!$AC$5:$AC$350,DATA_FINAL!$A$5:$A$350,$F141),"")))))</f>
        <v>***</v>
      </c>
      <c r="I141" s="72" t="str">
        <f>IF($G141=$D141,AB$8,IF($G141=$AA$9,AB$9,IF(LEFT($G141,5)=LEFT($AA$10,5),SUMIFS(DATA_FINAL!$P$5:$P$350,DATA_FINAL!$B$5:$B$350,$C141,DATA_FINAL!$D$5:$D$350,$D141),IF($G141="***","***",IFERROR(SUMIFS(DATA_FINAL!$P$5:$P$350,DATA_FINAL!$A$5:$A$350,$F141),"")))))</f>
        <v>***</v>
      </c>
      <c r="J141" s="72" t="str">
        <f>IF($G141=$D141,AC$8,IF($G141=$AA$9,AC$9,IF(LEFT($G141,5)=LEFT($AA$10,5),SUMIFS(DATA_FINAL!$S$5:$S$350,DATA_FINAL!$B$5:$B$350,$C141,DATA_FINAL!$D$5:$D$350,$D141),IF($G141="***","***",IFERROR(SUMIFS(DATA_FINAL!$S$5:$S$350,DATA_FINAL!$A$5:$A$350,$F141),"")))))</f>
        <v>***</v>
      </c>
      <c r="K141" s="84" t="str">
        <f t="shared" si="20"/>
        <v>***</v>
      </c>
      <c r="L141" s="72" t="str">
        <f t="shared" si="21"/>
        <v>***</v>
      </c>
      <c r="M141" s="72" t="str">
        <f t="shared" si="22"/>
        <v>***</v>
      </c>
      <c r="N141" s="71" t="str">
        <f>IF($G141=$D141,AJ$8,IF($G141=$AA$9,AJ$9,IF(LEFT($G141,5)=LEFT($AA$10,5),SUMIFS(DATA_FINAL!$AG$5:$AG$350,DATA_FINAL!$B$5:$B$350,$C141,DATA_FINAL!$D$5:$D$350,$D141),IF($G141="***","***",IFERROR(SUMIFS(DATA_FINAL!$AG$5:$AG$350,DATA_FINAL!$A$5:$A$350,$F141),"")))))</f>
        <v>***</v>
      </c>
      <c r="O141" s="307" t="str">
        <f t="shared" si="24"/>
        <v>***</v>
      </c>
    </row>
    <row r="142" spans="1:15" ht="15" customHeight="1" x14ac:dyDescent="0.35">
      <c r="A142" t="str">
        <f>IF(A141="","",IF(B141&gt;(SUMIFS(KEY!$Z$6:$Z$110,KEY!$X$6:$X$110,C142&amp;"-"&amp;A141)+1),IF((A141+1)&gt;$AA$6,"",(A141+1)),A141))</f>
        <v/>
      </c>
      <c r="B142" t="str">
        <f>IF(A142="","",COUNTIFS($A$8:$A142,A142)-2)</f>
        <v/>
      </c>
      <c r="C142" t="str">
        <f t="shared" si="23"/>
        <v>Cars.com</v>
      </c>
      <c r="D142" t="str">
        <f>IFERROR(VLOOKUP($C142&amp;"-"&amp;$A142,KEY!$X$6:$Y$110,2,FALSE),"")</f>
        <v/>
      </c>
      <c r="E142" t="str">
        <f>IF(B142=-1,"*N",IF(B142=0,"*H",IF(B142&lt;(COUNTIFS(DATA_FINAL!$B$5:$B$350,C142,DATA_FINAL!$D$5:$D$350,D142)+1),VLOOKUP(C142&amp;"-"&amp;D142&amp;"-"&amp;B142,DATA_FINAL!$F$5:$G$350,2,FALSE),IF(B142=(COUNTIFS(DATA_FINAL!$B$5:$B$350,C142,DATA_FINAL!$D$5:$D$350,D142)+1),"*T",""))))</f>
        <v/>
      </c>
      <c r="F142" t="str">
        <f t="shared" si="25"/>
        <v/>
      </c>
      <c r="G142" s="64" t="str">
        <f>IF(E142="","***",IF(E142="*N",D142,IF(E142="*H",AA$9,IF(E142="*T","TOTAL (Store Count: "&amp;B141&amp;")",IFERROR(VLOOKUP(F142,DATA_FINAL!$A$5:$G$324,7,FALSE),"")))))</f>
        <v>***</v>
      </c>
      <c r="H142" s="71" t="str">
        <f>IF($G142=$D142,AF$8,IF($G142=$AA$9,AF$9,IF(LEFT($G142,5)=LEFT($AA$10,5),SUMIFS(DATA_FINAL!$AC$5:$AC$350,DATA_FINAL!$B$5:$B$350,$C142,DATA_FINAL!$D$5:$D$350,$D142),IF($G142="***","***",IFERROR(SUMIFS(DATA_FINAL!$AC$5:$AC$350,DATA_FINAL!$A$5:$A$350,$F142),"")))))</f>
        <v>***</v>
      </c>
      <c r="I142" s="72" t="str">
        <f>IF($G142=$D142,AB$8,IF($G142=$AA$9,AB$9,IF(LEFT($G142,5)=LEFT($AA$10,5),SUMIFS(DATA_FINAL!$P$5:$P$350,DATA_FINAL!$B$5:$B$350,$C142,DATA_FINAL!$D$5:$D$350,$D142),IF($G142="***","***",IFERROR(SUMIFS(DATA_FINAL!$P$5:$P$350,DATA_FINAL!$A$5:$A$350,$F142),"")))))</f>
        <v>***</v>
      </c>
      <c r="J142" s="72" t="str">
        <f>IF($G142=$D142,AC$8,IF($G142=$AA$9,AC$9,IF(LEFT($G142,5)=LEFT($AA$10,5),SUMIFS(DATA_FINAL!$S$5:$S$350,DATA_FINAL!$B$5:$B$350,$C142,DATA_FINAL!$D$5:$D$350,$D142),IF($G142="***","***",IFERROR(SUMIFS(DATA_FINAL!$S$5:$S$350,DATA_FINAL!$A$5:$A$350,$F142),"")))))</f>
        <v>***</v>
      </c>
      <c r="K142" s="84" t="str">
        <f t="shared" si="20"/>
        <v>***</v>
      </c>
      <c r="L142" s="72" t="str">
        <f t="shared" si="21"/>
        <v>***</v>
      </c>
      <c r="M142" s="72" t="str">
        <f t="shared" si="22"/>
        <v>***</v>
      </c>
      <c r="N142" s="71" t="str">
        <f>IF($G142=$D142,AJ$8,IF($G142=$AA$9,AJ$9,IF(LEFT($G142,5)=LEFT($AA$10,5),SUMIFS(DATA_FINAL!$AG$5:$AG$350,DATA_FINAL!$B$5:$B$350,$C142,DATA_FINAL!$D$5:$D$350,$D142),IF($G142="***","***",IFERROR(SUMIFS(DATA_FINAL!$AG$5:$AG$350,DATA_FINAL!$A$5:$A$350,$F142),"")))))</f>
        <v>***</v>
      </c>
      <c r="O142" s="307" t="str">
        <f t="shared" si="24"/>
        <v>***</v>
      </c>
    </row>
    <row r="143" spans="1:15" ht="15" customHeight="1" x14ac:dyDescent="0.35">
      <c r="A143" t="str">
        <f>IF(A142="","",IF(B142&gt;(SUMIFS(KEY!$Z$6:$Z$110,KEY!$X$6:$X$110,C143&amp;"-"&amp;A142)+1),IF((A142+1)&gt;$AA$6,"",(A142+1)),A142))</f>
        <v/>
      </c>
      <c r="B143" t="str">
        <f>IF(A143="","",COUNTIFS($A$8:$A143,A143)-2)</f>
        <v/>
      </c>
      <c r="C143" t="str">
        <f t="shared" si="23"/>
        <v>Cars.com</v>
      </c>
      <c r="D143" t="str">
        <f>IFERROR(VLOOKUP($C143&amp;"-"&amp;$A143,KEY!$X$6:$Y$110,2,FALSE),"")</f>
        <v/>
      </c>
      <c r="E143" t="str">
        <f>IF(B143=-1,"*N",IF(B143=0,"*H",IF(B143&lt;(COUNTIFS(DATA_FINAL!$B$5:$B$350,C143,DATA_FINAL!$D$5:$D$350,D143)+1),VLOOKUP(C143&amp;"-"&amp;D143&amp;"-"&amp;B143,DATA_FINAL!$F$5:$G$350,2,FALSE),IF(B143=(COUNTIFS(DATA_FINAL!$B$5:$B$350,C143,DATA_FINAL!$D$5:$D$350,D143)+1),"*T",""))))</f>
        <v/>
      </c>
      <c r="F143" t="str">
        <f t="shared" si="25"/>
        <v/>
      </c>
      <c r="G143" s="64" t="str">
        <f>IF(E143="","***",IF(E143="*N",D143,IF(E143="*H",AA$9,IF(E143="*T","TOTAL (Store Count: "&amp;B142&amp;")",IFERROR(VLOOKUP(F143,DATA_FINAL!$A$5:$G$324,7,FALSE),"")))))</f>
        <v>***</v>
      </c>
      <c r="H143" s="71" t="str">
        <f>IF($G143=$D143,AF$8,IF($G143=$AA$9,AF$9,IF(LEFT($G143,5)=LEFT($AA$10,5),SUMIFS(DATA_FINAL!$AC$5:$AC$350,DATA_FINAL!$B$5:$B$350,$C143,DATA_FINAL!$D$5:$D$350,$D143),IF($G143="***","***",IFERROR(SUMIFS(DATA_FINAL!$AC$5:$AC$350,DATA_FINAL!$A$5:$A$350,$F143),"")))))</f>
        <v>***</v>
      </c>
      <c r="I143" s="72" t="str">
        <f>IF($G143=$D143,AB$8,IF($G143=$AA$9,AB$9,IF(LEFT($G143,5)=LEFT($AA$10,5),SUMIFS(DATA_FINAL!$P$5:$P$350,DATA_FINAL!$B$5:$B$350,$C143,DATA_FINAL!$D$5:$D$350,$D143),IF($G143="***","***",IFERROR(SUMIFS(DATA_FINAL!$P$5:$P$350,DATA_FINAL!$A$5:$A$350,$F143),"")))))</f>
        <v>***</v>
      </c>
      <c r="J143" s="72" t="str">
        <f>IF($G143=$D143,AC$8,IF($G143=$AA$9,AC$9,IF(LEFT($G143,5)=LEFT($AA$10,5),SUMIFS(DATA_FINAL!$S$5:$S$350,DATA_FINAL!$B$5:$B$350,$C143,DATA_FINAL!$D$5:$D$350,$D143),IF($G143="***","***",IFERROR(SUMIFS(DATA_FINAL!$S$5:$S$350,DATA_FINAL!$A$5:$A$350,$F143),"")))))</f>
        <v>***</v>
      </c>
      <c r="K143" s="84" t="str">
        <f t="shared" si="20"/>
        <v>***</v>
      </c>
      <c r="L143" s="72" t="str">
        <f t="shared" si="21"/>
        <v>***</v>
      </c>
      <c r="M143" s="72" t="str">
        <f t="shared" si="22"/>
        <v>***</v>
      </c>
      <c r="N143" s="71" t="str">
        <f>IF($G143=$D143,AJ$8,IF($G143=$AA$9,AJ$9,IF(LEFT($G143,5)=LEFT($AA$10,5),SUMIFS(DATA_FINAL!$AG$5:$AG$350,DATA_FINAL!$B$5:$B$350,$C143,DATA_FINAL!$D$5:$D$350,$D143),IF($G143="***","***",IFERROR(SUMIFS(DATA_FINAL!$AG$5:$AG$350,DATA_FINAL!$A$5:$A$350,$F143),"")))))</f>
        <v>***</v>
      </c>
      <c r="O143" s="307" t="str">
        <f t="shared" si="24"/>
        <v>***</v>
      </c>
    </row>
    <row r="144" spans="1:15" ht="15" customHeight="1" x14ac:dyDescent="0.35">
      <c r="A144" t="str">
        <f>IF(A143="","",IF(B143&gt;(SUMIFS(KEY!$Z$6:$Z$110,KEY!$X$6:$X$110,C144&amp;"-"&amp;A143)+1),IF((A143+1)&gt;$AA$6,"",(A143+1)),A143))</f>
        <v/>
      </c>
      <c r="B144" t="str">
        <f>IF(A144="","",COUNTIFS($A$8:$A144,A144)-2)</f>
        <v/>
      </c>
      <c r="C144" t="str">
        <f t="shared" si="23"/>
        <v>Cars.com</v>
      </c>
      <c r="D144" t="str">
        <f>IFERROR(VLOOKUP($C144&amp;"-"&amp;$A144,KEY!$X$6:$Y$110,2,FALSE),"")</f>
        <v/>
      </c>
      <c r="E144" t="str">
        <f>IF(B144=-1,"*N",IF(B144=0,"*H",IF(B144&lt;(COUNTIFS(DATA_FINAL!$B$5:$B$350,C144,DATA_FINAL!$D$5:$D$350,D144)+1),VLOOKUP(C144&amp;"-"&amp;D144&amp;"-"&amp;B144,DATA_FINAL!$F$5:$G$350,2,FALSE),IF(B144=(COUNTIFS(DATA_FINAL!$B$5:$B$350,C144,DATA_FINAL!$D$5:$D$350,D144)+1),"*T",""))))</f>
        <v/>
      </c>
      <c r="F144" t="str">
        <f t="shared" si="25"/>
        <v/>
      </c>
      <c r="G144" s="64" t="str">
        <f>IF(E144="","***",IF(E144="*N",D144,IF(E144="*H",AA$9,IF(E144="*T","TOTAL (Store Count: "&amp;B143&amp;")",IFERROR(VLOOKUP(F144,DATA_FINAL!$A$5:$G$324,7,FALSE),"")))))</f>
        <v>***</v>
      </c>
      <c r="H144" s="71" t="str">
        <f>IF($G144=$D144,AF$8,IF($G144=$AA$9,AF$9,IF(LEFT($G144,5)=LEFT($AA$10,5),SUMIFS(DATA_FINAL!$AC$5:$AC$350,DATA_FINAL!$B$5:$B$350,$C144,DATA_FINAL!$D$5:$D$350,$D144),IF($G144="***","***",IFERROR(SUMIFS(DATA_FINAL!$AC$5:$AC$350,DATA_FINAL!$A$5:$A$350,$F144),"")))))</f>
        <v>***</v>
      </c>
      <c r="I144" s="72" t="str">
        <f>IF($G144=$D144,AB$8,IF($G144=$AA$9,AB$9,IF(LEFT($G144,5)=LEFT($AA$10,5),SUMIFS(DATA_FINAL!$P$5:$P$350,DATA_FINAL!$B$5:$B$350,$C144,DATA_FINAL!$D$5:$D$350,$D144),IF($G144="***","***",IFERROR(SUMIFS(DATA_FINAL!$P$5:$P$350,DATA_FINAL!$A$5:$A$350,$F144),"")))))</f>
        <v>***</v>
      </c>
      <c r="J144" s="72" t="str">
        <f>IF($G144=$D144,AC$8,IF($G144=$AA$9,AC$9,IF(LEFT($G144,5)=LEFT($AA$10,5),SUMIFS(DATA_FINAL!$S$5:$S$350,DATA_FINAL!$B$5:$B$350,$C144,DATA_FINAL!$D$5:$D$350,$D144),IF($G144="***","***",IFERROR(SUMIFS(DATA_FINAL!$S$5:$S$350,DATA_FINAL!$A$5:$A$350,$F144),"")))))</f>
        <v>***</v>
      </c>
      <c r="K144" s="84" t="str">
        <f t="shared" si="20"/>
        <v>***</v>
      </c>
      <c r="L144" s="72" t="str">
        <f t="shared" si="21"/>
        <v>***</v>
      </c>
      <c r="M144" s="72" t="str">
        <f t="shared" si="22"/>
        <v>***</v>
      </c>
      <c r="N144" s="71" t="str">
        <f>IF($G144=$D144,AJ$8,IF($G144=$AA$9,AJ$9,IF(LEFT($G144,5)=LEFT($AA$10,5),SUMIFS(DATA_FINAL!$AG$5:$AG$350,DATA_FINAL!$B$5:$B$350,$C144,DATA_FINAL!$D$5:$D$350,$D144),IF($G144="***","***",IFERROR(SUMIFS(DATA_FINAL!$AG$5:$AG$350,DATA_FINAL!$A$5:$A$350,$F144),"")))))</f>
        <v>***</v>
      </c>
      <c r="O144" s="307" t="str">
        <f t="shared" si="24"/>
        <v>***</v>
      </c>
    </row>
    <row r="145" spans="1:15" ht="15" customHeight="1" x14ac:dyDescent="0.35">
      <c r="A145" t="str">
        <f>IF(A144="","",IF(B144&gt;(SUMIFS(KEY!$Z$6:$Z$110,KEY!$X$6:$X$110,C145&amp;"-"&amp;A144)+1),IF((A144+1)&gt;$AA$6,"",(A144+1)),A144))</f>
        <v/>
      </c>
      <c r="B145" t="str">
        <f>IF(A145="","",COUNTIFS($A$8:$A145,A145)-2)</f>
        <v/>
      </c>
      <c r="C145" t="str">
        <f t="shared" si="23"/>
        <v>Cars.com</v>
      </c>
      <c r="D145" t="str">
        <f>IFERROR(VLOOKUP($C145&amp;"-"&amp;$A145,KEY!$X$6:$Y$110,2,FALSE),"")</f>
        <v/>
      </c>
      <c r="E145" t="str">
        <f>IF(B145=-1,"*N",IF(B145=0,"*H",IF(B145&lt;(COUNTIFS(DATA_FINAL!$B$5:$B$350,C145,DATA_FINAL!$D$5:$D$350,D145)+1),VLOOKUP(C145&amp;"-"&amp;D145&amp;"-"&amp;B145,DATA_FINAL!$F$5:$G$350,2,FALSE),IF(B145=(COUNTIFS(DATA_FINAL!$B$5:$B$350,C145,DATA_FINAL!$D$5:$D$350,D145)+1),"*T",""))))</f>
        <v/>
      </c>
      <c r="F145" t="str">
        <f t="shared" si="25"/>
        <v/>
      </c>
      <c r="G145" s="64" t="str">
        <f>IF(E145="","***",IF(E145="*N",D145,IF(E145="*H",AA$9,IF(E145="*T","TOTAL (Store Count: "&amp;B144&amp;")",IFERROR(VLOOKUP(F145,DATA_FINAL!$A$5:$G$324,7,FALSE),"")))))</f>
        <v>***</v>
      </c>
      <c r="H145" s="71" t="str">
        <f>IF($G145=$D145,AF$8,IF($G145=$AA$9,AF$9,IF(LEFT($G145,5)=LEFT($AA$10,5),SUMIFS(DATA_FINAL!$AC$5:$AC$350,DATA_FINAL!$B$5:$B$350,$C145,DATA_FINAL!$D$5:$D$350,$D145),IF($G145="***","***",IFERROR(SUMIFS(DATA_FINAL!$AC$5:$AC$350,DATA_FINAL!$A$5:$A$350,$F145),"")))))</f>
        <v>***</v>
      </c>
      <c r="I145" s="72" t="str">
        <f>IF($G145=$D145,AB$8,IF($G145=$AA$9,AB$9,IF(LEFT($G145,5)=LEFT($AA$10,5),SUMIFS(DATA_FINAL!$P$5:$P$350,DATA_FINAL!$B$5:$B$350,$C145,DATA_FINAL!$D$5:$D$350,$D145),IF($G145="***","***",IFERROR(SUMIFS(DATA_FINAL!$P$5:$P$350,DATA_FINAL!$A$5:$A$350,$F145),"")))))</f>
        <v>***</v>
      </c>
      <c r="J145" s="72" t="str">
        <f>IF($G145=$D145,AC$8,IF($G145=$AA$9,AC$9,IF(LEFT($G145,5)=LEFT($AA$10,5),SUMIFS(DATA_FINAL!$S$5:$S$350,DATA_FINAL!$B$5:$B$350,$C145,DATA_FINAL!$D$5:$D$350,$D145),IF($G145="***","***",IFERROR(SUMIFS(DATA_FINAL!$S$5:$S$350,DATA_FINAL!$A$5:$A$350,$F145),"")))))</f>
        <v>***</v>
      </c>
      <c r="K145" s="84" t="str">
        <f t="shared" si="20"/>
        <v>***</v>
      </c>
      <c r="L145" s="72" t="str">
        <f t="shared" si="21"/>
        <v>***</v>
      </c>
      <c r="M145" s="72" t="str">
        <f t="shared" si="22"/>
        <v>***</v>
      </c>
      <c r="N145" s="71" t="str">
        <f>IF($G145=$D145,AJ$8,IF($G145=$AA$9,AJ$9,IF(LEFT($G145,5)=LEFT($AA$10,5),SUMIFS(DATA_FINAL!$AG$5:$AG$350,DATA_FINAL!$B$5:$B$350,$C145,DATA_FINAL!$D$5:$D$350,$D145),IF($G145="***","***",IFERROR(SUMIFS(DATA_FINAL!$AG$5:$AG$350,DATA_FINAL!$A$5:$A$350,$F145),"")))))</f>
        <v>***</v>
      </c>
      <c r="O145" s="307" t="str">
        <f t="shared" si="24"/>
        <v>***</v>
      </c>
    </row>
    <row r="146" spans="1:15" ht="15" customHeight="1" x14ac:dyDescent="0.35">
      <c r="A146" t="str">
        <f>IF(A145="","",IF(B145&gt;(SUMIFS(KEY!$Z$6:$Z$110,KEY!$X$6:$X$110,C146&amp;"-"&amp;A145)+1),IF((A145+1)&gt;$AA$6,"",(A145+1)),A145))</f>
        <v/>
      </c>
      <c r="B146" t="str">
        <f>IF(A146="","",COUNTIFS($A$8:$A146,A146)-2)</f>
        <v/>
      </c>
      <c r="C146" t="str">
        <f t="shared" si="23"/>
        <v>Cars.com</v>
      </c>
      <c r="D146" t="str">
        <f>IFERROR(VLOOKUP($C146&amp;"-"&amp;$A146,KEY!$X$6:$Y$110,2,FALSE),"")</f>
        <v/>
      </c>
      <c r="E146" t="str">
        <f>IF(B146=-1,"*N",IF(B146=0,"*H",IF(B146&lt;(COUNTIFS(DATA_FINAL!$B$5:$B$350,C146,DATA_FINAL!$D$5:$D$350,D146)+1),VLOOKUP(C146&amp;"-"&amp;D146&amp;"-"&amp;B146,DATA_FINAL!$F$5:$G$350,2,FALSE),IF(B146=(COUNTIFS(DATA_FINAL!$B$5:$B$350,C146,DATA_FINAL!$D$5:$D$350,D146)+1),"*T",""))))</f>
        <v/>
      </c>
      <c r="F146" t="str">
        <f t="shared" si="25"/>
        <v/>
      </c>
      <c r="G146" s="64" t="str">
        <f>IF(E146="","***",IF(E146="*N",D146,IF(E146="*H",AA$9,IF(E146="*T","TOTAL (Store Count: "&amp;B145&amp;")",IFERROR(VLOOKUP(F146,DATA_FINAL!$A$5:$G$324,7,FALSE),"")))))</f>
        <v>***</v>
      </c>
      <c r="H146" s="71" t="str">
        <f>IF($G146=$D146,AF$8,IF($G146=$AA$9,AF$9,IF(LEFT($G146,5)=LEFT($AA$10,5),SUMIFS(DATA_FINAL!$AC$5:$AC$350,DATA_FINAL!$B$5:$B$350,$C146,DATA_FINAL!$D$5:$D$350,$D146),IF($G146="***","***",IFERROR(SUMIFS(DATA_FINAL!$AC$5:$AC$350,DATA_FINAL!$A$5:$A$350,$F146),"")))))</f>
        <v>***</v>
      </c>
      <c r="I146" s="72" t="str">
        <f>IF($G146=$D146,AB$8,IF($G146=$AA$9,AB$9,IF(LEFT($G146,5)=LEFT($AA$10,5),SUMIFS(DATA_FINAL!$P$5:$P$350,DATA_FINAL!$B$5:$B$350,$C146,DATA_FINAL!$D$5:$D$350,$D146),IF($G146="***","***",IFERROR(SUMIFS(DATA_FINAL!$P$5:$P$350,DATA_FINAL!$A$5:$A$350,$F146),"")))))</f>
        <v>***</v>
      </c>
      <c r="J146" s="72" t="str">
        <f>IF($G146=$D146,AC$8,IF($G146=$AA$9,AC$9,IF(LEFT($G146,5)=LEFT($AA$10,5),SUMIFS(DATA_FINAL!$S$5:$S$350,DATA_FINAL!$B$5:$B$350,$C146,DATA_FINAL!$D$5:$D$350,$D146),IF($G146="***","***",IFERROR(SUMIFS(DATA_FINAL!$S$5:$S$350,DATA_FINAL!$A$5:$A$350,$F146),"")))))</f>
        <v>***</v>
      </c>
      <c r="K146" s="84" t="str">
        <f t="shared" si="20"/>
        <v>***</v>
      </c>
      <c r="L146" s="72" t="str">
        <f t="shared" si="21"/>
        <v>***</v>
      </c>
      <c r="M146" s="72" t="str">
        <f t="shared" si="22"/>
        <v>***</v>
      </c>
      <c r="N146" s="71" t="str">
        <f>IF($G146=$D146,AJ$8,IF($G146=$AA$9,AJ$9,IF(LEFT($G146,5)=LEFT($AA$10,5),SUMIFS(DATA_FINAL!$AG$5:$AG$350,DATA_FINAL!$B$5:$B$350,$C146,DATA_FINAL!$D$5:$D$350,$D146),IF($G146="***","***",IFERROR(SUMIFS(DATA_FINAL!$AG$5:$AG$350,DATA_FINAL!$A$5:$A$350,$F146),"")))))</f>
        <v>***</v>
      </c>
      <c r="O146" s="307" t="str">
        <f t="shared" si="24"/>
        <v>***</v>
      </c>
    </row>
    <row r="147" spans="1:15" ht="15" customHeight="1" x14ac:dyDescent="0.35">
      <c r="A147" t="str">
        <f>IF(A146="","",IF(B146&gt;(SUMIFS(KEY!$Z$6:$Z$110,KEY!$X$6:$X$110,C147&amp;"-"&amp;A146)+1),IF((A146+1)&gt;$AA$6,"",(A146+1)),A146))</f>
        <v/>
      </c>
      <c r="B147" t="str">
        <f>IF(A147="","",COUNTIFS($A$8:$A147,A147)-2)</f>
        <v/>
      </c>
      <c r="C147" t="str">
        <f t="shared" si="23"/>
        <v>Cars.com</v>
      </c>
      <c r="D147" t="str">
        <f>IFERROR(VLOOKUP($C147&amp;"-"&amp;$A147,KEY!$X$6:$Y$110,2,FALSE),"")</f>
        <v/>
      </c>
      <c r="E147" t="str">
        <f>IF(B147=-1,"*N",IF(B147=0,"*H",IF(B147&lt;(COUNTIFS(DATA_FINAL!$B$5:$B$350,C147,DATA_FINAL!$D$5:$D$350,D147)+1),VLOOKUP(C147&amp;"-"&amp;D147&amp;"-"&amp;B147,DATA_FINAL!$F$5:$G$350,2,FALSE),IF(B147=(COUNTIFS(DATA_FINAL!$B$5:$B$350,C147,DATA_FINAL!$D$5:$D$350,D147)+1),"*T",""))))</f>
        <v/>
      </c>
      <c r="F147" t="str">
        <f t="shared" si="25"/>
        <v/>
      </c>
      <c r="G147" s="64" t="str">
        <f>IF(E147="","***",IF(E147="*N",D147,IF(E147="*H",AA$9,IF(E147="*T","TOTAL (Store Count: "&amp;B146&amp;")",IFERROR(VLOOKUP(F147,DATA_FINAL!$A$5:$G$324,7,FALSE),"")))))</f>
        <v>***</v>
      </c>
      <c r="H147" s="71" t="str">
        <f>IF($G147=$D147,AF$8,IF($G147=$AA$9,AF$9,IF(LEFT($G147,5)=LEFT($AA$10,5),SUMIFS(DATA_FINAL!$AC$5:$AC$350,DATA_FINAL!$B$5:$B$350,$C147,DATA_FINAL!$D$5:$D$350,$D147),IF($G147="***","***",IFERROR(SUMIFS(DATA_FINAL!$AC$5:$AC$350,DATA_FINAL!$A$5:$A$350,$F147),"")))))</f>
        <v>***</v>
      </c>
      <c r="I147" s="72" t="str">
        <f>IF($G147=$D147,AB$8,IF($G147=$AA$9,AB$9,IF(LEFT($G147,5)=LEFT($AA$10,5),SUMIFS(DATA_FINAL!$P$5:$P$350,DATA_FINAL!$B$5:$B$350,$C147,DATA_FINAL!$D$5:$D$350,$D147),IF($G147="***","***",IFERROR(SUMIFS(DATA_FINAL!$P$5:$P$350,DATA_FINAL!$A$5:$A$350,$F147),"")))))</f>
        <v>***</v>
      </c>
      <c r="J147" s="72" t="str">
        <f>IF($G147=$D147,AC$8,IF($G147=$AA$9,AC$9,IF(LEFT($G147,5)=LEFT($AA$10,5),SUMIFS(DATA_FINAL!$S$5:$S$350,DATA_FINAL!$B$5:$B$350,$C147,DATA_FINAL!$D$5:$D$350,$D147),IF($G147="***","***",IFERROR(SUMIFS(DATA_FINAL!$S$5:$S$350,DATA_FINAL!$A$5:$A$350,$F147),"")))))</f>
        <v>***</v>
      </c>
      <c r="K147" s="84" t="str">
        <f t="shared" si="20"/>
        <v>***</v>
      </c>
      <c r="L147" s="72" t="str">
        <f t="shared" si="21"/>
        <v>***</v>
      </c>
      <c r="M147" s="72" t="str">
        <f t="shared" si="22"/>
        <v>***</v>
      </c>
      <c r="N147" s="71" t="str">
        <f>IF($G147=$D147,AJ$8,IF($G147=$AA$9,AJ$9,IF(LEFT($G147,5)=LEFT($AA$10,5),SUMIFS(DATA_FINAL!$AG$5:$AG$350,DATA_FINAL!$B$5:$B$350,$C147,DATA_FINAL!$D$5:$D$350,$D147),IF($G147="***","***",IFERROR(SUMIFS(DATA_FINAL!$AG$5:$AG$350,DATA_FINAL!$A$5:$A$350,$F147),"")))))</f>
        <v>***</v>
      </c>
      <c r="O147" s="307" t="str">
        <f t="shared" si="24"/>
        <v>***</v>
      </c>
    </row>
    <row r="148" spans="1:15" ht="15" customHeight="1" x14ac:dyDescent="0.35">
      <c r="A148" t="str">
        <f>IF(A147="","",IF(B147&gt;(SUMIFS(KEY!$Z$6:$Z$110,KEY!$X$6:$X$110,C148&amp;"-"&amp;A147)+1),IF((A147+1)&gt;$AA$6,"",(A147+1)),A147))</f>
        <v/>
      </c>
      <c r="B148" t="str">
        <f>IF(A148="","",COUNTIFS($A$8:$A148,A148)-2)</f>
        <v/>
      </c>
      <c r="C148" t="str">
        <f t="shared" si="23"/>
        <v>Cars.com</v>
      </c>
      <c r="D148" t="str">
        <f>IFERROR(VLOOKUP($C148&amp;"-"&amp;$A148,KEY!$X$6:$Y$110,2,FALSE),"")</f>
        <v/>
      </c>
      <c r="E148" t="str">
        <f>IF(B148=-1,"*N",IF(B148=0,"*H",IF(B148&lt;(COUNTIFS(DATA_FINAL!$B$5:$B$350,C148,DATA_FINAL!$D$5:$D$350,D148)+1),VLOOKUP(C148&amp;"-"&amp;D148&amp;"-"&amp;B148,DATA_FINAL!$F$5:$G$350,2,FALSE),IF(B148=(COUNTIFS(DATA_FINAL!$B$5:$B$350,C148,DATA_FINAL!$D$5:$D$350,D148)+1),"*T",""))))</f>
        <v/>
      </c>
      <c r="F148" t="str">
        <f t="shared" si="25"/>
        <v/>
      </c>
      <c r="G148" s="64" t="str">
        <f>IF(E148="","***",IF(E148="*N",D148,IF(E148="*H",AA$9,IF(E148="*T","TOTAL (Store Count: "&amp;B147&amp;")",IFERROR(VLOOKUP(F148,DATA_FINAL!$A$5:$G$324,7,FALSE),"")))))</f>
        <v>***</v>
      </c>
      <c r="H148" s="71" t="str">
        <f>IF($G148=$D148,AF$8,IF($G148=$AA$9,AF$9,IF(LEFT($G148,5)=LEFT($AA$10,5),SUMIFS(DATA_FINAL!$AC$5:$AC$350,DATA_FINAL!$B$5:$B$350,$C148,DATA_FINAL!$D$5:$D$350,$D148),IF($G148="***","***",IFERROR(SUMIFS(DATA_FINAL!$AC$5:$AC$350,DATA_FINAL!$A$5:$A$350,$F148),"")))))</f>
        <v>***</v>
      </c>
      <c r="I148" s="72" t="str">
        <f>IF($G148=$D148,AB$8,IF($G148=$AA$9,AB$9,IF(LEFT($G148,5)=LEFT($AA$10,5),SUMIFS(DATA_FINAL!$P$5:$P$350,DATA_FINAL!$B$5:$B$350,$C148,DATA_FINAL!$D$5:$D$350,$D148),IF($G148="***","***",IFERROR(SUMIFS(DATA_FINAL!$P$5:$P$350,DATA_FINAL!$A$5:$A$350,$F148),"")))))</f>
        <v>***</v>
      </c>
      <c r="J148" s="72" t="str">
        <f>IF($G148=$D148,AC$8,IF($G148=$AA$9,AC$9,IF(LEFT($G148,5)=LEFT($AA$10,5),SUMIFS(DATA_FINAL!$S$5:$S$350,DATA_FINAL!$B$5:$B$350,$C148,DATA_FINAL!$D$5:$D$350,$D148),IF($G148="***","***",IFERROR(SUMIFS(DATA_FINAL!$S$5:$S$350,DATA_FINAL!$A$5:$A$350,$F148),"")))))</f>
        <v>***</v>
      </c>
      <c r="K148" s="84" t="str">
        <f t="shared" si="20"/>
        <v>***</v>
      </c>
      <c r="L148" s="72" t="str">
        <f t="shared" si="21"/>
        <v>***</v>
      </c>
      <c r="M148" s="72" t="str">
        <f t="shared" si="22"/>
        <v>***</v>
      </c>
      <c r="N148" s="71" t="str">
        <f>IF($G148=$D148,AJ$8,IF($G148=$AA$9,AJ$9,IF(LEFT($G148,5)=LEFT($AA$10,5),SUMIFS(DATA_FINAL!$AG$5:$AG$350,DATA_FINAL!$B$5:$B$350,$C148,DATA_FINAL!$D$5:$D$350,$D148),IF($G148="***","***",IFERROR(SUMIFS(DATA_FINAL!$AG$5:$AG$350,DATA_FINAL!$A$5:$A$350,$F148),"")))))</f>
        <v>***</v>
      </c>
      <c r="O148" s="307" t="str">
        <f t="shared" si="24"/>
        <v>***</v>
      </c>
    </row>
    <row r="149" spans="1:15" ht="15" customHeight="1" x14ac:dyDescent="0.35">
      <c r="A149" t="str">
        <f>IF(A148="","",IF(B148&gt;(SUMIFS(KEY!$Z$6:$Z$110,KEY!$X$6:$X$110,C149&amp;"-"&amp;A148)+1),IF((A148+1)&gt;$AA$6,"",(A148+1)),A148))</f>
        <v/>
      </c>
      <c r="B149" t="str">
        <f>IF(A149="","",COUNTIFS($A$8:$A149,A149)-2)</f>
        <v/>
      </c>
      <c r="C149" t="str">
        <f t="shared" si="23"/>
        <v>Cars.com</v>
      </c>
      <c r="D149" t="str">
        <f>IFERROR(VLOOKUP($C149&amp;"-"&amp;$A149,KEY!$X$6:$Y$110,2,FALSE),"")</f>
        <v/>
      </c>
      <c r="E149" t="str">
        <f>IF(B149=-1,"*N",IF(B149=0,"*H",IF(B149&lt;(COUNTIFS(DATA_FINAL!$B$5:$B$350,C149,DATA_FINAL!$D$5:$D$350,D149)+1),VLOOKUP(C149&amp;"-"&amp;D149&amp;"-"&amp;B149,DATA_FINAL!$F$5:$G$350,2,FALSE),IF(B149=(COUNTIFS(DATA_FINAL!$B$5:$B$350,C149,DATA_FINAL!$D$5:$D$350,D149)+1),"*T",""))))</f>
        <v/>
      </c>
      <c r="F149" t="str">
        <f t="shared" si="25"/>
        <v/>
      </c>
      <c r="G149" s="64" t="str">
        <f>IF(E149="","***",IF(E149="*N",D149,IF(E149="*H",AA$9,IF(E149="*T","TOTAL (Store Count: "&amp;B148&amp;")",IFERROR(VLOOKUP(F149,DATA_FINAL!$A$5:$G$324,7,FALSE),"")))))</f>
        <v>***</v>
      </c>
      <c r="H149" s="71" t="str">
        <f>IF($G149=$D149,AF$8,IF($G149=$AA$9,AF$9,IF(LEFT($G149,5)=LEFT($AA$10,5),SUMIFS(DATA_FINAL!$AC$5:$AC$350,DATA_FINAL!$B$5:$B$350,$C149,DATA_FINAL!$D$5:$D$350,$D149),IF($G149="***","***",IFERROR(SUMIFS(DATA_FINAL!$AC$5:$AC$350,DATA_FINAL!$A$5:$A$350,$F149),"")))))</f>
        <v>***</v>
      </c>
      <c r="I149" s="72" t="str">
        <f>IF($G149=$D149,AB$8,IF($G149=$AA$9,AB$9,IF(LEFT($G149,5)=LEFT($AA$10,5),SUMIFS(DATA_FINAL!$P$5:$P$350,DATA_FINAL!$B$5:$B$350,$C149,DATA_FINAL!$D$5:$D$350,$D149),IF($G149="***","***",IFERROR(SUMIFS(DATA_FINAL!$P$5:$P$350,DATA_FINAL!$A$5:$A$350,$F149),"")))))</f>
        <v>***</v>
      </c>
      <c r="J149" s="72" t="str">
        <f>IF($G149=$D149,AC$8,IF($G149=$AA$9,AC$9,IF(LEFT($G149,5)=LEFT($AA$10,5),SUMIFS(DATA_FINAL!$S$5:$S$350,DATA_FINAL!$B$5:$B$350,$C149,DATA_FINAL!$D$5:$D$350,$D149),IF($G149="***","***",IFERROR(SUMIFS(DATA_FINAL!$S$5:$S$350,DATA_FINAL!$A$5:$A$350,$F149),"")))))</f>
        <v>***</v>
      </c>
      <c r="K149" s="84" t="str">
        <f t="shared" si="20"/>
        <v>***</v>
      </c>
      <c r="L149" s="72" t="str">
        <f t="shared" si="21"/>
        <v>***</v>
      </c>
      <c r="M149" s="72" t="str">
        <f t="shared" si="22"/>
        <v>***</v>
      </c>
      <c r="N149" s="71" t="str">
        <f>IF($G149=$D149,AJ$8,IF($G149=$AA$9,AJ$9,IF(LEFT($G149,5)=LEFT($AA$10,5),SUMIFS(DATA_FINAL!$AG$5:$AG$350,DATA_FINAL!$B$5:$B$350,$C149,DATA_FINAL!$D$5:$D$350,$D149),IF($G149="***","***",IFERROR(SUMIFS(DATA_FINAL!$AG$5:$AG$350,DATA_FINAL!$A$5:$A$350,$F149),"")))))</f>
        <v>***</v>
      </c>
      <c r="O149" s="307" t="str">
        <f t="shared" si="24"/>
        <v>***</v>
      </c>
    </row>
    <row r="150" spans="1:15" ht="15" customHeight="1" x14ac:dyDescent="0.35">
      <c r="A150" t="str">
        <f>IF(A149="","",IF(B149&gt;(SUMIFS(KEY!$Z$6:$Z$110,KEY!$X$6:$X$110,C150&amp;"-"&amp;A149)+1),IF((A149+1)&gt;$AA$6,"",(A149+1)),A149))</f>
        <v/>
      </c>
      <c r="B150" t="str">
        <f>IF(A150="","",COUNTIFS($A$8:$A150,A150)-2)</f>
        <v/>
      </c>
      <c r="C150" t="str">
        <f t="shared" si="23"/>
        <v>Cars.com</v>
      </c>
      <c r="D150" t="str">
        <f>IFERROR(VLOOKUP($C150&amp;"-"&amp;$A150,KEY!$X$6:$Y$110,2,FALSE),"")</f>
        <v/>
      </c>
      <c r="E150" t="str">
        <f>IF(B150=-1,"*N",IF(B150=0,"*H",IF(B150&lt;(COUNTIFS(DATA_FINAL!$B$5:$B$350,C150,DATA_FINAL!$D$5:$D$350,D150)+1),VLOOKUP(C150&amp;"-"&amp;D150&amp;"-"&amp;B150,DATA_FINAL!$F$5:$G$350,2,FALSE),IF(B150=(COUNTIFS(DATA_FINAL!$B$5:$B$350,C150,DATA_FINAL!$D$5:$D$350,D150)+1),"*T",""))))</f>
        <v/>
      </c>
      <c r="F150" t="str">
        <f t="shared" si="25"/>
        <v/>
      </c>
      <c r="G150" s="64" t="str">
        <f>IF(E150="","***",IF(E150="*N",D150,IF(E150="*H",AA$9,IF(E150="*T","TOTAL (Store Count: "&amp;B149&amp;")",IFERROR(VLOOKUP(F150,DATA_FINAL!$A$5:$G$324,7,FALSE),"")))))</f>
        <v>***</v>
      </c>
      <c r="H150" s="71" t="str">
        <f>IF($G150=$D150,AF$8,IF($G150=$AA$9,AF$9,IF(LEFT($G150,5)=LEFT($AA$10,5),SUMIFS(DATA_FINAL!$AC$5:$AC$350,DATA_FINAL!$B$5:$B$350,$C150,DATA_FINAL!$D$5:$D$350,$D150),IF($G150="***","***",IFERROR(SUMIFS(DATA_FINAL!$AC$5:$AC$350,DATA_FINAL!$A$5:$A$350,$F150),"")))))</f>
        <v>***</v>
      </c>
      <c r="I150" s="72" t="str">
        <f>IF($G150=$D150,AB$8,IF($G150=$AA$9,AB$9,IF(LEFT($G150,5)=LEFT($AA$10,5),SUMIFS(DATA_FINAL!$P$5:$P$350,DATA_FINAL!$B$5:$B$350,$C150,DATA_FINAL!$D$5:$D$350,$D150),IF($G150="***","***",IFERROR(SUMIFS(DATA_FINAL!$P$5:$P$350,DATA_FINAL!$A$5:$A$350,$F150),"")))))</f>
        <v>***</v>
      </c>
      <c r="J150" s="72" t="str">
        <f>IF($G150=$D150,AC$8,IF($G150=$AA$9,AC$9,IF(LEFT($G150,5)=LEFT($AA$10,5),SUMIFS(DATA_FINAL!$S$5:$S$350,DATA_FINAL!$B$5:$B$350,$C150,DATA_FINAL!$D$5:$D$350,$D150),IF($G150="***","***",IFERROR(SUMIFS(DATA_FINAL!$S$5:$S$350,DATA_FINAL!$A$5:$A$350,$F150),"")))))</f>
        <v>***</v>
      </c>
      <c r="K150" s="84" t="str">
        <f t="shared" si="20"/>
        <v>***</v>
      </c>
      <c r="L150" s="72" t="str">
        <f t="shared" si="21"/>
        <v>***</v>
      </c>
      <c r="M150" s="72" t="str">
        <f t="shared" si="22"/>
        <v>***</v>
      </c>
      <c r="N150" s="71" t="str">
        <f>IF($G150=$D150,AJ$8,IF($G150=$AA$9,AJ$9,IF(LEFT($G150,5)=LEFT($AA$10,5),SUMIFS(DATA_FINAL!$AG$5:$AG$350,DATA_FINAL!$B$5:$B$350,$C150,DATA_FINAL!$D$5:$D$350,$D150),IF($G150="***","***",IFERROR(SUMIFS(DATA_FINAL!$AG$5:$AG$350,DATA_FINAL!$A$5:$A$350,$F150),"")))))</f>
        <v>***</v>
      </c>
      <c r="O150" s="307" t="str">
        <f t="shared" si="24"/>
        <v>***</v>
      </c>
    </row>
    <row r="151" spans="1:15" ht="15" customHeight="1" x14ac:dyDescent="0.35">
      <c r="A151" t="str">
        <f>IF(A150="","",IF(B150&gt;(SUMIFS(KEY!$Z$6:$Z$110,KEY!$X$6:$X$110,C151&amp;"-"&amp;A150)+1),IF((A150+1)&gt;$AA$6,"",(A150+1)),A150))</f>
        <v/>
      </c>
      <c r="B151" t="str">
        <f>IF(A151="","",COUNTIFS($A$8:$A151,A151)-2)</f>
        <v/>
      </c>
      <c r="C151" t="str">
        <f t="shared" si="23"/>
        <v>Cars.com</v>
      </c>
      <c r="D151" t="str">
        <f>IFERROR(VLOOKUP($C151&amp;"-"&amp;$A151,KEY!$X$6:$Y$110,2,FALSE),"")</f>
        <v/>
      </c>
      <c r="E151" t="str">
        <f>IF(B151=-1,"*N",IF(B151=0,"*H",IF(B151&lt;(COUNTIFS(DATA_FINAL!$B$5:$B$350,C151,DATA_FINAL!$D$5:$D$350,D151)+1),VLOOKUP(C151&amp;"-"&amp;D151&amp;"-"&amp;B151,DATA_FINAL!$F$5:$G$350,2,FALSE),IF(B151=(COUNTIFS(DATA_FINAL!$B$5:$B$350,C151,DATA_FINAL!$D$5:$D$350,D151)+1),"*T",""))))</f>
        <v/>
      </c>
      <c r="F151" t="str">
        <f t="shared" si="25"/>
        <v/>
      </c>
      <c r="G151" s="64" t="str">
        <f>IF(E151="","***",IF(E151="*N",D151,IF(E151="*H",AA$9,IF(E151="*T","TOTAL (Store Count: "&amp;B150&amp;")",IFERROR(VLOOKUP(F151,DATA_FINAL!$A$5:$G$324,7,FALSE),"")))))</f>
        <v>***</v>
      </c>
      <c r="H151" s="71" t="str">
        <f>IF($G151=$D151,AF$8,IF($G151=$AA$9,AF$9,IF(LEFT($G151,5)=LEFT($AA$10,5),SUMIFS(DATA_FINAL!$AC$5:$AC$350,DATA_FINAL!$B$5:$B$350,$C151,DATA_FINAL!$D$5:$D$350,$D151),IF($G151="***","***",IFERROR(SUMIFS(DATA_FINAL!$AC$5:$AC$350,DATA_FINAL!$A$5:$A$350,$F151),"")))))</f>
        <v>***</v>
      </c>
      <c r="I151" s="72" t="str">
        <f>IF($G151=$D151,AB$8,IF($G151=$AA$9,AB$9,IF(LEFT($G151,5)=LEFT($AA$10,5),SUMIFS(DATA_FINAL!$P$5:$P$350,DATA_FINAL!$B$5:$B$350,$C151,DATA_FINAL!$D$5:$D$350,$D151),IF($G151="***","***",IFERROR(SUMIFS(DATA_FINAL!$P$5:$P$350,DATA_FINAL!$A$5:$A$350,$F151),"")))))</f>
        <v>***</v>
      </c>
      <c r="J151" s="72" t="str">
        <f>IF($G151=$D151,AC$8,IF($G151=$AA$9,AC$9,IF(LEFT($G151,5)=LEFT($AA$10,5),SUMIFS(DATA_FINAL!$S$5:$S$350,DATA_FINAL!$B$5:$B$350,$C151,DATA_FINAL!$D$5:$D$350,$D151),IF($G151="***","***",IFERROR(SUMIFS(DATA_FINAL!$S$5:$S$350,DATA_FINAL!$A$5:$A$350,$F151),"")))))</f>
        <v>***</v>
      </c>
      <c r="K151" s="84" t="str">
        <f t="shared" si="20"/>
        <v>***</v>
      </c>
      <c r="L151" s="72" t="str">
        <f t="shared" si="21"/>
        <v>***</v>
      </c>
      <c r="M151" s="72" t="str">
        <f t="shared" si="22"/>
        <v>***</v>
      </c>
      <c r="N151" s="71" t="str">
        <f>IF($G151=$D151,AJ$8,IF($G151=$AA$9,AJ$9,IF(LEFT($G151,5)=LEFT($AA$10,5),SUMIFS(DATA_FINAL!$AG$5:$AG$350,DATA_FINAL!$B$5:$B$350,$C151,DATA_FINAL!$D$5:$D$350,$D151),IF($G151="***","***",IFERROR(SUMIFS(DATA_FINAL!$AG$5:$AG$350,DATA_FINAL!$A$5:$A$350,$F151),"")))))</f>
        <v>***</v>
      </c>
      <c r="O151" s="307" t="str">
        <f t="shared" si="24"/>
        <v>***</v>
      </c>
    </row>
    <row r="152" spans="1:15" ht="15" customHeight="1" x14ac:dyDescent="0.35">
      <c r="A152" t="str">
        <f>IF(A151="","",IF(B151&gt;(SUMIFS(KEY!$Z$6:$Z$110,KEY!$X$6:$X$110,C152&amp;"-"&amp;A151)+1),IF((A151+1)&gt;$AA$6,"",(A151+1)),A151))</f>
        <v/>
      </c>
      <c r="B152" t="str">
        <f>IF(A152="","",COUNTIFS($A$8:$A152,A152)-2)</f>
        <v/>
      </c>
      <c r="C152" t="str">
        <f t="shared" si="23"/>
        <v>Cars.com</v>
      </c>
      <c r="D152" t="str">
        <f>IFERROR(VLOOKUP($C152&amp;"-"&amp;$A152,KEY!$X$6:$Y$110,2,FALSE),"")</f>
        <v/>
      </c>
      <c r="E152" t="str">
        <f>IF(B152=-1,"*N",IF(B152=0,"*H",IF(B152&lt;(COUNTIFS(DATA_FINAL!$B$5:$B$350,C152,DATA_FINAL!$D$5:$D$350,D152)+1),VLOOKUP(C152&amp;"-"&amp;D152&amp;"-"&amp;B152,DATA_FINAL!$F$5:$G$350,2,FALSE),IF(B152=(COUNTIFS(DATA_FINAL!$B$5:$B$350,C152,DATA_FINAL!$D$5:$D$350,D152)+1),"*T",""))))</f>
        <v/>
      </c>
      <c r="F152" t="str">
        <f t="shared" si="25"/>
        <v/>
      </c>
      <c r="G152" s="64" t="str">
        <f>IF(E152="","***",IF(E152="*N",D152,IF(E152="*H",AA$9,IF(E152="*T","TOTAL (Store Count: "&amp;B151&amp;")",IFERROR(VLOOKUP(F152,DATA_FINAL!$A$5:$G$324,7,FALSE),"")))))</f>
        <v>***</v>
      </c>
      <c r="H152" s="71" t="str">
        <f>IF($G152=$D152,AF$8,IF($G152=$AA$9,AF$9,IF(LEFT($G152,5)=LEFT($AA$10,5),SUMIFS(DATA_FINAL!$AC$5:$AC$350,DATA_FINAL!$B$5:$B$350,$C152,DATA_FINAL!$D$5:$D$350,$D152),IF($G152="***","***",IFERROR(SUMIFS(DATA_FINAL!$AC$5:$AC$350,DATA_FINAL!$A$5:$A$350,$F152),"")))))</f>
        <v>***</v>
      </c>
      <c r="I152" s="72" t="str">
        <f>IF($G152=$D152,AB$8,IF($G152=$AA$9,AB$9,IF(LEFT($G152,5)=LEFT($AA$10,5),SUMIFS(DATA_FINAL!$P$5:$P$350,DATA_FINAL!$B$5:$B$350,$C152,DATA_FINAL!$D$5:$D$350,$D152),IF($G152="***","***",IFERROR(SUMIFS(DATA_FINAL!$P$5:$P$350,DATA_FINAL!$A$5:$A$350,$F152),"")))))</f>
        <v>***</v>
      </c>
      <c r="J152" s="72" t="str">
        <f>IF($G152=$D152,AC$8,IF($G152=$AA$9,AC$9,IF(LEFT($G152,5)=LEFT($AA$10,5),SUMIFS(DATA_FINAL!$S$5:$S$350,DATA_FINAL!$B$5:$B$350,$C152,DATA_FINAL!$D$5:$D$350,$D152),IF($G152="***","***",IFERROR(SUMIFS(DATA_FINAL!$S$5:$S$350,DATA_FINAL!$A$5:$A$350,$F152),"")))))</f>
        <v>***</v>
      </c>
      <c r="K152" s="84" t="str">
        <f t="shared" si="20"/>
        <v>***</v>
      </c>
      <c r="L152" s="72" t="str">
        <f t="shared" si="21"/>
        <v>***</v>
      </c>
      <c r="M152" s="72" t="str">
        <f t="shared" si="22"/>
        <v>***</v>
      </c>
      <c r="N152" s="71" t="str">
        <f>IF($G152=$D152,AJ$8,IF($G152=$AA$9,AJ$9,IF(LEFT($G152,5)=LEFT($AA$10,5),SUMIFS(DATA_FINAL!$AG$5:$AG$350,DATA_FINAL!$B$5:$B$350,$C152,DATA_FINAL!$D$5:$D$350,$D152),IF($G152="***","***",IFERROR(SUMIFS(DATA_FINAL!$AG$5:$AG$350,DATA_FINAL!$A$5:$A$350,$F152),"")))))</f>
        <v>***</v>
      </c>
      <c r="O152" s="307" t="str">
        <f t="shared" si="24"/>
        <v>***</v>
      </c>
    </row>
    <row r="153" spans="1:15" ht="15" customHeight="1" x14ac:dyDescent="0.35">
      <c r="A153" t="str">
        <f>IF(A152="","",IF(B152&gt;(SUMIFS(KEY!$Z$6:$Z$110,KEY!$X$6:$X$110,C153&amp;"-"&amp;A152)+1),IF((A152+1)&gt;$AA$6,"",(A152+1)),A152))</f>
        <v/>
      </c>
      <c r="B153" t="str">
        <f>IF(A153="","",COUNTIFS($A$8:$A153,A153)-2)</f>
        <v/>
      </c>
      <c r="C153" t="str">
        <f t="shared" si="23"/>
        <v>Cars.com</v>
      </c>
      <c r="D153" t="str">
        <f>IFERROR(VLOOKUP($C153&amp;"-"&amp;$A153,KEY!$X$6:$Y$110,2,FALSE),"")</f>
        <v/>
      </c>
      <c r="E153" t="str">
        <f>IF(B153=-1,"*N",IF(B153=0,"*H",IF(B153&lt;(COUNTIFS(DATA_FINAL!$B$5:$B$350,C153,DATA_FINAL!$D$5:$D$350,D153)+1),VLOOKUP(C153&amp;"-"&amp;D153&amp;"-"&amp;B153,DATA_FINAL!$F$5:$G$350,2,FALSE),IF(B153=(COUNTIFS(DATA_FINAL!$B$5:$B$350,C153,DATA_FINAL!$D$5:$D$350,D153)+1),"*T",""))))</f>
        <v/>
      </c>
      <c r="F153" t="str">
        <f t="shared" si="25"/>
        <v/>
      </c>
      <c r="G153" s="64" t="str">
        <f>IF(E153="","***",IF(E153="*N",D153,IF(E153="*H",AA$9,IF(E153="*T","TOTAL (Store Count: "&amp;B152&amp;")",IFERROR(VLOOKUP(F153,DATA_FINAL!$A$5:$G$324,7,FALSE),"")))))</f>
        <v>***</v>
      </c>
      <c r="H153" s="71" t="str">
        <f>IF($G153=$D153,AF$8,IF($G153=$AA$9,AF$9,IF(LEFT($G153,5)=LEFT($AA$10,5),SUMIFS(DATA_FINAL!$AC$5:$AC$350,DATA_FINAL!$B$5:$B$350,$C153,DATA_FINAL!$D$5:$D$350,$D153),IF($G153="***","***",IFERROR(SUMIFS(DATA_FINAL!$AC$5:$AC$350,DATA_FINAL!$A$5:$A$350,$F153),"")))))</f>
        <v>***</v>
      </c>
      <c r="I153" s="72" t="str">
        <f>IF($G153=$D153,AB$8,IF($G153=$AA$9,AB$9,IF(LEFT($G153,5)=LEFT($AA$10,5),SUMIFS(DATA_FINAL!$P$5:$P$350,DATA_FINAL!$B$5:$B$350,$C153,DATA_FINAL!$D$5:$D$350,$D153),IF($G153="***","***",IFERROR(SUMIFS(DATA_FINAL!$P$5:$P$350,DATA_FINAL!$A$5:$A$350,$F153),"")))))</f>
        <v>***</v>
      </c>
      <c r="J153" s="72" t="str">
        <f>IF($G153=$D153,AC$8,IF($G153=$AA$9,AC$9,IF(LEFT($G153,5)=LEFT($AA$10,5),SUMIFS(DATA_FINAL!$S$5:$S$350,DATA_FINAL!$B$5:$B$350,$C153,DATA_FINAL!$D$5:$D$350,$D153),IF($G153="***","***",IFERROR(SUMIFS(DATA_FINAL!$S$5:$S$350,DATA_FINAL!$A$5:$A$350,$F153),"")))))</f>
        <v>***</v>
      </c>
      <c r="K153" s="84" t="str">
        <f t="shared" si="20"/>
        <v>***</v>
      </c>
      <c r="L153" s="72" t="str">
        <f t="shared" si="21"/>
        <v>***</v>
      </c>
      <c r="M153" s="72" t="str">
        <f t="shared" si="22"/>
        <v>***</v>
      </c>
      <c r="N153" s="71" t="str">
        <f>IF($G153=$D153,AJ$8,IF($G153=$AA$9,AJ$9,IF(LEFT($G153,5)=LEFT($AA$10,5),SUMIFS(DATA_FINAL!$AG$5:$AG$350,DATA_FINAL!$B$5:$B$350,$C153,DATA_FINAL!$D$5:$D$350,$D153),IF($G153="***","***",IFERROR(SUMIFS(DATA_FINAL!$AG$5:$AG$350,DATA_FINAL!$A$5:$A$350,$F153),"")))))</f>
        <v>***</v>
      </c>
      <c r="O153" s="307" t="str">
        <f t="shared" si="24"/>
        <v>***</v>
      </c>
    </row>
    <row r="154" spans="1:15" ht="15" customHeight="1" x14ac:dyDescent="0.35">
      <c r="A154" t="str">
        <f>IF(A153="","",IF(B153&gt;(SUMIFS(KEY!$Z$6:$Z$110,KEY!$X$6:$X$110,C154&amp;"-"&amp;A153)+1),IF((A153+1)&gt;$AA$6,"",(A153+1)),A153))</f>
        <v/>
      </c>
      <c r="B154" t="str">
        <f>IF(A154="","",COUNTIFS($A$8:$A154,A154)-2)</f>
        <v/>
      </c>
      <c r="C154" t="str">
        <f t="shared" si="23"/>
        <v>Cars.com</v>
      </c>
      <c r="D154" t="str">
        <f>IFERROR(VLOOKUP($C154&amp;"-"&amp;$A154,KEY!$X$6:$Y$110,2,FALSE),"")</f>
        <v/>
      </c>
      <c r="E154" t="str">
        <f>IF(B154=-1,"*N",IF(B154=0,"*H",IF(B154&lt;(COUNTIFS(DATA_FINAL!$B$5:$B$350,C154,DATA_FINAL!$D$5:$D$350,D154)+1),VLOOKUP(C154&amp;"-"&amp;D154&amp;"-"&amp;B154,DATA_FINAL!$F$5:$G$350,2,FALSE),IF(B154=(COUNTIFS(DATA_FINAL!$B$5:$B$350,C154,DATA_FINAL!$D$5:$D$350,D154)+1),"*T",""))))</f>
        <v/>
      </c>
      <c r="F154" t="str">
        <f t="shared" si="25"/>
        <v/>
      </c>
      <c r="G154" s="64" t="str">
        <f>IF(E154="","***",IF(E154="*N",D154,IF(E154="*H",AA$9,IF(E154="*T","TOTAL (Store Count: "&amp;B153&amp;")",IFERROR(VLOOKUP(F154,DATA_FINAL!$A$5:$G$324,7,FALSE),"")))))</f>
        <v>***</v>
      </c>
      <c r="H154" s="71" t="str">
        <f>IF($G154=$D154,AF$8,IF($G154=$AA$9,AF$9,IF(LEFT($G154,5)=LEFT($AA$10,5),SUMIFS(DATA_FINAL!$AC$5:$AC$350,DATA_FINAL!$B$5:$B$350,$C154,DATA_FINAL!$D$5:$D$350,$D154),IF($G154="***","***",IFERROR(SUMIFS(DATA_FINAL!$AC$5:$AC$350,DATA_FINAL!$A$5:$A$350,$F154),"")))))</f>
        <v>***</v>
      </c>
      <c r="I154" s="72" t="str">
        <f>IF($G154=$D154,AB$8,IF($G154=$AA$9,AB$9,IF(LEFT($G154,5)=LEFT($AA$10,5),SUMIFS(DATA_FINAL!$P$5:$P$350,DATA_FINAL!$B$5:$B$350,$C154,DATA_FINAL!$D$5:$D$350,$D154),IF($G154="***","***",IFERROR(SUMIFS(DATA_FINAL!$P$5:$P$350,DATA_FINAL!$A$5:$A$350,$F154),"")))))</f>
        <v>***</v>
      </c>
      <c r="J154" s="72" t="str">
        <f>IF($G154=$D154,AC$8,IF($G154=$AA$9,AC$9,IF(LEFT($G154,5)=LEFT($AA$10,5),SUMIFS(DATA_FINAL!$S$5:$S$350,DATA_FINAL!$B$5:$B$350,$C154,DATA_FINAL!$D$5:$D$350,$D154),IF($G154="***","***",IFERROR(SUMIFS(DATA_FINAL!$S$5:$S$350,DATA_FINAL!$A$5:$A$350,$F154),"")))))</f>
        <v>***</v>
      </c>
      <c r="K154" s="84" t="str">
        <f t="shared" si="20"/>
        <v>***</v>
      </c>
      <c r="L154" s="72" t="str">
        <f t="shared" si="21"/>
        <v>***</v>
      </c>
      <c r="M154" s="72" t="str">
        <f t="shared" si="22"/>
        <v>***</v>
      </c>
      <c r="N154" s="71" t="str">
        <f>IF($G154=$D154,AJ$8,IF($G154=$AA$9,AJ$9,IF(LEFT($G154,5)=LEFT($AA$10,5),SUMIFS(DATA_FINAL!$AG$5:$AG$350,DATA_FINAL!$B$5:$B$350,$C154,DATA_FINAL!$D$5:$D$350,$D154),IF($G154="***","***",IFERROR(SUMIFS(DATA_FINAL!$AG$5:$AG$350,DATA_FINAL!$A$5:$A$350,$F154),"")))))</f>
        <v>***</v>
      </c>
      <c r="O154" s="307" t="str">
        <f t="shared" si="24"/>
        <v>***</v>
      </c>
    </row>
    <row r="155" spans="1:15" ht="15" customHeight="1" x14ac:dyDescent="0.35">
      <c r="A155" t="str">
        <f>IF(A154="","",IF(B154&gt;(SUMIFS(KEY!$Z$6:$Z$110,KEY!$X$6:$X$110,C155&amp;"-"&amp;A154)+1),IF((A154+1)&gt;$AA$6,"",(A154+1)),A154))</f>
        <v/>
      </c>
      <c r="B155" t="str">
        <f>IF(A155="","",COUNTIFS($A$8:$A155,A155)-2)</f>
        <v/>
      </c>
      <c r="C155" t="str">
        <f t="shared" si="23"/>
        <v>Cars.com</v>
      </c>
      <c r="D155" t="str">
        <f>IFERROR(VLOOKUP($C155&amp;"-"&amp;$A155,KEY!$X$6:$Y$110,2,FALSE),"")</f>
        <v/>
      </c>
      <c r="E155" t="str">
        <f>IF(B155=-1,"*N",IF(B155=0,"*H",IF(B155&lt;(COUNTIFS(DATA_FINAL!$B$5:$B$350,C155,DATA_FINAL!$D$5:$D$350,D155)+1),VLOOKUP(C155&amp;"-"&amp;D155&amp;"-"&amp;B155,DATA_FINAL!$F$5:$G$350,2,FALSE),IF(B155=(COUNTIFS(DATA_FINAL!$B$5:$B$350,C155,DATA_FINAL!$D$5:$D$350,D155)+1),"*T",""))))</f>
        <v/>
      </c>
      <c r="F155" t="str">
        <f t="shared" si="25"/>
        <v/>
      </c>
      <c r="G155" s="64" t="str">
        <f>IF(E155="","***",IF(E155="*N",D155,IF(E155="*H",AA$9,IF(E155="*T","TOTAL (Store Count: "&amp;B154&amp;")",IFERROR(VLOOKUP(F155,DATA_FINAL!$A$5:$G$324,7,FALSE),"")))))</f>
        <v>***</v>
      </c>
      <c r="H155" s="71" t="str">
        <f>IF($G155=$D155,AF$8,IF($G155=$AA$9,AF$9,IF(LEFT($G155,5)=LEFT($AA$10,5),SUMIFS(DATA_FINAL!$AC$5:$AC$350,DATA_FINAL!$B$5:$B$350,$C155,DATA_FINAL!$D$5:$D$350,$D155),IF($G155="***","***",IFERROR(SUMIFS(DATA_FINAL!$AC$5:$AC$350,DATA_FINAL!$A$5:$A$350,$F155),"")))))</f>
        <v>***</v>
      </c>
      <c r="I155" s="72" t="str">
        <f>IF($G155=$D155,AB$8,IF($G155=$AA$9,AB$9,IF(LEFT($G155,5)=LEFT($AA$10,5),SUMIFS(DATA_FINAL!$P$5:$P$350,DATA_FINAL!$B$5:$B$350,$C155,DATA_FINAL!$D$5:$D$350,$D155),IF($G155="***","***",IFERROR(SUMIFS(DATA_FINAL!$P$5:$P$350,DATA_FINAL!$A$5:$A$350,$F155),"")))))</f>
        <v>***</v>
      </c>
      <c r="J155" s="72" t="str">
        <f>IF($G155=$D155,AC$8,IF($G155=$AA$9,AC$9,IF(LEFT($G155,5)=LEFT($AA$10,5),SUMIFS(DATA_FINAL!$S$5:$S$350,DATA_FINAL!$B$5:$B$350,$C155,DATA_FINAL!$D$5:$D$350,$D155),IF($G155="***","***",IFERROR(SUMIFS(DATA_FINAL!$S$5:$S$350,DATA_FINAL!$A$5:$A$350,$F155),"")))))</f>
        <v>***</v>
      </c>
      <c r="K155" s="84" t="str">
        <f t="shared" si="20"/>
        <v>***</v>
      </c>
      <c r="L155" s="72" t="str">
        <f t="shared" si="21"/>
        <v>***</v>
      </c>
      <c r="M155" s="72" t="str">
        <f t="shared" si="22"/>
        <v>***</v>
      </c>
      <c r="N155" s="71" t="str">
        <f>IF($G155=$D155,AJ$8,IF($G155=$AA$9,AJ$9,IF(LEFT($G155,5)=LEFT($AA$10,5),SUMIFS(DATA_FINAL!$AG$5:$AG$350,DATA_FINAL!$B$5:$B$350,$C155,DATA_FINAL!$D$5:$D$350,$D155),IF($G155="***","***",IFERROR(SUMIFS(DATA_FINAL!$AG$5:$AG$350,DATA_FINAL!$A$5:$A$350,$F155),"")))))</f>
        <v>***</v>
      </c>
      <c r="O155" s="307" t="str">
        <f t="shared" si="24"/>
        <v>***</v>
      </c>
    </row>
    <row r="156" spans="1:15" ht="15" customHeight="1" x14ac:dyDescent="0.35">
      <c r="A156" t="str">
        <f>IF(A155="","",IF(B155&gt;(SUMIFS(KEY!$Z$6:$Z$110,KEY!$X$6:$X$110,C156&amp;"-"&amp;A155)+1),IF((A155+1)&gt;$AA$6,"",(A155+1)),A155))</f>
        <v/>
      </c>
      <c r="B156" t="str">
        <f>IF(A156="","",COUNTIFS($A$8:$A156,A156)-2)</f>
        <v/>
      </c>
      <c r="C156" t="str">
        <f t="shared" si="23"/>
        <v>Cars.com</v>
      </c>
      <c r="D156" t="str">
        <f>IFERROR(VLOOKUP($C156&amp;"-"&amp;$A156,KEY!$X$6:$Y$110,2,FALSE),"")</f>
        <v/>
      </c>
      <c r="E156" t="str">
        <f>IF(B156=-1,"*N",IF(B156=0,"*H",IF(B156&lt;(COUNTIFS(DATA_FINAL!$B$5:$B$350,C156,DATA_FINAL!$D$5:$D$350,D156)+1),VLOOKUP(C156&amp;"-"&amp;D156&amp;"-"&amp;B156,DATA_FINAL!$F$5:$G$350,2,FALSE),IF(B156=(COUNTIFS(DATA_FINAL!$B$5:$B$350,C156,DATA_FINAL!$D$5:$D$350,D156)+1),"*T",""))))</f>
        <v/>
      </c>
      <c r="F156" t="str">
        <f t="shared" si="25"/>
        <v/>
      </c>
      <c r="G156" s="64" t="str">
        <f>IF(E156="","***",IF(E156="*N",D156,IF(E156="*H",AA$9,IF(E156="*T","TOTAL (Store Count: "&amp;B155&amp;")",IFERROR(VLOOKUP(F156,DATA_FINAL!$A$5:$G$324,7,FALSE),"")))))</f>
        <v>***</v>
      </c>
      <c r="H156" s="71" t="str">
        <f>IF($G156=$D156,AF$8,IF($G156=$AA$9,AF$9,IF(LEFT($G156,5)=LEFT($AA$10,5),SUMIFS(DATA_FINAL!$AC$5:$AC$350,DATA_FINAL!$B$5:$B$350,$C156,DATA_FINAL!$D$5:$D$350,$D156),IF($G156="***","***",IFERROR(SUMIFS(DATA_FINAL!$AC$5:$AC$350,DATA_FINAL!$A$5:$A$350,$F156),"")))))</f>
        <v>***</v>
      </c>
      <c r="I156" s="72" t="str">
        <f>IF($G156=$D156,AB$8,IF($G156=$AA$9,AB$9,IF(LEFT($G156,5)=LEFT($AA$10,5),SUMIFS(DATA_FINAL!$P$5:$P$350,DATA_FINAL!$B$5:$B$350,$C156,DATA_FINAL!$D$5:$D$350,$D156),IF($G156="***","***",IFERROR(SUMIFS(DATA_FINAL!$P$5:$P$350,DATA_FINAL!$A$5:$A$350,$F156),"")))))</f>
        <v>***</v>
      </c>
      <c r="J156" s="72" t="str">
        <f>IF($G156=$D156,AC$8,IF($G156=$AA$9,AC$9,IF(LEFT($G156,5)=LEFT($AA$10,5),SUMIFS(DATA_FINAL!$S$5:$S$350,DATA_FINAL!$B$5:$B$350,$C156,DATA_FINAL!$D$5:$D$350,$D156),IF($G156="***","***",IFERROR(SUMIFS(DATA_FINAL!$S$5:$S$350,DATA_FINAL!$A$5:$A$350,$F156),"")))))</f>
        <v>***</v>
      </c>
      <c r="K156" s="84" t="str">
        <f t="shared" si="20"/>
        <v>***</v>
      </c>
      <c r="L156" s="72" t="str">
        <f t="shared" si="21"/>
        <v>***</v>
      </c>
      <c r="M156" s="72" t="str">
        <f t="shared" si="22"/>
        <v>***</v>
      </c>
      <c r="N156" s="71" t="str">
        <f>IF($G156=$D156,AJ$8,IF($G156=$AA$9,AJ$9,IF(LEFT($G156,5)=LEFT($AA$10,5),SUMIFS(DATA_FINAL!$AG$5:$AG$350,DATA_FINAL!$B$5:$B$350,$C156,DATA_FINAL!$D$5:$D$350,$D156),IF($G156="***","***",IFERROR(SUMIFS(DATA_FINAL!$AG$5:$AG$350,DATA_FINAL!$A$5:$A$350,$F156),"")))))</f>
        <v>***</v>
      </c>
      <c r="O156" s="307" t="str">
        <f t="shared" si="24"/>
        <v>***</v>
      </c>
    </row>
    <row r="157" spans="1:15" ht="15" customHeight="1" x14ac:dyDescent="0.35">
      <c r="A157" t="str">
        <f>IF(A156="","",IF(B156&gt;(SUMIFS(KEY!$Z$6:$Z$110,KEY!$X$6:$X$110,C157&amp;"-"&amp;A156)+1),IF((A156+1)&gt;$AA$6,"",(A156+1)),A156))</f>
        <v/>
      </c>
      <c r="B157" t="str">
        <f>IF(A157="","",COUNTIFS($A$8:$A157,A157)-2)</f>
        <v/>
      </c>
      <c r="C157" t="str">
        <f t="shared" si="23"/>
        <v>Cars.com</v>
      </c>
      <c r="D157" t="str">
        <f>IFERROR(VLOOKUP($C157&amp;"-"&amp;$A157,KEY!$X$6:$Y$110,2,FALSE),"")</f>
        <v/>
      </c>
      <c r="E157" t="str">
        <f>IF(B157=-1,"*N",IF(B157=0,"*H",IF(B157&lt;(COUNTIFS(DATA_FINAL!$B$5:$B$350,C157,DATA_FINAL!$D$5:$D$350,D157)+1),VLOOKUP(C157&amp;"-"&amp;D157&amp;"-"&amp;B157,DATA_FINAL!$F$5:$G$350,2,FALSE),IF(B157=(COUNTIFS(DATA_FINAL!$B$5:$B$350,C157,DATA_FINAL!$D$5:$D$350,D157)+1),"*T",""))))</f>
        <v/>
      </c>
      <c r="F157" t="str">
        <f t="shared" si="25"/>
        <v/>
      </c>
      <c r="G157" s="64" t="str">
        <f>IF(E157="","***",IF(E157="*N",D157,IF(E157="*H",AA$9,IF(E157="*T","TOTAL (Store Count: "&amp;B156&amp;")",IFERROR(VLOOKUP(F157,DATA_FINAL!$A$5:$G$324,7,FALSE),"")))))</f>
        <v>***</v>
      </c>
      <c r="H157" s="71" t="str">
        <f>IF($G157=$D157,AF$8,IF($G157=$AA$9,AF$9,IF(LEFT($G157,5)=LEFT($AA$10,5),SUMIFS(DATA_FINAL!$AC$5:$AC$350,DATA_FINAL!$B$5:$B$350,$C157,DATA_FINAL!$D$5:$D$350,$D157),IF($G157="***","***",IFERROR(SUMIFS(DATA_FINAL!$AC$5:$AC$350,DATA_FINAL!$A$5:$A$350,$F157),"")))))</f>
        <v>***</v>
      </c>
      <c r="I157" s="72" t="str">
        <f>IF($G157=$D157,AB$8,IF($G157=$AA$9,AB$9,IF(LEFT($G157,5)=LEFT($AA$10,5),SUMIFS(DATA_FINAL!$P$5:$P$350,DATA_FINAL!$B$5:$B$350,$C157,DATA_FINAL!$D$5:$D$350,$D157),IF($G157="***","***",IFERROR(SUMIFS(DATA_FINAL!$P$5:$P$350,DATA_FINAL!$A$5:$A$350,$F157),"")))))</f>
        <v>***</v>
      </c>
      <c r="J157" s="72" t="str">
        <f>IF($G157=$D157,AC$8,IF($G157=$AA$9,AC$9,IF(LEFT($G157,5)=LEFT($AA$10,5),SUMIFS(DATA_FINAL!$S$5:$S$350,DATA_FINAL!$B$5:$B$350,$C157,DATA_FINAL!$D$5:$D$350,$D157),IF($G157="***","***",IFERROR(SUMIFS(DATA_FINAL!$S$5:$S$350,DATA_FINAL!$A$5:$A$350,$F157),"")))))</f>
        <v>***</v>
      </c>
      <c r="K157" s="84" t="str">
        <f t="shared" si="20"/>
        <v>***</v>
      </c>
      <c r="L157" s="72" t="str">
        <f t="shared" si="21"/>
        <v>***</v>
      </c>
      <c r="M157" s="72" t="str">
        <f t="shared" si="22"/>
        <v>***</v>
      </c>
      <c r="N157" s="71" t="str">
        <f>IF($G157=$D157,AJ$8,IF($G157=$AA$9,AJ$9,IF(LEFT($G157,5)=LEFT($AA$10,5),SUMIFS(DATA_FINAL!$AG$5:$AG$350,DATA_FINAL!$B$5:$B$350,$C157,DATA_FINAL!$D$5:$D$350,$D157),IF($G157="***","***",IFERROR(SUMIFS(DATA_FINAL!$AG$5:$AG$350,DATA_FINAL!$A$5:$A$350,$F157),"")))))</f>
        <v>***</v>
      </c>
      <c r="O157" s="307" t="str">
        <f t="shared" si="24"/>
        <v>***</v>
      </c>
    </row>
    <row r="158" spans="1:15" x14ac:dyDescent="0.35">
      <c r="A158" t="str">
        <f>IF(A157="","",IF(B157&gt;(SUMIFS(KEY!$Z$6:$Z$110,KEY!$X$6:$X$110,C158&amp;"-"&amp;A157)+1),IF((A157+1)&gt;$AA$6,"",(A157+1)),A157))</f>
        <v/>
      </c>
      <c r="B158" t="str">
        <f>IF(A158="","",COUNTIFS($A$8:$A158,A158)-2)</f>
        <v/>
      </c>
      <c r="C158" t="str">
        <f t="shared" si="23"/>
        <v>Cars.com</v>
      </c>
      <c r="D158" t="str">
        <f>IFERROR(VLOOKUP($C158&amp;"-"&amp;$A158,KEY!$X$6:$Y$110,2,FALSE),"")</f>
        <v/>
      </c>
      <c r="E158" t="str">
        <f>IF(B158=-1,"*N",IF(B158=0,"*H",IF(B158&lt;(COUNTIFS(DATA_FINAL!$B$5:$B$350,C158,DATA_FINAL!$D$5:$D$350,D158)+1),VLOOKUP(C158&amp;"-"&amp;D158&amp;"-"&amp;B158,DATA_FINAL!$F$5:$G$350,2,FALSE),IF(B158=(COUNTIFS(DATA_FINAL!$B$5:$B$350,C158,DATA_FINAL!$D$5:$D$350,D158)+1),"*T",""))))</f>
        <v/>
      </c>
      <c r="F158" t="str">
        <f t="shared" si="25"/>
        <v/>
      </c>
      <c r="G158" s="64" t="str">
        <f>IF(E158="","***",IF(E158="*N",D158,IF(E158="*H",AA$9,IF(E158="*T","TOTAL (Store Count: "&amp;B157&amp;")",IFERROR(VLOOKUP(F158,DATA_FINAL!$A$5:$G$324,7,FALSE),"")))))</f>
        <v>***</v>
      </c>
      <c r="H158" s="71" t="str">
        <f>IF($G158=$D158,AF$8,IF($G158=$AA$9,AF$9,IF(LEFT($G158,5)=LEFT($AA$10,5),SUMIFS(DATA_FINAL!$AC$5:$AC$350,DATA_FINAL!$B$5:$B$350,$C158,DATA_FINAL!$D$5:$D$350,$D158),IF($G158="***","***",IFERROR(SUMIFS(DATA_FINAL!$AC$5:$AC$350,DATA_FINAL!$A$5:$A$350,$F158),"")))))</f>
        <v>***</v>
      </c>
      <c r="I158" s="72" t="str">
        <f>IF($G158=$D158,AB$8,IF($G158=$AA$9,AB$9,IF(LEFT($G158,5)=LEFT($AA$10,5),SUMIFS(DATA_FINAL!$P$5:$P$350,DATA_FINAL!$B$5:$B$350,$C158,DATA_FINAL!$D$5:$D$350,$D158),IF($G158="***","***",IFERROR(SUMIFS(DATA_FINAL!$P$5:$P$350,DATA_FINAL!$A$5:$A$350,$F158),"")))))</f>
        <v>***</v>
      </c>
      <c r="J158" s="72" t="str">
        <f>IF($G158=$D158,AC$8,IF($G158=$AA$9,AC$9,IF(LEFT($G158,5)=LEFT($AA$10,5),SUMIFS(DATA_FINAL!$S$5:$S$350,DATA_FINAL!$B$5:$B$350,$C158,DATA_FINAL!$D$5:$D$350,$D158),IF($G158="***","***",IFERROR(SUMIFS(DATA_FINAL!$S$5:$S$350,DATA_FINAL!$A$5:$A$350,$F158),"")))))</f>
        <v>***</v>
      </c>
      <c r="K158" s="84" t="str">
        <f t="shared" si="20"/>
        <v>***</v>
      </c>
      <c r="L158" s="72" t="str">
        <f t="shared" si="21"/>
        <v>***</v>
      </c>
      <c r="M158" s="72" t="str">
        <f t="shared" si="22"/>
        <v>***</v>
      </c>
      <c r="N158" s="71" t="str">
        <f>IF($G158=$D158,AJ$8,IF($G158=$AA$9,AJ$9,IF(LEFT($G158,5)=LEFT($AA$10,5),SUMIFS(DATA_FINAL!$AG$5:$AG$350,DATA_FINAL!$B$5:$B$350,$C158,DATA_FINAL!$D$5:$D$350,$D158),IF($G158="***","***",IFERROR(SUMIFS(DATA_FINAL!$AG$5:$AG$350,DATA_FINAL!$A$5:$A$350,$F158),"")))))</f>
        <v>***</v>
      </c>
      <c r="O158" s="307" t="str">
        <f t="shared" si="24"/>
        <v>***</v>
      </c>
    </row>
    <row r="159" spans="1:15" x14ac:dyDescent="0.35">
      <c r="A159" t="str">
        <f>IF(A158="","",IF(B158&gt;(SUMIFS(KEY!$Z$6:$Z$110,KEY!$X$6:$X$110,C159&amp;"-"&amp;A158)+1),IF((A158+1)&gt;$AA$6,"",(A158+1)),A158))</f>
        <v/>
      </c>
      <c r="B159" t="str">
        <f>IF(A159="","",COUNTIFS($A$8:$A159,A159)-2)</f>
        <v/>
      </c>
      <c r="C159" t="str">
        <f t="shared" si="23"/>
        <v>Cars.com</v>
      </c>
      <c r="D159" t="str">
        <f>IFERROR(VLOOKUP($C159&amp;"-"&amp;$A159,KEY!$X$6:$Y$110,2,FALSE),"")</f>
        <v/>
      </c>
      <c r="E159" t="str">
        <f>IF(B159=-1,"*N",IF(B159=0,"*H",IF(B159&lt;(COUNTIFS(DATA_FINAL!$B$5:$B$350,C159,DATA_FINAL!$D$5:$D$350,D159)+1),VLOOKUP(C159&amp;"-"&amp;D159&amp;"-"&amp;B159,DATA_FINAL!$F$5:$G$350,2,FALSE),IF(B159=(COUNTIFS(DATA_FINAL!$B$5:$B$350,C159,DATA_FINAL!$D$5:$D$350,D159)+1),"*T",""))))</f>
        <v/>
      </c>
      <c r="F159" t="str">
        <f t="shared" si="25"/>
        <v/>
      </c>
      <c r="G159" s="64" t="str">
        <f>IF(E159="","***",IF(E159="*N",D159,IF(E159="*H",AA$9,IF(E159="*T","TOTAL (Store Count: "&amp;B158&amp;")",IFERROR(VLOOKUP(F159,DATA_FINAL!$A$5:$G$324,7,FALSE),"")))))</f>
        <v>***</v>
      </c>
      <c r="H159" s="71" t="str">
        <f>IF($G159=$D159,AF$8,IF($G159=$AA$9,AF$9,IF(LEFT($G159,5)=LEFT($AA$10,5),SUMIFS(DATA_FINAL!$AC$5:$AC$350,DATA_FINAL!$B$5:$B$350,$C159,DATA_FINAL!$D$5:$D$350,$D159),IF($G159="***","***",IFERROR(SUMIFS(DATA_FINAL!$AC$5:$AC$350,DATA_FINAL!$A$5:$A$350,$F159),"")))))</f>
        <v>***</v>
      </c>
      <c r="I159" s="72" t="str">
        <f>IF($G159=$D159,AB$8,IF($G159=$AA$9,AB$9,IF(LEFT($G159,5)=LEFT($AA$10,5),SUMIFS(DATA_FINAL!$P$5:$P$350,DATA_FINAL!$B$5:$B$350,$C159,DATA_FINAL!$D$5:$D$350,$D159),IF($G159="***","***",IFERROR(SUMIFS(DATA_FINAL!$P$5:$P$350,DATA_FINAL!$A$5:$A$350,$F159),"")))))</f>
        <v>***</v>
      </c>
      <c r="J159" s="72" t="str">
        <f>IF($G159=$D159,AC$8,IF($G159=$AA$9,AC$9,IF(LEFT($G159,5)=LEFT($AA$10,5),SUMIFS(DATA_FINAL!$S$5:$S$350,DATA_FINAL!$B$5:$B$350,$C159,DATA_FINAL!$D$5:$D$350,$D159),IF($G159="***","***",IFERROR(SUMIFS(DATA_FINAL!$S$5:$S$350,DATA_FINAL!$A$5:$A$350,$F159),"")))))</f>
        <v>***</v>
      </c>
      <c r="K159" s="84" t="str">
        <f t="shared" si="20"/>
        <v>***</v>
      </c>
      <c r="L159" s="72" t="str">
        <f t="shared" si="21"/>
        <v>***</v>
      </c>
      <c r="M159" s="72" t="str">
        <f t="shared" si="22"/>
        <v>***</v>
      </c>
      <c r="N159" s="71" t="str">
        <f>IF($G159=$D159,AJ$8,IF($G159=$AA$9,AJ$9,IF(LEFT($G159,5)=LEFT($AA$10,5),SUMIFS(DATA_FINAL!$AG$5:$AG$350,DATA_FINAL!$B$5:$B$350,$C159,DATA_FINAL!$D$5:$D$350,$D159),IF($G159="***","***",IFERROR(SUMIFS(DATA_FINAL!$AG$5:$AG$350,DATA_FINAL!$A$5:$A$350,$F159),"")))))</f>
        <v>***</v>
      </c>
      <c r="O159" s="307" t="str">
        <f t="shared" si="24"/>
        <v>***</v>
      </c>
    </row>
    <row r="160" spans="1:15" x14ac:dyDescent="0.35">
      <c r="D160" t="str">
        <f>IFERROR(VLOOKUP($A160,KEY!$J$17:$K$48,2,FALSE),"")</f>
        <v/>
      </c>
      <c r="G160" s="64" t="str">
        <f>IF(E160="","***",IF(E160="*N",D160,IF(E160="*H",AA$9,IF(E160="*T","TOTAL (Store Count: "&amp;B159&amp;")",IFERROR(VLOOKUP(F160,DATA_FINAL!$A$5:$G$324,7,FALSE),"")))))</f>
        <v>***</v>
      </c>
      <c r="H160" s="71" t="str">
        <f>IF($G160=$D160,AF$8,IF($G160=$AA$9,AF$9,IF(LEFT($G160,5)=LEFT($AA$10,5),SUMIFS(DATA_FINAL!$AC$5:$AC$350,DATA_FINAL!$B$5:$B$350,$C160,DATA_FINAL!$D$5:$D$350,$D160),IF($G160="***","***",IFERROR(SUMIFS(DATA_FINAL!$AC$5:$AC$350,DATA_FINAL!$A$5:$A$350,$F160),"")))))</f>
        <v>***</v>
      </c>
      <c r="I160" s="72" t="str">
        <f>IF($G160=$D160,AB$8,IF($G160=$AA$9,AB$9,IF(LEFT($G160,5)=LEFT($AA$10,5),SUMIFS(DATA_FINAL!$P$5:$P$350,DATA_FINAL!$B$5:$B$350,$C160,DATA_FINAL!$D$5:$D$350,$D160),IF($G160="***","***",IFERROR(SUMIFS(DATA_FINAL!$P$5:$P$350,DATA_FINAL!$A$5:$A$350,$F160),"")))))</f>
        <v>***</v>
      </c>
      <c r="J160" s="72" t="str">
        <f>IF($G160=$D160,AC$8,IF($G160=$AA$9,AC$9,IF(LEFT($G160,5)=LEFT($AA$10,5),SUMIFS(DATA_FINAL!$S$5:$S$350,DATA_FINAL!$B$5:$B$350,$C160,DATA_FINAL!$D$5:$D$350,$D160),IF($G160="***","***",IFERROR(SUMIFS(DATA_FINAL!$S$5:$S$350,DATA_FINAL!$A$5:$A$350,$F160),"")))))</f>
        <v>***</v>
      </c>
      <c r="K160" s="84" t="str">
        <f t="shared" ref="K160:K169" si="26">IF($G160=$D160,AD$8,IF($G160=$AA$9,AD$9,IF($G160="***","***",IFERROR(J160/I160,"-"))))</f>
        <v>***</v>
      </c>
      <c r="L160" s="72" t="str">
        <f t="shared" si="21"/>
        <v>***</v>
      </c>
      <c r="M160" s="72" t="str">
        <f t="shared" si="22"/>
        <v>***</v>
      </c>
      <c r="N160" s="71" t="str">
        <f>IF($G160=$D160,AJ$8,IF($G160=$AA$9,AJ$9,IF(LEFT($G160,5)=LEFT($AA$10,5),SUMIFS(DATA_FINAL!$AG$5:$AG$350,DATA_FINAL!$B$5:$B$350,$C160,DATA_FINAL!$D$5:$D$350,$D160),IF($G160="***","***",IFERROR(SUMIFS(DATA_FINAL!$AG$5:$AG$350,DATA_FINAL!$A$5:$A$350,$F160),"")))))</f>
        <v>***</v>
      </c>
      <c r="O160" s="307" t="str">
        <f t="shared" si="24"/>
        <v>***</v>
      </c>
    </row>
    <row r="161" spans="4:15" x14ac:dyDescent="0.35">
      <c r="D161" t="str">
        <f>IFERROR(VLOOKUP($A161,KEY!$J$17:$K$48,2,FALSE),"")</f>
        <v/>
      </c>
      <c r="G161" s="64" t="str">
        <f>IF(E161="","***",IF(E161="*N",D161,IF(E161="*H",AA$9,IF(E161="*T","TOTAL (Store Count: "&amp;B160&amp;")",IFERROR(VLOOKUP(F161,DATA_FINAL!$A$5:$G$324,7,FALSE),"")))))</f>
        <v>***</v>
      </c>
      <c r="H161" s="71" t="str">
        <f>IF($G161=$D161,AF$8,IF($G161=$AA$9,AF$9,IF(LEFT($G161,5)=LEFT($AA$10,5),SUMIFS(DATA_FINAL!$AC$5:$AC$350,DATA_FINAL!$B$5:$B$350,$C161,DATA_FINAL!$D$5:$D$350,$D161),IF($G161="***","***",IFERROR(SUMIFS(DATA_FINAL!$AC$5:$AC$350,DATA_FINAL!$A$5:$A$350,$F161),"")))))</f>
        <v>***</v>
      </c>
      <c r="I161" s="72" t="str">
        <f>IF($G161=$D161,AB$8,IF($G161=$AA$9,AB$9,IF(LEFT($G161,5)=LEFT($AA$10,5),SUMIFS(DATA_FINAL!$P$5:$P$350,DATA_FINAL!$B$5:$B$350,$C161,DATA_FINAL!$D$5:$D$350,$D161),IF($G161="***","***",IFERROR(SUMIFS(DATA_FINAL!$P$5:$P$350,DATA_FINAL!$A$5:$A$350,$F161),"")))))</f>
        <v>***</v>
      </c>
      <c r="J161" s="72" t="str">
        <f>IF($G161=$D161,AC$8,IF($G161=$AA$9,AC$9,IF(LEFT($G161,5)=LEFT($AA$10,5),SUMIFS(DATA_FINAL!$S$5:$S$350,DATA_FINAL!$B$5:$B$350,$C161,DATA_FINAL!$D$5:$D$350,$D161),IF($G161="***","***",IFERROR(SUMIFS(DATA_FINAL!$S$5:$S$350,DATA_FINAL!$A$5:$A$350,$F161),"")))))</f>
        <v>***</v>
      </c>
      <c r="K161" s="84" t="str">
        <f t="shared" si="26"/>
        <v>***</v>
      </c>
      <c r="L161" s="72" t="str">
        <f t="shared" si="21"/>
        <v>***</v>
      </c>
      <c r="M161" s="72" t="str">
        <f t="shared" si="22"/>
        <v>***</v>
      </c>
      <c r="N161" s="71" t="str">
        <f>IF($G161=$D161,AJ$8,IF($G161=$AA$9,AJ$9,IF(LEFT($G161,5)=LEFT($AA$10,5),SUMIFS(DATA_FINAL!$AG$5:$AG$350,DATA_FINAL!$B$5:$B$350,$C161,DATA_FINAL!$D$5:$D$350,$D161),IF($G161="***","***",IFERROR(SUMIFS(DATA_FINAL!$AG$5:$AG$350,DATA_FINAL!$A$5:$A$350,$F161),"")))))</f>
        <v>***</v>
      </c>
      <c r="O161" s="307" t="str">
        <f t="shared" si="24"/>
        <v>***</v>
      </c>
    </row>
    <row r="162" spans="4:15" x14ac:dyDescent="0.35">
      <c r="D162" t="str">
        <f>IFERROR(VLOOKUP($A162,KEY!$J$17:$K$48,2,FALSE),"")</f>
        <v/>
      </c>
      <c r="G162" s="64" t="str">
        <f>IF(E162="","***",IF(E162="*N",D162,IF(E162="*H",AA$9,IF(E162="*T","TOTAL (Store Count: "&amp;B161&amp;")",IFERROR(VLOOKUP(F162,DATA_FINAL!$A$5:$G$324,7,FALSE),"")))))</f>
        <v>***</v>
      </c>
      <c r="H162" s="71" t="str">
        <f>IF($G162=$D162,AF$8,IF($G162=$AA$9,AF$9,IF(LEFT($G162,5)=LEFT($AA$10,5),SUMIFS(DATA_FINAL!$AC$5:$AC$350,DATA_FINAL!$B$5:$B$350,$C162,DATA_FINAL!$D$5:$D$350,$D162),IF($G162="***","***",IFERROR(SUMIFS(DATA_FINAL!$AC$5:$AC$350,DATA_FINAL!$A$5:$A$350,$F162),"")))))</f>
        <v>***</v>
      </c>
      <c r="I162" s="72" t="str">
        <f>IF($G162=$D162,AB$8,IF($G162=$AA$9,AB$9,IF(LEFT($G162,5)=LEFT($AA$10,5),SUMIFS(DATA_FINAL!$P$5:$P$350,DATA_FINAL!$B$5:$B$350,$C162,DATA_FINAL!$D$5:$D$350,$D162),IF($G162="***","***",IFERROR(SUMIFS(DATA_FINAL!$P$5:$P$350,DATA_FINAL!$A$5:$A$350,$F162),"")))))</f>
        <v>***</v>
      </c>
      <c r="J162" s="72" t="str">
        <f>IF($G162=$D162,AC$8,IF($G162=$AA$9,AC$9,IF(LEFT($G162,5)=LEFT($AA$10,5),SUMIFS(DATA_FINAL!$S$5:$S$350,DATA_FINAL!$B$5:$B$350,$C162,DATA_FINAL!$D$5:$D$350,$D162),IF($G162="***","***",IFERROR(SUMIFS(DATA_FINAL!$S$5:$S$350,DATA_FINAL!$A$5:$A$350,$F162),"")))))</f>
        <v>***</v>
      </c>
      <c r="K162" s="84" t="str">
        <f t="shared" si="26"/>
        <v>***</v>
      </c>
      <c r="L162" s="72" t="str">
        <f t="shared" si="21"/>
        <v>***</v>
      </c>
      <c r="M162" s="72" t="str">
        <f t="shared" si="22"/>
        <v>***</v>
      </c>
      <c r="N162" s="71" t="str">
        <f>IF($G162=$D162,AJ$8,IF($G162=$AA$9,AJ$9,IF(LEFT($G162,5)=LEFT($AA$10,5),SUMIFS(DATA_FINAL!$AG$5:$AG$350,DATA_FINAL!$B$5:$B$350,$C162,DATA_FINAL!$D$5:$D$350,$D162),IF($G162="***","***",IFERROR(SUMIFS(DATA_FINAL!$AG$5:$AG$350,DATA_FINAL!$A$5:$A$350,$F162),"")))))</f>
        <v>***</v>
      </c>
      <c r="O162" s="307" t="str">
        <f t="shared" si="24"/>
        <v>***</v>
      </c>
    </row>
    <row r="163" spans="4:15" x14ac:dyDescent="0.35">
      <c r="D163" t="str">
        <f>IFERROR(VLOOKUP($A163,KEY!$J$17:$K$48,2,FALSE),"")</f>
        <v/>
      </c>
      <c r="G163" s="64" t="str">
        <f>IF(E163="","***",IF(E163="*N",D163,IF(E163="*H",AA$9,IF(E163="*T","TOTAL (Store Count: "&amp;B162&amp;")",IFERROR(VLOOKUP(F163,DATA_FINAL!$A$5:$G$324,7,FALSE),"")))))</f>
        <v>***</v>
      </c>
      <c r="H163" s="71" t="str">
        <f>IF($G163=$D163,AF$8,IF($G163=$AA$9,AF$9,IF(LEFT($G163,5)=LEFT($AA$10,5),SUMIFS(DATA_FINAL!$AC$5:$AC$350,DATA_FINAL!$B$5:$B$350,$C163,DATA_FINAL!$D$5:$D$350,$D163),IF($G163="***","***",IFERROR(SUMIFS(DATA_FINAL!$AC$5:$AC$350,DATA_FINAL!$A$5:$A$350,$F163),"")))))</f>
        <v>***</v>
      </c>
      <c r="I163" s="72" t="str">
        <f>IF($G163=$D163,AB$8,IF($G163=$AA$9,AB$9,IF(LEFT($G163,5)=LEFT($AA$10,5),SUMIFS(DATA_FINAL!$P$5:$P$350,DATA_FINAL!$B$5:$B$350,$C163,DATA_FINAL!$D$5:$D$350,$D163),IF($G163="***","***",IFERROR(SUMIFS(DATA_FINAL!$P$5:$P$350,DATA_FINAL!$A$5:$A$350,$F163),"")))))</f>
        <v>***</v>
      </c>
      <c r="J163" s="72" t="str">
        <f>IF($G163=$D163,AC$8,IF($G163=$AA$9,AC$9,IF(LEFT($G163,5)=LEFT($AA$10,5),SUMIFS(DATA_FINAL!$S$5:$S$350,DATA_FINAL!$B$5:$B$350,$C163,DATA_FINAL!$D$5:$D$350,$D163),IF($G163="***","***",IFERROR(SUMIFS(DATA_FINAL!$S$5:$S$350,DATA_FINAL!$A$5:$A$350,$F163),"")))))</f>
        <v>***</v>
      </c>
      <c r="K163" s="84" t="str">
        <f t="shared" si="26"/>
        <v>***</v>
      </c>
      <c r="L163" s="72" t="str">
        <f t="shared" si="21"/>
        <v>***</v>
      </c>
      <c r="M163" s="72" t="str">
        <f t="shared" si="22"/>
        <v>***</v>
      </c>
      <c r="N163" s="71" t="str">
        <f>IF($G163=$D163,AJ$8,IF($G163=$AA$9,AJ$9,IF(LEFT($G163,5)=LEFT($AA$10,5),SUMIFS(DATA_FINAL!$AG$5:$AG$350,DATA_FINAL!$B$5:$B$350,$C163,DATA_FINAL!$D$5:$D$350,$D163),IF($G163="***","***",IFERROR(SUMIFS(DATA_FINAL!$AG$5:$AG$350,DATA_FINAL!$A$5:$A$350,$F163),"")))))</f>
        <v>***</v>
      </c>
      <c r="O163" s="307" t="str">
        <f t="shared" si="24"/>
        <v>***</v>
      </c>
    </row>
    <row r="164" spans="4:15" x14ac:dyDescent="0.35">
      <c r="D164" t="str">
        <f>IFERROR(VLOOKUP($A164,KEY!$J$17:$K$48,2,FALSE),"")</f>
        <v/>
      </c>
      <c r="G164" s="64" t="str">
        <f>IF(E164="","***",IF(E164="*N",D164,IF(E164="*H",AA$9,IF(E164="*T","TOTAL (Store Count: "&amp;B163&amp;")",IFERROR(VLOOKUP(F164,DATA_FINAL!$A$5:$G$324,7,FALSE),"")))))</f>
        <v>***</v>
      </c>
      <c r="H164" s="71" t="str">
        <f>IF($G164=$D164,AF$8,IF($G164=$AA$9,AF$9,IF(LEFT($G164,5)=LEFT($AA$10,5),SUMIFS(DATA_FINAL!$AC$5:$AC$350,DATA_FINAL!$B$5:$B$350,$C164,DATA_FINAL!$D$5:$D$350,$D164),IF($G164="***","***",IFERROR(SUMIFS(DATA_FINAL!$AC$5:$AC$350,DATA_FINAL!$A$5:$A$350,$F164),"")))))</f>
        <v>***</v>
      </c>
      <c r="I164" s="72" t="str">
        <f>IF($G164=$D164,AB$8,IF($G164=$AA$9,AB$9,IF(LEFT($G164,5)=LEFT($AA$10,5),SUMIFS(DATA_FINAL!$P$5:$P$350,DATA_FINAL!$B$5:$B$350,$C164,DATA_FINAL!$D$5:$D$350,$D164),IF($G164="***","***",IFERROR(SUMIFS(DATA_FINAL!$P$5:$P$350,DATA_FINAL!$A$5:$A$350,$F164),"")))))</f>
        <v>***</v>
      </c>
      <c r="J164" s="72" t="str">
        <f>IF($G164=$D164,AC$8,IF($G164=$AA$9,AC$9,IF(LEFT($G164,5)=LEFT($AA$10,5),SUMIFS(DATA_FINAL!$S$5:$S$350,DATA_FINAL!$B$5:$B$350,$C164,DATA_FINAL!$D$5:$D$350,$D164),IF($G164="***","***",IFERROR(SUMIFS(DATA_FINAL!$S$5:$S$350,DATA_FINAL!$A$5:$A$350,$F164),"")))))</f>
        <v>***</v>
      </c>
      <c r="K164" s="84" t="str">
        <f t="shared" si="26"/>
        <v>***</v>
      </c>
      <c r="L164" s="72" t="str">
        <f t="shared" si="21"/>
        <v>***</v>
      </c>
      <c r="M164" s="72" t="str">
        <f t="shared" si="22"/>
        <v>***</v>
      </c>
      <c r="N164" s="71" t="str">
        <f>IF($G164=$D164,AJ$8,IF($G164=$AA$9,AJ$9,IF(LEFT($G164,5)=LEFT($AA$10,5),SUMIFS(DATA_FINAL!$AG$5:$AG$350,DATA_FINAL!$B$5:$B$350,$C164,DATA_FINAL!$D$5:$D$350,$D164),IF($G164="***","***",IFERROR(SUMIFS(DATA_FINAL!$AG$5:$AG$350,DATA_FINAL!$A$5:$A$350,$F164),"")))))</f>
        <v>***</v>
      </c>
      <c r="O164" s="307" t="str">
        <f t="shared" si="24"/>
        <v>***</v>
      </c>
    </row>
    <row r="165" spans="4:15" x14ac:dyDescent="0.35">
      <c r="D165" t="str">
        <f>IFERROR(VLOOKUP($A165,KEY!$J$17:$K$48,2,FALSE),"")</f>
        <v/>
      </c>
      <c r="G165" s="64" t="str">
        <f>IF(E165="","***",IF(E165="*N",D165,IF(E165="*H",AA$9,IF(E165="*T","TOTAL (Store Count: "&amp;B164&amp;")",IFERROR(VLOOKUP(F165,DATA_FINAL!$A$5:$G$324,7,FALSE),"")))))</f>
        <v>***</v>
      </c>
      <c r="H165" s="71" t="str">
        <f>IF($G165=$D165,AF$8,IF($G165=$AA$9,AF$9,IF(LEFT($G165,5)=LEFT($AA$10,5),SUMIFS(DATA_FINAL!$AC$5:$AC$350,DATA_FINAL!$B$5:$B$350,$C165,DATA_FINAL!$D$5:$D$350,$D165),IF($G165="***","***",IFERROR(SUMIFS(DATA_FINAL!$AC$5:$AC$350,DATA_FINAL!$A$5:$A$350,$F165),"")))))</f>
        <v>***</v>
      </c>
      <c r="I165" s="72" t="str">
        <f>IF($G165=$D165,AB$8,IF($G165=$AA$9,AB$9,IF(LEFT($G165,5)=LEFT($AA$10,5),SUMIFS(DATA_FINAL!$P$5:$P$350,DATA_FINAL!$B$5:$B$350,$C165,DATA_FINAL!$D$5:$D$350,$D165),IF($G165="***","***",IFERROR(SUMIFS(DATA_FINAL!$P$5:$P$350,DATA_FINAL!$A$5:$A$350,$F165),"")))))</f>
        <v>***</v>
      </c>
      <c r="J165" s="72" t="str">
        <f>IF($G165=$D165,AC$8,IF($G165=$AA$9,AC$9,IF(LEFT($G165,5)=LEFT($AA$10,5),SUMIFS(DATA_FINAL!$S$5:$S$350,DATA_FINAL!$B$5:$B$350,$C165,DATA_FINAL!$D$5:$D$350,$D165),IF($G165="***","***",IFERROR(SUMIFS(DATA_FINAL!$S$5:$S$350,DATA_FINAL!$A$5:$A$350,$F165),"")))))</f>
        <v>***</v>
      </c>
      <c r="K165" s="84" t="str">
        <f t="shared" si="26"/>
        <v>***</v>
      </c>
      <c r="L165" s="72" t="str">
        <f t="shared" si="21"/>
        <v>***</v>
      </c>
      <c r="M165" s="72" t="str">
        <f t="shared" si="22"/>
        <v>***</v>
      </c>
      <c r="N165" s="71" t="str">
        <f>IF($G165=$D165,AJ$8,IF($G165=$AA$9,AJ$9,IF(LEFT($G165,5)=LEFT($AA$10,5),SUMIFS(DATA_FINAL!$AG$5:$AG$350,DATA_FINAL!$B$5:$B$350,$C165,DATA_FINAL!$D$5:$D$350,$D165),IF($G165="***","***",IFERROR(SUMIFS(DATA_FINAL!$AG$5:$AG$350,DATA_FINAL!$A$5:$A$350,$F165),"")))))</f>
        <v>***</v>
      </c>
      <c r="O165" s="307" t="str">
        <f t="shared" si="24"/>
        <v>***</v>
      </c>
    </row>
    <row r="166" spans="4:15" x14ac:dyDescent="0.35">
      <c r="D166" t="str">
        <f>IFERROR(VLOOKUP($A166,KEY!$J$17:$K$48,2,FALSE),"")</f>
        <v/>
      </c>
      <c r="G166" s="64" t="str">
        <f>IF(E166="","***",IF(E166="*N",D166,IF(E166="*H",AA$9,IF(E166="*T","TOTAL (Store Count: "&amp;B165&amp;")",IFERROR(VLOOKUP(F166,DATA_FINAL!$A$5:$G$324,7,FALSE),"")))))</f>
        <v>***</v>
      </c>
      <c r="H166" s="71" t="str">
        <f>IF($G166=$D166,AF$8,IF($G166=$AA$9,AF$9,IF(LEFT($G166,5)=LEFT($AA$10,5),SUMIFS(DATA_FINAL!$AC$5:$AC$350,DATA_FINAL!$B$5:$B$350,$C166,DATA_FINAL!$D$5:$D$350,$D166),IF($G166="***","***",IFERROR(SUMIFS(DATA_FINAL!$AC$5:$AC$350,DATA_FINAL!$A$5:$A$350,$F166),"")))))</f>
        <v>***</v>
      </c>
      <c r="I166" s="72" t="str">
        <f>IF($G166=$D166,AB$8,IF($G166=$AA$9,AB$9,IF(LEFT($G166,5)=LEFT($AA$10,5),SUMIFS(DATA_FINAL!$P$5:$P$350,DATA_FINAL!$B$5:$B$350,$C166,DATA_FINAL!$D$5:$D$350,$D166),IF($G166="***","***",IFERROR(SUMIFS(DATA_FINAL!$P$5:$P$350,DATA_FINAL!$A$5:$A$350,$F166),"")))))</f>
        <v>***</v>
      </c>
      <c r="J166" s="72" t="str">
        <f>IF($G166=$D166,AC$8,IF($G166=$AA$9,AC$9,IF(LEFT($G166,5)=LEFT($AA$10,5),SUMIFS(DATA_FINAL!$S$5:$S$350,DATA_FINAL!$B$5:$B$350,$C166,DATA_FINAL!$D$5:$D$350,$D166),IF($G166="***","***",IFERROR(SUMIFS(DATA_FINAL!$S$5:$S$350,DATA_FINAL!$A$5:$A$350,$F166),"")))))</f>
        <v>***</v>
      </c>
      <c r="K166" s="84" t="str">
        <f t="shared" si="26"/>
        <v>***</v>
      </c>
      <c r="L166" s="72" t="str">
        <f t="shared" si="21"/>
        <v>***</v>
      </c>
      <c r="M166" s="72" t="str">
        <f t="shared" si="22"/>
        <v>***</v>
      </c>
      <c r="N166" s="71" t="str">
        <f>IF($G166=$D166,AJ$8,IF($G166=$AA$9,AJ$9,IF(LEFT($G166,5)=LEFT($AA$10,5),SUMIFS(DATA_FINAL!$AG$5:$AG$350,DATA_FINAL!$B$5:$B$350,$C166,DATA_FINAL!$D$5:$D$350,$D166),IF($G166="***","***",IFERROR(SUMIFS(DATA_FINAL!$AG$5:$AG$350,DATA_FINAL!$A$5:$A$350,$F166),"")))))</f>
        <v>***</v>
      </c>
      <c r="O166" s="307" t="str">
        <f t="shared" si="24"/>
        <v>***</v>
      </c>
    </row>
    <row r="167" spans="4:15" x14ac:dyDescent="0.35">
      <c r="D167" t="str">
        <f>IFERROR(VLOOKUP($A167,KEY!$J$17:$K$48,2,FALSE),"")</f>
        <v/>
      </c>
      <c r="G167" s="64" t="str">
        <f>IF(E167="","***",IF(E167="*N",D167,IF(E167="*H",AA$9,IF(E167="*T","TOTAL (Store Count: "&amp;B166&amp;")",IFERROR(VLOOKUP(F167,DATA_FINAL!$A$5:$G$324,7,FALSE),"")))))</f>
        <v>***</v>
      </c>
      <c r="H167" s="71" t="str">
        <f>IF($G167=$D167,AF$8,IF($G167=$AA$9,AF$9,IF(LEFT($G167,5)=LEFT($AA$10,5),SUMIFS(DATA_FINAL!$AC$5:$AC$350,DATA_FINAL!$B$5:$B$350,$C167,DATA_FINAL!$D$5:$D$350,$D167),IF($G167="***","***",IFERROR(SUMIFS(DATA_FINAL!$AC$5:$AC$350,DATA_FINAL!$A$5:$A$350,$F167),"")))))</f>
        <v>***</v>
      </c>
      <c r="I167" s="72" t="str">
        <f>IF($G167=$D167,AB$8,IF($G167=$AA$9,AB$9,IF(LEFT($G167,5)=LEFT($AA$10,5),SUMIFS(DATA_FINAL!$P$5:$P$350,DATA_FINAL!$B$5:$B$350,$C167,DATA_FINAL!$D$5:$D$350,$D167),IF($G167="***","***",IFERROR(SUMIFS(DATA_FINAL!$P$5:$P$350,DATA_FINAL!$A$5:$A$350,$F167),"")))))</f>
        <v>***</v>
      </c>
      <c r="J167" s="72" t="str">
        <f>IF($G167=$D167,AC$8,IF($G167=$AA$9,AC$9,IF(LEFT($G167,5)=LEFT($AA$10,5),SUMIFS(DATA_FINAL!$S$5:$S$350,DATA_FINAL!$B$5:$B$350,$C167,DATA_FINAL!$D$5:$D$350,$D167),IF($G167="***","***",IFERROR(SUMIFS(DATA_FINAL!$S$5:$S$350,DATA_FINAL!$A$5:$A$350,$F167),"")))))</f>
        <v>***</v>
      </c>
      <c r="K167" s="84" t="str">
        <f t="shared" si="26"/>
        <v>***</v>
      </c>
      <c r="L167" s="72" t="str">
        <f t="shared" si="21"/>
        <v>***</v>
      </c>
      <c r="M167" s="72" t="str">
        <f t="shared" si="22"/>
        <v>***</v>
      </c>
      <c r="N167" s="71" t="str">
        <f>IF($G167=$D167,AJ$8,IF($G167=$AA$9,AJ$9,IF(LEFT($G167,5)=LEFT($AA$10,5),SUMIFS(DATA_FINAL!$AG$5:$AG$350,DATA_FINAL!$B$5:$B$350,$C167,DATA_FINAL!$D$5:$D$350,$D167),IF($G167="***","***",IFERROR(SUMIFS(DATA_FINAL!$AG$5:$AG$350,DATA_FINAL!$A$5:$A$350,$F167),"")))))</f>
        <v>***</v>
      </c>
      <c r="O167" s="307" t="str">
        <f t="shared" si="24"/>
        <v>***</v>
      </c>
    </row>
    <row r="168" spans="4:15" x14ac:dyDescent="0.35">
      <c r="D168" t="str">
        <f>IFERROR(VLOOKUP($A168,KEY!$J$17:$K$48,2,FALSE),"")</f>
        <v/>
      </c>
      <c r="G168" s="64" t="str">
        <f>IF(E168="","***",IF(E168="*N",D168,IF(E168="*H",AA$9,IF(E168="*T","TOTAL (Store Count: "&amp;B167&amp;")",IFERROR(VLOOKUP(F168,DATA_FINAL!$A$5:$G$324,7,FALSE),"")))))</f>
        <v>***</v>
      </c>
      <c r="H168" s="71" t="str">
        <f>IF($G168=$D168,AF$8,IF($G168=$AA$9,AF$9,IF(LEFT($G168,5)=LEFT($AA$10,5),SUMIFS(DATA_FINAL!$AC$5:$AC$350,DATA_FINAL!$B$5:$B$350,$C168,DATA_FINAL!$D$5:$D$350,$D168),IF($G168="***","***",IFERROR(SUMIFS(DATA_FINAL!$AC$5:$AC$350,DATA_FINAL!$A$5:$A$350,$F168),"")))))</f>
        <v>***</v>
      </c>
      <c r="I168" s="72" t="str">
        <f>IF($G168=$D168,AB$8,IF($G168=$AA$9,AB$9,IF(LEFT($G168,5)=LEFT($AA$10,5),SUMIFS(DATA_FINAL!$P$5:$P$350,DATA_FINAL!$B$5:$B$350,$C168,DATA_FINAL!$D$5:$D$350,$D168),IF($G168="***","***",IFERROR(SUMIFS(DATA_FINAL!$P$5:$P$350,DATA_FINAL!$A$5:$A$350,$F168),"")))))</f>
        <v>***</v>
      </c>
      <c r="J168" s="72" t="str">
        <f>IF($G168=$D168,AC$8,IF($G168=$AA$9,AC$9,IF(LEFT($G168,5)=LEFT($AA$10,5),SUMIFS(DATA_FINAL!$S$5:$S$350,DATA_FINAL!$B$5:$B$350,$C168,DATA_FINAL!$D$5:$D$350,$D168),IF($G168="***","***",IFERROR(SUMIFS(DATA_FINAL!$S$5:$S$350,DATA_FINAL!$A$5:$A$350,$F168),"")))))</f>
        <v>***</v>
      </c>
      <c r="K168" s="84" t="str">
        <f t="shared" si="26"/>
        <v>***</v>
      </c>
      <c r="L168" s="72" t="str">
        <f t="shared" si="21"/>
        <v>***</v>
      </c>
      <c r="M168" s="72" t="str">
        <f t="shared" si="22"/>
        <v>***</v>
      </c>
      <c r="N168" s="71" t="str">
        <f>IF($G168=$D168,AJ$8,IF($G168=$AA$9,AJ$9,IF(LEFT($G168,5)=LEFT($AA$10,5),SUMIFS(DATA_FINAL!$AG$5:$AG$350,DATA_FINAL!$B$5:$B$350,$C168,DATA_FINAL!$D$5:$D$350,$D168),IF($G168="***","***",IFERROR(SUMIFS(DATA_FINAL!$AG$5:$AG$350,DATA_FINAL!$A$5:$A$350,$F168),"")))))</f>
        <v>***</v>
      </c>
      <c r="O168" s="307" t="str">
        <f t="shared" si="24"/>
        <v>***</v>
      </c>
    </row>
    <row r="169" spans="4:15" x14ac:dyDescent="0.35">
      <c r="D169" t="str">
        <f>IFERROR(VLOOKUP($A169,KEY!$J$17:$K$48,2,FALSE),"")</f>
        <v/>
      </c>
      <c r="G169" s="64" t="str">
        <f>IF(E169="","***",IF(E169="*N",D169,IF(E169="*H",AA$9,IF(E169="*T","TOTAL (Store Count: "&amp;B168&amp;")",IFERROR(VLOOKUP(F169,DATA_FINAL!$A$5:$G$324,7,FALSE),"")))))</f>
        <v>***</v>
      </c>
      <c r="H169" s="71" t="str">
        <f>IF($G169=$D169,AF$8,IF($G169=$AA$9,AF$9,IF(LEFT($G169,5)=LEFT($AA$10,5),SUMIFS(DATA_FINAL!$AC$5:$AC$350,DATA_FINAL!$B$5:$B$350,$C169,DATA_FINAL!$D$5:$D$350,$D169),IF($G169="***","***",IFERROR(SUMIFS(DATA_FINAL!$AC$5:$AC$350,DATA_FINAL!$A$5:$A$350,$F169),"")))))</f>
        <v>***</v>
      </c>
      <c r="I169" s="72" t="str">
        <f>IF($G169=$D169,AB$8,IF($G169=$AA$9,AB$9,IF(LEFT($G169,5)=LEFT($AA$10,5),SUMIFS(DATA_FINAL!$P$5:$P$350,DATA_FINAL!$B$5:$B$350,$C169,DATA_FINAL!$D$5:$D$350,$D169),IF($G169="***","***",IFERROR(SUMIFS(DATA_FINAL!$P$5:$P$350,DATA_FINAL!$A$5:$A$350,$F169),"")))))</f>
        <v>***</v>
      </c>
      <c r="J169" s="72" t="str">
        <f>IF($G169=$D169,AC$8,IF($G169=$AA$9,AC$9,IF(LEFT($G169,5)=LEFT($AA$10,5),SUMIFS(DATA_FINAL!$S$5:$S$350,DATA_FINAL!$B$5:$B$350,$C169,DATA_FINAL!$D$5:$D$350,$D169),IF($G169="***","***",IFERROR(SUMIFS(DATA_FINAL!$S$5:$S$350,DATA_FINAL!$A$5:$A$350,$F169),"")))))</f>
        <v>***</v>
      </c>
      <c r="K169" s="84" t="str">
        <f t="shared" si="26"/>
        <v>***</v>
      </c>
      <c r="L169" s="72" t="str">
        <f t="shared" si="21"/>
        <v>***</v>
      </c>
      <c r="M169" s="72" t="str">
        <f t="shared" si="22"/>
        <v>***</v>
      </c>
      <c r="N169" s="71" t="str">
        <f>IF($G169=$D169,AJ$8,IF($G169=$AA$9,AJ$9,IF(LEFT($G169,5)=LEFT($AA$10,5),SUMIFS(DATA_FINAL!$AG$5:$AG$350,DATA_FINAL!$B$5:$B$350,$C169,DATA_FINAL!$D$5:$D$350,$D169),IF($G169="***","***",IFERROR(SUMIFS(DATA_FINAL!$AG$5:$AG$350,DATA_FINAL!$A$5:$A$350,$F169),"")))))</f>
        <v>***</v>
      </c>
      <c r="O169" s="307" t="str">
        <f t="shared" si="24"/>
        <v>***</v>
      </c>
    </row>
  </sheetData>
  <mergeCells count="2">
    <mergeCell ref="H1:J1"/>
    <mergeCell ref="G5:G6"/>
  </mergeCells>
  <conditionalFormatting sqref="G8:G169">
    <cfRule type="cellIs" dxfId="50" priority="63" operator="equal">
      <formula>"**"</formula>
    </cfRule>
    <cfRule type="expression" dxfId="49" priority="62">
      <formula>$E8="*H"</formula>
    </cfRule>
    <cfRule type="expression" dxfId="48" priority="61">
      <formula>$E8="*N"</formula>
    </cfRule>
  </conditionalFormatting>
  <conditionalFormatting sqref="G8:O169">
    <cfRule type="cellIs" dxfId="47" priority="2" stopIfTrue="1" operator="equal">
      <formula>"***"</formula>
    </cfRule>
    <cfRule type="expression" dxfId="46" priority="3" stopIfTrue="1">
      <formula>$E8="*T"</formula>
    </cfRule>
  </conditionalFormatting>
  <conditionalFormatting sqref="H8:O169">
    <cfRule type="expression" dxfId="45" priority="4" stopIfTrue="1">
      <formula>$E8="*H"</formula>
    </cfRule>
    <cfRule type="cellIs" dxfId="44" priority="5" operator="equal">
      <formula>"**"</formula>
    </cfRule>
  </conditionalFormatting>
  <conditionalFormatting sqref="K6">
    <cfRule type="cellIs" dxfId="43" priority="36" stopIfTrue="1" operator="between">
      <formula>0.045</formula>
      <formula>0.06449</formula>
    </cfRule>
    <cfRule type="cellIs" dxfId="42" priority="35" operator="between">
      <formula>0</formula>
      <formula>0.0449</formula>
    </cfRule>
    <cfRule type="cellIs" dxfId="41" priority="37" operator="between">
      <formula>0.065</formula>
      <formula>1</formula>
    </cfRule>
  </conditionalFormatting>
  <conditionalFormatting sqref="K9:K159">
    <cfRule type="cellIs" dxfId="40" priority="50" operator="between">
      <formula>0.065</formula>
      <formula>1</formula>
    </cfRule>
    <cfRule type="cellIs" dxfId="39" priority="49" stopIfTrue="1" operator="between">
      <formula>0.045</formula>
      <formula>0.06449</formula>
    </cfRule>
    <cfRule type="cellIs" dxfId="38" priority="48" operator="between">
      <formula>0</formula>
      <formula>0.0449</formula>
    </cfRule>
  </conditionalFormatting>
  <conditionalFormatting sqref="K160:K169 K8">
    <cfRule type="colorScale" priority="60">
      <colorScale>
        <cfvo type="percent" val="3"/>
        <cfvo type="percent" val="5"/>
        <cfvo type="percent" val="7"/>
        <color rgb="FFFF3437"/>
        <color rgb="FFFFFF00"/>
        <color rgb="FF92D050"/>
      </colorScale>
    </cfRule>
  </conditionalFormatting>
  <conditionalFormatting sqref="K6:M6">
    <cfRule type="expression" dxfId="37" priority="27" stopIfTrue="1">
      <formula>$E6="*H"</formula>
    </cfRule>
    <cfRule type="cellIs" dxfId="36" priority="28" operator="equal">
      <formula>"**"</formula>
    </cfRule>
    <cfRule type="cellIs" dxfId="35" priority="25" stopIfTrue="1" operator="equal">
      <formula>"***"</formula>
    </cfRule>
    <cfRule type="expression" dxfId="34" priority="26" stopIfTrue="1">
      <formula>$E6="*T"</formula>
    </cfRule>
  </conditionalFormatting>
  <conditionalFormatting sqref="L6">
    <cfRule type="cellIs" dxfId="33" priority="32" operator="between">
      <formula>0</formula>
      <formula>50</formula>
    </cfRule>
    <cfRule type="cellIs" dxfId="32" priority="33" operator="between">
      <formula>51</formula>
      <formula>100</formula>
    </cfRule>
    <cfRule type="cellIs" dxfId="31" priority="34" operator="between">
      <formula>101</formula>
      <formula>99999</formula>
    </cfRule>
  </conditionalFormatting>
  <conditionalFormatting sqref="L8">
    <cfRule type="colorScale" priority="59">
      <colorScale>
        <cfvo type="num" val="50"/>
        <cfvo type="num" val="75"/>
        <cfvo type="num" val="100"/>
        <color rgb="FF92D050"/>
        <color rgb="FFFFFF00"/>
        <color rgb="FFFF3437"/>
      </colorScale>
    </cfRule>
  </conditionalFormatting>
  <conditionalFormatting sqref="L9:L169">
    <cfRule type="cellIs" dxfId="30" priority="18" operator="between">
      <formula>101</formula>
      <formula>99999</formula>
    </cfRule>
    <cfRule type="cellIs" dxfId="29" priority="17" stopIfTrue="1" operator="between">
      <formula>50</formula>
      <formula>100</formula>
    </cfRule>
    <cfRule type="cellIs" dxfId="28" priority="16" operator="between">
      <formula>0</formula>
      <formula>50</formula>
    </cfRule>
  </conditionalFormatting>
  <conditionalFormatting sqref="L160:L169">
    <cfRule type="colorScale" priority="24">
      <colorScale>
        <cfvo type="num" val="50"/>
        <cfvo type="num" val="75"/>
        <cfvo type="num" val="100"/>
        <color rgb="FF92D050"/>
        <color rgb="FFFFFF00"/>
        <color rgb="FFFF3437"/>
      </colorScale>
    </cfRule>
    <cfRule type="cellIs" dxfId="27" priority="22" operator="equal">
      <formula>"**"</formula>
    </cfRule>
    <cfRule type="expression" dxfId="26" priority="21" stopIfTrue="1">
      <formula>$E160="*H"</formula>
    </cfRule>
    <cfRule type="expression" dxfId="25" priority="20" stopIfTrue="1">
      <formula>$E160="*T"</formula>
    </cfRule>
    <cfRule type="cellIs" dxfId="24" priority="19" stopIfTrue="1" operator="equal">
      <formula>"***"</formula>
    </cfRule>
  </conditionalFormatting>
  <conditionalFormatting sqref="M6">
    <cfRule type="cellIs" dxfId="23" priority="29" operator="between">
      <formula>0</formula>
      <formula>500</formula>
    </cfRule>
    <cfRule type="cellIs" dxfId="22" priority="30" stopIfTrue="1" operator="between">
      <formula>501</formula>
      <formula>750</formula>
    </cfRule>
    <cfRule type="cellIs" dxfId="21" priority="31" operator="between">
      <formula>751</formula>
      <formula>99999</formula>
    </cfRule>
  </conditionalFormatting>
  <conditionalFormatting sqref="M8">
    <cfRule type="colorScale" priority="58">
      <colorScale>
        <cfvo type="num" val="500"/>
        <cfvo type="num" val="625"/>
        <cfvo type="num" val="750"/>
        <color rgb="FF92D050"/>
        <color rgb="FFFFFF00"/>
        <color rgb="FFFF3437"/>
      </colorScale>
    </cfRule>
  </conditionalFormatting>
  <conditionalFormatting sqref="M9:M169">
    <cfRule type="cellIs" dxfId="20" priority="6" operator="between">
      <formula>0</formula>
      <formula>500</formula>
    </cfRule>
    <cfRule type="cellIs" dxfId="19" priority="7" operator="between">
      <formula>500</formula>
      <formula>750</formula>
    </cfRule>
    <cfRule type="cellIs" dxfId="18" priority="8" operator="between">
      <formula>751</formula>
      <formula>99999</formula>
    </cfRule>
    <cfRule type="cellIs" dxfId="17" priority="1" stopIfTrue="1" operator="equal">
      <formula>"∞"</formula>
    </cfRule>
  </conditionalFormatting>
  <pageMargins left="0.7" right="0.7" top="0.75" bottom="0.75" header="0.3" footer="0.3"/>
  <pageSetup scale="52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E44AFF-E08D-DB45-99D6-D51AEA65E33E}">
  <sheetPr>
    <pageSetUpPr fitToPage="1"/>
  </sheetPr>
  <dimension ref="A1:AK170"/>
  <sheetViews>
    <sheetView showGridLines="0" topLeftCell="G1" workbookViewId="0">
      <pane ySplit="7" topLeftCell="A8" activePane="bottomLeft" state="frozen"/>
      <selection activeCell="G5" sqref="G5:G7"/>
      <selection pane="bottomLeft" activeCell="G5" sqref="G5:G7"/>
    </sheetView>
  </sheetViews>
  <sheetFormatPr defaultColWidth="8.81640625" defaultRowHeight="14.5" x14ac:dyDescent="0.35"/>
  <cols>
    <col min="1" max="2" width="8.81640625" hidden="1" customWidth="1"/>
    <col min="3" max="3" width="16.1796875" hidden="1" customWidth="1"/>
    <col min="4" max="4" width="8.81640625" hidden="1" customWidth="1"/>
    <col min="5" max="6" width="42" hidden="1" customWidth="1"/>
    <col min="7" max="7" width="34.81640625" style="65" bestFit="1" customWidth="1"/>
    <col min="8" max="10" width="14.453125" style="65" customWidth="1"/>
    <col min="11" max="11" width="19.453125" style="65" bestFit="1" customWidth="1"/>
    <col min="12" max="13" width="14.453125" style="65" customWidth="1"/>
    <col min="14" max="14" width="19.453125" style="65" customWidth="1"/>
    <col min="15" max="15" width="14.453125" style="65" customWidth="1"/>
    <col min="17" max="25" width="8.81640625" customWidth="1"/>
    <col min="27" max="37" width="16.81640625" hidden="1" customWidth="1"/>
  </cols>
  <sheetData>
    <row r="1" spans="1:37" ht="32.25" customHeight="1" x14ac:dyDescent="0.35">
      <c r="G1" s="313" t="s">
        <v>24</v>
      </c>
      <c r="H1" s="424" t="s">
        <v>10</v>
      </c>
      <c r="I1" s="425"/>
      <c r="J1" s="426"/>
      <c r="K1" s="69" t="s">
        <v>35</v>
      </c>
      <c r="L1" s="69"/>
      <c r="M1"/>
      <c r="N1"/>
      <c r="O1"/>
      <c r="AA1" t="s">
        <v>10</v>
      </c>
      <c r="AB1" t="s">
        <v>11</v>
      </c>
      <c r="AC1" t="s">
        <v>12</v>
      </c>
      <c r="AD1" t="s">
        <v>13</v>
      </c>
      <c r="AE1" t="s">
        <v>25</v>
      </c>
    </row>
    <row r="2" spans="1:37" ht="28" customHeight="1" thickBot="1" x14ac:dyDescent="0.4">
      <c r="G2" s="314" t="s">
        <v>36</v>
      </c>
      <c r="H2" s="427" t="s">
        <v>37</v>
      </c>
      <c r="I2" s="428"/>
      <c r="J2" s="429"/>
      <c r="K2" s="312" t="s">
        <v>38</v>
      </c>
      <c r="L2" s="69"/>
      <c r="M2"/>
      <c r="N2"/>
      <c r="O2"/>
      <c r="AB2" t="s">
        <v>10</v>
      </c>
      <c r="AC2" t="s">
        <v>11</v>
      </c>
      <c r="AD2" t="s">
        <v>12</v>
      </c>
      <c r="AE2" t="s">
        <v>13</v>
      </c>
      <c r="AF2" t="s">
        <v>25</v>
      </c>
    </row>
    <row r="3" spans="1:37" x14ac:dyDescent="0.35">
      <c r="H3" s="315" t="str">
        <f>IFERROR(HLOOKUP($H$2,DATA_FINAL!$AS$1:$AU$4,4,FALSE),"Alpha")</f>
        <v>CPS</v>
      </c>
    </row>
    <row r="4" spans="1:37" s="70" customFormat="1" ht="24" customHeight="1" x14ac:dyDescent="0.5">
      <c r="G4" s="73" t="s">
        <v>26</v>
      </c>
      <c r="H4" s="74"/>
      <c r="I4" s="74"/>
      <c r="J4" s="74"/>
      <c r="K4" s="74"/>
      <c r="L4" s="74"/>
      <c r="M4" s="74"/>
      <c r="N4" s="75"/>
      <c r="O4" s="74"/>
    </row>
    <row r="5" spans="1:37" ht="20.25" customHeight="1" thickBot="1" x14ac:dyDescent="0.4">
      <c r="G5" s="239" t="str">
        <f>DATA_FINAL!G1</f>
        <v>December '25</v>
      </c>
      <c r="H5" s="66"/>
      <c r="I5" s="66"/>
      <c r="J5" s="66"/>
      <c r="K5" s="66"/>
      <c r="L5" s="66"/>
      <c r="M5" s="66"/>
      <c r="N5" s="76"/>
      <c r="O5" s="66"/>
    </row>
    <row r="6" spans="1:37" s="79" customFormat="1" ht="18" customHeight="1" x14ac:dyDescent="0.35">
      <c r="A6"/>
      <c r="B6"/>
      <c r="C6"/>
      <c r="D6"/>
      <c r="E6"/>
      <c r="F6"/>
      <c r="G6" s="422" t="str">
        <f>"Region Totals (Store Count: "&amp;COUNTIF(DATA_FINAL!$B$5:$B$350,$H$1)&amp;")"</f>
        <v>Region Totals (Store Count: 48)</v>
      </c>
      <c r="H6" s="80" t="s">
        <v>2</v>
      </c>
      <c r="I6" s="80" t="s">
        <v>3</v>
      </c>
      <c r="J6" s="80" t="s">
        <v>4</v>
      </c>
      <c r="K6" s="80" t="s">
        <v>27</v>
      </c>
      <c r="L6" s="80" t="s">
        <v>6</v>
      </c>
      <c r="M6" s="80" t="s">
        <v>7</v>
      </c>
      <c r="N6" s="81" t="s">
        <v>8</v>
      </c>
      <c r="O6" s="80" t="s">
        <v>9</v>
      </c>
      <c r="P6" s="377"/>
      <c r="Q6" s="377"/>
      <c r="R6" s="377"/>
      <c r="S6" s="377"/>
      <c r="T6" s="377"/>
      <c r="U6" s="377"/>
      <c r="V6" s="377"/>
      <c r="W6" s="377"/>
      <c r="X6" s="377"/>
      <c r="Y6" s="377"/>
      <c r="Z6" s="377"/>
      <c r="AA6" s="385" t="s">
        <v>28</v>
      </c>
      <c r="AB6" s="377"/>
      <c r="AC6" s="377"/>
      <c r="AD6" s="377"/>
      <c r="AE6" s="377"/>
      <c r="AF6" s="377"/>
      <c r="AG6" s="377"/>
      <c r="AH6" s="377"/>
      <c r="AI6" s="377"/>
      <c r="AJ6" s="377"/>
      <c r="AK6" s="377"/>
    </row>
    <row r="7" spans="1:37" ht="30" customHeight="1" x14ac:dyDescent="0.35">
      <c r="G7" s="423"/>
      <c r="H7" s="77">
        <f>SUMIFS(DATA_FINAL!$AC$5:$AC$350,DATA_FINAL!$B$5:$B$350,$H$1)</f>
        <v>184520.69999999998</v>
      </c>
      <c r="I7" s="82">
        <f>SUMIFS(DATA_FINAL!$P$5:$P$350,DATA_FINAL!$B$5:$B$350,$H$1)</f>
        <v>1860</v>
      </c>
      <c r="J7" s="82">
        <f>SUMIFS(DATA_FINAL!$S$5:$S$350,DATA_FINAL!$B$5:$B$350,$H$1)</f>
        <v>216</v>
      </c>
      <c r="K7" s="78">
        <f>J7/I7</f>
        <v>0.11612903225806452</v>
      </c>
      <c r="L7" s="83">
        <f>H7/I7</f>
        <v>99.204677419354823</v>
      </c>
      <c r="M7" s="83">
        <f>H7/J7</f>
        <v>854.26249999999993</v>
      </c>
      <c r="N7" s="242">
        <f>IF(H1="TrueCar","-",SUMIFS(DATA_FINAL!$AG$5:$AG$350,DATA_FINAL!$B$5:$B$350,$H$1))</f>
        <v>9482</v>
      </c>
      <c r="O7" s="83">
        <f>H7/N7</f>
        <v>19.460103353722843</v>
      </c>
      <c r="AA7" s="32">
        <f>IFERROR(SUMIFS(KEY!$AB$6:$AB$110,KEY!$W$6:$W$110,$H$1),0)</f>
        <v>1</v>
      </c>
    </row>
    <row r="8" spans="1:37" ht="16" customHeight="1" x14ac:dyDescent="0.35"/>
    <row r="9" spans="1:37" ht="15" customHeight="1" thickBot="1" x14ac:dyDescent="0.4">
      <c r="A9">
        <v>1</v>
      </c>
      <c r="B9">
        <f>IF(A9="","",COUNTIFS($A$9:$A9,A9)-2)</f>
        <v>-1</v>
      </c>
      <c r="C9" t="str">
        <f>H1</f>
        <v>AutoTrader</v>
      </c>
      <c r="D9" t="str">
        <f>IFERROR(VLOOKUP($C9&amp;"-"&amp;$A9,KEY!$X$6:$Y$110,2,FALSE),"")</f>
        <v>PAG WEST</v>
      </c>
      <c r="E9" t="str">
        <f>IF(B9=-1,"*N",IF(B9=0,"*H",IF(B9&lt;(COUNTIFS(DATA_FINAL!$B$5:$B$350,C9,DATA_FINAL!$D$5:$D$350,D9)+1),VLOOKUP(C9&amp;"-"&amp;D9&amp;"-"&amp;B9,DATA_FINAL!$F$5:$G$350,2,FALSE),IF(B9=(COUNTIFS(DATA_FINAL!$B$5:$B$350,C9,DATA_FINAL!$D$5:$D$350,D9)+1),"*T",""))))</f>
        <v>*N</v>
      </c>
      <c r="F9" t="str">
        <f t="shared" ref="F9:F10" si="0">IF(OR(E9="",E9="*N",E9="*H",E9="*T"),"",C9&amp;"-"&amp;E9)</f>
        <v/>
      </c>
      <c r="G9" s="64" t="str">
        <f>IF(E9="","***",IF(E9="*N",D9,IF(E9="*H",AA$10,IF(E9="*T","TOTAL (Store Count: "&amp;B8&amp;")",IFERROR(VLOOKUP(F9,DATA_FINAL!$A$5:$G$324,7,FALSE),"")))))</f>
        <v>PAG WEST</v>
      </c>
      <c r="H9" s="71" t="str">
        <f>IF($G9=$D9,AF$9,IF($G9=$AA$10,AF$10,IF(LEFT($G9,5)=LEFT($AA$11,5),SUMIFS(DATA_FINAL!$AC$5:$AC$350,DATA_FINAL!$B$5:$B$350,$C9,DATA_FINAL!$D$5:$D$350,$D9),IF($G9="***","***",IFERROR(SUMIFS(DATA_FINAL!$AC$5:$AC$350,DATA_FINAL!$A$5:$A$350,$F9),"")))))</f>
        <v>**</v>
      </c>
      <c r="I9" s="72" t="str">
        <f>IF($G9=$D9,AB$9,IF($G9=$AA$10,AB$10,IF(LEFT($G9,5)=LEFT($AA$11,5),SUMIFS(DATA_FINAL!$P$5:$P$350,DATA_FINAL!$B$5:$B$350,$C9,DATA_FINAL!$D$5:$D$350,$D9),IF($G9="***","***",IFERROR(SUMIFS(DATA_FINAL!$P$5:$P$350,DATA_FINAL!$A$5:$A$350,$F9),"")))))</f>
        <v>**</v>
      </c>
      <c r="J9" s="72" t="str">
        <f>IF($G9=$D9,AC$9,IF($G9=$AA$10,AC$10,IF(LEFT($G9,5)=LEFT($AA$11,5),SUMIFS(DATA_FINAL!$S$5:$S$350,DATA_FINAL!$B$5:$B$350,$C9,DATA_FINAL!$D$5:$D$350,$D9),IF($G9="***","***",IFERROR(SUMIFS(DATA_FINAL!$S$5:$S$350,DATA_FINAL!$A$5:$A$350,$F9),"")))))</f>
        <v>**</v>
      </c>
      <c r="K9" s="84" t="str">
        <f t="shared" ref="K9:K12" si="1">IF($G9=$D9,AD$9,IF($G9=$AA$10,AD$10,IF($G9="***","***",IFERROR(J9/I9,"-"))))</f>
        <v>**</v>
      </c>
      <c r="L9" s="72" t="str">
        <f t="shared" ref="L9:L12" si="2">IF($G9=$D9,AG$9,IF($G9=$AA$10,AG$10,IF($G9="***","***",IFERROR(H9/I9,"-"))))</f>
        <v>**</v>
      </c>
      <c r="M9" s="72" t="str">
        <f t="shared" ref="M9:M12" si="3">IF($G9=$D9,AH$9,IF($G9=$AA$10,AH$10,IF($G9="***","***",IFERROR(H9/J9,"-"))))</f>
        <v>**</v>
      </c>
      <c r="N9" s="71" t="str">
        <f>IF($G9=$D9,AJ$9,IF($G9=$AA$10,AJ$10,IF(LEFT($G9,5)=LEFT($AA$11,5),SUMIFS(DATA_FINAL!$AG$5:$AG$350,DATA_FINAL!$B$5:$B$350,$C9,DATA_FINAL!$D$5:$D$350,$D9),IF($G9="***","***",IFERROR(SUMIFS(DATA_FINAL!$AG$5:$AG$350,DATA_FINAL!$A$5:$A$350,$F9),"")))))</f>
        <v>**</v>
      </c>
      <c r="O9" s="307" t="str">
        <f t="shared" ref="O9" si="4">IF($G9=$D9,AJ$9,IF($G9=$AA$10,AK$10,IF($G9="***","***",IFERROR(H9/N9,"-"))))</f>
        <v>**</v>
      </c>
      <c r="AA9" s="36" t="s">
        <v>29</v>
      </c>
      <c r="AB9" s="36" t="s">
        <v>30</v>
      </c>
      <c r="AC9" s="36" t="s">
        <v>30</v>
      </c>
      <c r="AD9" s="36" t="s">
        <v>30</v>
      </c>
      <c r="AE9" s="36" t="s">
        <v>30</v>
      </c>
      <c r="AF9" s="36" t="s">
        <v>30</v>
      </c>
      <c r="AG9" s="36" t="s">
        <v>30</v>
      </c>
      <c r="AH9" s="36" t="s">
        <v>30</v>
      </c>
      <c r="AI9" s="36" t="s">
        <v>30</v>
      </c>
      <c r="AJ9" s="36" t="s">
        <v>30</v>
      </c>
      <c r="AK9" s="36" t="s">
        <v>30</v>
      </c>
    </row>
    <row r="10" spans="1:37" ht="15" customHeight="1" x14ac:dyDescent="0.35">
      <c r="A10">
        <f>IF(A9="","",IF(B9&gt;(SUMIFS(KEY!$Z$6:$Z$110,KEY!$X$6:$X$110,C10&amp;"-"&amp;A9)+1),IF((A9+1)&gt;$AA$7,"",(A9+1)),A9))</f>
        <v>1</v>
      </c>
      <c r="B10">
        <f>IF(A10="","",COUNTIFS($A$9:$A10,A10)-2)</f>
        <v>0</v>
      </c>
      <c r="C10" t="str">
        <f>C9</f>
        <v>AutoTrader</v>
      </c>
      <c r="D10" t="str">
        <f>IFERROR(VLOOKUP($C10&amp;"-"&amp;$A10,KEY!$X$6:$Y$110,2,FALSE),"")</f>
        <v>PAG WEST</v>
      </c>
      <c r="E10" t="str">
        <f>IF(B10=-1,"*N",IF(B10=0,"*H",IF(B10&lt;(COUNTIFS(DATA_FINAL!$B$5:$B$350,C10,DATA_FINAL!$D$5:$D$350,D10)+1),VLOOKUP(C10&amp;"-"&amp;D10&amp;"-"&amp;B10,DATA_FINAL!$F$5:$G$350,2,FALSE),IF(B10=(COUNTIFS(DATA_FINAL!$B$5:$B$350,C10,DATA_FINAL!$D$5:$D$350,D10)+1),"*T",""))))</f>
        <v>*H</v>
      </c>
      <c r="F10" t="str">
        <f t="shared" si="0"/>
        <v/>
      </c>
      <c r="G10" s="64" t="str">
        <f>IF(E10="","***",IF(E10="*N",D10,IF(E10="*H",AA$10,IF(E10="*T","TOTAL (Store Count: "&amp;B9&amp;")",IFERROR(VLOOKUP(F10,DATA_FINAL!$A$5:$G$324,7,FALSE),"")))))</f>
        <v>Store</v>
      </c>
      <c r="H10" s="71" t="str">
        <f>IF($G10=$D10,AF$9,IF($G10=$AA$10,AF$10,IF(LEFT($G10,5)=LEFT($AA$11,5),SUMIFS(DATA_FINAL!$AC$5:$AC$350,DATA_FINAL!$B$5:$B$350,$C10,DATA_FINAL!$D$5:$D$350,$D10),IF($G10="***","***",IFERROR(SUMIFS(DATA_FINAL!$AC$5:$AC$350,DATA_FINAL!$A$5:$A$350,$F10),"")))))</f>
        <v>Vendor Cost</v>
      </c>
      <c r="I10" s="72" t="str">
        <f>IF($G10=$D10,AB$9,IF($G10=$AA$10,AB$10,IF(LEFT($G10,5)=LEFT($AA$11,5),SUMIFS(DATA_FINAL!$P$5:$P$350,DATA_FINAL!$B$5:$B$350,$C10,DATA_FINAL!$D$5:$D$350,$D10),IF($G10="***","***",IFERROR(SUMIFS(DATA_FINAL!$P$5:$P$350,DATA_FINAL!$A$5:$A$350,$F10),"")))))</f>
        <v>Total Leads</v>
      </c>
      <c r="J10" s="72" t="str">
        <f>IF($G10=$D10,AC$9,IF($G10=$AA$10,AC$10,IF(LEFT($G10,5)=LEFT($AA$11,5),SUMIFS(DATA_FINAL!$S$5:$S$350,DATA_FINAL!$B$5:$B$350,$C10,DATA_FINAL!$D$5:$D$350,$D10),IF($G10="***","***",IFERROR(SUMIFS(DATA_FINAL!$S$5:$S$350,DATA_FINAL!$A$5:$A$350,$F10),"")))))</f>
        <v>Total Sold</v>
      </c>
      <c r="K10" s="84" t="str">
        <f t="shared" si="1"/>
        <v>Prospects Sold %</v>
      </c>
      <c r="L10" s="72" t="str">
        <f t="shared" si="2"/>
        <v>Cost/Lead</v>
      </c>
      <c r="M10" s="72" t="str">
        <f t="shared" si="3"/>
        <v>Cost/Sold</v>
      </c>
      <c r="N10" s="71" t="str">
        <f>IF($G10=$D10,AJ$9,IF($G10=$AA$10,AJ$10,IF(LEFT($G10,5)=LEFT($AA$11,5),SUMIFS(DATA_FINAL!$AG$5:$AG$350,DATA_FINAL!$B$5:$B$350,$C10,DATA_FINAL!$D$5:$D$350,$D10),IF($G10="***","***",IFERROR(SUMIFS(DATA_FINAL!$AG$5:$AG$350,DATA_FINAL!$A$5:$A$350,$F10),"")))))</f>
        <v>Website Referrals</v>
      </c>
      <c r="O10" s="307" t="str">
        <f>IF($G10=$D10,AJ$9,IF($G10=$AA$10,AK$10,IF($G10="***","***",IFERROR(H10/N10,"-"))))</f>
        <v>Cost/Referral</v>
      </c>
      <c r="AA10" s="35" t="s">
        <v>31</v>
      </c>
      <c r="AB10" s="1" t="s">
        <v>3</v>
      </c>
      <c r="AC10" s="1" t="s">
        <v>4</v>
      </c>
      <c r="AD10" s="1" t="s">
        <v>27</v>
      </c>
      <c r="AE10" s="1" t="s">
        <v>32</v>
      </c>
      <c r="AF10" s="1" t="s">
        <v>2</v>
      </c>
      <c r="AG10" s="1" t="s">
        <v>6</v>
      </c>
      <c r="AH10" s="1" t="s">
        <v>7</v>
      </c>
      <c r="AI10" s="1" t="s">
        <v>33</v>
      </c>
      <c r="AJ10" s="1" t="s">
        <v>8</v>
      </c>
      <c r="AK10" s="1" t="s">
        <v>9</v>
      </c>
    </row>
    <row r="11" spans="1:37" ht="15" customHeight="1" x14ac:dyDescent="0.35">
      <c r="A11">
        <f>IF(A10="","",IF(B10&gt;(SUMIFS(KEY!$Z$6:$Z$110,KEY!$X$6:$X$110,C11&amp;"-"&amp;A10)+1),IF((A10+1)&gt;$AA$7,"",(A10+1)),A10))</f>
        <v>1</v>
      </c>
      <c r="B11">
        <f>IF(A11="","",COUNTIFS($A$9:$A11,A11)-2)</f>
        <v>1</v>
      </c>
      <c r="C11" t="str">
        <f t="shared" ref="C11:C74" si="5">C10</f>
        <v>AutoTrader</v>
      </c>
      <c r="D11" t="str">
        <f>IFERROR(VLOOKUP($C11&amp;"-"&amp;$A11,KEY!$X$6:$Y$110,2,FALSE),"")</f>
        <v>PAG WEST</v>
      </c>
      <c r="E11" t="str">
        <f>IF(B11=-1,"*N",IF(B11=0,"*H",IF(B11&lt;(COUNTIFS(DATA_FINAL!$B$5:$B$350,C11,DATA_FINAL!$D$5:$D$350,D11)+1),VLOOKUP(C11&amp;"-"&amp;D11&amp;"-"&amp;B11,DATA_FINAL!$F$5:$G$350,2,FALSE),IF(B11=(COUNTIFS(DATA_FINAL!$B$5:$B$350,C11,DATA_FINAL!$D$5:$D$350,D11)+1),"*T",""))))</f>
        <v>Lexus San Diego</v>
      </c>
      <c r="F11" t="str">
        <f>IF(OR(E11="",E11="*N",E11="*H",E11="*T"),"",C11&amp;"-"&amp;E11)</f>
        <v>AutoTrader-Lexus San Diego</v>
      </c>
      <c r="G11" s="64" t="str">
        <f>IF(E11="","***",IF(E11="*N",D11,IF(E11="*H",AA$10,IF(E11="*T","TOTAL (Store Count: "&amp;B10&amp;")",IFERROR(VLOOKUP(F11,DATA_FINAL!$A$5:$G$324,7,FALSE),"")))))</f>
        <v>Lexus San Diego</v>
      </c>
      <c r="H11" s="71">
        <f>IF($G11=$D11,AF$9,IF($G11=$AA$10,AF$10,IF(LEFT($G11,5)=LEFT($AA$11,5),SUMIFS(DATA_FINAL!$AC$5:$AC$350,DATA_FINAL!$B$5:$B$350,$C11,DATA_FINAL!$D$5:$D$350,$D11),IF($G11="***","***",IFERROR(SUMIFS(DATA_FINAL!$AC$5:$AC$350,DATA_FINAL!$A$5:$A$350,$F11),"")))))</f>
        <v>3375</v>
      </c>
      <c r="I11" s="72">
        <f>IF($G11=$D11,AB$9,IF($G11=$AA$10,AB$10,IF(LEFT($G11,5)=LEFT($AA$11,5),SUMIFS(DATA_FINAL!$P$5:$P$350,DATA_FINAL!$B$5:$B$350,$C11,DATA_FINAL!$D$5:$D$350,$D11),IF($G11="***","***",IFERROR(SUMIFS(DATA_FINAL!$P$5:$P$350,DATA_FINAL!$A$5:$A$350,$F11),"")))))</f>
        <v>88</v>
      </c>
      <c r="J11" s="72">
        <f>IF($G11=$D11,AC$9,IF($G11=$AA$10,AC$10,IF(LEFT($G11,5)=LEFT($AA$11,5),SUMIFS(DATA_FINAL!$S$5:$S$350,DATA_FINAL!$B$5:$B$350,$C11,DATA_FINAL!$D$5:$D$350,$D11),IF($G11="***","***",IFERROR(SUMIFS(DATA_FINAL!$S$5:$S$350,DATA_FINAL!$A$5:$A$350,$F11),"")))))</f>
        <v>22</v>
      </c>
      <c r="K11" s="84">
        <f t="shared" si="1"/>
        <v>0.25</v>
      </c>
      <c r="L11" s="72">
        <f t="shared" si="2"/>
        <v>38.352272727272727</v>
      </c>
      <c r="M11" s="72">
        <f t="shared" si="3"/>
        <v>153.40909090909091</v>
      </c>
      <c r="N11" s="71">
        <f>IF($G11=$D11,AJ$9,IF($G11=$AA$10,AJ$10,IF(LEFT($G11,5)=LEFT($AA$11,5),SUMIFS(DATA_FINAL!$AG$5:$AG$350,DATA_FINAL!$B$5:$B$350,$C11,DATA_FINAL!$D$5:$D$350,$D11),IF($G11="***","***",IFERROR(SUMIFS(DATA_FINAL!$AG$5:$AG$350,DATA_FINAL!$A$5:$A$350,$F11),"")))))</f>
        <v>238</v>
      </c>
      <c r="O11" s="307">
        <f t="shared" ref="O11:O74" si="6">IF($G11=$D11,AJ$9,IF($G11=$AA$10,AK$10,IF($G11="***","***",IFERROR(H11/N11,"-"))))</f>
        <v>14.180672268907562</v>
      </c>
      <c r="AA11" s="34" t="s">
        <v>34</v>
      </c>
      <c r="AB11" s="2"/>
      <c r="AC11" s="2"/>
      <c r="AD11" s="3"/>
      <c r="AE11" s="4"/>
      <c r="AF11" s="4"/>
      <c r="AG11" s="5"/>
      <c r="AH11" s="5"/>
      <c r="AI11" s="6"/>
      <c r="AJ11" s="7"/>
      <c r="AK11" s="7"/>
    </row>
    <row r="12" spans="1:37" ht="15" customHeight="1" x14ac:dyDescent="0.35">
      <c r="A12">
        <f>IF(A11="","",IF(B11&gt;(SUMIFS(KEY!$Z$6:$Z$110,KEY!$X$6:$X$110,C12&amp;"-"&amp;A11)+1),IF((A11+1)&gt;$AA$7,"",(A11+1)),A11))</f>
        <v>1</v>
      </c>
      <c r="B12">
        <f>IF(A12="","",COUNTIFS($A$9:$A12,A12)-2)</f>
        <v>2</v>
      </c>
      <c r="C12" t="str">
        <f t="shared" si="5"/>
        <v>AutoTrader</v>
      </c>
      <c r="D12" t="str">
        <f>IFERROR(VLOOKUP($C12&amp;"-"&amp;$A12,KEY!$X$6:$Y$110,2,FALSE),"")</f>
        <v>PAG WEST</v>
      </c>
      <c r="E12" t="str">
        <f>IF(B12=-1,"*N",IF(B12=0,"*H",IF(B12&lt;(COUNTIFS(DATA_FINAL!$B$5:$B$350,C12,DATA_FINAL!$D$5:$D$350,D12)+1),VLOOKUP(C12&amp;"-"&amp;D12&amp;"-"&amp;B12,DATA_FINAL!$F$5:$G$350,2,FALSE),IF(B12=(COUNTIFS(DATA_FINAL!$B$5:$B$350,C12,DATA_FINAL!$D$5:$D$350,D12)+1),"*T",""))))</f>
        <v>Genesis of Round Rock</v>
      </c>
      <c r="F12" t="str">
        <f t="shared" ref="F12:F75" si="7">IF(OR(E12="",E12="*N",E12="*H",E12="*T"),"",C12&amp;"-"&amp;E12)</f>
        <v>AutoTrader-Genesis of Round Rock</v>
      </c>
      <c r="G12" s="64" t="str">
        <f>IF(E12="","***",IF(E12="*N",D12,IF(E12="*H",AA$10,IF(E12="*T","TOTAL (Store Count: "&amp;B11&amp;")",IFERROR(VLOOKUP(F12,DATA_FINAL!$A$5:$G$324,7,FALSE),"")))))</f>
        <v>Genesis of Round Rock</v>
      </c>
      <c r="H12" s="71">
        <f>IF($G12=$D12,AF$9,IF($G12=$AA$10,AF$10,IF(LEFT($G12,5)=LEFT($AA$11,5),SUMIFS(DATA_FINAL!$AC$5:$AC$350,DATA_FINAL!$B$5:$B$350,$C12,DATA_FINAL!$D$5:$D$350,$D12),IF($G12="***","***",IFERROR(SUMIFS(DATA_FINAL!$AC$5:$AC$350,DATA_FINAL!$A$5:$A$350,$F12),"")))))</f>
        <v>750.01</v>
      </c>
      <c r="I12" s="72">
        <f>IF($G12=$D12,AB$9,IF($G12=$AA$10,AB$10,IF(LEFT($G12,5)=LEFT($AA$11,5),SUMIFS(DATA_FINAL!$P$5:$P$350,DATA_FINAL!$B$5:$B$350,$C12,DATA_FINAL!$D$5:$D$350,$D12),IF($G12="***","***",IFERROR(SUMIFS(DATA_FINAL!$P$5:$P$350,DATA_FINAL!$A$5:$A$350,$F12),"")))))</f>
        <v>29</v>
      </c>
      <c r="J12" s="72">
        <f>IF($G12=$D12,AC$9,IF($G12=$AA$10,AC$10,IF(LEFT($G12,5)=LEFT($AA$11,5),SUMIFS(DATA_FINAL!$S$5:$S$350,DATA_FINAL!$B$5:$B$350,$C12,DATA_FINAL!$D$5:$D$350,$D12),IF($G12="***","***",IFERROR(SUMIFS(DATA_FINAL!$S$5:$S$350,DATA_FINAL!$A$5:$A$350,$F12),"")))))</f>
        <v>3</v>
      </c>
      <c r="K12" s="84">
        <f t="shared" si="1"/>
        <v>0.10344827586206896</v>
      </c>
      <c r="L12" s="72">
        <f t="shared" si="2"/>
        <v>25.86241379310345</v>
      </c>
      <c r="M12" s="72">
        <f t="shared" si="3"/>
        <v>250.00333333333333</v>
      </c>
      <c r="N12" s="71">
        <f>IF($G12=$D12,AJ$9,IF($G12=$AA$10,AJ$10,IF(LEFT($G12,5)=LEFT($AA$11,5),SUMIFS(DATA_FINAL!$AG$5:$AG$350,DATA_FINAL!$B$5:$B$350,$C12,DATA_FINAL!$D$5:$D$350,$D12),IF($G12="***","***",IFERROR(SUMIFS(DATA_FINAL!$AG$5:$AG$350,DATA_FINAL!$A$5:$A$350,$F12),"")))))</f>
        <v>122</v>
      </c>
      <c r="O12" s="307">
        <f t="shared" si="6"/>
        <v>6.147622950819672</v>
      </c>
    </row>
    <row r="13" spans="1:37" ht="15" customHeight="1" x14ac:dyDescent="0.35">
      <c r="A13">
        <f>IF(A12="","",IF(B12&gt;(SUMIFS(KEY!$Z$6:$Z$110,KEY!$X$6:$X$110,C13&amp;"-"&amp;A12)+1),IF((A12+1)&gt;$AA$7,"",(A12+1)),A12))</f>
        <v>1</v>
      </c>
      <c r="B13">
        <f>IF(A13="","",COUNTIFS($A$9:$A13,A13)-2)</f>
        <v>3</v>
      </c>
      <c r="C13" t="str">
        <f t="shared" si="5"/>
        <v>AutoTrader</v>
      </c>
      <c r="D13" t="str">
        <f>IFERROR(VLOOKUP($C13&amp;"-"&amp;$A13,KEY!$X$6:$Y$110,2,FALSE),"")</f>
        <v>PAG WEST</v>
      </c>
      <c r="E13" t="str">
        <f>IF(B13=-1,"*N",IF(B13=0,"*H",IF(B13&lt;(COUNTIFS(DATA_FINAL!$B$5:$B$350,C13,DATA_FINAL!$D$5:$D$350,D13)+1),VLOOKUP(C13&amp;"-"&amp;D13&amp;"-"&amp;B13,DATA_FINAL!$F$5:$G$350,2,FALSE),IF(B13=(COUNTIFS(DATA_FINAL!$B$5:$B$350,C13,DATA_FINAL!$D$5:$D$350,D13)+1),"*T",""))))</f>
        <v>Mercedes-Benz of North Scottsdale</v>
      </c>
      <c r="F13" t="str">
        <f t="shared" si="7"/>
        <v>AutoTrader-Mercedes-Benz of North Scottsdale</v>
      </c>
      <c r="G13" s="64" t="str">
        <f>IF(E13="","***",IF(E13="*N",D13,IF(E13="*H",AA$10,IF(E13="*T","TOTAL (Store Count: "&amp;B12&amp;")",IFERROR(VLOOKUP(F13,DATA_FINAL!$A$5:$G$324,7,FALSE),"")))))</f>
        <v>Mercedes-Benz of North Scottsdale</v>
      </c>
      <c r="H13" s="71">
        <f>IF($G13=$D13,AF$9,IF($G13=$AA$10,AF$10,IF(LEFT($G13,5)=LEFT($AA$11,5),SUMIFS(DATA_FINAL!$AC$5:$AC$350,DATA_FINAL!$B$5:$B$350,$C13,DATA_FINAL!$D$5:$D$350,$D13),IF($G13="***","***",IFERROR(SUMIFS(DATA_FINAL!$AC$5:$AC$350,DATA_FINAL!$A$5:$A$350,$F13),"")))))</f>
        <v>4398</v>
      </c>
      <c r="I13" s="72">
        <f>IF($G13=$D13,AB$9,IF($G13=$AA$10,AB$10,IF(LEFT($G13,5)=LEFT($AA$11,5),SUMIFS(DATA_FINAL!$P$5:$P$350,DATA_FINAL!$B$5:$B$350,$C13,DATA_FINAL!$D$5:$D$350,$D13),IF($G13="***","***",IFERROR(SUMIFS(DATA_FINAL!$P$5:$P$350,DATA_FINAL!$A$5:$A$350,$F13),"")))))</f>
        <v>74</v>
      </c>
      <c r="J13" s="72">
        <f>IF($G13=$D13,AC$9,IF($G13=$AA$10,AC$10,IF(LEFT($G13,5)=LEFT($AA$11,5),SUMIFS(DATA_FINAL!$S$5:$S$350,DATA_FINAL!$B$5:$B$350,$C13,DATA_FINAL!$D$5:$D$350,$D13),IF($G13="***","***",IFERROR(SUMIFS(DATA_FINAL!$S$5:$S$350,DATA_FINAL!$A$5:$A$350,$F13),"")))))</f>
        <v>16</v>
      </c>
      <c r="K13" s="84">
        <f t="shared" ref="K13" si="8">IF($G13=$D13,AD$9,IF($G13=$AA$10,AD$10,IF($G13="***","***",IFERROR(J13/I13,"-"))))</f>
        <v>0.21621621621621623</v>
      </c>
      <c r="L13" s="72">
        <f t="shared" ref="L13" si="9">IF($G13=$D13,AG$9,IF($G13=$AA$10,AG$10,IF($G13="***","***",IFERROR(H13/I13,"-"))))</f>
        <v>59.432432432432435</v>
      </c>
      <c r="M13" s="72">
        <f t="shared" ref="M13" si="10">IF($G13=$D13,AH$9,IF($G13=$AA$10,AH$10,IF($G13="***","***",IFERROR(H13/J13,"-"))))</f>
        <v>274.875</v>
      </c>
      <c r="N13" s="71">
        <f>IF($G13=$D13,AJ$9,IF($G13=$AA$10,AJ$10,IF(LEFT($G13,5)=LEFT($AA$11,5),SUMIFS(DATA_FINAL!$AG$5:$AG$350,DATA_FINAL!$B$5:$B$350,$C13,DATA_FINAL!$D$5:$D$350,$D13),IF($G13="***","***",IFERROR(SUMIFS(DATA_FINAL!$AG$5:$AG$350,DATA_FINAL!$A$5:$A$350,$F13),"")))))</f>
        <v>386</v>
      </c>
      <c r="O13" s="307">
        <f t="shared" si="6"/>
        <v>11.393782383419689</v>
      </c>
    </row>
    <row r="14" spans="1:37" ht="15" customHeight="1" x14ac:dyDescent="0.35">
      <c r="A14">
        <f>IF(A13="","",IF(B13&gt;(SUMIFS(KEY!$Z$6:$Z$110,KEY!$X$6:$X$110,C14&amp;"-"&amp;A13)+1),IF((A13+1)&gt;$AA$7,"",(A13+1)),A13))</f>
        <v>1</v>
      </c>
      <c r="B14">
        <f>IF(A14="","",COUNTIFS($A$9:$A14,A14)-2)</f>
        <v>4</v>
      </c>
      <c r="C14" t="str">
        <f t="shared" si="5"/>
        <v>AutoTrader</v>
      </c>
      <c r="D14" t="str">
        <f>IFERROR(VLOOKUP($C14&amp;"-"&amp;$A14,KEY!$X$6:$Y$110,2,FALSE),"")</f>
        <v>PAG WEST</v>
      </c>
      <c r="E14" t="str">
        <f>IF(B14=-1,"*N",IF(B14=0,"*H",IF(B14&lt;(COUNTIFS(DATA_FINAL!$B$5:$B$350,C14,DATA_FINAL!$D$5:$D$350,D14)+1),VLOOKUP(C14&amp;"-"&amp;D14&amp;"-"&amp;B14,DATA_FINAL!$F$5:$G$350,2,FALSE),IF(B14=(COUNTIFS(DATA_FINAL!$B$5:$B$350,C14,DATA_FINAL!$D$5:$D$350,D14)+1),"*T",""))))</f>
        <v>Crevier BMW</v>
      </c>
      <c r="F14" t="str">
        <f t="shared" si="7"/>
        <v>AutoTrader-Crevier BMW</v>
      </c>
      <c r="G14" s="64" t="str">
        <f>IF(E14="","***",IF(E14="*N",D14,IF(E14="*H",AA$10,IF(E14="*T","TOTAL (Store Count: "&amp;B13&amp;")",IFERROR(VLOOKUP(F14,DATA_FINAL!$A$5:$G$324,7,FALSE),"")))))</f>
        <v>Crevier BMW</v>
      </c>
      <c r="H14" s="71">
        <f>IF($G14=$D14,AF$9,IF($G14=$AA$10,AF$10,IF(LEFT($G14,5)=LEFT($AA$11,5),SUMIFS(DATA_FINAL!$AC$5:$AC$350,DATA_FINAL!$B$5:$B$350,$C14,DATA_FINAL!$D$5:$D$350,$D14),IF($G14="***","***",IFERROR(SUMIFS(DATA_FINAL!$AC$5:$AC$350,DATA_FINAL!$A$5:$A$350,$F14),"")))))</f>
        <v>4500.01</v>
      </c>
      <c r="I14" s="72">
        <f>IF($G14=$D14,AB$9,IF($G14=$AA$10,AB$10,IF(LEFT($G14,5)=LEFT($AA$11,5),SUMIFS(DATA_FINAL!$P$5:$P$350,DATA_FINAL!$B$5:$B$350,$C14,DATA_FINAL!$D$5:$D$350,$D14),IF($G14="***","***",IFERROR(SUMIFS(DATA_FINAL!$P$5:$P$350,DATA_FINAL!$A$5:$A$350,$F14),"")))))</f>
        <v>155</v>
      </c>
      <c r="J14" s="72">
        <f>IF($G14=$D14,AC$9,IF($G14=$AA$10,AC$10,IF(LEFT($G14,5)=LEFT($AA$11,5),SUMIFS(DATA_FINAL!$S$5:$S$350,DATA_FINAL!$B$5:$B$350,$C14,DATA_FINAL!$D$5:$D$350,$D14),IF($G14="***","***",IFERROR(SUMIFS(DATA_FINAL!$S$5:$S$350,DATA_FINAL!$A$5:$A$350,$F14),"")))))</f>
        <v>12</v>
      </c>
      <c r="K14" s="84">
        <f t="shared" ref="K14:K77" si="11">IF($G14=$D14,AD$9,IF($G14=$AA$10,AD$10,IF($G14="***","***",IFERROR(J14/I14,"-"))))</f>
        <v>7.7419354838709681E-2</v>
      </c>
      <c r="L14" s="72">
        <f t="shared" ref="L14:L77" si="12">IF($G14=$D14,AG$9,IF($G14=$AA$10,AG$10,IF($G14="***","***",IFERROR(H14/I14,"-"))))</f>
        <v>29.032322580645161</v>
      </c>
      <c r="M14" s="72">
        <f t="shared" ref="M14:M77" si="13">IF($G14=$D14,AH$9,IF($G14=$AA$10,AH$10,IF($G14="***","***",IFERROR(H14/J14,"-"))))</f>
        <v>375.00083333333333</v>
      </c>
      <c r="N14" s="71">
        <f>IF($G14=$D14,AJ$9,IF($G14=$AA$10,AJ$10,IF(LEFT($G14,5)=LEFT($AA$11,5),SUMIFS(DATA_FINAL!$AG$5:$AG$350,DATA_FINAL!$B$5:$B$350,$C14,DATA_FINAL!$D$5:$D$350,$D14),IF($G14="***","***",IFERROR(SUMIFS(DATA_FINAL!$AG$5:$AG$350,DATA_FINAL!$A$5:$A$350,$F14),"")))))</f>
        <v>1019</v>
      </c>
      <c r="O14" s="307">
        <f t="shared" si="6"/>
        <v>4.4161040235525029</v>
      </c>
    </row>
    <row r="15" spans="1:37" ht="15" customHeight="1" x14ac:dyDescent="0.35">
      <c r="A15">
        <f>IF(A14="","",IF(B14&gt;(SUMIFS(KEY!$Z$6:$Z$110,KEY!$X$6:$X$110,C15&amp;"-"&amp;A14)+1),IF((A14+1)&gt;$AA$7,"",(A14+1)),A14))</f>
        <v>1</v>
      </c>
      <c r="B15">
        <f>IF(A15="","",COUNTIFS($A$9:$A15,A15)-2)</f>
        <v>5</v>
      </c>
      <c r="C15" t="str">
        <f t="shared" si="5"/>
        <v>AutoTrader</v>
      </c>
      <c r="D15" t="str">
        <f>IFERROR(VLOOKUP($C15&amp;"-"&amp;$A15,KEY!$X$6:$Y$110,2,FALSE),"")</f>
        <v>PAG WEST</v>
      </c>
      <c r="E15" t="str">
        <f>IF(B15=-1,"*N",IF(B15=0,"*H",IF(B15&lt;(COUNTIFS(DATA_FINAL!$B$5:$B$350,C15,DATA_FINAL!$D$5:$D$350,D15)+1),VLOOKUP(C15&amp;"-"&amp;D15&amp;"-"&amp;B15,DATA_FINAL!$F$5:$G$350,2,FALSE),IF(B15=(COUNTIFS(DATA_FINAL!$B$5:$B$350,C15,DATA_FINAL!$D$5:$D$350,D15)+1),"*T",""))))</f>
        <v>BMW North Scottsdale</v>
      </c>
      <c r="F15" t="str">
        <f t="shared" si="7"/>
        <v>AutoTrader-BMW North Scottsdale</v>
      </c>
      <c r="G15" s="64" t="str">
        <f>IF(E15="","***",IF(E15="*N",D15,IF(E15="*H",AA$10,IF(E15="*T","TOTAL (Store Count: "&amp;B14&amp;")",IFERROR(VLOOKUP(F15,DATA_FINAL!$A$5:$G$324,7,FALSE),"")))))</f>
        <v>BMW North Scottsdale</v>
      </c>
      <c r="H15" s="71">
        <f>IF($G15=$D15,AF$9,IF($G15=$AA$10,AF$10,IF(LEFT($G15,5)=LEFT($AA$11,5),SUMIFS(DATA_FINAL!$AC$5:$AC$350,DATA_FINAL!$B$5:$B$350,$C15,DATA_FINAL!$D$5:$D$350,$D15),IF($G15="***","***",IFERROR(SUMIFS(DATA_FINAL!$AC$5:$AC$350,DATA_FINAL!$A$5:$A$350,$F15),"")))))</f>
        <v>5500</v>
      </c>
      <c r="I15" s="72">
        <f>IF($G15=$D15,AB$9,IF($G15=$AA$10,AB$10,IF(LEFT($G15,5)=LEFT($AA$11,5),SUMIFS(DATA_FINAL!$P$5:$P$350,DATA_FINAL!$B$5:$B$350,$C15,DATA_FINAL!$D$5:$D$350,$D15),IF($G15="***","***",IFERROR(SUMIFS(DATA_FINAL!$P$5:$P$350,DATA_FINAL!$A$5:$A$350,$F15),"")))))</f>
        <v>93</v>
      </c>
      <c r="J15" s="72">
        <f>IF($G15=$D15,AC$9,IF($G15=$AA$10,AC$10,IF(LEFT($G15,5)=LEFT($AA$11,5),SUMIFS(DATA_FINAL!$S$5:$S$350,DATA_FINAL!$B$5:$B$350,$C15,DATA_FINAL!$D$5:$D$350,$D15),IF($G15="***","***",IFERROR(SUMIFS(DATA_FINAL!$S$5:$S$350,DATA_FINAL!$A$5:$A$350,$F15),"")))))</f>
        <v>13</v>
      </c>
      <c r="K15" s="84">
        <f t="shared" si="11"/>
        <v>0.13978494623655913</v>
      </c>
      <c r="L15" s="72">
        <f t="shared" si="12"/>
        <v>59.13978494623656</v>
      </c>
      <c r="M15" s="72">
        <f t="shared" si="13"/>
        <v>423.07692307692309</v>
      </c>
      <c r="N15" s="71">
        <f>IF($G15=$D15,AJ$9,IF($G15=$AA$10,AJ$10,IF(LEFT($G15,5)=LEFT($AA$11,5),SUMIFS(DATA_FINAL!$AG$5:$AG$350,DATA_FINAL!$B$5:$B$350,$C15,DATA_FINAL!$D$5:$D$350,$D15),IF($G15="***","***",IFERROR(SUMIFS(DATA_FINAL!$AG$5:$AG$350,DATA_FINAL!$A$5:$A$350,$F15),"")))))</f>
        <v>587</v>
      </c>
      <c r="O15" s="307">
        <f t="shared" si="6"/>
        <v>9.369676320272573</v>
      </c>
    </row>
    <row r="16" spans="1:37" ht="15" customHeight="1" x14ac:dyDescent="0.35">
      <c r="A16">
        <f>IF(A15="","",IF(B15&gt;(SUMIFS(KEY!$Z$6:$Z$110,KEY!$X$6:$X$110,C16&amp;"-"&amp;A15)+1),IF((A15+1)&gt;$AA$7,"",(A15+1)),A15))</f>
        <v>1</v>
      </c>
      <c r="B16">
        <f>IF(A16="","",COUNTIFS($A$9:$A16,A16)-2)</f>
        <v>6</v>
      </c>
      <c r="C16" t="str">
        <f t="shared" si="5"/>
        <v>AutoTrader</v>
      </c>
      <c r="D16" t="str">
        <f>IFERROR(VLOOKUP($C16&amp;"-"&amp;$A16,KEY!$X$6:$Y$110,2,FALSE),"")</f>
        <v>PAG WEST</v>
      </c>
      <c r="E16" t="str">
        <f>IF(B16=-1,"*N",IF(B16=0,"*H",IF(B16&lt;(COUNTIFS(DATA_FINAL!$B$5:$B$350,C16,DATA_FINAL!$D$5:$D$350,D16)+1),VLOOKUP(C16&amp;"-"&amp;D16&amp;"-"&amp;B16,DATA_FINAL!$F$5:$G$350,2,FALSE),IF(B16=(COUNTIFS(DATA_FINAL!$B$5:$B$350,C16,DATA_FINAL!$D$5:$D$350,D16)+1),"*T",""))))</f>
        <v>Land Rover North Scottsdale</v>
      </c>
      <c r="F16" t="str">
        <f t="shared" si="7"/>
        <v>AutoTrader-Land Rover North Scottsdale</v>
      </c>
      <c r="G16" s="64" t="str">
        <f>IF(E16="","***",IF(E16="*N",D16,IF(E16="*H",AA$10,IF(E16="*T","TOTAL (Store Count: "&amp;B15&amp;")",IFERROR(VLOOKUP(F16,DATA_FINAL!$A$5:$G$324,7,FALSE),"")))))</f>
        <v>Land Rover North Scottsdale</v>
      </c>
      <c r="H16" s="71">
        <f>IF($G16=$D16,AF$9,IF($G16=$AA$10,AF$10,IF(LEFT($G16,5)=LEFT($AA$11,5),SUMIFS(DATA_FINAL!$AC$5:$AC$350,DATA_FINAL!$B$5:$B$350,$C16,DATA_FINAL!$D$5:$D$350,$D16),IF($G16="***","***",IFERROR(SUMIFS(DATA_FINAL!$AC$5:$AC$350,DATA_FINAL!$A$5:$A$350,$F16),"")))))</f>
        <v>1418.45</v>
      </c>
      <c r="I16" s="72">
        <f>IF($G16=$D16,AB$9,IF($G16=$AA$10,AB$10,IF(LEFT($G16,5)=LEFT($AA$11,5),SUMIFS(DATA_FINAL!$P$5:$P$350,DATA_FINAL!$B$5:$B$350,$C16,DATA_FINAL!$D$5:$D$350,$D16),IF($G16="***","***",IFERROR(SUMIFS(DATA_FINAL!$P$5:$P$350,DATA_FINAL!$A$5:$A$350,$F16),"")))))</f>
        <v>21</v>
      </c>
      <c r="J16" s="72">
        <f>IF($G16=$D16,AC$9,IF($G16=$AA$10,AC$10,IF(LEFT($G16,5)=LEFT($AA$11,5),SUMIFS(DATA_FINAL!$S$5:$S$350,DATA_FINAL!$B$5:$B$350,$C16,DATA_FINAL!$D$5:$D$350,$D16),IF($G16="***","***",IFERROR(SUMIFS(DATA_FINAL!$S$5:$S$350,DATA_FINAL!$A$5:$A$350,$F16),"")))))</f>
        <v>3</v>
      </c>
      <c r="K16" s="84">
        <f t="shared" si="11"/>
        <v>0.14285714285714285</v>
      </c>
      <c r="L16" s="72">
        <f t="shared" si="12"/>
        <v>67.545238095238091</v>
      </c>
      <c r="M16" s="72">
        <f t="shared" si="13"/>
        <v>472.81666666666666</v>
      </c>
      <c r="N16" s="71">
        <f>IF($G16=$D16,AJ$9,IF($G16=$AA$10,AJ$10,IF(LEFT($G16,5)=LEFT($AA$11,5),SUMIFS(DATA_FINAL!$AG$5:$AG$350,DATA_FINAL!$B$5:$B$350,$C16,DATA_FINAL!$D$5:$D$350,$D16),IF($G16="***","***",IFERROR(SUMIFS(DATA_FINAL!$AG$5:$AG$350,DATA_FINAL!$A$5:$A$350,$F16),"")))))</f>
        <v>130</v>
      </c>
      <c r="O16" s="307">
        <f t="shared" si="6"/>
        <v>10.911153846153846</v>
      </c>
    </row>
    <row r="17" spans="1:20" ht="15" customHeight="1" x14ac:dyDescent="0.35">
      <c r="A17">
        <f>IF(A16="","",IF(B16&gt;(SUMIFS(KEY!$Z$6:$Z$110,KEY!$X$6:$X$110,C17&amp;"-"&amp;A16)+1),IF((A16+1)&gt;$AA$7,"",(A16+1)),A16))</f>
        <v>1</v>
      </c>
      <c r="B17">
        <f>IF(A17="","",COUNTIFS($A$9:$A17,A17)-2)</f>
        <v>7</v>
      </c>
      <c r="C17" t="str">
        <f t="shared" si="5"/>
        <v>AutoTrader</v>
      </c>
      <c r="D17" t="str">
        <f>IFERROR(VLOOKUP($C17&amp;"-"&amp;$A17,KEY!$X$6:$Y$110,2,FALSE),"")</f>
        <v>PAG WEST</v>
      </c>
      <c r="E17" t="str">
        <f>IF(B17=-1,"*N",IF(B17=0,"*H",IF(B17&lt;(COUNTIFS(DATA_FINAL!$B$5:$B$350,C17,DATA_FINAL!$D$5:$D$350,D17)+1),VLOOKUP(C17&amp;"-"&amp;D17&amp;"-"&amp;B17,DATA_FINAL!$F$5:$G$350,2,FALSE),IF(B17=(COUNTIFS(DATA_FINAL!$B$5:$B$350,C17,DATA_FINAL!$D$5:$D$350,D17)+1),"*T",""))))</f>
        <v>Bentley Scottsdale</v>
      </c>
      <c r="F17" t="str">
        <f t="shared" si="7"/>
        <v>AutoTrader-Bentley Scottsdale</v>
      </c>
      <c r="G17" s="64" t="str">
        <f>IF(E17="","***",IF(E17="*N",D17,IF(E17="*H",AA$10,IF(E17="*T","TOTAL (Store Count: "&amp;B16&amp;")",IFERROR(VLOOKUP(F17,DATA_FINAL!$A$5:$G$324,7,FALSE),"")))))</f>
        <v>Bentley Scottsdale</v>
      </c>
      <c r="H17" s="71">
        <f>IF($G17=$D17,AF$9,IF($G17=$AA$10,AF$10,IF(LEFT($G17,5)=LEFT($AA$11,5),SUMIFS(DATA_FINAL!$AC$5:$AC$350,DATA_FINAL!$B$5:$B$350,$C17,DATA_FINAL!$D$5:$D$350,$D17),IF($G17="***","***",IFERROR(SUMIFS(DATA_FINAL!$AC$5:$AC$350,DATA_FINAL!$A$5:$A$350,$F17),"")))))</f>
        <v>1000</v>
      </c>
      <c r="I17" s="72">
        <f>IF($G17=$D17,AB$9,IF($G17=$AA$10,AB$10,IF(LEFT($G17,5)=LEFT($AA$11,5),SUMIFS(DATA_FINAL!$P$5:$P$350,DATA_FINAL!$B$5:$B$350,$C17,DATA_FINAL!$D$5:$D$350,$D17),IF($G17="***","***",IFERROR(SUMIFS(DATA_FINAL!$P$5:$P$350,DATA_FINAL!$A$5:$A$350,$F17),"")))))</f>
        <v>31</v>
      </c>
      <c r="J17" s="72">
        <f>IF($G17=$D17,AC$9,IF($G17=$AA$10,AC$10,IF(LEFT($G17,5)=LEFT($AA$11,5),SUMIFS(DATA_FINAL!$S$5:$S$350,DATA_FINAL!$B$5:$B$350,$C17,DATA_FINAL!$D$5:$D$350,$D17),IF($G17="***","***",IFERROR(SUMIFS(DATA_FINAL!$S$5:$S$350,DATA_FINAL!$A$5:$A$350,$F17),"")))))</f>
        <v>2</v>
      </c>
      <c r="K17" s="84">
        <f t="shared" si="11"/>
        <v>6.4516129032258063E-2</v>
      </c>
      <c r="L17" s="72">
        <f t="shared" si="12"/>
        <v>32.258064516129032</v>
      </c>
      <c r="M17" s="72">
        <f t="shared" si="13"/>
        <v>500</v>
      </c>
      <c r="N17" s="71">
        <f>IF($G17=$D17,AJ$9,IF($G17=$AA$10,AJ$10,IF(LEFT($G17,5)=LEFT($AA$11,5),SUMIFS(DATA_FINAL!$AG$5:$AG$350,DATA_FINAL!$B$5:$B$350,$C17,DATA_FINAL!$D$5:$D$350,$D17),IF($G17="***","***",IFERROR(SUMIFS(DATA_FINAL!$AG$5:$AG$350,DATA_FINAL!$A$5:$A$350,$F17),"")))))</f>
        <v>151</v>
      </c>
      <c r="O17" s="307">
        <f t="shared" si="6"/>
        <v>6.6225165562913908</v>
      </c>
    </row>
    <row r="18" spans="1:20" ht="15" customHeight="1" x14ac:dyDescent="0.35">
      <c r="A18">
        <f>IF(A17="","",IF(B17&gt;(SUMIFS(KEY!$Z$6:$Z$110,KEY!$X$6:$X$110,C18&amp;"-"&amp;A17)+1),IF((A17+1)&gt;$AA$7,"",(A17+1)),A17))</f>
        <v>1</v>
      </c>
      <c r="B18">
        <f>IF(A18="","",COUNTIFS($A$9:$A18,A18)-2)</f>
        <v>8</v>
      </c>
      <c r="C18" t="str">
        <f t="shared" si="5"/>
        <v>AutoTrader</v>
      </c>
      <c r="D18" t="str">
        <f>IFERROR(VLOOKUP($C18&amp;"-"&amp;$A18,KEY!$X$6:$Y$110,2,FALSE),"")</f>
        <v>PAG WEST</v>
      </c>
      <c r="E18" t="str">
        <f>IF(B18=-1,"*N",IF(B18=0,"*H",IF(B18&lt;(COUNTIFS(DATA_FINAL!$B$5:$B$350,C18,DATA_FINAL!$D$5:$D$350,D18)+1),VLOOKUP(C18&amp;"-"&amp;D18&amp;"-"&amp;B18,DATA_FINAL!$F$5:$G$350,2,FALSE),IF(B18=(COUNTIFS(DATA_FINAL!$B$5:$B$350,C18,DATA_FINAL!$D$5:$D$350,D18)+1),"*T",""))))</f>
        <v>Subaru Orange Coast</v>
      </c>
      <c r="F18" t="str">
        <f t="shared" si="7"/>
        <v>AutoTrader-Subaru Orange Coast</v>
      </c>
      <c r="G18" s="64" t="str">
        <f>IF(E18="","***",IF(E18="*N",D18,IF(E18="*H",AA$10,IF(E18="*T","TOTAL (Store Count: "&amp;B17&amp;")",IFERROR(VLOOKUP(F18,DATA_FINAL!$A$5:$G$324,7,FALSE),"")))))</f>
        <v>Subaru Orange Coast</v>
      </c>
      <c r="H18" s="71">
        <f>IF($G18=$D18,AF$9,IF($G18=$AA$10,AF$10,IF(LEFT($G18,5)=LEFT($AA$11,5),SUMIFS(DATA_FINAL!$AC$5:$AC$350,DATA_FINAL!$B$5:$B$350,$C18,DATA_FINAL!$D$5:$D$350,$D18),IF($G18="***","***",IFERROR(SUMIFS(DATA_FINAL!$AC$5:$AC$350,DATA_FINAL!$A$5:$A$350,$F18),"")))))</f>
        <v>1500</v>
      </c>
      <c r="I18" s="72">
        <f>IF($G18=$D18,AB$9,IF($G18=$AA$10,AB$10,IF(LEFT($G18,5)=LEFT($AA$11,5),SUMIFS(DATA_FINAL!$P$5:$P$350,DATA_FINAL!$B$5:$B$350,$C18,DATA_FINAL!$D$5:$D$350,$D18),IF($G18="***","***",IFERROR(SUMIFS(DATA_FINAL!$P$5:$P$350,DATA_FINAL!$A$5:$A$350,$F18),"")))))</f>
        <v>41</v>
      </c>
      <c r="J18" s="72">
        <f>IF($G18=$D18,AC$9,IF($G18=$AA$10,AC$10,IF(LEFT($G18,5)=LEFT($AA$11,5),SUMIFS(DATA_FINAL!$S$5:$S$350,DATA_FINAL!$B$5:$B$350,$C18,DATA_FINAL!$D$5:$D$350,$D18),IF($G18="***","***",IFERROR(SUMIFS(DATA_FINAL!$S$5:$S$350,DATA_FINAL!$A$5:$A$350,$F18),"")))))</f>
        <v>3</v>
      </c>
      <c r="K18" s="84">
        <f t="shared" si="11"/>
        <v>7.3170731707317069E-2</v>
      </c>
      <c r="L18" s="72">
        <f t="shared" si="12"/>
        <v>36.585365853658537</v>
      </c>
      <c r="M18" s="72">
        <f t="shared" si="13"/>
        <v>500</v>
      </c>
      <c r="N18" s="71">
        <f>IF($G18=$D18,AJ$9,IF($G18=$AA$10,AJ$10,IF(LEFT($G18,5)=LEFT($AA$11,5),SUMIFS(DATA_FINAL!$AG$5:$AG$350,DATA_FINAL!$B$5:$B$350,$C18,DATA_FINAL!$D$5:$D$350,$D18),IF($G18="***","***",IFERROR(SUMIFS(DATA_FINAL!$AG$5:$AG$350,DATA_FINAL!$A$5:$A$350,$F18),"")))))</f>
        <v>34</v>
      </c>
      <c r="O18" s="307">
        <f t="shared" si="6"/>
        <v>44.117647058823529</v>
      </c>
    </row>
    <row r="19" spans="1:20" ht="15" customHeight="1" x14ac:dyDescent="0.35">
      <c r="A19">
        <f>IF(A18="","",IF(B18&gt;(SUMIFS(KEY!$Z$6:$Z$110,KEY!$X$6:$X$110,C19&amp;"-"&amp;A18)+1),IF((A18+1)&gt;$AA$7,"",(A18+1)),A18))</f>
        <v>1</v>
      </c>
      <c r="B19">
        <f>IF(A19="","",COUNTIFS($A$9:$A19,A19)-2)</f>
        <v>9</v>
      </c>
      <c r="C19" t="str">
        <f t="shared" si="5"/>
        <v>AutoTrader</v>
      </c>
      <c r="D19" t="str">
        <f>IFERROR(VLOOKUP($C19&amp;"-"&amp;$A19,KEY!$X$6:$Y$110,2,FALSE),"")</f>
        <v>PAG WEST</v>
      </c>
      <c r="E19" t="str">
        <f>IF(B19=-1,"*N",IF(B19=0,"*H",IF(B19&lt;(COUNTIFS(DATA_FINAL!$B$5:$B$350,C19,DATA_FINAL!$D$5:$D$350,D19)+1),VLOOKUP(C19&amp;"-"&amp;D19&amp;"-"&amp;B19,DATA_FINAL!$F$5:$G$350,2,FALSE),IF(B19=(COUNTIFS(DATA_FINAL!$B$5:$B$350,C19,DATA_FINAL!$D$5:$D$350,D19)+1),"*T",""))))</f>
        <v>Volkswagen North Scottsdale</v>
      </c>
      <c r="F19" t="str">
        <f t="shared" si="7"/>
        <v>AutoTrader-Volkswagen North Scottsdale</v>
      </c>
      <c r="G19" s="64" t="str">
        <f>IF(E19="","***",IF(E19="*N",D19,IF(E19="*H",AA$10,IF(E19="*T","TOTAL (Store Count: "&amp;B18&amp;")",IFERROR(VLOOKUP(F19,DATA_FINAL!$A$5:$G$324,7,FALSE),"")))))</f>
        <v>Volkswagen North Scottsdale</v>
      </c>
      <c r="H19" s="71">
        <f>IF($G19=$D19,AF$9,IF($G19=$AA$10,AF$10,IF(LEFT($G19,5)=LEFT($AA$11,5),SUMIFS(DATA_FINAL!$AC$5:$AC$350,DATA_FINAL!$B$5:$B$350,$C19,DATA_FINAL!$D$5:$D$350,$D19),IF($G19="***","***",IFERROR(SUMIFS(DATA_FINAL!$AC$5:$AC$350,DATA_FINAL!$A$5:$A$350,$F19),"")))))</f>
        <v>2500</v>
      </c>
      <c r="I19" s="72">
        <f>IF($G19=$D19,AB$9,IF($G19=$AA$10,AB$10,IF(LEFT($G19,5)=LEFT($AA$11,5),SUMIFS(DATA_FINAL!$P$5:$P$350,DATA_FINAL!$B$5:$B$350,$C19,DATA_FINAL!$D$5:$D$350,$D19),IF($G19="***","***",IFERROR(SUMIFS(DATA_FINAL!$P$5:$P$350,DATA_FINAL!$A$5:$A$350,$F19),"")))))</f>
        <v>28</v>
      </c>
      <c r="J19" s="72">
        <f>IF($G19=$D19,AC$9,IF($G19=$AA$10,AC$10,IF(LEFT($G19,5)=LEFT($AA$11,5),SUMIFS(DATA_FINAL!$S$5:$S$350,DATA_FINAL!$B$5:$B$350,$C19,DATA_FINAL!$D$5:$D$350,$D19),IF($G19="***","***",IFERROR(SUMIFS(DATA_FINAL!$S$5:$S$350,DATA_FINAL!$A$5:$A$350,$F19),"")))))</f>
        <v>5</v>
      </c>
      <c r="K19" s="84">
        <f t="shared" si="11"/>
        <v>0.17857142857142858</v>
      </c>
      <c r="L19" s="72">
        <f t="shared" si="12"/>
        <v>89.285714285714292</v>
      </c>
      <c r="M19" s="72">
        <f t="shared" si="13"/>
        <v>500</v>
      </c>
      <c r="N19" s="71">
        <f>IF($G19=$D19,AJ$9,IF($G19=$AA$10,AJ$10,IF(LEFT($G19,5)=LEFT($AA$11,5),SUMIFS(DATA_FINAL!$AG$5:$AG$350,DATA_FINAL!$B$5:$B$350,$C19,DATA_FINAL!$D$5:$D$350,$D19),IF($G19="***","***",IFERROR(SUMIFS(DATA_FINAL!$AG$5:$AG$350,DATA_FINAL!$A$5:$A$350,$F19),"")))))</f>
        <v>97</v>
      </c>
      <c r="O19" s="307">
        <f t="shared" si="6"/>
        <v>25.773195876288661</v>
      </c>
    </row>
    <row r="20" spans="1:20" ht="15" customHeight="1" x14ac:dyDescent="0.35">
      <c r="A20">
        <f>IF(A19="","",IF(B19&gt;(SUMIFS(KEY!$Z$6:$Z$110,KEY!$X$6:$X$110,C20&amp;"-"&amp;A19)+1),IF((A19+1)&gt;$AA$7,"",(A19+1)),A19))</f>
        <v>1</v>
      </c>
      <c r="B20">
        <f>IF(A20="","",COUNTIFS($A$9:$A20,A20)-2)</f>
        <v>10</v>
      </c>
      <c r="C20" t="str">
        <f t="shared" si="5"/>
        <v>AutoTrader</v>
      </c>
      <c r="D20" t="str">
        <f>IFERROR(VLOOKUP($C20&amp;"-"&amp;$A20,KEY!$X$6:$Y$110,2,FALSE),"")</f>
        <v>PAG WEST</v>
      </c>
      <c r="E20" t="str">
        <f>IF(B20=-1,"*N",IF(B20=0,"*H",IF(B20&lt;(COUNTIFS(DATA_FINAL!$B$5:$B$350,C20,DATA_FINAL!$D$5:$D$350,D20)+1),VLOOKUP(C20&amp;"-"&amp;D20&amp;"-"&amp;B20,DATA_FINAL!$F$5:$G$350,2,FALSE),IF(B20=(COUNTIFS(DATA_FINAL!$B$5:$B$350,C20,DATA_FINAL!$D$5:$D$350,D20)+1),"*T",""))))</f>
        <v>Motorwerks BMW</v>
      </c>
      <c r="F20" t="str">
        <f t="shared" si="7"/>
        <v>AutoTrader-Motorwerks BMW</v>
      </c>
      <c r="G20" s="64" t="str">
        <f>IF(E20="","***",IF(E20="*N",D20,IF(E20="*H",AA$10,IF(E20="*T","TOTAL (Store Count: "&amp;B19&amp;")",IFERROR(VLOOKUP(F20,DATA_FINAL!$A$5:$G$324,7,FALSE),"")))))</f>
        <v>Motorwerks BMW</v>
      </c>
      <c r="H20" s="71">
        <f>IF($G20=$D20,AF$9,IF($G20=$AA$10,AF$10,IF(LEFT($G20,5)=LEFT($AA$11,5),SUMIFS(DATA_FINAL!$AC$5:$AC$350,DATA_FINAL!$B$5:$B$350,$C20,DATA_FINAL!$D$5:$D$350,$D20),IF($G20="***","***",IFERROR(SUMIFS(DATA_FINAL!$AC$5:$AC$350,DATA_FINAL!$A$5:$A$350,$F20),"")))))</f>
        <v>7194</v>
      </c>
      <c r="I20" s="72">
        <f>IF($G20=$D20,AB$9,IF($G20=$AA$10,AB$10,IF(LEFT($G20,5)=LEFT($AA$11,5),SUMIFS(DATA_FINAL!$P$5:$P$350,DATA_FINAL!$B$5:$B$350,$C20,DATA_FINAL!$D$5:$D$350,$D20),IF($G20="***","***",IFERROR(SUMIFS(DATA_FINAL!$P$5:$P$350,DATA_FINAL!$A$5:$A$350,$F20),"")))))</f>
        <v>84</v>
      </c>
      <c r="J20" s="72">
        <f>IF($G20=$D20,AC$9,IF($G20=$AA$10,AC$10,IF(LEFT($G20,5)=LEFT($AA$11,5),SUMIFS(DATA_FINAL!$S$5:$S$350,DATA_FINAL!$B$5:$B$350,$C20,DATA_FINAL!$D$5:$D$350,$D20),IF($G20="***","***",IFERROR(SUMIFS(DATA_FINAL!$S$5:$S$350,DATA_FINAL!$A$5:$A$350,$F20),"")))))</f>
        <v>14</v>
      </c>
      <c r="K20" s="84">
        <f t="shared" si="11"/>
        <v>0.16666666666666666</v>
      </c>
      <c r="L20" s="72">
        <f t="shared" si="12"/>
        <v>85.642857142857139</v>
      </c>
      <c r="M20" s="72">
        <f t="shared" si="13"/>
        <v>513.85714285714289</v>
      </c>
      <c r="N20" s="71">
        <f>IF($G20=$D20,AJ$9,IF($G20=$AA$10,AJ$10,IF(LEFT($G20,5)=LEFT($AA$11,5),SUMIFS(DATA_FINAL!$AG$5:$AG$350,DATA_FINAL!$B$5:$B$350,$C20,DATA_FINAL!$D$5:$D$350,$D20),IF($G20="***","***",IFERROR(SUMIFS(DATA_FINAL!$AG$5:$AG$350,DATA_FINAL!$A$5:$A$350,$F20),"")))))</f>
        <v>613</v>
      </c>
      <c r="O20" s="307">
        <f t="shared" si="6"/>
        <v>11.735725938009788</v>
      </c>
    </row>
    <row r="21" spans="1:20" ht="15" customHeight="1" x14ac:dyDescent="0.35">
      <c r="A21">
        <f>IF(A20="","",IF(B20&gt;(SUMIFS(KEY!$Z$6:$Z$110,KEY!$X$6:$X$110,C21&amp;"-"&amp;A20)+1),IF((A20+1)&gt;$AA$7,"",(A20+1)),A20))</f>
        <v>1</v>
      </c>
      <c r="B21">
        <f>IF(A21="","",COUNTIFS($A$9:$A21,A21)-2)</f>
        <v>11</v>
      </c>
      <c r="C21" t="str">
        <f t="shared" si="5"/>
        <v>AutoTrader</v>
      </c>
      <c r="D21" t="str">
        <f>IFERROR(VLOOKUP($C21&amp;"-"&amp;$A21,KEY!$X$6:$Y$110,2,FALSE),"")</f>
        <v>PAG WEST</v>
      </c>
      <c r="E21" t="str">
        <f>IF(B21=-1,"*N",IF(B21=0,"*H",IF(B21&lt;(COUNTIFS(DATA_FINAL!$B$5:$B$350,C21,DATA_FINAL!$D$5:$D$350,D21)+1),VLOOKUP(C21&amp;"-"&amp;D21&amp;"-"&amp;B21,DATA_FINAL!$F$5:$G$350,2,FALSE),IF(B21=(COUNTIFS(DATA_FINAL!$B$5:$B$350,C21,DATA_FINAL!$D$5:$D$350,D21)+1),"*T",""))))</f>
        <v>Penske Honda</v>
      </c>
      <c r="F21" t="str">
        <f t="shared" si="7"/>
        <v>AutoTrader-Penske Honda</v>
      </c>
      <c r="G21" s="64" t="str">
        <f>IF(E21="","***",IF(E21="*N",D21,IF(E21="*H",AA$10,IF(E21="*T","TOTAL (Store Count: "&amp;B20&amp;")",IFERROR(VLOOKUP(F21,DATA_FINAL!$A$5:$G$324,7,FALSE),"")))))</f>
        <v>Penske Honda</v>
      </c>
      <c r="H21" s="71">
        <f>IF($G21=$D21,AF$9,IF($G21=$AA$10,AF$10,IF(LEFT($G21,5)=LEFT($AA$11,5),SUMIFS(DATA_FINAL!$AC$5:$AC$350,DATA_FINAL!$B$5:$B$350,$C21,DATA_FINAL!$D$5:$D$350,$D21),IF($G21="***","***",IFERROR(SUMIFS(DATA_FINAL!$AC$5:$AC$350,DATA_FINAL!$A$5:$A$350,$F21),"")))))</f>
        <v>5500</v>
      </c>
      <c r="I21" s="72">
        <f>IF($G21=$D21,AB$9,IF($G21=$AA$10,AB$10,IF(LEFT($G21,5)=LEFT($AA$11,5),SUMIFS(DATA_FINAL!$P$5:$P$350,DATA_FINAL!$B$5:$B$350,$C21,DATA_FINAL!$D$5:$D$350,$D21),IF($G21="***","***",IFERROR(SUMIFS(DATA_FINAL!$P$5:$P$350,DATA_FINAL!$A$5:$A$350,$F21),"")))))</f>
        <v>60</v>
      </c>
      <c r="J21" s="72">
        <f>IF($G21=$D21,AC$9,IF($G21=$AA$10,AC$10,IF(LEFT($G21,5)=LEFT($AA$11,5),SUMIFS(DATA_FINAL!$S$5:$S$350,DATA_FINAL!$B$5:$B$350,$C21,DATA_FINAL!$D$5:$D$350,$D21),IF($G21="***","***",IFERROR(SUMIFS(DATA_FINAL!$S$5:$S$350,DATA_FINAL!$A$5:$A$350,$F21),"")))))</f>
        <v>10</v>
      </c>
      <c r="K21" s="84">
        <f t="shared" si="11"/>
        <v>0.16666666666666666</v>
      </c>
      <c r="L21" s="72">
        <f t="shared" si="12"/>
        <v>91.666666666666671</v>
      </c>
      <c r="M21" s="72">
        <f t="shared" si="13"/>
        <v>550</v>
      </c>
      <c r="N21" s="71">
        <f>IF($G21=$D21,AJ$9,IF($G21=$AA$10,AJ$10,IF(LEFT($G21,5)=LEFT($AA$11,5),SUMIFS(DATA_FINAL!$AG$5:$AG$350,DATA_FINAL!$B$5:$B$350,$C21,DATA_FINAL!$D$5:$D$350,$D21),IF($G21="***","***",IFERROR(SUMIFS(DATA_FINAL!$AG$5:$AG$350,DATA_FINAL!$A$5:$A$350,$F21),"")))))</f>
        <v>326</v>
      </c>
      <c r="O21" s="307">
        <f t="shared" si="6"/>
        <v>16.871165644171779</v>
      </c>
    </row>
    <row r="22" spans="1:20" ht="15" customHeight="1" x14ac:dyDescent="0.35">
      <c r="A22">
        <f>IF(A21="","",IF(B21&gt;(SUMIFS(KEY!$Z$6:$Z$110,KEY!$X$6:$X$110,C22&amp;"-"&amp;A21)+1),IF((A21+1)&gt;$AA$7,"",(A21+1)),A21))</f>
        <v>1</v>
      </c>
      <c r="B22">
        <f>IF(A22="","",COUNTIFS($A$9:$A22,A22)-2)</f>
        <v>12</v>
      </c>
      <c r="C22" t="str">
        <f t="shared" si="5"/>
        <v>AutoTrader</v>
      </c>
      <c r="D22" t="str">
        <f>IFERROR(VLOOKUP($C22&amp;"-"&amp;$A22,KEY!$X$6:$Y$110,2,FALSE),"")</f>
        <v>PAG WEST</v>
      </c>
      <c r="E22" t="str">
        <f>IF(B22=-1,"*N",IF(B22=0,"*H",IF(B22&lt;(COUNTIFS(DATA_FINAL!$B$5:$B$350,C22,DATA_FINAL!$D$5:$D$350,D22)+1),VLOOKUP(C22&amp;"-"&amp;D22&amp;"-"&amp;B22,DATA_FINAL!$F$5:$G$350,2,FALSE),IF(B22=(COUNTIFS(DATA_FINAL!$B$5:$B$350,C22,DATA_FINAL!$D$5:$D$350,D22)+1),"*T",""))))</f>
        <v>Mercedes-Benz of San Diego</v>
      </c>
      <c r="F22" t="str">
        <f t="shared" si="7"/>
        <v>AutoTrader-Mercedes-Benz of San Diego</v>
      </c>
      <c r="G22" s="64" t="str">
        <f>IF(E22="","***",IF(E22="*N",D22,IF(E22="*H",AA$10,IF(E22="*T","TOTAL (Store Count: "&amp;B21&amp;")",IFERROR(VLOOKUP(F22,DATA_FINAL!$A$5:$G$324,7,FALSE),"")))))</f>
        <v>Mercedes-Benz of San Diego</v>
      </c>
      <c r="H22" s="71">
        <f>IF($G22=$D22,AF$9,IF($G22=$AA$10,AF$10,IF(LEFT($G22,5)=LEFT($AA$11,5),SUMIFS(DATA_FINAL!$AC$5:$AC$350,DATA_FINAL!$B$5:$B$350,$C22,DATA_FINAL!$D$5:$D$350,$D22),IF($G22="***","***",IFERROR(SUMIFS(DATA_FINAL!$AC$5:$AC$350,DATA_FINAL!$A$5:$A$350,$F22),"")))))</f>
        <v>2850</v>
      </c>
      <c r="I22" s="72">
        <f>IF($G22=$D22,AB$9,IF($G22=$AA$10,AB$10,IF(LEFT($G22,5)=LEFT($AA$11,5),SUMIFS(DATA_FINAL!$P$5:$P$350,DATA_FINAL!$B$5:$B$350,$C22,DATA_FINAL!$D$5:$D$350,$D22),IF($G22="***","***",IFERROR(SUMIFS(DATA_FINAL!$P$5:$P$350,DATA_FINAL!$A$5:$A$350,$F22),"")))))</f>
        <v>32</v>
      </c>
      <c r="J22" s="72">
        <f>IF($G22=$D22,AC$9,IF($G22=$AA$10,AC$10,IF(LEFT($G22,5)=LEFT($AA$11,5),SUMIFS(DATA_FINAL!$S$5:$S$350,DATA_FINAL!$B$5:$B$350,$C22,DATA_FINAL!$D$5:$D$350,$D22),IF($G22="***","***",IFERROR(SUMIFS(DATA_FINAL!$S$5:$S$350,DATA_FINAL!$A$5:$A$350,$F22),"")))))</f>
        <v>5</v>
      </c>
      <c r="K22" s="84">
        <f t="shared" si="11"/>
        <v>0.15625</v>
      </c>
      <c r="L22" s="72">
        <f t="shared" si="12"/>
        <v>89.0625</v>
      </c>
      <c r="M22" s="72">
        <f t="shared" si="13"/>
        <v>570</v>
      </c>
      <c r="N22" s="71">
        <f>IF($G22=$D22,AJ$9,IF($G22=$AA$10,AJ$10,IF(LEFT($G22,5)=LEFT($AA$11,5),SUMIFS(DATA_FINAL!$AG$5:$AG$350,DATA_FINAL!$B$5:$B$350,$C22,DATA_FINAL!$D$5:$D$350,$D22),IF($G22="***","***",IFERROR(SUMIFS(DATA_FINAL!$AG$5:$AG$350,DATA_FINAL!$A$5:$A$350,$F22),"")))))</f>
        <v>247</v>
      </c>
      <c r="O22" s="307">
        <f t="shared" si="6"/>
        <v>11.538461538461538</v>
      </c>
    </row>
    <row r="23" spans="1:20" ht="15" customHeight="1" x14ac:dyDescent="0.35">
      <c r="A23">
        <f>IF(A22="","",IF(B22&gt;(SUMIFS(KEY!$Z$6:$Z$110,KEY!$X$6:$X$110,C23&amp;"-"&amp;A22)+1),IF((A22+1)&gt;$AA$7,"",(A22+1)),A22))</f>
        <v>1</v>
      </c>
      <c r="B23">
        <f>IF(A23="","",COUNTIFS($A$9:$A23,A23)-2)</f>
        <v>13</v>
      </c>
      <c r="C23" t="str">
        <f t="shared" si="5"/>
        <v>AutoTrader</v>
      </c>
      <c r="D23" t="str">
        <f>IFERROR(VLOOKUP($C23&amp;"-"&amp;$A23,KEY!$X$6:$Y$110,2,FALSE),"")</f>
        <v>PAG WEST</v>
      </c>
      <c r="E23" t="str">
        <f>IF(B23=-1,"*N",IF(B23=0,"*H",IF(B23&lt;(COUNTIFS(DATA_FINAL!$B$5:$B$350,C23,DATA_FINAL!$D$5:$D$350,D23)+1),VLOOKUP(C23&amp;"-"&amp;D23&amp;"-"&amp;B23,DATA_FINAL!$F$5:$G$350,2,FALSE),IF(B23=(COUNTIFS(DATA_FINAL!$B$5:$B$350,C23,DATA_FINAL!$D$5:$D$350,D23)+1),"*T",""))))</f>
        <v>Lexus of Chandler</v>
      </c>
      <c r="F23" t="str">
        <f t="shared" si="7"/>
        <v>AutoTrader-Lexus of Chandler</v>
      </c>
      <c r="G23" s="64" t="str">
        <f>IF(E23="","***",IF(E23="*N",D23,IF(E23="*H",AA$10,IF(E23="*T","TOTAL (Store Count: "&amp;B22&amp;")",IFERROR(VLOOKUP(F23,DATA_FINAL!$A$5:$G$324,7,FALSE),"")))))</f>
        <v>Lexus of Chandler</v>
      </c>
      <c r="H23" s="71">
        <f>IF($G23=$D23,AF$9,IF($G23=$AA$10,AF$10,IF(LEFT($G23,5)=LEFT($AA$11,5),SUMIFS(DATA_FINAL!$AC$5:$AC$350,DATA_FINAL!$B$5:$B$350,$C23,DATA_FINAL!$D$5:$D$350,$D23),IF($G23="***","***",IFERROR(SUMIFS(DATA_FINAL!$AC$5:$AC$350,DATA_FINAL!$A$5:$A$350,$F23),"")))))</f>
        <v>2500</v>
      </c>
      <c r="I23" s="72">
        <f>IF($G23=$D23,AB$9,IF($G23=$AA$10,AB$10,IF(LEFT($G23,5)=LEFT($AA$11,5),SUMIFS(DATA_FINAL!$P$5:$P$350,DATA_FINAL!$B$5:$B$350,$C23,DATA_FINAL!$D$5:$D$350,$D23),IF($G23="***","***",IFERROR(SUMIFS(DATA_FINAL!$P$5:$P$350,DATA_FINAL!$A$5:$A$350,$F23),"")))))</f>
        <v>40</v>
      </c>
      <c r="J23" s="72">
        <f>IF($G23=$D23,AC$9,IF($G23=$AA$10,AC$10,IF(LEFT($G23,5)=LEFT($AA$11,5),SUMIFS(DATA_FINAL!$S$5:$S$350,DATA_FINAL!$B$5:$B$350,$C23,DATA_FINAL!$D$5:$D$350,$D23),IF($G23="***","***",IFERROR(SUMIFS(DATA_FINAL!$S$5:$S$350,DATA_FINAL!$A$5:$A$350,$F23),"")))))</f>
        <v>4</v>
      </c>
      <c r="K23" s="84">
        <f t="shared" si="11"/>
        <v>0.1</v>
      </c>
      <c r="L23" s="72">
        <f t="shared" si="12"/>
        <v>62.5</v>
      </c>
      <c r="M23" s="72">
        <f t="shared" si="13"/>
        <v>625</v>
      </c>
      <c r="N23" s="71">
        <f>IF($G23=$D23,AJ$9,IF($G23=$AA$10,AJ$10,IF(LEFT($G23,5)=LEFT($AA$11,5),SUMIFS(DATA_FINAL!$AG$5:$AG$350,DATA_FINAL!$B$5:$B$350,$C23,DATA_FINAL!$D$5:$D$350,$D23),IF($G23="***","***",IFERROR(SUMIFS(DATA_FINAL!$AG$5:$AG$350,DATA_FINAL!$A$5:$A$350,$F23),"")))))</f>
        <v>169</v>
      </c>
      <c r="O23" s="307">
        <f t="shared" si="6"/>
        <v>14.792899408284024</v>
      </c>
    </row>
    <row r="24" spans="1:20" ht="15" customHeight="1" x14ac:dyDescent="0.35">
      <c r="A24">
        <f>IF(A23="","",IF(B23&gt;(SUMIFS(KEY!$Z$6:$Z$110,KEY!$X$6:$X$110,C24&amp;"-"&amp;A23)+1),IF((A23+1)&gt;$AA$7,"",(A23+1)),A23))</f>
        <v>1</v>
      </c>
      <c r="B24">
        <f>IF(A24="","",COUNTIFS($A$9:$A24,A24)-2)</f>
        <v>14</v>
      </c>
      <c r="C24" t="str">
        <f t="shared" si="5"/>
        <v>AutoTrader</v>
      </c>
      <c r="D24" t="str">
        <f>IFERROR(VLOOKUP($C24&amp;"-"&amp;$A24,KEY!$X$6:$Y$110,2,FALSE),"")</f>
        <v>PAG WEST</v>
      </c>
      <c r="E24" t="str">
        <f>IF(B24=-1,"*N",IF(B24=0,"*H",IF(B24&lt;(COUNTIFS(DATA_FINAL!$B$5:$B$350,C24,DATA_FINAL!$D$5:$D$350,D24)+1),VLOOKUP(C24&amp;"-"&amp;D24&amp;"-"&amp;B24,DATA_FINAL!$F$5:$G$350,2,FALSE),IF(B24=(COUNTIFS(DATA_FINAL!$B$5:$B$350,C24,DATA_FINAL!$D$5:$D$350,D24)+1),"*T",""))))</f>
        <v>Mercedes-Benz of Chandler</v>
      </c>
      <c r="F24" t="str">
        <f t="shared" si="7"/>
        <v>AutoTrader-Mercedes-Benz of Chandler</v>
      </c>
      <c r="G24" s="64" t="str">
        <f>IF(E24="","***",IF(E24="*N",D24,IF(E24="*H",AA$10,IF(E24="*T","TOTAL (Store Count: "&amp;B23&amp;")",IFERROR(VLOOKUP(F24,DATA_FINAL!$A$5:$G$324,7,FALSE),"")))))</f>
        <v>Mercedes-Benz of Chandler</v>
      </c>
      <c r="H24" s="71">
        <f>IF($G24=$D24,AF$9,IF($G24=$AA$10,AF$10,IF(LEFT($G24,5)=LEFT($AA$11,5),SUMIFS(DATA_FINAL!$AC$5:$AC$350,DATA_FINAL!$B$5:$B$350,$C24,DATA_FINAL!$D$5:$D$350,$D24),IF($G24="***","***",IFERROR(SUMIFS(DATA_FINAL!$AC$5:$AC$350,DATA_FINAL!$A$5:$A$350,$F24),"")))))</f>
        <v>2500</v>
      </c>
      <c r="I24" s="72">
        <f>IF($G24=$D24,AB$9,IF($G24=$AA$10,AB$10,IF(LEFT($G24,5)=LEFT($AA$11,5),SUMIFS(DATA_FINAL!$P$5:$P$350,DATA_FINAL!$B$5:$B$350,$C24,DATA_FINAL!$D$5:$D$350,$D24),IF($G24="***","***",IFERROR(SUMIFS(DATA_FINAL!$P$5:$P$350,DATA_FINAL!$A$5:$A$350,$F24),"")))))</f>
        <v>22</v>
      </c>
      <c r="J24" s="72">
        <f>IF($G24=$D24,AC$9,IF($G24=$AA$10,AC$10,IF(LEFT($G24,5)=LEFT($AA$11,5),SUMIFS(DATA_FINAL!$S$5:$S$350,DATA_FINAL!$B$5:$B$350,$C24,DATA_FINAL!$D$5:$D$350,$D24),IF($G24="***","***",IFERROR(SUMIFS(DATA_FINAL!$S$5:$S$350,DATA_FINAL!$A$5:$A$350,$F24),"")))))</f>
        <v>4</v>
      </c>
      <c r="K24" s="84">
        <f t="shared" si="11"/>
        <v>0.18181818181818182</v>
      </c>
      <c r="L24" s="72">
        <f t="shared" si="12"/>
        <v>113.63636363636364</v>
      </c>
      <c r="M24" s="72">
        <f t="shared" si="13"/>
        <v>625</v>
      </c>
      <c r="N24" s="71">
        <f>IF($G24=$D24,AJ$9,IF($G24=$AA$10,AJ$10,IF(LEFT($G24,5)=LEFT($AA$11,5),SUMIFS(DATA_FINAL!$AG$5:$AG$350,DATA_FINAL!$B$5:$B$350,$C24,DATA_FINAL!$D$5:$D$350,$D24),IF($G24="***","***",IFERROR(SUMIFS(DATA_FINAL!$AG$5:$AG$350,DATA_FINAL!$A$5:$A$350,$F24),"")))))</f>
        <v>83</v>
      </c>
      <c r="O24" s="307">
        <f t="shared" si="6"/>
        <v>30.120481927710845</v>
      </c>
      <c r="Q24" s="68"/>
      <c r="R24" s="68"/>
      <c r="T24" s="68"/>
    </row>
    <row r="25" spans="1:20" ht="15" customHeight="1" x14ac:dyDescent="0.35">
      <c r="A25">
        <f>IF(A24="","",IF(B24&gt;(SUMIFS(KEY!$Z$6:$Z$110,KEY!$X$6:$X$110,C25&amp;"-"&amp;A24)+1),IF((A24+1)&gt;$AA$7,"",(A24+1)),A24))</f>
        <v>1</v>
      </c>
      <c r="B25">
        <f>IF(A25="","",COUNTIFS($A$9:$A25,A25)-2)</f>
        <v>15</v>
      </c>
      <c r="C25" t="str">
        <f t="shared" si="5"/>
        <v>AutoTrader</v>
      </c>
      <c r="D25" t="str">
        <f>IFERROR(VLOOKUP($C25&amp;"-"&amp;$A25,KEY!$X$6:$Y$110,2,FALSE),"")</f>
        <v>PAG WEST</v>
      </c>
      <c r="E25" t="str">
        <f>IF(B25=-1,"*N",IF(B25=0,"*H",IF(B25&lt;(COUNTIFS(DATA_FINAL!$B$5:$B$350,C25,DATA_FINAL!$D$5:$D$350,D25)+1),VLOOKUP(C25&amp;"-"&amp;D25&amp;"-"&amp;B25,DATA_FINAL!$F$5:$G$350,2,FALSE),IF(B25=(COUNTIFS(DATA_FINAL!$B$5:$B$350,C25,DATA_FINAL!$D$5:$D$350,D25)+1),"*T",""))))</f>
        <v>Round Rock Toyota</v>
      </c>
      <c r="F25" t="str">
        <f t="shared" si="7"/>
        <v>AutoTrader-Round Rock Toyota</v>
      </c>
      <c r="G25" s="64" t="str">
        <f>IF(E25="","***",IF(E25="*N",D25,IF(E25="*H",AA$10,IF(E25="*T","TOTAL (Store Count: "&amp;B24&amp;")",IFERROR(VLOOKUP(F25,DATA_FINAL!$A$5:$G$324,7,FALSE),"")))))</f>
        <v>Round Rock Toyota</v>
      </c>
      <c r="H25" s="71">
        <f>IF($G25=$D25,AF$9,IF($G25=$AA$10,AF$10,IF(LEFT($G25,5)=LEFT($AA$11,5),SUMIFS(DATA_FINAL!$AC$5:$AC$350,DATA_FINAL!$B$5:$B$350,$C25,DATA_FINAL!$D$5:$D$350,$D25),IF($G25="***","***",IFERROR(SUMIFS(DATA_FINAL!$AC$5:$AC$350,DATA_FINAL!$A$5:$A$350,$F25),"")))))</f>
        <v>8648.99</v>
      </c>
      <c r="I25" s="72">
        <f>IF($G25=$D25,AB$9,IF($G25=$AA$10,AB$10,IF(LEFT($G25,5)=LEFT($AA$11,5),SUMIFS(DATA_FINAL!$P$5:$P$350,DATA_FINAL!$B$5:$B$350,$C25,DATA_FINAL!$D$5:$D$350,$D25),IF($G25="***","***",IFERROR(SUMIFS(DATA_FINAL!$P$5:$P$350,DATA_FINAL!$A$5:$A$350,$F25),"")))))</f>
        <v>105</v>
      </c>
      <c r="J25" s="72">
        <f>IF($G25=$D25,AC$9,IF($G25=$AA$10,AC$10,IF(LEFT($G25,5)=LEFT($AA$11,5),SUMIFS(DATA_FINAL!$S$5:$S$350,DATA_FINAL!$B$5:$B$350,$C25,DATA_FINAL!$D$5:$D$350,$D25),IF($G25="***","***",IFERROR(SUMIFS(DATA_FINAL!$S$5:$S$350,DATA_FINAL!$A$5:$A$350,$F25),"")))))</f>
        <v>13</v>
      </c>
      <c r="K25" s="84">
        <f t="shared" si="11"/>
        <v>0.12380952380952381</v>
      </c>
      <c r="L25" s="72">
        <f t="shared" si="12"/>
        <v>82.371333333333325</v>
      </c>
      <c r="M25" s="72">
        <f t="shared" si="13"/>
        <v>665.30692307692311</v>
      </c>
      <c r="N25" s="71">
        <f>IF($G25=$D25,AJ$9,IF($G25=$AA$10,AJ$10,IF(LEFT($G25,5)=LEFT($AA$11,5),SUMIFS(DATA_FINAL!$AG$5:$AG$350,DATA_FINAL!$B$5:$B$350,$C25,DATA_FINAL!$D$5:$D$350,$D25),IF($G25="***","***",IFERROR(SUMIFS(DATA_FINAL!$AG$5:$AG$350,DATA_FINAL!$A$5:$A$350,$F25),"")))))</f>
        <v>426</v>
      </c>
      <c r="O25" s="307">
        <f t="shared" si="6"/>
        <v>20.302793427230046</v>
      </c>
    </row>
    <row r="26" spans="1:20" ht="15" customHeight="1" x14ac:dyDescent="0.35">
      <c r="A26">
        <f>IF(A25="","",IF(B25&gt;(SUMIFS(KEY!$Z$6:$Z$110,KEY!$X$6:$X$110,C26&amp;"-"&amp;A25)+1),IF((A25+1)&gt;$AA$7,"",(A25+1)),A25))</f>
        <v>1</v>
      </c>
      <c r="B26">
        <f>IF(A26="","",COUNTIFS($A$9:$A26,A26)-2)</f>
        <v>16</v>
      </c>
      <c r="C26" t="str">
        <f t="shared" si="5"/>
        <v>AutoTrader</v>
      </c>
      <c r="D26" t="str">
        <f>IFERROR(VLOOKUP($C26&amp;"-"&amp;$A26,KEY!$X$6:$Y$110,2,FALSE),"")</f>
        <v>PAG WEST</v>
      </c>
      <c r="E26" t="str">
        <f>IF(B26=-1,"*N",IF(B26=0,"*H",IF(B26&lt;(COUNTIFS(DATA_FINAL!$B$5:$B$350,C26,DATA_FINAL!$D$5:$D$350,D26)+1),VLOOKUP(C26&amp;"-"&amp;D26&amp;"-"&amp;B26,DATA_FINAL!$F$5:$G$350,2,FALSE),IF(B26=(COUNTIFS(DATA_FINAL!$B$5:$B$350,C26,DATA_FINAL!$D$5:$D$350,D26)+1),"*T",""))))</f>
        <v>Tempe Honda</v>
      </c>
      <c r="F26" t="str">
        <f t="shared" si="7"/>
        <v>AutoTrader-Tempe Honda</v>
      </c>
      <c r="G26" s="64" t="str">
        <f>IF(E26="","***",IF(E26="*N",D26,IF(E26="*H",AA$10,IF(E26="*T","TOTAL (Store Count: "&amp;B25&amp;")",IFERROR(VLOOKUP(F26,DATA_FINAL!$A$5:$G$324,7,FALSE),"")))))</f>
        <v>Tempe Honda</v>
      </c>
      <c r="H26" s="71">
        <f>IF($G26=$D26,AF$9,IF($G26=$AA$10,AF$10,IF(LEFT($G26,5)=LEFT($AA$11,5),SUMIFS(DATA_FINAL!$AC$5:$AC$350,DATA_FINAL!$B$5:$B$350,$C26,DATA_FINAL!$D$5:$D$350,$D26),IF($G26="***","***",IFERROR(SUMIFS(DATA_FINAL!$AC$5:$AC$350,DATA_FINAL!$A$5:$A$350,$F26),"")))))</f>
        <v>7500</v>
      </c>
      <c r="I26" s="72">
        <f>IF($G26=$D26,AB$9,IF($G26=$AA$10,AB$10,IF(LEFT($G26,5)=LEFT($AA$11,5),SUMIFS(DATA_FINAL!$P$5:$P$350,DATA_FINAL!$B$5:$B$350,$C26,DATA_FINAL!$D$5:$D$350,$D26),IF($G26="***","***",IFERROR(SUMIFS(DATA_FINAL!$P$5:$P$350,DATA_FINAL!$A$5:$A$350,$F26),"")))))</f>
        <v>68</v>
      </c>
      <c r="J26" s="72">
        <f>IF($G26=$D26,AC$9,IF($G26=$AA$10,AC$10,IF(LEFT($G26,5)=LEFT($AA$11,5),SUMIFS(DATA_FINAL!$S$5:$S$350,DATA_FINAL!$B$5:$B$350,$C26,DATA_FINAL!$D$5:$D$350,$D26),IF($G26="***","***",IFERROR(SUMIFS(DATA_FINAL!$S$5:$S$350,DATA_FINAL!$A$5:$A$350,$F26),"")))))</f>
        <v>11</v>
      </c>
      <c r="K26" s="84">
        <f t="shared" si="11"/>
        <v>0.16176470588235295</v>
      </c>
      <c r="L26" s="72">
        <f t="shared" si="12"/>
        <v>110.29411764705883</v>
      </c>
      <c r="M26" s="72">
        <f t="shared" si="13"/>
        <v>681.81818181818187</v>
      </c>
      <c r="N26" s="71">
        <f>IF($G26=$D26,AJ$9,IF($G26=$AA$10,AJ$10,IF(LEFT($G26,5)=LEFT($AA$11,5),SUMIFS(DATA_FINAL!$AG$5:$AG$350,DATA_FINAL!$B$5:$B$350,$C26,DATA_FINAL!$D$5:$D$350,$D26),IF($G26="***","***",IFERROR(SUMIFS(DATA_FINAL!$AG$5:$AG$350,DATA_FINAL!$A$5:$A$350,$F26),"")))))</f>
        <v>199</v>
      </c>
      <c r="O26" s="307">
        <f t="shared" si="6"/>
        <v>37.688442211055275</v>
      </c>
    </row>
    <row r="27" spans="1:20" ht="15" customHeight="1" x14ac:dyDescent="0.35">
      <c r="A27">
        <f>IF(A26="","",IF(B26&gt;(SUMIFS(KEY!$Z$6:$Z$110,KEY!$X$6:$X$110,C27&amp;"-"&amp;A26)+1),IF((A26+1)&gt;$AA$7,"",(A26+1)),A26))</f>
        <v>1</v>
      </c>
      <c r="B27">
        <f>IF(A27="","",COUNTIFS($A$9:$A27,A27)-2)</f>
        <v>17</v>
      </c>
      <c r="C27" t="str">
        <f t="shared" si="5"/>
        <v>AutoTrader</v>
      </c>
      <c r="D27" t="str">
        <f>IFERROR(VLOOKUP($C27&amp;"-"&amp;$A27,KEY!$X$6:$Y$110,2,FALSE),"")</f>
        <v>PAG WEST</v>
      </c>
      <c r="E27" t="str">
        <f>IF(B27=-1,"*N",IF(B27=0,"*H",IF(B27&lt;(COUNTIFS(DATA_FINAL!$B$5:$B$350,C27,DATA_FINAL!$D$5:$D$350,D27)+1),VLOOKUP(C27&amp;"-"&amp;D27&amp;"-"&amp;B27,DATA_FINAL!$F$5:$G$350,2,FALSE),IF(B27=(COUNTIFS(DATA_FINAL!$B$5:$B$350,C27,DATA_FINAL!$D$5:$D$350,D27)+1),"*T",""))))</f>
        <v>Crevier MINI</v>
      </c>
      <c r="F27" t="str">
        <f t="shared" si="7"/>
        <v>AutoTrader-Crevier MINI</v>
      </c>
      <c r="G27" s="64" t="str">
        <f>IF(E27="","***",IF(E27="*N",D27,IF(E27="*H",AA$10,IF(E27="*T","TOTAL (Store Count: "&amp;B26&amp;")",IFERROR(VLOOKUP(F27,DATA_FINAL!$A$5:$G$324,7,FALSE),"")))))</f>
        <v>Crevier MINI</v>
      </c>
      <c r="H27" s="71">
        <f>IF($G27=$D27,AF$9,IF($G27=$AA$10,AF$10,IF(LEFT($G27,5)=LEFT($AA$11,5),SUMIFS(DATA_FINAL!$AC$5:$AC$350,DATA_FINAL!$B$5:$B$350,$C27,DATA_FINAL!$D$5:$D$350,$D27),IF($G27="***","***",IFERROR(SUMIFS(DATA_FINAL!$AC$5:$AC$350,DATA_FINAL!$A$5:$A$350,$F27),"")))))</f>
        <v>1500</v>
      </c>
      <c r="I27" s="72">
        <f>IF($G27=$D27,AB$9,IF($G27=$AA$10,AB$10,IF(LEFT($G27,5)=LEFT($AA$11,5),SUMIFS(DATA_FINAL!$P$5:$P$350,DATA_FINAL!$B$5:$B$350,$C27,DATA_FINAL!$D$5:$D$350,$D27),IF($G27="***","***",IFERROR(SUMIFS(DATA_FINAL!$P$5:$P$350,DATA_FINAL!$A$5:$A$350,$F27),"")))))</f>
        <v>10</v>
      </c>
      <c r="J27" s="72">
        <f>IF($G27=$D27,AC$9,IF($G27=$AA$10,AC$10,IF(LEFT($G27,5)=LEFT($AA$11,5),SUMIFS(DATA_FINAL!$S$5:$S$350,DATA_FINAL!$B$5:$B$350,$C27,DATA_FINAL!$D$5:$D$350,$D27),IF($G27="***","***",IFERROR(SUMIFS(DATA_FINAL!$S$5:$S$350,DATA_FINAL!$A$5:$A$350,$F27),"")))))</f>
        <v>2</v>
      </c>
      <c r="K27" s="84">
        <f t="shared" si="11"/>
        <v>0.2</v>
      </c>
      <c r="L27" s="72">
        <f t="shared" si="12"/>
        <v>150</v>
      </c>
      <c r="M27" s="72">
        <f t="shared" si="13"/>
        <v>750</v>
      </c>
      <c r="N27" s="71">
        <f>IF($G27=$D27,AJ$9,IF($G27=$AA$10,AJ$10,IF(LEFT($G27,5)=LEFT($AA$11,5),SUMIFS(DATA_FINAL!$AG$5:$AG$350,DATA_FINAL!$B$5:$B$350,$C27,DATA_FINAL!$D$5:$D$350,$D27),IF($G27="***","***",IFERROR(SUMIFS(DATA_FINAL!$AG$5:$AG$350,DATA_FINAL!$A$5:$A$350,$F27),"")))))</f>
        <v>109</v>
      </c>
      <c r="O27" s="307">
        <f t="shared" si="6"/>
        <v>13.761467889908257</v>
      </c>
    </row>
    <row r="28" spans="1:20" ht="15" customHeight="1" x14ac:dyDescent="0.35">
      <c r="A28">
        <f>IF(A27="","",IF(B27&gt;(SUMIFS(KEY!$Z$6:$Z$110,KEY!$X$6:$X$110,C28&amp;"-"&amp;A27)+1),IF((A27+1)&gt;$AA$7,"",(A27+1)),A27))</f>
        <v>1</v>
      </c>
      <c r="B28">
        <f>IF(A28="","",COUNTIFS($A$9:$A28,A28)-2)</f>
        <v>18</v>
      </c>
      <c r="C28" t="str">
        <f t="shared" si="5"/>
        <v>AutoTrader</v>
      </c>
      <c r="D28" t="str">
        <f>IFERROR(VLOOKUP($C28&amp;"-"&amp;$A28,KEY!$X$6:$Y$110,2,FALSE),"")</f>
        <v>PAG WEST</v>
      </c>
      <c r="E28" t="str">
        <f>IF(B28=-1,"*N",IF(B28=0,"*H",IF(B28&lt;(COUNTIFS(DATA_FINAL!$B$5:$B$350,C28,DATA_FINAL!$D$5:$D$350,D28)+1),VLOOKUP(C28&amp;"-"&amp;D28&amp;"-"&amp;B28,DATA_FINAL!$F$5:$G$350,2,FALSE),IF(B28=(COUNTIFS(DATA_FINAL!$B$5:$B$350,C28,DATA_FINAL!$D$5:$D$350,D28)+1),"*T",""))))</f>
        <v>Mazda of Escondido</v>
      </c>
      <c r="F28" t="str">
        <f t="shared" si="7"/>
        <v>AutoTrader-Mazda of Escondido</v>
      </c>
      <c r="G28" s="64" t="str">
        <f>IF(E28="","***",IF(E28="*N",D28,IF(E28="*H",AA$10,IF(E28="*T","TOTAL (Store Count: "&amp;B27&amp;")",IFERROR(VLOOKUP(F28,DATA_FINAL!$A$5:$G$324,7,FALSE),"")))))</f>
        <v>Mazda of Escondido</v>
      </c>
      <c r="H28" s="71">
        <f>IF($G28=$D28,AF$9,IF($G28=$AA$10,AF$10,IF(LEFT($G28,5)=LEFT($AA$11,5),SUMIFS(DATA_FINAL!$AC$5:$AC$350,DATA_FINAL!$B$5:$B$350,$C28,DATA_FINAL!$D$5:$D$350,$D28),IF($G28="***","***",IFERROR(SUMIFS(DATA_FINAL!$AC$5:$AC$350,DATA_FINAL!$A$5:$A$350,$F28),"")))))</f>
        <v>1500</v>
      </c>
      <c r="I28" s="72">
        <f>IF($G28=$D28,AB$9,IF($G28=$AA$10,AB$10,IF(LEFT($G28,5)=LEFT($AA$11,5),SUMIFS(DATA_FINAL!$P$5:$P$350,DATA_FINAL!$B$5:$B$350,$C28,DATA_FINAL!$D$5:$D$350,$D28),IF($G28="***","***",IFERROR(SUMIFS(DATA_FINAL!$P$5:$P$350,DATA_FINAL!$A$5:$A$350,$F28),"")))))</f>
        <v>13</v>
      </c>
      <c r="J28" s="72">
        <f>IF($G28=$D28,AC$9,IF($G28=$AA$10,AC$10,IF(LEFT($G28,5)=LEFT($AA$11,5),SUMIFS(DATA_FINAL!$S$5:$S$350,DATA_FINAL!$B$5:$B$350,$C28,DATA_FINAL!$D$5:$D$350,$D28),IF($G28="***","***",IFERROR(SUMIFS(DATA_FINAL!$S$5:$S$350,DATA_FINAL!$A$5:$A$350,$F28),"")))))</f>
        <v>2</v>
      </c>
      <c r="K28" s="84">
        <f t="shared" si="11"/>
        <v>0.15384615384615385</v>
      </c>
      <c r="L28" s="72">
        <f t="shared" si="12"/>
        <v>115.38461538461539</v>
      </c>
      <c r="M28" s="72">
        <f t="shared" si="13"/>
        <v>750</v>
      </c>
      <c r="N28" s="71">
        <f>IF($G28=$D28,AJ$9,IF($G28=$AA$10,AJ$10,IF(LEFT($G28,5)=LEFT($AA$11,5),SUMIFS(DATA_FINAL!$AG$5:$AG$350,DATA_FINAL!$B$5:$B$350,$C28,DATA_FINAL!$D$5:$D$350,$D28),IF($G28="***","***",IFERROR(SUMIFS(DATA_FINAL!$AG$5:$AG$350,DATA_FINAL!$A$5:$A$350,$F28),"")))))</f>
        <v>15</v>
      </c>
      <c r="O28" s="307">
        <f t="shared" si="6"/>
        <v>100</v>
      </c>
    </row>
    <row r="29" spans="1:20" ht="15" customHeight="1" x14ac:dyDescent="0.35">
      <c r="A29">
        <f>IF(A28="","",IF(B28&gt;(SUMIFS(KEY!$Z$6:$Z$110,KEY!$X$6:$X$110,C29&amp;"-"&amp;A28)+1),IF((A28+1)&gt;$AA$7,"",(A28+1)),A28))</f>
        <v>1</v>
      </c>
      <c r="B29">
        <f>IF(A29="","",COUNTIFS($A$9:$A29,A29)-2)</f>
        <v>19</v>
      </c>
      <c r="C29" t="str">
        <f t="shared" si="5"/>
        <v>AutoTrader</v>
      </c>
      <c r="D29" t="str">
        <f>IFERROR(VLOOKUP($C29&amp;"-"&amp;$A29,KEY!$X$6:$Y$110,2,FALSE),"")</f>
        <v>PAG WEST</v>
      </c>
      <c r="E29" t="str">
        <f>IF(B29=-1,"*N",IF(B29=0,"*H",IF(B29&lt;(COUNTIFS(DATA_FINAL!$B$5:$B$350,C29,DATA_FINAL!$D$5:$D$350,D29)+1),VLOOKUP(C29&amp;"-"&amp;D29&amp;"-"&amp;B29,DATA_FINAL!$F$5:$G$350,2,FALSE),IF(B29=(COUNTIFS(DATA_FINAL!$B$5:$B$350,C29,DATA_FINAL!$D$5:$D$350,D29)+1),"*T",""))))</f>
        <v>MINI North Scottsdale</v>
      </c>
      <c r="F29" t="str">
        <f t="shared" si="7"/>
        <v>AutoTrader-MINI North Scottsdale</v>
      </c>
      <c r="G29" s="64" t="str">
        <f>IF(E29="","***",IF(E29="*N",D29,IF(E29="*H",AA$10,IF(E29="*T","TOTAL (Store Count: "&amp;B28&amp;")",IFERROR(VLOOKUP(F29,DATA_FINAL!$A$5:$G$324,7,FALSE),"")))))</f>
        <v>MINI North Scottsdale</v>
      </c>
      <c r="H29" s="71">
        <f>IF($G29=$D29,AF$9,IF($G29=$AA$10,AF$10,IF(LEFT($G29,5)=LEFT($AA$11,5),SUMIFS(DATA_FINAL!$AC$5:$AC$350,DATA_FINAL!$B$5:$B$350,$C29,DATA_FINAL!$D$5:$D$350,$D29),IF($G29="***","***",IFERROR(SUMIFS(DATA_FINAL!$AC$5:$AC$350,DATA_FINAL!$A$5:$A$350,$F29),"")))))</f>
        <v>1500</v>
      </c>
      <c r="I29" s="72">
        <f>IF($G29=$D29,AB$9,IF($G29=$AA$10,AB$10,IF(LEFT($G29,5)=LEFT($AA$11,5),SUMIFS(DATA_FINAL!$P$5:$P$350,DATA_FINAL!$B$5:$B$350,$C29,DATA_FINAL!$D$5:$D$350,$D29),IF($G29="***","***",IFERROR(SUMIFS(DATA_FINAL!$P$5:$P$350,DATA_FINAL!$A$5:$A$350,$F29),"")))))</f>
        <v>12</v>
      </c>
      <c r="J29" s="72">
        <f>IF($G29=$D29,AC$9,IF($G29=$AA$10,AC$10,IF(LEFT($G29,5)=LEFT($AA$11,5),SUMIFS(DATA_FINAL!$S$5:$S$350,DATA_FINAL!$B$5:$B$350,$C29,DATA_FINAL!$D$5:$D$350,$D29),IF($G29="***","***",IFERROR(SUMIFS(DATA_FINAL!$S$5:$S$350,DATA_FINAL!$A$5:$A$350,$F29),"")))))</f>
        <v>2</v>
      </c>
      <c r="K29" s="84">
        <f t="shared" si="11"/>
        <v>0.16666666666666666</v>
      </c>
      <c r="L29" s="72">
        <f t="shared" si="12"/>
        <v>125</v>
      </c>
      <c r="M29" s="72">
        <f t="shared" si="13"/>
        <v>750</v>
      </c>
      <c r="N29" s="71">
        <f>IF($G29=$D29,AJ$9,IF($G29=$AA$10,AJ$10,IF(LEFT($G29,5)=LEFT($AA$11,5),SUMIFS(DATA_FINAL!$AG$5:$AG$350,DATA_FINAL!$B$5:$B$350,$C29,DATA_FINAL!$D$5:$D$350,$D29),IF($G29="***","***",IFERROR(SUMIFS(DATA_FINAL!$AG$5:$AG$350,DATA_FINAL!$A$5:$A$350,$F29),"")))))</f>
        <v>25</v>
      </c>
      <c r="O29" s="307">
        <f t="shared" si="6"/>
        <v>60</v>
      </c>
    </row>
    <row r="30" spans="1:20" ht="15" customHeight="1" x14ac:dyDescent="0.35">
      <c r="A30">
        <f>IF(A29="","",IF(B29&gt;(SUMIFS(KEY!$Z$6:$Z$110,KEY!$X$6:$X$110,C30&amp;"-"&amp;A29)+1),IF((A29+1)&gt;$AA$7,"",(A29+1)),A29))</f>
        <v>1</v>
      </c>
      <c r="B30">
        <f>IF(A30="","",COUNTIFS($A$9:$A30,A30)-2)</f>
        <v>20</v>
      </c>
      <c r="C30" t="str">
        <f t="shared" si="5"/>
        <v>AutoTrader</v>
      </c>
      <c r="D30" t="str">
        <f>IFERROR(VLOOKUP($C30&amp;"-"&amp;$A30,KEY!$X$6:$Y$110,2,FALSE),"")</f>
        <v>PAG WEST</v>
      </c>
      <c r="E30" t="str">
        <f>IF(B30=-1,"*N",IF(B30=0,"*H",IF(B30&lt;(COUNTIFS(DATA_FINAL!$B$5:$B$350,C30,DATA_FINAL!$D$5:$D$350,D30)+1),VLOOKUP(C30&amp;"-"&amp;D30&amp;"-"&amp;B30,DATA_FINAL!$F$5:$G$350,2,FALSE),IF(B30=(COUNTIFS(DATA_FINAL!$B$5:$B$350,C30,DATA_FINAL!$D$5:$D$350,D30)+1),"*T",""))))</f>
        <v>Hyundai of Leander</v>
      </c>
      <c r="F30" t="str">
        <f t="shared" si="7"/>
        <v>AutoTrader-Hyundai of Leander</v>
      </c>
      <c r="G30" s="64" t="str">
        <f>IF(E30="","***",IF(E30="*N",D30,IF(E30="*H",AA$10,IF(E30="*T","TOTAL (Store Count: "&amp;B29&amp;")",IFERROR(VLOOKUP(F30,DATA_FINAL!$A$5:$G$324,7,FALSE),"")))))</f>
        <v>Hyundai of Leander</v>
      </c>
      <c r="H30" s="71">
        <f>IF($G30=$D30,AF$9,IF($G30=$AA$10,AF$10,IF(LEFT($G30,5)=LEFT($AA$11,5),SUMIFS(DATA_FINAL!$AC$5:$AC$350,DATA_FINAL!$B$5:$B$350,$C30,DATA_FINAL!$D$5:$D$350,$D30),IF($G30="***","***",IFERROR(SUMIFS(DATA_FINAL!$AC$5:$AC$350,DATA_FINAL!$A$5:$A$350,$F30),"")))))</f>
        <v>4730</v>
      </c>
      <c r="I30" s="72">
        <f>IF($G30=$D30,AB$9,IF($G30=$AA$10,AB$10,IF(LEFT($G30,5)=LEFT($AA$11,5),SUMIFS(DATA_FINAL!$P$5:$P$350,DATA_FINAL!$B$5:$B$350,$C30,DATA_FINAL!$D$5:$D$350,$D30),IF($G30="***","***",IFERROR(SUMIFS(DATA_FINAL!$P$5:$P$350,DATA_FINAL!$A$5:$A$350,$F30),"")))))</f>
        <v>36</v>
      </c>
      <c r="J30" s="72">
        <f>IF($G30=$D30,AC$9,IF($G30=$AA$10,AC$10,IF(LEFT($G30,5)=LEFT($AA$11,5),SUMIFS(DATA_FINAL!$S$5:$S$350,DATA_FINAL!$B$5:$B$350,$C30,DATA_FINAL!$D$5:$D$350,$D30),IF($G30="***","***",IFERROR(SUMIFS(DATA_FINAL!$S$5:$S$350,DATA_FINAL!$A$5:$A$350,$F30),"")))))</f>
        <v>6</v>
      </c>
      <c r="K30" s="84">
        <f t="shared" si="11"/>
        <v>0.16666666666666666</v>
      </c>
      <c r="L30" s="72">
        <f t="shared" si="12"/>
        <v>131.38888888888889</v>
      </c>
      <c r="M30" s="72">
        <f t="shared" si="13"/>
        <v>788.33333333333337</v>
      </c>
      <c r="N30" s="71">
        <f>IF($G30=$D30,AJ$9,IF($G30=$AA$10,AJ$10,IF(LEFT($G30,5)=LEFT($AA$11,5),SUMIFS(DATA_FINAL!$AG$5:$AG$350,DATA_FINAL!$B$5:$B$350,$C30,DATA_FINAL!$D$5:$D$350,$D30),IF($G30="***","***",IFERROR(SUMIFS(DATA_FINAL!$AG$5:$AG$350,DATA_FINAL!$A$5:$A$350,$F30),"")))))</f>
        <v>60</v>
      </c>
      <c r="O30" s="307">
        <f t="shared" si="6"/>
        <v>78.833333333333329</v>
      </c>
    </row>
    <row r="31" spans="1:20" ht="15" customHeight="1" x14ac:dyDescent="0.35">
      <c r="A31">
        <f>IF(A30="","",IF(B30&gt;(SUMIFS(KEY!$Z$6:$Z$110,KEY!$X$6:$X$110,C31&amp;"-"&amp;A30)+1),IF((A30+1)&gt;$AA$7,"",(A30+1)),A30))</f>
        <v>1</v>
      </c>
      <c r="B31">
        <f>IF(A31="","",COUNTIFS($A$9:$A31,A31)-2)</f>
        <v>21</v>
      </c>
      <c r="C31" t="str">
        <f t="shared" si="5"/>
        <v>AutoTrader</v>
      </c>
      <c r="D31" t="str">
        <f>IFERROR(VLOOKUP($C31&amp;"-"&amp;$A31,KEY!$X$6:$Y$110,2,FALSE),"")</f>
        <v>PAG WEST</v>
      </c>
      <c r="E31" t="str">
        <f>IF(B31=-1,"*N",IF(B31=0,"*H",IF(B31&lt;(COUNTIFS(DATA_FINAL!$B$5:$B$350,C31,DATA_FINAL!$D$5:$D$350,D31)+1),VLOOKUP(C31&amp;"-"&amp;D31&amp;"-"&amp;B31,DATA_FINAL!$F$5:$G$350,2,FALSE),IF(B31=(COUNTIFS(DATA_FINAL!$B$5:$B$350,C31,DATA_FINAL!$D$5:$D$350,D31)+1),"*T",""))))</f>
        <v>Audi Chandler</v>
      </c>
      <c r="F31" t="str">
        <f t="shared" si="7"/>
        <v>AutoTrader-Audi Chandler</v>
      </c>
      <c r="G31" s="64" t="str">
        <f>IF(E31="","***",IF(E31="*N",D31,IF(E31="*H",AA$10,IF(E31="*T","TOTAL (Store Count: "&amp;B30&amp;")",IFERROR(VLOOKUP(F31,DATA_FINAL!$A$5:$G$324,7,FALSE),"")))))</f>
        <v>Audi Chandler</v>
      </c>
      <c r="H31" s="71">
        <f>IF($G31=$D31,AF$9,IF($G31=$AA$10,AF$10,IF(LEFT($G31,5)=LEFT($AA$11,5),SUMIFS(DATA_FINAL!$AC$5:$AC$350,DATA_FINAL!$B$5:$B$350,$C31,DATA_FINAL!$D$5:$D$350,$D31),IF($G31="***","***",IFERROR(SUMIFS(DATA_FINAL!$AC$5:$AC$350,DATA_FINAL!$A$5:$A$350,$F31),"")))))</f>
        <v>2500</v>
      </c>
      <c r="I31" s="72">
        <f>IF($G31=$D31,AB$9,IF($G31=$AA$10,AB$10,IF(LEFT($G31,5)=LEFT($AA$11,5),SUMIFS(DATA_FINAL!$P$5:$P$350,DATA_FINAL!$B$5:$B$350,$C31,DATA_FINAL!$D$5:$D$350,$D31),IF($G31="***","***",IFERROR(SUMIFS(DATA_FINAL!$P$5:$P$350,DATA_FINAL!$A$5:$A$350,$F31),"")))))</f>
        <v>19</v>
      </c>
      <c r="J31" s="72">
        <f>IF($G31=$D31,AC$9,IF($G31=$AA$10,AC$10,IF(LEFT($G31,5)=LEFT($AA$11,5),SUMIFS(DATA_FINAL!$S$5:$S$350,DATA_FINAL!$B$5:$B$350,$C31,DATA_FINAL!$D$5:$D$350,$D31),IF($G31="***","***",IFERROR(SUMIFS(DATA_FINAL!$S$5:$S$350,DATA_FINAL!$A$5:$A$350,$F31),"")))))</f>
        <v>3</v>
      </c>
      <c r="K31" s="84">
        <f t="shared" si="11"/>
        <v>0.15789473684210525</v>
      </c>
      <c r="L31" s="72">
        <f t="shared" si="12"/>
        <v>131.57894736842104</v>
      </c>
      <c r="M31" s="72">
        <f t="shared" si="13"/>
        <v>833.33333333333337</v>
      </c>
      <c r="N31" s="71">
        <f>IF($G31=$D31,AJ$9,IF($G31=$AA$10,AJ$10,IF(LEFT($G31,5)=LEFT($AA$11,5),SUMIFS(DATA_FINAL!$AG$5:$AG$350,DATA_FINAL!$B$5:$B$350,$C31,DATA_FINAL!$D$5:$D$350,$D31),IF($G31="***","***",IFERROR(SUMIFS(DATA_FINAL!$AG$5:$AG$350,DATA_FINAL!$A$5:$A$350,$F31),"")))))</f>
        <v>182</v>
      </c>
      <c r="O31" s="307">
        <f t="shared" si="6"/>
        <v>13.736263736263735</v>
      </c>
    </row>
    <row r="32" spans="1:20" ht="15" customHeight="1" x14ac:dyDescent="0.35">
      <c r="A32">
        <f>IF(A31="","",IF(B31&gt;(SUMIFS(KEY!$Z$6:$Z$110,KEY!$X$6:$X$110,C32&amp;"-"&amp;A31)+1),IF((A31+1)&gt;$AA$7,"",(A31+1)),A31))</f>
        <v>1</v>
      </c>
      <c r="B32">
        <f>IF(A32="","",COUNTIFS($A$9:$A32,A32)-2)</f>
        <v>22</v>
      </c>
      <c r="C32" t="str">
        <f t="shared" si="5"/>
        <v>AutoTrader</v>
      </c>
      <c r="D32" t="str">
        <f>IFERROR(VLOOKUP($C32&amp;"-"&amp;$A32,KEY!$X$6:$Y$110,2,FALSE),"")</f>
        <v>PAG WEST</v>
      </c>
      <c r="E32" t="str">
        <f>IF(B32=-1,"*N",IF(B32=0,"*H",IF(B32&lt;(COUNTIFS(DATA_FINAL!$B$5:$B$350,C32,DATA_FINAL!$D$5:$D$350,D32)+1),VLOOKUP(C32&amp;"-"&amp;D32&amp;"-"&amp;B32,DATA_FINAL!$F$5:$G$350,2,FALSE),IF(B32=(COUNTIFS(DATA_FINAL!$B$5:$B$350,C32,DATA_FINAL!$D$5:$D$350,D32)+1),"*T",""))))</f>
        <v>MINI of Marin</v>
      </c>
      <c r="F32" t="str">
        <f t="shared" si="7"/>
        <v>AutoTrader-MINI of Marin</v>
      </c>
      <c r="G32" s="64" t="str">
        <f>IF(E32="","***",IF(E32="*N",D32,IF(E32="*H",AA$10,IF(E32="*T","TOTAL (Store Count: "&amp;B31&amp;")",IFERROR(VLOOKUP(F32,DATA_FINAL!$A$5:$G$324,7,FALSE),"")))))</f>
        <v>MINI of Marin</v>
      </c>
      <c r="H32" s="71">
        <f>IF($G32=$D32,AF$9,IF($G32=$AA$10,AF$10,IF(LEFT($G32,5)=LEFT($AA$11,5),SUMIFS(DATA_FINAL!$AC$5:$AC$350,DATA_FINAL!$B$5:$B$350,$C32,DATA_FINAL!$D$5:$D$350,$D32),IF($G32="***","***",IFERROR(SUMIFS(DATA_FINAL!$AC$5:$AC$350,DATA_FINAL!$A$5:$A$350,$F32),"")))))</f>
        <v>1699.99</v>
      </c>
      <c r="I32" s="72">
        <f>IF($G32=$D32,AB$9,IF($G32=$AA$10,AB$10,IF(LEFT($G32,5)=LEFT($AA$11,5),SUMIFS(DATA_FINAL!$P$5:$P$350,DATA_FINAL!$B$5:$B$350,$C32,DATA_FINAL!$D$5:$D$350,$D32),IF($G32="***","***",IFERROR(SUMIFS(DATA_FINAL!$P$5:$P$350,DATA_FINAL!$A$5:$A$350,$F32),"")))))</f>
        <v>16</v>
      </c>
      <c r="J32" s="72">
        <f>IF($G32=$D32,AC$9,IF($G32=$AA$10,AC$10,IF(LEFT($G32,5)=LEFT($AA$11,5),SUMIFS(DATA_FINAL!$S$5:$S$350,DATA_FINAL!$B$5:$B$350,$C32,DATA_FINAL!$D$5:$D$350,$D32),IF($G32="***","***",IFERROR(SUMIFS(DATA_FINAL!$S$5:$S$350,DATA_FINAL!$A$5:$A$350,$F32),"")))))</f>
        <v>2</v>
      </c>
      <c r="K32" s="84">
        <f t="shared" si="11"/>
        <v>0.125</v>
      </c>
      <c r="L32" s="72">
        <f t="shared" si="12"/>
        <v>106.249375</v>
      </c>
      <c r="M32" s="72">
        <f t="shared" si="13"/>
        <v>849.995</v>
      </c>
      <c r="N32" s="71">
        <f>IF($G32=$D32,AJ$9,IF($G32=$AA$10,AJ$10,IF(LEFT($G32,5)=LEFT($AA$11,5),SUMIFS(DATA_FINAL!$AG$5:$AG$350,DATA_FINAL!$B$5:$B$350,$C32,DATA_FINAL!$D$5:$D$350,$D32),IF($G32="***","***",IFERROR(SUMIFS(DATA_FINAL!$AG$5:$AG$350,DATA_FINAL!$A$5:$A$350,$F32),"")))))</f>
        <v>58</v>
      </c>
      <c r="O32" s="307">
        <f t="shared" si="6"/>
        <v>29.310172413793104</v>
      </c>
    </row>
    <row r="33" spans="1:15" ht="15" customHeight="1" x14ac:dyDescent="0.35">
      <c r="A33">
        <f>IF(A32="","",IF(B32&gt;(SUMIFS(KEY!$Z$6:$Z$110,KEY!$X$6:$X$110,C33&amp;"-"&amp;A32)+1),IF((A32+1)&gt;$AA$7,"",(A32+1)),A32))</f>
        <v>1</v>
      </c>
      <c r="B33">
        <f>IF(A33="","",COUNTIFS($A$9:$A33,A33)-2)</f>
        <v>23</v>
      </c>
      <c r="C33" t="str">
        <f t="shared" si="5"/>
        <v>AutoTrader</v>
      </c>
      <c r="D33" t="str">
        <f>IFERROR(VLOOKUP($C33&amp;"-"&amp;$A33,KEY!$X$6:$Y$110,2,FALSE),"")</f>
        <v>PAG WEST</v>
      </c>
      <c r="E33" t="str">
        <f>IF(B33=-1,"*N",IF(B33=0,"*H",IF(B33&lt;(COUNTIFS(DATA_FINAL!$B$5:$B$350,C33,DATA_FINAL!$D$5:$D$350,D33)+1),VLOOKUP(C33&amp;"-"&amp;D33&amp;"-"&amp;B33,DATA_FINAL!$F$5:$G$350,2,FALSE),IF(B33=(COUNTIFS(DATA_FINAL!$B$5:$B$350,C33,DATA_FINAL!$D$5:$D$350,D33)+1),"*T",""))))</f>
        <v>Acura North Scottsdale</v>
      </c>
      <c r="F33" t="str">
        <f t="shared" si="7"/>
        <v>AutoTrader-Acura North Scottsdale</v>
      </c>
      <c r="G33" s="64" t="str">
        <f>IF(E33="","***",IF(E33="*N",D33,IF(E33="*H",AA$10,IF(E33="*T","TOTAL (Store Count: "&amp;B32&amp;")",IFERROR(VLOOKUP(F33,DATA_FINAL!$A$5:$G$324,7,FALSE),"")))))</f>
        <v>Acura North Scottsdale</v>
      </c>
      <c r="H33" s="71">
        <f>IF($G33=$D33,AF$9,IF($G33=$AA$10,AF$10,IF(LEFT($G33,5)=LEFT($AA$11,5),SUMIFS(DATA_FINAL!$AC$5:$AC$350,DATA_FINAL!$B$5:$B$350,$C33,DATA_FINAL!$D$5:$D$350,$D33),IF($G33="***","***",IFERROR(SUMIFS(DATA_FINAL!$AC$5:$AC$350,DATA_FINAL!$A$5:$A$350,$F33),"")))))</f>
        <v>3500</v>
      </c>
      <c r="I33" s="72">
        <f>IF($G33=$D33,AB$9,IF($G33=$AA$10,AB$10,IF(LEFT($G33,5)=LEFT($AA$11,5),SUMIFS(DATA_FINAL!$P$5:$P$350,DATA_FINAL!$B$5:$B$350,$C33,DATA_FINAL!$D$5:$D$350,$D33),IF($G33="***","***",IFERROR(SUMIFS(DATA_FINAL!$P$5:$P$350,DATA_FINAL!$A$5:$A$350,$F33),"")))))</f>
        <v>24</v>
      </c>
      <c r="J33" s="72">
        <f>IF($G33=$D33,AC$9,IF($G33=$AA$10,AC$10,IF(LEFT($G33,5)=LEFT($AA$11,5),SUMIFS(DATA_FINAL!$S$5:$S$350,DATA_FINAL!$B$5:$B$350,$C33,DATA_FINAL!$D$5:$D$350,$D33),IF($G33="***","***",IFERROR(SUMIFS(DATA_FINAL!$S$5:$S$350,DATA_FINAL!$A$5:$A$350,$F33),"")))))</f>
        <v>4</v>
      </c>
      <c r="K33" s="84">
        <f t="shared" si="11"/>
        <v>0.16666666666666666</v>
      </c>
      <c r="L33" s="72">
        <f t="shared" si="12"/>
        <v>145.83333333333334</v>
      </c>
      <c r="M33" s="72">
        <f t="shared" si="13"/>
        <v>875</v>
      </c>
      <c r="N33" s="71">
        <f>IF($G33=$D33,AJ$9,IF($G33=$AA$10,AJ$10,IF(LEFT($G33,5)=LEFT($AA$11,5),SUMIFS(DATA_FINAL!$AG$5:$AG$350,DATA_FINAL!$B$5:$B$350,$C33,DATA_FINAL!$D$5:$D$350,$D33),IF($G33="***","***",IFERROR(SUMIFS(DATA_FINAL!$AG$5:$AG$350,DATA_FINAL!$A$5:$A$350,$F33),"")))))</f>
        <v>93</v>
      </c>
      <c r="O33" s="307">
        <f t="shared" si="6"/>
        <v>37.634408602150536</v>
      </c>
    </row>
    <row r="34" spans="1:15" ht="15" customHeight="1" x14ac:dyDescent="0.35">
      <c r="A34">
        <f>IF(A33="","",IF(B33&gt;(SUMIFS(KEY!$Z$6:$Z$110,KEY!$X$6:$X$110,C34&amp;"-"&amp;A33)+1),IF((A33+1)&gt;$AA$7,"",(A33+1)),A33))</f>
        <v>1</v>
      </c>
      <c r="B34">
        <f>IF(A34="","",COUNTIFS($A$9:$A34,A34)-2)</f>
        <v>24</v>
      </c>
      <c r="C34" t="str">
        <f t="shared" si="5"/>
        <v>AutoTrader</v>
      </c>
      <c r="D34" t="str">
        <f>IFERROR(VLOOKUP($C34&amp;"-"&amp;$A34,KEY!$X$6:$Y$110,2,FALSE),"")</f>
        <v>PAG WEST</v>
      </c>
      <c r="E34" t="str">
        <f>IF(B34=-1,"*N",IF(B34=0,"*H",IF(B34&lt;(COUNTIFS(DATA_FINAL!$B$5:$B$350,C34,DATA_FINAL!$D$5:$D$350,D34)+1),VLOOKUP(C34&amp;"-"&amp;D34&amp;"-"&amp;B34,DATA_FINAL!$F$5:$G$350,2,FALSE),IF(B34=(COUNTIFS(DATA_FINAL!$B$5:$B$350,C34,DATA_FINAL!$D$5:$D$350,D34)+1),"*T",""))))</f>
        <v>Audi North Scottsdale</v>
      </c>
      <c r="F34" t="str">
        <f t="shared" si="7"/>
        <v>AutoTrader-Audi North Scottsdale</v>
      </c>
      <c r="G34" s="64" t="str">
        <f>IF(E34="","***",IF(E34="*N",D34,IF(E34="*H",AA$10,IF(E34="*T","TOTAL (Store Count: "&amp;B33&amp;")",IFERROR(VLOOKUP(F34,DATA_FINAL!$A$5:$G$324,7,FALSE),"")))))</f>
        <v>Audi North Scottsdale</v>
      </c>
      <c r="H34" s="71">
        <f>IF($G34=$D34,AF$9,IF($G34=$AA$10,AF$10,IF(LEFT($G34,5)=LEFT($AA$11,5),SUMIFS(DATA_FINAL!$AC$5:$AC$350,DATA_FINAL!$B$5:$B$350,$C34,DATA_FINAL!$D$5:$D$350,$D34),IF($G34="***","***",IFERROR(SUMIFS(DATA_FINAL!$AC$5:$AC$350,DATA_FINAL!$A$5:$A$350,$F34),"")))))</f>
        <v>3500</v>
      </c>
      <c r="I34" s="72">
        <f>IF($G34=$D34,AB$9,IF($G34=$AA$10,AB$10,IF(LEFT($G34,5)=LEFT($AA$11,5),SUMIFS(DATA_FINAL!$P$5:$P$350,DATA_FINAL!$B$5:$B$350,$C34,DATA_FINAL!$D$5:$D$350,$D34),IF($G34="***","***",IFERROR(SUMIFS(DATA_FINAL!$P$5:$P$350,DATA_FINAL!$A$5:$A$350,$F34),"")))))</f>
        <v>27</v>
      </c>
      <c r="J34" s="72">
        <f>IF($G34=$D34,AC$9,IF($G34=$AA$10,AC$10,IF(LEFT($G34,5)=LEFT($AA$11,5),SUMIFS(DATA_FINAL!$S$5:$S$350,DATA_FINAL!$B$5:$B$350,$C34,DATA_FINAL!$D$5:$D$350,$D34),IF($G34="***","***",IFERROR(SUMIFS(DATA_FINAL!$S$5:$S$350,DATA_FINAL!$A$5:$A$350,$F34),"")))))</f>
        <v>4</v>
      </c>
      <c r="K34" s="84">
        <f t="shared" si="11"/>
        <v>0.14814814814814814</v>
      </c>
      <c r="L34" s="72">
        <f t="shared" si="12"/>
        <v>129.62962962962962</v>
      </c>
      <c r="M34" s="72">
        <f t="shared" si="13"/>
        <v>875</v>
      </c>
      <c r="N34" s="71">
        <f>IF($G34=$D34,AJ$9,IF($G34=$AA$10,AJ$10,IF(LEFT($G34,5)=LEFT($AA$11,5),SUMIFS(DATA_FINAL!$AG$5:$AG$350,DATA_FINAL!$B$5:$B$350,$C34,DATA_FINAL!$D$5:$D$350,$D34),IF($G34="***","***",IFERROR(SUMIFS(DATA_FINAL!$AG$5:$AG$350,DATA_FINAL!$A$5:$A$350,$F34),"")))))</f>
        <v>316</v>
      </c>
      <c r="O34" s="307">
        <f t="shared" si="6"/>
        <v>11.075949367088608</v>
      </c>
    </row>
    <row r="35" spans="1:15" ht="15" customHeight="1" x14ac:dyDescent="0.35">
      <c r="A35">
        <f>IF(A34="","",IF(B34&gt;(SUMIFS(KEY!$Z$6:$Z$110,KEY!$X$6:$X$110,C35&amp;"-"&amp;A34)+1),IF((A34+1)&gt;$AA$7,"",(A34+1)),A34))</f>
        <v>1</v>
      </c>
      <c r="B35">
        <f>IF(A35="","",COUNTIFS($A$9:$A35,A35)-2)</f>
        <v>25</v>
      </c>
      <c r="C35" t="str">
        <f t="shared" si="5"/>
        <v>AutoTrader</v>
      </c>
      <c r="D35" t="str">
        <f>IFERROR(VLOOKUP($C35&amp;"-"&amp;$A35,KEY!$X$6:$Y$110,2,FALSE),"")</f>
        <v>PAG WEST</v>
      </c>
      <c r="E35" t="str">
        <f>IF(B35=-1,"*N",IF(B35=0,"*H",IF(B35&lt;(COUNTIFS(DATA_FINAL!$B$5:$B$350,C35,DATA_FINAL!$D$5:$D$350,D35)+1),VLOOKUP(C35&amp;"-"&amp;D35&amp;"-"&amp;B35,DATA_FINAL!$F$5:$G$350,2,FALSE),IF(B35=(COUNTIFS(DATA_FINAL!$B$5:$B$350,C35,DATA_FINAL!$D$5:$D$350,D35)+1),"*T",""))))</f>
        <v>Toyota of Surprise</v>
      </c>
      <c r="F35" t="str">
        <f t="shared" si="7"/>
        <v>AutoTrader-Toyota of Surprise</v>
      </c>
      <c r="G35" s="64" t="str">
        <f>IF(E35="","***",IF(E35="*N",D35,IF(E35="*H",AA$10,IF(E35="*T","TOTAL (Store Count: "&amp;B34&amp;")",IFERROR(VLOOKUP(F35,DATA_FINAL!$A$5:$G$324,7,FALSE),"")))))</f>
        <v>Toyota of Surprise</v>
      </c>
      <c r="H35" s="71">
        <f>IF($G35=$D35,AF$9,IF($G35=$AA$10,AF$10,IF(LEFT($G35,5)=LEFT($AA$11,5),SUMIFS(DATA_FINAL!$AC$5:$AC$350,DATA_FINAL!$B$5:$B$350,$C35,DATA_FINAL!$D$5:$D$350,$D35),IF($G35="***","***",IFERROR(SUMIFS(DATA_FINAL!$AC$5:$AC$350,DATA_FINAL!$A$5:$A$350,$F35),"")))))</f>
        <v>3500</v>
      </c>
      <c r="I35" s="72">
        <f>IF($G35=$D35,AB$9,IF($G35=$AA$10,AB$10,IF(LEFT($G35,5)=LEFT($AA$11,5),SUMIFS(DATA_FINAL!$P$5:$P$350,DATA_FINAL!$B$5:$B$350,$C35,DATA_FINAL!$D$5:$D$350,$D35),IF($G35="***","***",IFERROR(SUMIFS(DATA_FINAL!$P$5:$P$350,DATA_FINAL!$A$5:$A$350,$F35),"")))))</f>
        <v>30</v>
      </c>
      <c r="J35" s="72">
        <f>IF($G35=$D35,AC$9,IF($G35=$AA$10,AC$10,IF(LEFT($G35,5)=LEFT($AA$11,5),SUMIFS(DATA_FINAL!$S$5:$S$350,DATA_FINAL!$B$5:$B$350,$C35,DATA_FINAL!$D$5:$D$350,$D35),IF($G35="***","***",IFERROR(SUMIFS(DATA_FINAL!$S$5:$S$350,DATA_FINAL!$A$5:$A$350,$F35),"")))))</f>
        <v>4</v>
      </c>
      <c r="K35" s="84">
        <f t="shared" si="11"/>
        <v>0.13333333333333333</v>
      </c>
      <c r="L35" s="72">
        <f t="shared" si="12"/>
        <v>116.66666666666667</v>
      </c>
      <c r="M35" s="72">
        <f t="shared" si="13"/>
        <v>875</v>
      </c>
      <c r="N35" s="71">
        <f>IF($G35=$D35,AJ$9,IF($G35=$AA$10,AJ$10,IF(LEFT($G35,5)=LEFT($AA$11,5),SUMIFS(DATA_FINAL!$AG$5:$AG$350,DATA_FINAL!$B$5:$B$350,$C35,DATA_FINAL!$D$5:$D$350,$D35),IF($G35="***","***",IFERROR(SUMIFS(DATA_FINAL!$AG$5:$AG$350,DATA_FINAL!$A$5:$A$350,$F35),"")))))</f>
        <v>178</v>
      </c>
      <c r="O35" s="307">
        <f t="shared" si="6"/>
        <v>19.662921348314608</v>
      </c>
    </row>
    <row r="36" spans="1:15" ht="15" customHeight="1" x14ac:dyDescent="0.35">
      <c r="A36">
        <f>IF(A35="","",IF(B35&gt;(SUMIFS(KEY!$Z$6:$Z$110,KEY!$X$6:$X$110,C36&amp;"-"&amp;A35)+1),IF((A35+1)&gt;$AA$7,"",(A35+1)),A35))</f>
        <v>1</v>
      </c>
      <c r="B36">
        <f>IF(A36="","",COUNTIFS($A$9:$A36,A36)-2)</f>
        <v>26</v>
      </c>
      <c r="C36" t="str">
        <f t="shared" si="5"/>
        <v>AutoTrader</v>
      </c>
      <c r="D36" t="str">
        <f>IFERROR(VLOOKUP($C36&amp;"-"&amp;$A36,KEY!$X$6:$Y$110,2,FALSE),"")</f>
        <v>PAG WEST</v>
      </c>
      <c r="E36" t="str">
        <f>IF(B36=-1,"*N",IF(B36=0,"*H",IF(B36&lt;(COUNTIFS(DATA_FINAL!$B$5:$B$350,C36,DATA_FINAL!$D$5:$D$350,D36)+1),VLOOKUP(C36&amp;"-"&amp;D36&amp;"-"&amp;B36,DATA_FINAL!$F$5:$G$350,2,FALSE),IF(B36=(COUNTIFS(DATA_FINAL!$B$5:$B$350,C36,DATA_FINAL!$D$5:$D$350,D36)+1),"*T",""))))</f>
        <v>Motorwerks MINI</v>
      </c>
      <c r="F36" t="str">
        <f t="shared" si="7"/>
        <v>AutoTrader-Motorwerks MINI</v>
      </c>
      <c r="G36" s="64" t="str">
        <f>IF(E36="","***",IF(E36="*N",D36,IF(E36="*H",AA$10,IF(E36="*T","TOTAL (Store Count: "&amp;B35&amp;")",IFERROR(VLOOKUP(F36,DATA_FINAL!$A$5:$G$324,7,FALSE),"")))))</f>
        <v>Motorwerks MINI</v>
      </c>
      <c r="H36" s="71">
        <f>IF($G36=$D36,AF$9,IF($G36=$AA$10,AF$10,IF(LEFT($G36,5)=LEFT($AA$11,5),SUMIFS(DATA_FINAL!$AC$5:$AC$350,DATA_FINAL!$B$5:$B$350,$C36,DATA_FINAL!$D$5:$D$350,$D36),IF($G36="***","***",IFERROR(SUMIFS(DATA_FINAL!$AC$5:$AC$350,DATA_FINAL!$A$5:$A$350,$F36),"")))))</f>
        <v>2824.64</v>
      </c>
      <c r="I36" s="72">
        <f>IF($G36=$D36,AB$9,IF($G36=$AA$10,AB$10,IF(LEFT($G36,5)=LEFT($AA$11,5),SUMIFS(DATA_FINAL!$P$5:$P$350,DATA_FINAL!$B$5:$B$350,$C36,DATA_FINAL!$D$5:$D$350,$D36),IF($G36="***","***",IFERROR(SUMIFS(DATA_FINAL!$P$5:$P$350,DATA_FINAL!$A$5:$A$350,$F36),"")))))</f>
        <v>19</v>
      </c>
      <c r="J36" s="72">
        <f>IF($G36=$D36,AC$9,IF($G36=$AA$10,AC$10,IF(LEFT($G36,5)=LEFT($AA$11,5),SUMIFS(DATA_FINAL!$S$5:$S$350,DATA_FINAL!$B$5:$B$350,$C36,DATA_FINAL!$D$5:$D$350,$D36),IF($G36="***","***",IFERROR(SUMIFS(DATA_FINAL!$S$5:$S$350,DATA_FINAL!$A$5:$A$350,$F36),"")))))</f>
        <v>3</v>
      </c>
      <c r="K36" s="84">
        <f t="shared" si="11"/>
        <v>0.15789473684210525</v>
      </c>
      <c r="L36" s="72">
        <f t="shared" si="12"/>
        <v>148.66526315789474</v>
      </c>
      <c r="M36" s="72">
        <f t="shared" si="13"/>
        <v>941.54666666666662</v>
      </c>
      <c r="N36" s="71">
        <f>IF($G36=$D36,AJ$9,IF($G36=$AA$10,AJ$10,IF(LEFT($G36,5)=LEFT($AA$11,5),SUMIFS(DATA_FINAL!$AG$5:$AG$350,DATA_FINAL!$B$5:$B$350,$C36,DATA_FINAL!$D$5:$D$350,$D36),IF($G36="***","***",IFERROR(SUMIFS(DATA_FINAL!$AG$5:$AG$350,DATA_FINAL!$A$5:$A$350,$F36),"")))))</f>
        <v>93</v>
      </c>
      <c r="O36" s="307">
        <f t="shared" si="6"/>
        <v>30.372473118279569</v>
      </c>
    </row>
    <row r="37" spans="1:15" ht="15" customHeight="1" x14ac:dyDescent="0.35">
      <c r="A37">
        <f>IF(A36="","",IF(B36&gt;(SUMIFS(KEY!$Z$6:$Z$110,KEY!$X$6:$X$110,C37&amp;"-"&amp;A36)+1),IF((A36+1)&gt;$AA$7,"",(A36+1)),A36))</f>
        <v>1</v>
      </c>
      <c r="B37">
        <f>IF(A37="","",COUNTIFS($A$9:$A37,A37)-2)</f>
        <v>27</v>
      </c>
      <c r="C37" t="str">
        <f t="shared" si="5"/>
        <v>AutoTrader</v>
      </c>
      <c r="D37" t="str">
        <f>IFERROR(VLOOKUP($C37&amp;"-"&amp;$A37,KEY!$X$6:$Y$110,2,FALSE),"")</f>
        <v>PAG WEST</v>
      </c>
      <c r="E37" t="str">
        <f>IF(B37=-1,"*N",IF(B37=0,"*H",IF(B37&lt;(COUNTIFS(DATA_FINAL!$B$5:$B$350,C37,DATA_FINAL!$D$5:$D$350,D37)+1),VLOOKUP(C37&amp;"-"&amp;D37&amp;"-"&amp;B37,DATA_FINAL!$F$5:$G$350,2,FALSE),IF(B37=(COUNTIFS(DATA_FINAL!$B$5:$B$350,C37,DATA_FINAL!$D$5:$D$350,D37)+1),"*T",""))))</f>
        <v>Honda of Escondido</v>
      </c>
      <c r="F37" t="str">
        <f t="shared" si="7"/>
        <v>AutoTrader-Honda of Escondido</v>
      </c>
      <c r="G37" s="64" t="str">
        <f>IF(E37="","***",IF(E37="*N",D37,IF(E37="*H",AA$10,IF(E37="*T","TOTAL (Store Count: "&amp;B36&amp;")",IFERROR(VLOOKUP(F37,DATA_FINAL!$A$5:$G$324,7,FALSE),"")))))</f>
        <v>Honda of Escondido</v>
      </c>
      <c r="H37" s="71">
        <f>IF($G37=$D37,AF$9,IF($G37=$AA$10,AF$10,IF(LEFT($G37,5)=LEFT($AA$11,5),SUMIFS(DATA_FINAL!$AC$5:$AC$350,DATA_FINAL!$B$5:$B$350,$C37,DATA_FINAL!$D$5:$D$350,$D37),IF($G37="***","***",IFERROR(SUMIFS(DATA_FINAL!$AC$5:$AC$350,DATA_FINAL!$A$5:$A$350,$F37),"")))))</f>
        <v>3499.99</v>
      </c>
      <c r="I37" s="72">
        <f>IF($G37=$D37,AB$9,IF($G37=$AA$10,AB$10,IF(LEFT($G37,5)=LEFT($AA$11,5),SUMIFS(DATA_FINAL!$P$5:$P$350,DATA_FINAL!$B$5:$B$350,$C37,DATA_FINAL!$D$5:$D$350,$D37),IF($G37="***","***",IFERROR(SUMIFS(DATA_FINAL!$P$5:$P$350,DATA_FINAL!$A$5:$A$350,$F37),"")))))</f>
        <v>46</v>
      </c>
      <c r="J37" s="72">
        <f>IF($G37=$D37,AC$9,IF($G37=$AA$10,AC$10,IF(LEFT($G37,5)=LEFT($AA$11,5),SUMIFS(DATA_FINAL!$S$5:$S$350,DATA_FINAL!$B$5:$B$350,$C37,DATA_FINAL!$D$5:$D$350,$D37),IF($G37="***","***",IFERROR(SUMIFS(DATA_FINAL!$S$5:$S$350,DATA_FINAL!$A$5:$A$350,$F37),"")))))</f>
        <v>3</v>
      </c>
      <c r="K37" s="84">
        <f t="shared" si="11"/>
        <v>6.5217391304347824E-2</v>
      </c>
      <c r="L37" s="72">
        <f t="shared" si="12"/>
        <v>76.086739130434779</v>
      </c>
      <c r="M37" s="72">
        <f t="shared" si="13"/>
        <v>1166.6633333333332</v>
      </c>
      <c r="N37" s="71">
        <f>IF($G37=$D37,AJ$9,IF($G37=$AA$10,AJ$10,IF(LEFT($G37,5)=LEFT($AA$11,5),SUMIFS(DATA_FINAL!$AG$5:$AG$350,DATA_FINAL!$B$5:$B$350,$C37,DATA_FINAL!$D$5:$D$350,$D37),IF($G37="***","***",IFERROR(SUMIFS(DATA_FINAL!$AG$5:$AG$350,DATA_FINAL!$A$5:$A$350,$F37),"")))))</f>
        <v>146</v>
      </c>
      <c r="O37" s="307">
        <f t="shared" si="6"/>
        <v>23.972534246575339</v>
      </c>
    </row>
    <row r="38" spans="1:15" ht="15" customHeight="1" x14ac:dyDescent="0.35">
      <c r="A38">
        <f>IF(A37="","",IF(B37&gt;(SUMIFS(KEY!$Z$6:$Z$110,KEY!$X$6:$X$110,C38&amp;"-"&amp;A37)+1),IF((A37+1)&gt;$AA$7,"",(A37+1)),A37))</f>
        <v>1</v>
      </c>
      <c r="B38">
        <f>IF(A38="","",COUNTIFS($A$9:$A38,A38)-2)</f>
        <v>28</v>
      </c>
      <c r="C38" t="str">
        <f t="shared" si="5"/>
        <v>AutoTrader</v>
      </c>
      <c r="D38" t="str">
        <f>IFERROR(VLOOKUP($C38&amp;"-"&amp;$A38,KEY!$X$6:$Y$110,2,FALSE),"")</f>
        <v>PAG WEST</v>
      </c>
      <c r="E38" t="str">
        <f>IF(B38=-1,"*N",IF(B38=0,"*H",IF(B38&lt;(COUNTIFS(DATA_FINAL!$B$5:$B$350,C38,DATA_FINAL!$D$5:$D$350,D38)+1),VLOOKUP(C38&amp;"-"&amp;D38&amp;"-"&amp;B38,DATA_FINAL!$F$5:$G$350,2,FALSE),IF(B38=(COUNTIFS(DATA_FINAL!$B$5:$B$350,C38,DATA_FINAL!$D$5:$D$350,D38)+1),"*T",""))))</f>
        <v>BMW of San Diego</v>
      </c>
      <c r="F38" t="str">
        <f t="shared" si="7"/>
        <v>AutoTrader-BMW of San Diego</v>
      </c>
      <c r="G38" s="64" t="str">
        <f>IF(E38="","***",IF(E38="*N",D38,IF(E38="*H",AA$10,IF(E38="*T","TOTAL (Store Count: "&amp;B37&amp;")",IFERROR(VLOOKUP(F38,DATA_FINAL!$A$5:$G$324,7,FALSE),"")))))</f>
        <v>BMW of San Diego</v>
      </c>
      <c r="H38" s="71">
        <f>IF($G38=$D38,AF$9,IF($G38=$AA$10,AF$10,IF(LEFT($G38,5)=LEFT($AA$11,5),SUMIFS(DATA_FINAL!$AC$5:$AC$350,DATA_FINAL!$B$5:$B$350,$C38,DATA_FINAL!$D$5:$D$350,$D38),IF($G38="***","***",IFERROR(SUMIFS(DATA_FINAL!$AC$5:$AC$350,DATA_FINAL!$A$5:$A$350,$F38),"")))))</f>
        <v>3500</v>
      </c>
      <c r="I38" s="72">
        <f>IF($G38=$D38,AB$9,IF($G38=$AA$10,AB$10,IF(LEFT($G38,5)=LEFT($AA$11,5),SUMIFS(DATA_FINAL!$P$5:$P$350,DATA_FINAL!$B$5:$B$350,$C38,DATA_FINAL!$D$5:$D$350,$D38),IF($G38="***","***",IFERROR(SUMIFS(DATA_FINAL!$P$5:$P$350,DATA_FINAL!$A$5:$A$350,$F38),"")))))</f>
        <v>35</v>
      </c>
      <c r="J38" s="72">
        <f>IF($G38=$D38,AC$9,IF($G38=$AA$10,AC$10,IF(LEFT($G38,5)=LEFT($AA$11,5),SUMIFS(DATA_FINAL!$S$5:$S$350,DATA_FINAL!$B$5:$B$350,$C38,DATA_FINAL!$D$5:$D$350,$D38),IF($G38="***","***",IFERROR(SUMIFS(DATA_FINAL!$S$5:$S$350,DATA_FINAL!$A$5:$A$350,$F38),"")))))</f>
        <v>3</v>
      </c>
      <c r="K38" s="84">
        <f t="shared" si="11"/>
        <v>8.5714285714285715E-2</v>
      </c>
      <c r="L38" s="72">
        <f t="shared" si="12"/>
        <v>100</v>
      </c>
      <c r="M38" s="72">
        <f t="shared" si="13"/>
        <v>1166.6666666666667</v>
      </c>
      <c r="N38" s="71">
        <f>IF($G38=$D38,AJ$9,IF($G38=$AA$10,AJ$10,IF(LEFT($G38,5)=LEFT($AA$11,5),SUMIFS(DATA_FINAL!$AG$5:$AG$350,DATA_FINAL!$B$5:$B$350,$C38,DATA_FINAL!$D$5:$D$350,$D38),IF($G38="***","***",IFERROR(SUMIFS(DATA_FINAL!$AG$5:$AG$350,DATA_FINAL!$A$5:$A$350,$F38),"")))))</f>
        <v>269</v>
      </c>
      <c r="O38" s="307">
        <f t="shared" si="6"/>
        <v>13.011152416356877</v>
      </c>
    </row>
    <row r="39" spans="1:15" ht="15" customHeight="1" x14ac:dyDescent="0.35">
      <c r="A39">
        <f>IF(A38="","",IF(B38&gt;(SUMIFS(KEY!$Z$6:$Z$110,KEY!$X$6:$X$110,C39&amp;"-"&amp;A38)+1),IF((A38+1)&gt;$AA$7,"",(A38+1)),A38))</f>
        <v>1</v>
      </c>
      <c r="B39">
        <f>IF(A39="","",COUNTIFS($A$9:$A39,A39)-2)</f>
        <v>29</v>
      </c>
      <c r="C39" t="str">
        <f t="shared" si="5"/>
        <v>AutoTrader</v>
      </c>
      <c r="D39" t="str">
        <f>IFERROR(VLOOKUP($C39&amp;"-"&amp;$A39,KEY!$X$6:$Y$110,2,FALSE),"")</f>
        <v>PAG WEST</v>
      </c>
      <c r="E39" t="str">
        <f>IF(B39=-1,"*N",IF(B39=0,"*H",IF(B39&lt;(COUNTIFS(DATA_FINAL!$B$5:$B$350,C39,DATA_FINAL!$D$5:$D$350,D39)+1),VLOOKUP(C39&amp;"-"&amp;D39&amp;"-"&amp;B39,DATA_FINAL!$F$5:$G$350,2,FALSE),IF(B39=(COUNTIFS(DATA_FINAL!$B$5:$B$350,C39,DATA_FINAL!$D$5:$D$350,D39)+1),"*T",""))))</f>
        <v>BMW of Austin</v>
      </c>
      <c r="F39" t="str">
        <f t="shared" si="7"/>
        <v>AutoTrader-BMW of Austin</v>
      </c>
      <c r="G39" s="64" t="str">
        <f>IF(E39="","***",IF(E39="*N",D39,IF(E39="*H",AA$10,IF(E39="*T","TOTAL (Store Count: "&amp;B38&amp;")",IFERROR(VLOOKUP(F39,DATA_FINAL!$A$5:$G$324,7,FALSE),"")))))</f>
        <v>BMW of Austin</v>
      </c>
      <c r="H39" s="71">
        <f>IF($G39=$D39,AF$9,IF($G39=$AA$10,AF$10,IF(LEFT($G39,5)=LEFT($AA$11,5),SUMIFS(DATA_FINAL!$AC$5:$AC$350,DATA_FINAL!$B$5:$B$350,$C39,DATA_FINAL!$D$5:$D$350,$D39),IF($G39="***","***",IFERROR(SUMIFS(DATA_FINAL!$AC$5:$AC$350,DATA_FINAL!$A$5:$A$350,$F39),"")))))</f>
        <v>5926.39</v>
      </c>
      <c r="I39" s="72">
        <f>IF($G39=$D39,AB$9,IF($G39=$AA$10,AB$10,IF(LEFT($G39,5)=LEFT($AA$11,5),SUMIFS(DATA_FINAL!$P$5:$P$350,DATA_FINAL!$B$5:$B$350,$C39,DATA_FINAL!$D$5:$D$350,$D39),IF($G39="***","***",IFERROR(SUMIFS(DATA_FINAL!$P$5:$P$350,DATA_FINAL!$A$5:$A$350,$F39),"")))))</f>
        <v>90</v>
      </c>
      <c r="J39" s="72">
        <f>IF($G39=$D39,AC$9,IF($G39=$AA$10,AC$10,IF(LEFT($G39,5)=LEFT($AA$11,5),SUMIFS(DATA_FINAL!$S$5:$S$350,DATA_FINAL!$B$5:$B$350,$C39,DATA_FINAL!$D$5:$D$350,$D39),IF($G39="***","***",IFERROR(SUMIFS(DATA_FINAL!$S$5:$S$350,DATA_FINAL!$A$5:$A$350,$F39),"")))))</f>
        <v>5</v>
      </c>
      <c r="K39" s="84">
        <f t="shared" si="11"/>
        <v>5.5555555555555552E-2</v>
      </c>
      <c r="L39" s="72">
        <f t="shared" si="12"/>
        <v>65.848777777777784</v>
      </c>
      <c r="M39" s="72">
        <f t="shared" si="13"/>
        <v>1185.278</v>
      </c>
      <c r="N39" s="71">
        <f>IF($G39=$D39,AJ$9,IF($G39=$AA$10,AJ$10,IF(LEFT($G39,5)=LEFT($AA$11,5),SUMIFS(DATA_FINAL!$AG$5:$AG$350,DATA_FINAL!$B$5:$B$350,$C39,DATA_FINAL!$D$5:$D$350,$D39),IF($G39="***","***",IFERROR(SUMIFS(DATA_FINAL!$AG$5:$AG$350,DATA_FINAL!$A$5:$A$350,$F39),"")))))</f>
        <v>690</v>
      </c>
      <c r="O39" s="307">
        <f t="shared" si="6"/>
        <v>8.5889710144927545</v>
      </c>
    </row>
    <row r="40" spans="1:15" ht="15" customHeight="1" x14ac:dyDescent="0.35">
      <c r="A40">
        <f>IF(A39="","",IF(B39&gt;(SUMIFS(KEY!$Z$6:$Z$110,KEY!$X$6:$X$110,C40&amp;"-"&amp;A39)+1),IF((A39+1)&gt;$AA$7,"",(A39+1)),A39))</f>
        <v>1</v>
      </c>
      <c r="B40">
        <f>IF(A40="","",COUNTIFS($A$9:$A40,A40)-2)</f>
        <v>30</v>
      </c>
      <c r="C40" t="str">
        <f t="shared" si="5"/>
        <v>AutoTrader</v>
      </c>
      <c r="D40" t="str">
        <f>IFERROR(VLOOKUP($C40&amp;"-"&amp;$A40,KEY!$X$6:$Y$110,2,FALSE),"")</f>
        <v>PAG WEST</v>
      </c>
      <c r="E40" t="str">
        <f>IF(B40=-1,"*N",IF(B40=0,"*H",IF(B40&lt;(COUNTIFS(DATA_FINAL!$B$5:$B$350,C40,DATA_FINAL!$D$5:$D$350,D40)+1),VLOOKUP(C40&amp;"-"&amp;D40&amp;"-"&amp;B40,DATA_FINAL!$F$5:$G$350,2,FALSE),IF(B40=(COUNTIFS(DATA_FINAL!$B$5:$B$350,C40,DATA_FINAL!$D$5:$D$350,D40)+1),"*T",""))))</f>
        <v>Round Rock Honda</v>
      </c>
      <c r="F40" t="str">
        <f t="shared" si="7"/>
        <v>AutoTrader-Round Rock Honda</v>
      </c>
      <c r="G40" s="64" t="str">
        <f>IF(E40="","***",IF(E40="*N",D40,IF(E40="*H",AA$10,IF(E40="*T","TOTAL (Store Count: "&amp;B39&amp;")",IFERROR(VLOOKUP(F40,DATA_FINAL!$A$5:$G$324,7,FALSE),"")))))</f>
        <v>Round Rock Honda</v>
      </c>
      <c r="H40" s="71">
        <f>IF($G40=$D40,AF$9,IF($G40=$AA$10,AF$10,IF(LEFT($G40,5)=LEFT($AA$11,5),SUMIFS(DATA_FINAL!$AC$5:$AC$350,DATA_FINAL!$B$5:$B$350,$C40,DATA_FINAL!$D$5:$D$350,$D40),IF($G40="***","***",IFERROR(SUMIFS(DATA_FINAL!$AC$5:$AC$350,DATA_FINAL!$A$5:$A$350,$F40),"")))))</f>
        <v>4999</v>
      </c>
      <c r="I40" s="72">
        <f>IF($G40=$D40,AB$9,IF($G40=$AA$10,AB$10,IF(LEFT($G40,5)=LEFT($AA$11,5),SUMIFS(DATA_FINAL!$P$5:$P$350,DATA_FINAL!$B$5:$B$350,$C40,DATA_FINAL!$D$5:$D$350,$D40),IF($G40="***","***",IFERROR(SUMIFS(DATA_FINAL!$P$5:$P$350,DATA_FINAL!$A$5:$A$350,$F40),"")))))</f>
        <v>71</v>
      </c>
      <c r="J40" s="72">
        <f>IF($G40=$D40,AC$9,IF($G40=$AA$10,AC$10,IF(LEFT($G40,5)=LEFT($AA$11,5),SUMIFS(DATA_FINAL!$S$5:$S$350,DATA_FINAL!$B$5:$B$350,$C40,DATA_FINAL!$D$5:$D$350,$D40),IF($G40="***","***",IFERROR(SUMIFS(DATA_FINAL!$S$5:$S$350,DATA_FINAL!$A$5:$A$350,$F40),"")))))</f>
        <v>4</v>
      </c>
      <c r="K40" s="84">
        <f t="shared" si="11"/>
        <v>5.6338028169014086E-2</v>
      </c>
      <c r="L40" s="72">
        <f t="shared" si="12"/>
        <v>70.408450704225359</v>
      </c>
      <c r="M40" s="72">
        <f t="shared" si="13"/>
        <v>1249.75</v>
      </c>
      <c r="N40" s="71">
        <f>IF($G40=$D40,AJ$9,IF($G40=$AA$10,AJ$10,IF(LEFT($G40,5)=LEFT($AA$11,5),SUMIFS(DATA_FINAL!$AG$5:$AG$350,DATA_FINAL!$B$5:$B$350,$C40,DATA_FINAL!$D$5:$D$350,$D40),IF($G40="***","***",IFERROR(SUMIFS(DATA_FINAL!$AG$5:$AG$350,DATA_FINAL!$A$5:$A$350,$F40),"")))))</f>
        <v>158</v>
      </c>
      <c r="O40" s="307">
        <f t="shared" si="6"/>
        <v>31.639240506329113</v>
      </c>
    </row>
    <row r="41" spans="1:15" ht="15" customHeight="1" x14ac:dyDescent="0.35">
      <c r="A41">
        <f>IF(A40="","",IF(B40&gt;(SUMIFS(KEY!$Z$6:$Z$110,KEY!$X$6:$X$110,C41&amp;"-"&amp;A40)+1),IF((A40+1)&gt;$AA$7,"",(A40+1)),A40))</f>
        <v>1</v>
      </c>
      <c r="B41">
        <f>IF(A41="","",COUNTIFS($A$9:$A41,A41)-2)</f>
        <v>31</v>
      </c>
      <c r="C41" t="str">
        <f t="shared" si="5"/>
        <v>AutoTrader</v>
      </c>
      <c r="D41" t="str">
        <f>IFERROR(VLOOKUP($C41&amp;"-"&amp;$A41,KEY!$X$6:$Y$110,2,FALSE),"")</f>
        <v>PAG WEST</v>
      </c>
      <c r="E41" t="str">
        <f>IF(B41=-1,"*N",IF(B41=0,"*H",IF(B41&lt;(COUNTIFS(DATA_FINAL!$B$5:$B$350,C41,DATA_FINAL!$D$5:$D$350,D41)+1),VLOOKUP(C41&amp;"-"&amp;D41&amp;"-"&amp;B41,DATA_FINAL!$F$5:$G$350,2,FALSE),IF(B41=(COUNTIFS(DATA_FINAL!$B$5:$B$350,C41,DATA_FINAL!$D$5:$D$350,D41)+1),"*T",""))))</f>
        <v>Penske Chevrolet</v>
      </c>
      <c r="F41" t="str">
        <f t="shared" si="7"/>
        <v>AutoTrader-Penske Chevrolet</v>
      </c>
      <c r="G41" s="64" t="str">
        <f>IF(E41="","***",IF(E41="*N",D41,IF(E41="*H",AA$10,IF(E41="*T","TOTAL (Store Count: "&amp;B40&amp;")",IFERROR(VLOOKUP(F41,DATA_FINAL!$A$5:$G$324,7,FALSE),"")))))</f>
        <v>Penske Chevrolet</v>
      </c>
      <c r="H41" s="71">
        <f>IF($G41=$D41,AF$9,IF($G41=$AA$10,AF$10,IF(LEFT($G41,5)=LEFT($AA$11,5),SUMIFS(DATA_FINAL!$AC$5:$AC$350,DATA_FINAL!$B$5:$B$350,$C41,DATA_FINAL!$D$5:$D$350,$D41),IF($G41="***","***",IFERROR(SUMIFS(DATA_FINAL!$AC$5:$AC$350,DATA_FINAL!$A$5:$A$350,$F41),"")))))</f>
        <v>10323.77</v>
      </c>
      <c r="I41" s="72">
        <f>IF($G41=$D41,AB$9,IF($G41=$AA$10,AB$10,IF(LEFT($G41,5)=LEFT($AA$11,5),SUMIFS(DATA_FINAL!$P$5:$P$350,DATA_FINAL!$B$5:$B$350,$C41,DATA_FINAL!$D$5:$D$350,$D41),IF($G41="***","***",IFERROR(SUMIFS(DATA_FINAL!$P$5:$P$350,DATA_FINAL!$A$5:$A$350,$F41),"")))))</f>
        <v>51</v>
      </c>
      <c r="J41" s="72">
        <f>IF($G41=$D41,AC$9,IF($G41=$AA$10,AC$10,IF(LEFT($G41,5)=LEFT($AA$11,5),SUMIFS(DATA_FINAL!$S$5:$S$350,DATA_FINAL!$B$5:$B$350,$C41,DATA_FINAL!$D$5:$D$350,$D41),IF($G41="***","***",IFERROR(SUMIFS(DATA_FINAL!$S$5:$S$350,DATA_FINAL!$A$5:$A$350,$F41),"")))))</f>
        <v>7</v>
      </c>
      <c r="K41" s="84">
        <f t="shared" si="11"/>
        <v>0.13725490196078433</v>
      </c>
      <c r="L41" s="72">
        <f t="shared" si="12"/>
        <v>202.42686274509805</v>
      </c>
      <c r="M41" s="72">
        <f t="shared" si="13"/>
        <v>1474.8242857142857</v>
      </c>
      <c r="N41" s="71">
        <f>IF($G41=$D41,AJ$9,IF($G41=$AA$10,AJ$10,IF(LEFT($G41,5)=LEFT($AA$11,5),SUMIFS(DATA_FINAL!$AG$5:$AG$350,DATA_FINAL!$B$5:$B$350,$C41,DATA_FINAL!$D$5:$D$350,$D41),IF($G41="***","***",IFERROR(SUMIFS(DATA_FINAL!$AG$5:$AG$350,DATA_FINAL!$A$5:$A$350,$F41),"")))))</f>
        <v>124</v>
      </c>
      <c r="O41" s="307">
        <f t="shared" si="6"/>
        <v>83.256209677419363</v>
      </c>
    </row>
    <row r="42" spans="1:15" ht="15" customHeight="1" x14ac:dyDescent="0.35">
      <c r="A42">
        <f>IF(A41="","",IF(B41&gt;(SUMIFS(KEY!$Z$6:$Z$110,KEY!$X$6:$X$110,C42&amp;"-"&amp;A41)+1),IF((A41+1)&gt;$AA$7,"",(A41+1)),A41))</f>
        <v>1</v>
      </c>
      <c r="B42">
        <f>IF(A42="","",COUNTIFS($A$9:$A42,A42)-2)</f>
        <v>32</v>
      </c>
      <c r="C42" t="str">
        <f t="shared" si="5"/>
        <v>AutoTrader</v>
      </c>
      <c r="D42" t="str">
        <f>IFERROR(VLOOKUP($C42&amp;"-"&amp;$A42,KEY!$X$6:$Y$110,2,FALSE),"")</f>
        <v>PAG WEST</v>
      </c>
      <c r="E42" t="str">
        <f>IF(B42=-1,"*N",IF(B42=0,"*H",IF(B42&lt;(COUNTIFS(DATA_FINAL!$B$5:$B$350,C42,DATA_FINAL!$D$5:$D$350,D42)+1),VLOOKUP(C42&amp;"-"&amp;D42&amp;"-"&amp;B42,DATA_FINAL!$F$5:$G$350,2,FALSE),IF(B42=(COUNTIFS(DATA_FINAL!$B$5:$B$350,C42,DATA_FINAL!$D$5:$D$350,D42)+1),"*T",""))))</f>
        <v>Capitol Acura</v>
      </c>
      <c r="F42" t="str">
        <f t="shared" si="7"/>
        <v>AutoTrader-Capitol Acura</v>
      </c>
      <c r="G42" s="64" t="str">
        <f>IF(E42="","***",IF(E42="*N",D42,IF(E42="*H",AA$10,IF(E42="*T","TOTAL (Store Count: "&amp;B41&amp;")",IFERROR(VLOOKUP(F42,DATA_FINAL!$A$5:$G$324,7,FALSE),"")))))</f>
        <v>Capitol Acura</v>
      </c>
      <c r="H42" s="71">
        <f>IF($G42=$D42,AF$9,IF($G42=$AA$10,AF$10,IF(LEFT($G42,5)=LEFT($AA$11,5),SUMIFS(DATA_FINAL!$AC$5:$AC$350,DATA_FINAL!$B$5:$B$350,$C42,DATA_FINAL!$D$5:$D$350,$D42),IF($G42="***","***",IFERROR(SUMIFS(DATA_FINAL!$AC$5:$AC$350,DATA_FINAL!$A$5:$A$350,$F42),"")))))</f>
        <v>1500</v>
      </c>
      <c r="I42" s="72">
        <f>IF($G42=$D42,AB$9,IF($G42=$AA$10,AB$10,IF(LEFT($G42,5)=LEFT($AA$11,5),SUMIFS(DATA_FINAL!$P$5:$P$350,DATA_FINAL!$B$5:$B$350,$C42,DATA_FINAL!$D$5:$D$350,$D42),IF($G42="***","***",IFERROR(SUMIFS(DATA_FINAL!$P$5:$P$350,DATA_FINAL!$A$5:$A$350,$F42),"")))))</f>
        <v>16</v>
      </c>
      <c r="J42" s="72">
        <f>IF($G42=$D42,AC$9,IF($G42=$AA$10,AC$10,IF(LEFT($G42,5)=LEFT($AA$11,5),SUMIFS(DATA_FINAL!$S$5:$S$350,DATA_FINAL!$B$5:$B$350,$C42,DATA_FINAL!$D$5:$D$350,$D42),IF($G42="***","***",IFERROR(SUMIFS(DATA_FINAL!$S$5:$S$350,DATA_FINAL!$A$5:$A$350,$F42),"")))))</f>
        <v>1</v>
      </c>
      <c r="K42" s="84">
        <f t="shared" si="11"/>
        <v>6.25E-2</v>
      </c>
      <c r="L42" s="72">
        <f t="shared" si="12"/>
        <v>93.75</v>
      </c>
      <c r="M42" s="72">
        <f t="shared" si="13"/>
        <v>1500</v>
      </c>
      <c r="N42" s="71">
        <f>IF($G42=$D42,AJ$9,IF($G42=$AA$10,AJ$10,IF(LEFT($G42,5)=LEFT($AA$11,5),SUMIFS(DATA_FINAL!$AG$5:$AG$350,DATA_FINAL!$B$5:$B$350,$C42,DATA_FINAL!$D$5:$D$350,$D42),IF($G42="***","***",IFERROR(SUMIFS(DATA_FINAL!$AG$5:$AG$350,DATA_FINAL!$A$5:$A$350,$F42),"")))))</f>
        <v>52</v>
      </c>
      <c r="O42" s="307">
        <f t="shared" si="6"/>
        <v>28.846153846153847</v>
      </c>
    </row>
    <row r="43" spans="1:15" ht="15" customHeight="1" x14ac:dyDescent="0.35">
      <c r="A43">
        <f>IF(A42="","",IF(B42&gt;(SUMIFS(KEY!$Z$6:$Z$110,KEY!$X$6:$X$110,C43&amp;"-"&amp;A42)+1),IF((A42+1)&gt;$AA$7,"",(A42+1)),A42))</f>
        <v>1</v>
      </c>
      <c r="B43">
        <f>IF(A43="","",COUNTIFS($A$9:$A43,A43)-2)</f>
        <v>33</v>
      </c>
      <c r="C43" t="str">
        <f t="shared" si="5"/>
        <v>AutoTrader</v>
      </c>
      <c r="D43" t="str">
        <f>IFERROR(VLOOKUP($C43&amp;"-"&amp;$A43,KEY!$X$6:$Y$110,2,FALSE),"")</f>
        <v>PAG WEST</v>
      </c>
      <c r="E43" t="str">
        <f>IF(B43=-1,"*N",IF(B43=0,"*H",IF(B43&lt;(COUNTIFS(DATA_FINAL!$B$5:$B$350,C43,DATA_FINAL!$D$5:$D$350,D43)+1),VLOOKUP(C43&amp;"-"&amp;D43&amp;"-"&amp;B43,DATA_FINAL!$F$5:$G$350,2,FALSE),IF(B43=(COUNTIFS(DATA_FINAL!$B$5:$B$350,C43,DATA_FINAL!$D$5:$D$350,D43)+1),"*T",""))))</f>
        <v>BMW of Bloomfield Hills</v>
      </c>
      <c r="F43" t="str">
        <f t="shared" si="7"/>
        <v>AutoTrader-BMW of Bloomfield Hills</v>
      </c>
      <c r="G43" s="64" t="str">
        <f>IF(E43="","***",IF(E43="*N",D43,IF(E43="*H",AA$10,IF(E43="*T","TOTAL (Store Count: "&amp;B42&amp;")",IFERROR(VLOOKUP(F43,DATA_FINAL!$A$5:$G$324,7,FALSE),"")))))</f>
        <v>BMW of Bloomfield Hills</v>
      </c>
      <c r="H43" s="71">
        <f>IF($G43=$D43,AF$9,IF($G43=$AA$10,AF$10,IF(LEFT($G43,5)=LEFT($AA$11,5),SUMIFS(DATA_FINAL!$AC$5:$AC$350,DATA_FINAL!$B$5:$B$350,$C43,DATA_FINAL!$D$5:$D$350,$D43),IF($G43="***","***",IFERROR(SUMIFS(DATA_FINAL!$AC$5:$AC$350,DATA_FINAL!$A$5:$A$350,$F43),"")))))</f>
        <v>6499.99</v>
      </c>
      <c r="I43" s="72">
        <f>IF($G43=$D43,AB$9,IF($G43=$AA$10,AB$10,IF(LEFT($G43,5)=LEFT($AA$11,5),SUMIFS(DATA_FINAL!$P$5:$P$350,DATA_FINAL!$B$5:$B$350,$C43,DATA_FINAL!$D$5:$D$350,$D43),IF($G43="***","***",IFERROR(SUMIFS(DATA_FINAL!$P$5:$P$350,DATA_FINAL!$A$5:$A$350,$F43),"")))))</f>
        <v>33</v>
      </c>
      <c r="J43" s="72">
        <f>IF($G43=$D43,AC$9,IF($G43=$AA$10,AC$10,IF(LEFT($G43,5)=LEFT($AA$11,5),SUMIFS(DATA_FINAL!$S$5:$S$350,DATA_FINAL!$B$5:$B$350,$C43,DATA_FINAL!$D$5:$D$350,$D43),IF($G43="***","***",IFERROR(SUMIFS(DATA_FINAL!$S$5:$S$350,DATA_FINAL!$A$5:$A$350,$F43),"")))))</f>
        <v>4</v>
      </c>
      <c r="K43" s="84">
        <f t="shared" si="11"/>
        <v>0.12121212121212122</v>
      </c>
      <c r="L43" s="72">
        <f t="shared" si="12"/>
        <v>196.96939393939394</v>
      </c>
      <c r="M43" s="72">
        <f t="shared" si="13"/>
        <v>1624.9974999999999</v>
      </c>
      <c r="N43" s="71">
        <f>IF($G43=$D43,AJ$9,IF($G43=$AA$10,AJ$10,IF(LEFT($G43,5)=LEFT($AA$11,5),SUMIFS(DATA_FINAL!$AG$5:$AG$350,DATA_FINAL!$B$5:$B$350,$C43,DATA_FINAL!$D$5:$D$350,$D43),IF($G43="***","***",IFERROR(SUMIFS(DATA_FINAL!$AG$5:$AG$350,DATA_FINAL!$A$5:$A$350,$F43),"")))))</f>
        <v>374</v>
      </c>
      <c r="O43" s="307">
        <f t="shared" si="6"/>
        <v>17.379652406417112</v>
      </c>
    </row>
    <row r="44" spans="1:15" ht="15" customHeight="1" x14ac:dyDescent="0.35">
      <c r="A44">
        <f>IF(A43="","",IF(B43&gt;(SUMIFS(KEY!$Z$6:$Z$110,KEY!$X$6:$X$110,C44&amp;"-"&amp;A43)+1),IF((A43+1)&gt;$AA$7,"",(A43+1)),A43))</f>
        <v>1</v>
      </c>
      <c r="B44">
        <f>IF(A44="","",COUNTIFS($A$9:$A44,A44)-2)</f>
        <v>34</v>
      </c>
      <c r="C44" t="str">
        <f t="shared" si="5"/>
        <v>AutoTrader</v>
      </c>
      <c r="D44" t="str">
        <f>IFERROR(VLOOKUP($C44&amp;"-"&amp;$A44,KEY!$X$6:$Y$110,2,FALSE),"")</f>
        <v>PAG WEST</v>
      </c>
      <c r="E44" t="str">
        <f>IF(B44=-1,"*N",IF(B44=0,"*H",IF(B44&lt;(COUNTIFS(DATA_FINAL!$B$5:$B$350,C44,DATA_FINAL!$D$5:$D$350,D44)+1),VLOOKUP(C44&amp;"-"&amp;D44&amp;"-"&amp;B44,DATA_FINAL!$F$5:$G$350,2,FALSE),IF(B44=(COUNTIFS(DATA_FINAL!$B$5:$B$350,C44,DATA_FINAL!$D$5:$D$350,D44)+1),"*T",""))))</f>
        <v>BMW of Ontario</v>
      </c>
      <c r="F44" t="str">
        <f t="shared" si="7"/>
        <v>AutoTrader-BMW of Ontario</v>
      </c>
      <c r="G44" s="64" t="str">
        <f>IF(E44="","***",IF(E44="*N",D44,IF(E44="*H",AA$10,IF(E44="*T","TOTAL (Store Count: "&amp;B43&amp;")",IFERROR(VLOOKUP(F44,DATA_FINAL!$A$5:$G$324,7,FALSE),"")))))</f>
        <v>BMW of Ontario</v>
      </c>
      <c r="H44" s="71">
        <f>IF($G44=$D44,AF$9,IF($G44=$AA$10,AF$10,IF(LEFT($G44,5)=LEFT($AA$11,5),SUMIFS(DATA_FINAL!$AC$5:$AC$350,DATA_FINAL!$B$5:$B$350,$C44,DATA_FINAL!$D$5:$D$350,$D44),IF($G44="***","***",IFERROR(SUMIFS(DATA_FINAL!$AC$5:$AC$350,DATA_FINAL!$A$5:$A$350,$F44),"")))))</f>
        <v>3499.99</v>
      </c>
      <c r="I44" s="72">
        <f>IF($G44=$D44,AB$9,IF($G44=$AA$10,AB$10,IF(LEFT($G44,5)=LEFT($AA$11,5),SUMIFS(DATA_FINAL!$P$5:$P$350,DATA_FINAL!$B$5:$B$350,$C44,DATA_FINAL!$D$5:$D$350,$D44),IF($G44="***","***",IFERROR(SUMIFS(DATA_FINAL!$P$5:$P$350,DATA_FINAL!$A$5:$A$350,$F44),"")))))</f>
        <v>40</v>
      </c>
      <c r="J44" s="72">
        <f>IF($G44=$D44,AC$9,IF($G44=$AA$10,AC$10,IF(LEFT($G44,5)=LEFT($AA$11,5),SUMIFS(DATA_FINAL!$S$5:$S$350,DATA_FINAL!$B$5:$B$350,$C44,DATA_FINAL!$D$5:$D$350,$D44),IF($G44="***","***",IFERROR(SUMIFS(DATA_FINAL!$S$5:$S$350,DATA_FINAL!$A$5:$A$350,$F44),"")))))</f>
        <v>2</v>
      </c>
      <c r="K44" s="84">
        <f t="shared" si="11"/>
        <v>0.05</v>
      </c>
      <c r="L44" s="72">
        <f t="shared" si="12"/>
        <v>87.499749999999992</v>
      </c>
      <c r="M44" s="72">
        <f t="shared" si="13"/>
        <v>1749.9949999999999</v>
      </c>
      <c r="N44" s="71">
        <f>IF($G44=$D44,AJ$9,IF($G44=$AA$10,AJ$10,IF(LEFT($G44,5)=LEFT($AA$11,5),SUMIFS(DATA_FINAL!$AG$5:$AG$350,DATA_FINAL!$B$5:$B$350,$C44,DATA_FINAL!$D$5:$D$350,$D44),IF($G44="***","***",IFERROR(SUMIFS(DATA_FINAL!$AG$5:$AG$350,DATA_FINAL!$A$5:$A$350,$F44),"")))))</f>
        <v>377</v>
      </c>
      <c r="O44" s="307">
        <f t="shared" si="6"/>
        <v>9.283793103448275</v>
      </c>
    </row>
    <row r="45" spans="1:15" ht="15" customHeight="1" x14ac:dyDescent="0.35">
      <c r="A45">
        <f>IF(A44="","",IF(B44&gt;(SUMIFS(KEY!$Z$6:$Z$110,KEY!$X$6:$X$110,C45&amp;"-"&amp;A44)+1),IF((A44+1)&gt;$AA$7,"",(A44+1)),A44))</f>
        <v>1</v>
      </c>
      <c r="B45">
        <f>IF(A45="","",COUNTIFS($A$9:$A45,A45)-2)</f>
        <v>35</v>
      </c>
      <c r="C45" t="str">
        <f t="shared" si="5"/>
        <v>AutoTrader</v>
      </c>
      <c r="D45" t="str">
        <f>IFERROR(VLOOKUP($C45&amp;"-"&amp;$A45,KEY!$X$6:$Y$110,2,FALSE),"")</f>
        <v>PAG WEST</v>
      </c>
      <c r="E45" t="str">
        <f>IF(B45=-1,"*N",IF(B45=0,"*H",IF(B45&lt;(COUNTIFS(DATA_FINAL!$B$5:$B$350,C45,DATA_FINAL!$D$5:$D$350,D45)+1),VLOOKUP(C45&amp;"-"&amp;D45&amp;"-"&amp;B45,DATA_FINAL!$F$5:$G$350,2,FALSE),IF(B45=(COUNTIFS(DATA_FINAL!$B$5:$B$350,C45,DATA_FINAL!$D$5:$D$350,D45)+1),"*T",""))))</f>
        <v>Kearny Mesa Toyota</v>
      </c>
      <c r="F45" t="str">
        <f t="shared" si="7"/>
        <v>AutoTrader-Kearny Mesa Toyota</v>
      </c>
      <c r="G45" s="64" t="str">
        <f>IF(E45="","***",IF(E45="*N",D45,IF(E45="*H",AA$10,IF(E45="*T","TOTAL (Store Count: "&amp;B44&amp;")",IFERROR(VLOOKUP(F45,DATA_FINAL!$A$5:$G$324,7,FALSE),"")))))</f>
        <v>Kearny Mesa Toyota</v>
      </c>
      <c r="H45" s="71">
        <f>IF($G45=$D45,AF$9,IF($G45=$AA$10,AF$10,IF(LEFT($G45,5)=LEFT($AA$11,5),SUMIFS(DATA_FINAL!$AC$5:$AC$350,DATA_FINAL!$B$5:$B$350,$C45,DATA_FINAL!$D$5:$D$350,$D45),IF($G45="***","***",IFERROR(SUMIFS(DATA_FINAL!$AC$5:$AC$350,DATA_FINAL!$A$5:$A$350,$F45),"")))))</f>
        <v>4193.53</v>
      </c>
      <c r="I45" s="72">
        <f>IF($G45=$D45,AB$9,IF($G45=$AA$10,AB$10,IF(LEFT($G45,5)=LEFT($AA$11,5),SUMIFS(DATA_FINAL!$P$5:$P$350,DATA_FINAL!$B$5:$B$350,$C45,DATA_FINAL!$D$5:$D$350,$D45),IF($G45="***","***",IFERROR(SUMIFS(DATA_FINAL!$P$5:$P$350,DATA_FINAL!$A$5:$A$350,$F45),"")))))</f>
        <v>21</v>
      </c>
      <c r="J45" s="72">
        <f>IF($G45=$D45,AC$9,IF($G45=$AA$10,AC$10,IF(LEFT($G45,5)=LEFT($AA$11,5),SUMIFS(DATA_FINAL!$S$5:$S$350,DATA_FINAL!$B$5:$B$350,$C45,DATA_FINAL!$D$5:$D$350,$D45),IF($G45="***","***",IFERROR(SUMIFS(DATA_FINAL!$S$5:$S$350,DATA_FINAL!$A$5:$A$350,$F45),"")))))</f>
        <v>2</v>
      </c>
      <c r="K45" s="84">
        <f t="shared" si="11"/>
        <v>9.5238095238095233E-2</v>
      </c>
      <c r="L45" s="72">
        <f t="shared" si="12"/>
        <v>199.69190476190474</v>
      </c>
      <c r="M45" s="72">
        <f t="shared" si="13"/>
        <v>2096.7649999999999</v>
      </c>
      <c r="N45" s="71">
        <f>IF($G45=$D45,AJ$9,IF($G45=$AA$10,AJ$10,IF(LEFT($G45,5)=LEFT($AA$11,5),SUMIFS(DATA_FINAL!$AG$5:$AG$350,DATA_FINAL!$B$5:$B$350,$C45,DATA_FINAL!$D$5:$D$350,$D45),IF($G45="***","***",IFERROR(SUMIFS(DATA_FINAL!$AG$5:$AG$350,DATA_FINAL!$A$5:$A$350,$F45),"")))))</f>
        <v>95</v>
      </c>
      <c r="O45" s="307">
        <f t="shared" si="6"/>
        <v>44.142421052631576</v>
      </c>
    </row>
    <row r="46" spans="1:15" ht="15" customHeight="1" x14ac:dyDescent="0.35">
      <c r="A46">
        <f>IF(A45="","",IF(B45&gt;(SUMIFS(KEY!$Z$6:$Z$110,KEY!$X$6:$X$110,C46&amp;"-"&amp;A45)+1),IF((A45+1)&gt;$AA$7,"",(A45+1)),A45))</f>
        <v>1</v>
      </c>
      <c r="B46">
        <f>IF(A46="","",COUNTIFS($A$9:$A46,A46)-2)</f>
        <v>36</v>
      </c>
      <c r="C46" t="str">
        <f t="shared" si="5"/>
        <v>AutoTrader</v>
      </c>
      <c r="D46" t="str">
        <f>IFERROR(VLOOKUP($C46&amp;"-"&amp;$A46,KEY!$X$6:$Y$110,2,FALSE),"")</f>
        <v>PAG WEST</v>
      </c>
      <c r="E46" t="str">
        <f>IF(B46=-1,"*N",IF(B46=0,"*H",IF(B46&lt;(COUNTIFS(DATA_FINAL!$B$5:$B$350,C46,DATA_FINAL!$D$5:$D$350,D46)+1),VLOOKUP(C46&amp;"-"&amp;D46&amp;"-"&amp;B46,DATA_FINAL!$F$5:$G$350,2,FALSE),IF(B46=(COUNTIFS(DATA_FINAL!$B$5:$B$350,C46,DATA_FINAL!$D$5:$D$350,D46)+1),"*T",""))))</f>
        <v>Honda Leander</v>
      </c>
      <c r="F46" t="str">
        <f t="shared" si="7"/>
        <v>AutoTrader-Honda Leander</v>
      </c>
      <c r="G46" s="64" t="str">
        <f>IF(E46="","***",IF(E46="*N",D46,IF(E46="*H",AA$10,IF(E46="*T","TOTAL (Store Count: "&amp;B45&amp;")",IFERROR(VLOOKUP(F46,DATA_FINAL!$A$5:$G$324,7,FALSE),"")))))</f>
        <v>Honda Leander</v>
      </c>
      <c r="H46" s="71">
        <f>IF($G46=$D46,AF$9,IF($G46=$AA$10,AF$10,IF(LEFT($G46,5)=LEFT($AA$11,5),SUMIFS(DATA_FINAL!$AC$5:$AC$350,DATA_FINAL!$B$5:$B$350,$C46,DATA_FINAL!$D$5:$D$350,$D46),IF($G46="***","***",IFERROR(SUMIFS(DATA_FINAL!$AC$5:$AC$350,DATA_FINAL!$A$5:$A$350,$F46),"")))))</f>
        <v>9940</v>
      </c>
      <c r="I46" s="72">
        <f>IF($G46=$D46,AB$9,IF($G46=$AA$10,AB$10,IF(LEFT($G46,5)=LEFT($AA$11,5),SUMIFS(DATA_FINAL!$P$5:$P$350,DATA_FINAL!$B$5:$B$350,$C46,DATA_FINAL!$D$5:$D$350,$D46),IF($G46="***","***",IFERROR(SUMIFS(DATA_FINAL!$P$5:$P$350,DATA_FINAL!$A$5:$A$350,$F46),"")))))</f>
        <v>54</v>
      </c>
      <c r="J46" s="72">
        <f>IF($G46=$D46,AC$9,IF($G46=$AA$10,AC$10,IF(LEFT($G46,5)=LEFT($AA$11,5),SUMIFS(DATA_FINAL!$S$5:$S$350,DATA_FINAL!$B$5:$B$350,$C46,DATA_FINAL!$D$5:$D$350,$D46),IF($G46="***","***",IFERROR(SUMIFS(DATA_FINAL!$S$5:$S$350,DATA_FINAL!$A$5:$A$350,$F46),"")))))</f>
        <v>4</v>
      </c>
      <c r="K46" s="84">
        <f t="shared" si="11"/>
        <v>7.407407407407407E-2</v>
      </c>
      <c r="L46" s="72">
        <f t="shared" si="12"/>
        <v>184.07407407407408</v>
      </c>
      <c r="M46" s="72">
        <f t="shared" si="13"/>
        <v>2485</v>
      </c>
      <c r="N46" s="71">
        <f>IF($G46=$D46,AJ$9,IF($G46=$AA$10,AJ$10,IF(LEFT($G46,5)=LEFT($AA$11,5),SUMIFS(DATA_FINAL!$AG$5:$AG$350,DATA_FINAL!$B$5:$B$350,$C46,DATA_FINAL!$D$5:$D$350,$D46),IF($G46="***","***",IFERROR(SUMIFS(DATA_FINAL!$AG$5:$AG$350,DATA_FINAL!$A$5:$A$350,$F46),"")))))</f>
        <v>232</v>
      </c>
      <c r="O46" s="307">
        <f t="shared" si="6"/>
        <v>42.844827586206897</v>
      </c>
    </row>
    <row r="47" spans="1:15" ht="15" customHeight="1" x14ac:dyDescent="0.35">
      <c r="A47">
        <f>IF(A46="","",IF(B46&gt;(SUMIFS(KEY!$Z$6:$Z$110,KEY!$X$6:$X$110,C47&amp;"-"&amp;A46)+1),IF((A46+1)&gt;$AA$7,"",(A46+1)),A46))</f>
        <v>1</v>
      </c>
      <c r="B47">
        <f>IF(A47="","",COUNTIFS($A$9:$A47,A47)-2)</f>
        <v>37</v>
      </c>
      <c r="C47" t="str">
        <f t="shared" si="5"/>
        <v>AutoTrader</v>
      </c>
      <c r="D47" t="str">
        <f>IFERROR(VLOOKUP($C47&amp;"-"&amp;$A47,KEY!$X$6:$Y$110,2,FALSE),"")</f>
        <v>PAG WEST</v>
      </c>
      <c r="E47" t="str">
        <f>IF(B47=-1,"*N",IF(B47=0,"*H",IF(B47&lt;(COUNTIFS(DATA_FINAL!$B$5:$B$350,C47,DATA_FINAL!$D$5:$D$350,D47)+1),VLOOKUP(C47&amp;"-"&amp;D47&amp;"-"&amp;B47,DATA_FINAL!$F$5:$G$350,2,FALSE),IF(B47=(COUNTIFS(DATA_FINAL!$B$5:$B$350,C47,DATA_FINAL!$D$5:$D$350,D47)+1),"*T",""))))</f>
        <v>MINI of Tempe</v>
      </c>
      <c r="F47" t="str">
        <f t="shared" si="7"/>
        <v>AutoTrader-MINI of Tempe</v>
      </c>
      <c r="G47" s="64" t="str">
        <f>IF(E47="","***",IF(E47="*N",D47,IF(E47="*H",AA$10,IF(E47="*T","TOTAL (Store Count: "&amp;B46&amp;")",IFERROR(VLOOKUP(F47,DATA_FINAL!$A$5:$G$324,7,FALSE),"")))))</f>
        <v>MINI of Tempe</v>
      </c>
      <c r="H47" s="71">
        <f>IF($G47=$D47,AF$9,IF($G47=$AA$10,AF$10,IF(LEFT($G47,5)=LEFT($AA$11,5),SUMIFS(DATA_FINAL!$AC$5:$AC$350,DATA_FINAL!$B$5:$B$350,$C47,DATA_FINAL!$D$5:$D$350,$D47),IF($G47="***","***",IFERROR(SUMIFS(DATA_FINAL!$AC$5:$AC$350,DATA_FINAL!$A$5:$A$350,$F47),"")))))</f>
        <v>2500</v>
      </c>
      <c r="I47" s="72">
        <f>IF($G47=$D47,AB$9,IF($G47=$AA$10,AB$10,IF(LEFT($G47,5)=LEFT($AA$11,5),SUMIFS(DATA_FINAL!$P$5:$P$350,DATA_FINAL!$B$5:$B$350,$C47,DATA_FINAL!$D$5:$D$350,$D47),IF($G47="***","***",IFERROR(SUMIFS(DATA_FINAL!$P$5:$P$350,DATA_FINAL!$A$5:$A$350,$F47),"")))))</f>
        <v>6</v>
      </c>
      <c r="J47" s="72">
        <f>IF($G47=$D47,AC$9,IF($G47=$AA$10,AC$10,IF(LEFT($G47,5)=LEFT($AA$11,5),SUMIFS(DATA_FINAL!$S$5:$S$350,DATA_FINAL!$B$5:$B$350,$C47,DATA_FINAL!$D$5:$D$350,$D47),IF($G47="***","***",IFERROR(SUMIFS(DATA_FINAL!$S$5:$S$350,DATA_FINAL!$A$5:$A$350,$F47),"")))))</f>
        <v>1</v>
      </c>
      <c r="K47" s="84">
        <f t="shared" si="11"/>
        <v>0.16666666666666666</v>
      </c>
      <c r="L47" s="72">
        <f t="shared" si="12"/>
        <v>416.66666666666669</v>
      </c>
      <c r="M47" s="72">
        <f t="shared" si="13"/>
        <v>2500</v>
      </c>
      <c r="N47" s="71">
        <f>IF($G47=$D47,AJ$9,IF($G47=$AA$10,AJ$10,IF(LEFT($G47,5)=LEFT($AA$11,5),SUMIFS(DATA_FINAL!$AG$5:$AG$350,DATA_FINAL!$B$5:$B$350,$C47,DATA_FINAL!$D$5:$D$350,$D47),IF($G47="***","***",IFERROR(SUMIFS(DATA_FINAL!$AG$5:$AG$350,DATA_FINAL!$A$5:$A$350,$F47),"")))))</f>
        <v>42</v>
      </c>
      <c r="O47" s="307">
        <f t="shared" si="6"/>
        <v>59.523809523809526</v>
      </c>
    </row>
    <row r="48" spans="1:15" ht="15" customHeight="1" x14ac:dyDescent="0.35">
      <c r="A48">
        <f>IF(A47="","",IF(B47&gt;(SUMIFS(KEY!$Z$6:$Z$110,KEY!$X$6:$X$110,C48&amp;"-"&amp;A47)+1),IF((A47+1)&gt;$AA$7,"",(A47+1)),A47))</f>
        <v>1</v>
      </c>
      <c r="B48">
        <f>IF(A48="","",COUNTIFS($A$9:$A48,A48)-2)</f>
        <v>38</v>
      </c>
      <c r="C48" t="str">
        <f t="shared" si="5"/>
        <v>AutoTrader</v>
      </c>
      <c r="D48" t="str">
        <f>IFERROR(VLOOKUP($C48&amp;"-"&amp;$A48,KEY!$X$6:$Y$110,2,FALSE),"")</f>
        <v>PAG WEST</v>
      </c>
      <c r="E48" t="str">
        <f>IF(B48=-1,"*N",IF(B48=0,"*H",IF(B48&lt;(COUNTIFS(DATA_FINAL!$B$5:$B$350,C48,DATA_FINAL!$D$5:$D$350,D48)+1),VLOOKUP(C48&amp;"-"&amp;D48&amp;"-"&amp;B48,DATA_FINAL!$F$5:$G$350,2,FALSE),IF(B48=(COUNTIFS(DATA_FINAL!$B$5:$B$350,C48,DATA_FINAL!$D$5:$D$350,D48)+1),"*T",""))))</f>
        <v>Lexus of Austin</v>
      </c>
      <c r="F48" t="str">
        <f t="shared" si="7"/>
        <v>AutoTrader-Lexus of Austin</v>
      </c>
      <c r="G48" s="64" t="str">
        <f>IF(E48="","***",IF(E48="*N",D48,IF(E48="*H",AA$10,IF(E48="*T","TOTAL (Store Count: "&amp;B47&amp;")",IFERROR(VLOOKUP(F48,DATA_FINAL!$A$5:$G$324,7,FALSE),"")))))</f>
        <v>Lexus of Austin</v>
      </c>
      <c r="H48" s="71">
        <f>IF($G48=$D48,AF$9,IF($G48=$AA$10,AF$10,IF(LEFT($G48,5)=LEFT($AA$11,5),SUMIFS(DATA_FINAL!$AC$5:$AC$350,DATA_FINAL!$B$5:$B$350,$C48,DATA_FINAL!$D$5:$D$350,$D48),IF($G48="***","***",IFERROR(SUMIFS(DATA_FINAL!$AC$5:$AC$350,DATA_FINAL!$A$5:$A$350,$F48),"")))))</f>
        <v>5300</v>
      </c>
      <c r="I48" s="72">
        <f>IF($G48=$D48,AB$9,IF($G48=$AA$10,AB$10,IF(LEFT($G48,5)=LEFT($AA$11,5),SUMIFS(DATA_FINAL!$P$5:$P$350,DATA_FINAL!$B$5:$B$350,$C48,DATA_FINAL!$D$5:$D$350,$D48),IF($G48="***","***",IFERROR(SUMIFS(DATA_FINAL!$P$5:$P$350,DATA_FINAL!$A$5:$A$350,$F48),"")))))</f>
        <v>61</v>
      </c>
      <c r="J48" s="72">
        <f>IF($G48=$D48,AC$9,IF($G48=$AA$10,AC$10,IF(LEFT($G48,5)=LEFT($AA$11,5),SUMIFS(DATA_FINAL!$S$5:$S$350,DATA_FINAL!$B$5:$B$350,$C48,DATA_FINAL!$D$5:$D$350,$D48),IF($G48="***","***",IFERROR(SUMIFS(DATA_FINAL!$S$5:$S$350,DATA_FINAL!$A$5:$A$350,$F48),"")))))</f>
        <v>2</v>
      </c>
      <c r="K48" s="84">
        <f t="shared" si="11"/>
        <v>3.2786885245901641E-2</v>
      </c>
      <c r="L48" s="72">
        <f t="shared" si="12"/>
        <v>86.885245901639351</v>
      </c>
      <c r="M48" s="72">
        <f t="shared" si="13"/>
        <v>2650</v>
      </c>
      <c r="N48" s="71">
        <f>IF($G48=$D48,AJ$9,IF($G48=$AA$10,AJ$10,IF(LEFT($G48,5)=LEFT($AA$11,5),SUMIFS(DATA_FINAL!$AG$5:$AG$350,DATA_FINAL!$B$5:$B$350,$C48,DATA_FINAL!$D$5:$D$350,$D48),IF($G48="***","***",IFERROR(SUMIFS(DATA_FINAL!$AG$5:$AG$350,DATA_FINAL!$A$5:$A$350,$F48),"")))))</f>
        <v>248</v>
      </c>
      <c r="O48" s="307">
        <f t="shared" si="6"/>
        <v>21.370967741935484</v>
      </c>
    </row>
    <row r="49" spans="1:15" ht="15" customHeight="1" x14ac:dyDescent="0.35">
      <c r="A49">
        <f>IF(A48="","",IF(B48&gt;(SUMIFS(KEY!$Z$6:$Z$110,KEY!$X$6:$X$110,C49&amp;"-"&amp;A48)+1),IF((A48+1)&gt;$AA$7,"",(A48+1)),A48))</f>
        <v>1</v>
      </c>
      <c r="B49">
        <f>IF(A49="","",COUNTIFS($A$9:$A49,A49)-2)</f>
        <v>39</v>
      </c>
      <c r="C49" t="str">
        <f t="shared" si="5"/>
        <v>AutoTrader</v>
      </c>
      <c r="D49" t="str">
        <f>IFERROR(VLOOKUP($C49&amp;"-"&amp;$A49,KEY!$X$6:$Y$110,2,FALSE),"")</f>
        <v>PAG WEST</v>
      </c>
      <c r="E49" t="str">
        <f>IF(B49=-1,"*N",IF(B49=0,"*H",IF(B49&lt;(COUNTIFS(DATA_FINAL!$B$5:$B$350,C49,DATA_FINAL!$D$5:$D$350,D49)+1),VLOOKUP(C49&amp;"-"&amp;D49&amp;"-"&amp;B49,DATA_FINAL!$F$5:$G$350,2,FALSE),IF(B49=(COUNTIFS(DATA_FINAL!$B$5:$B$350,C49,DATA_FINAL!$D$5:$D$350,D49)+1),"*T",""))))</f>
        <v>Round Rock Hyundai</v>
      </c>
      <c r="F49" t="str">
        <f t="shared" si="7"/>
        <v>AutoTrader-Round Rock Hyundai</v>
      </c>
      <c r="G49" s="64" t="str">
        <f>IF(E49="","***",IF(E49="*N",D49,IF(E49="*H",AA$10,IF(E49="*T","TOTAL (Store Count: "&amp;B48&amp;")",IFERROR(VLOOKUP(F49,DATA_FINAL!$A$5:$G$324,7,FALSE),"")))))</f>
        <v>Round Rock Hyundai</v>
      </c>
      <c r="H49" s="71">
        <f>IF($G49=$D49,AF$9,IF($G49=$AA$10,AF$10,IF(LEFT($G49,5)=LEFT($AA$11,5),SUMIFS(DATA_FINAL!$AC$5:$AC$350,DATA_FINAL!$B$5:$B$350,$C49,DATA_FINAL!$D$5:$D$350,$D49),IF($G49="***","***",IFERROR(SUMIFS(DATA_FINAL!$AC$5:$AC$350,DATA_FINAL!$A$5:$A$350,$F49),"")))))</f>
        <v>5623.74</v>
      </c>
      <c r="I49" s="72">
        <f>IF($G49=$D49,AB$9,IF($G49=$AA$10,AB$10,IF(LEFT($G49,5)=LEFT($AA$11,5),SUMIFS(DATA_FINAL!$P$5:$P$350,DATA_FINAL!$B$5:$B$350,$C49,DATA_FINAL!$D$5:$D$350,$D49),IF($G49="***","***",IFERROR(SUMIFS(DATA_FINAL!$P$5:$P$350,DATA_FINAL!$A$5:$A$350,$F49),"")))))</f>
        <v>43</v>
      </c>
      <c r="J49" s="72">
        <f>IF($G49=$D49,AC$9,IF($G49=$AA$10,AC$10,IF(LEFT($G49,5)=LEFT($AA$11,5),SUMIFS(DATA_FINAL!$S$5:$S$350,DATA_FINAL!$B$5:$B$350,$C49,DATA_FINAL!$D$5:$D$350,$D49),IF($G49="***","***",IFERROR(SUMIFS(DATA_FINAL!$S$5:$S$350,DATA_FINAL!$A$5:$A$350,$F49),"")))))</f>
        <v>2</v>
      </c>
      <c r="K49" s="84">
        <f t="shared" si="11"/>
        <v>4.6511627906976744E-2</v>
      </c>
      <c r="L49" s="72">
        <f t="shared" si="12"/>
        <v>130.78465116279068</v>
      </c>
      <c r="M49" s="72">
        <f t="shared" si="13"/>
        <v>2811.87</v>
      </c>
      <c r="N49" s="71">
        <f>IF($G49=$D49,AJ$9,IF($G49=$AA$10,AJ$10,IF(LEFT($G49,5)=LEFT($AA$11,5),SUMIFS(DATA_FINAL!$AG$5:$AG$350,DATA_FINAL!$B$5:$B$350,$C49,DATA_FINAL!$D$5:$D$350,$D49),IF($G49="***","***",IFERROR(SUMIFS(DATA_FINAL!$AG$5:$AG$350,DATA_FINAL!$A$5:$A$350,$F49),"")))))</f>
        <v>45</v>
      </c>
      <c r="O49" s="307">
        <f t="shared" si="6"/>
        <v>124.97199999999999</v>
      </c>
    </row>
    <row r="50" spans="1:15" ht="15" customHeight="1" x14ac:dyDescent="0.35">
      <c r="A50">
        <f>IF(A49="","",IF(B49&gt;(SUMIFS(KEY!$Z$6:$Z$110,KEY!$X$6:$X$110,C50&amp;"-"&amp;A49)+1),IF((A49+1)&gt;$AA$7,"",(A49+1)),A49))</f>
        <v>1</v>
      </c>
      <c r="B50">
        <f>IF(A50="","",COUNTIFS($A$9:$A50,A50)-2)</f>
        <v>40</v>
      </c>
      <c r="C50" t="str">
        <f t="shared" si="5"/>
        <v>AutoTrader</v>
      </c>
      <c r="D50" t="str">
        <f>IFERROR(VLOOKUP($C50&amp;"-"&amp;$A50,KEY!$X$6:$Y$110,2,FALSE),"")</f>
        <v>PAG WEST</v>
      </c>
      <c r="E50" t="str">
        <f>IF(B50=-1,"*N",IF(B50=0,"*H",IF(B50&lt;(COUNTIFS(DATA_FINAL!$B$5:$B$350,C50,DATA_FINAL!$D$5:$D$350,D50)+1),VLOOKUP(C50&amp;"-"&amp;D50&amp;"-"&amp;B50,DATA_FINAL!$F$5:$G$350,2,FALSE),IF(B50=(COUNTIFS(DATA_FINAL!$B$5:$B$350,C50,DATA_FINAL!$D$5:$D$350,D50)+1),"*T",""))))</f>
        <v>BMW/MINI of Escondido</v>
      </c>
      <c r="F50" t="str">
        <f t="shared" si="7"/>
        <v>AutoTrader-BMW/MINI of Escondido</v>
      </c>
      <c r="G50" s="64" t="str">
        <f>IF(E50="","***",IF(E50="*N",D50,IF(E50="*H",AA$10,IF(E50="*T","TOTAL (Store Count: "&amp;B49&amp;")",IFERROR(VLOOKUP(F50,DATA_FINAL!$A$5:$G$324,7,FALSE),"")))))</f>
        <v>BMW/MINI of Escondido</v>
      </c>
      <c r="H50" s="71">
        <f>IF($G50=$D50,AF$9,IF($G50=$AA$10,AF$10,IF(LEFT($G50,5)=LEFT($AA$11,5),SUMIFS(DATA_FINAL!$AC$5:$AC$350,DATA_FINAL!$B$5:$B$350,$C50,DATA_FINAL!$D$5:$D$350,$D50),IF($G50="***","***",IFERROR(SUMIFS(DATA_FINAL!$AC$5:$AC$350,DATA_FINAL!$A$5:$A$350,$F50),"")))))</f>
        <v>3000.02</v>
      </c>
      <c r="I50" s="72">
        <f>IF($G50=$D50,AB$9,IF($G50=$AA$10,AB$10,IF(LEFT($G50,5)=LEFT($AA$11,5),SUMIFS(DATA_FINAL!$P$5:$P$350,DATA_FINAL!$B$5:$B$350,$C50,DATA_FINAL!$D$5:$D$350,$D50),IF($G50="***","***",IFERROR(SUMIFS(DATA_FINAL!$P$5:$P$350,DATA_FINAL!$A$5:$A$350,$F50),"")))))</f>
        <v>23</v>
      </c>
      <c r="J50" s="72">
        <f>IF($G50=$D50,AC$9,IF($G50=$AA$10,AC$10,IF(LEFT($G50,5)=LEFT($AA$11,5),SUMIFS(DATA_FINAL!$S$5:$S$350,DATA_FINAL!$B$5:$B$350,$C50,DATA_FINAL!$D$5:$D$350,$D50),IF($G50="***","***",IFERROR(SUMIFS(DATA_FINAL!$S$5:$S$350,DATA_FINAL!$A$5:$A$350,$F50),"")))))</f>
        <v>1</v>
      </c>
      <c r="K50" s="84">
        <f t="shared" si="11"/>
        <v>4.3478260869565216E-2</v>
      </c>
      <c r="L50" s="72">
        <f t="shared" si="12"/>
        <v>130.43565217391304</v>
      </c>
      <c r="M50" s="72">
        <f t="shared" si="13"/>
        <v>3000.02</v>
      </c>
      <c r="N50" s="71">
        <f>IF($G50=$D50,AJ$9,IF($G50=$AA$10,AJ$10,IF(LEFT($G50,5)=LEFT($AA$11,5),SUMIFS(DATA_FINAL!$AG$5:$AG$350,DATA_FINAL!$B$5:$B$350,$C50,DATA_FINAL!$D$5:$D$350,$D50),IF($G50="***","***",IFERROR(SUMIFS(DATA_FINAL!$AG$5:$AG$350,DATA_FINAL!$A$5:$A$350,$F50),"")))))</f>
        <v>86</v>
      </c>
      <c r="O50" s="307">
        <f t="shared" si="6"/>
        <v>34.883953488372093</v>
      </c>
    </row>
    <row r="51" spans="1:15" ht="15" customHeight="1" x14ac:dyDescent="0.35">
      <c r="A51">
        <f>IF(A50="","",IF(B50&gt;(SUMIFS(KEY!$Z$6:$Z$110,KEY!$X$6:$X$110,C51&amp;"-"&amp;A50)+1),IF((A50+1)&gt;$AA$7,"",(A50+1)),A50))</f>
        <v>1</v>
      </c>
      <c r="B51">
        <f>IF(A51="","",COUNTIFS($A$9:$A51,A51)-2)</f>
        <v>41</v>
      </c>
      <c r="C51" t="str">
        <f t="shared" si="5"/>
        <v>AutoTrader</v>
      </c>
      <c r="D51" t="str">
        <f>IFERROR(VLOOKUP($C51&amp;"-"&amp;$A51,KEY!$X$6:$Y$110,2,FALSE),"")</f>
        <v>PAG WEST</v>
      </c>
      <c r="E51" t="str">
        <f>IF(B51=-1,"*N",IF(B51=0,"*H",IF(B51&lt;(COUNTIFS(DATA_FINAL!$B$5:$B$350,C51,DATA_FINAL!$D$5:$D$350,D51)+1),VLOOKUP(C51&amp;"-"&amp;D51&amp;"-"&amp;B51,DATA_FINAL!$F$5:$G$350,2,FALSE),IF(B51=(COUNTIFS(DATA_FINAL!$B$5:$B$350,C51,DATA_FINAL!$D$5:$D$350,D51)+1),"*T",""))))</f>
        <v>East Madison Toyota</v>
      </c>
      <c r="F51" t="str">
        <f t="shared" si="7"/>
        <v>AutoTrader-East Madison Toyota</v>
      </c>
      <c r="G51" s="64" t="str">
        <f>IF(E51="","***",IF(E51="*N",D51,IF(E51="*H",AA$10,IF(E51="*T","TOTAL (Store Count: "&amp;B50&amp;")",IFERROR(VLOOKUP(F51,DATA_FINAL!$A$5:$G$324,7,FALSE),"")))))</f>
        <v>East Madison Toyota</v>
      </c>
      <c r="H51" s="71">
        <f>IF($G51=$D51,AF$9,IF($G51=$AA$10,AF$10,IF(LEFT($G51,5)=LEFT($AA$11,5),SUMIFS(DATA_FINAL!$AC$5:$AC$350,DATA_FINAL!$B$5:$B$350,$C51,DATA_FINAL!$D$5:$D$350,$D51),IF($G51="***","***",IFERROR(SUMIFS(DATA_FINAL!$AC$5:$AC$350,DATA_FINAL!$A$5:$A$350,$F51),"")))))</f>
        <v>6975</v>
      </c>
      <c r="I51" s="72">
        <f>IF($G51=$D51,AB$9,IF($G51=$AA$10,AB$10,IF(LEFT($G51,5)=LEFT($AA$11,5),SUMIFS(DATA_FINAL!$P$5:$P$350,DATA_FINAL!$B$5:$B$350,$C51,DATA_FINAL!$D$5:$D$350,$D51),IF($G51="***","***",IFERROR(SUMIFS(DATA_FINAL!$P$5:$P$350,DATA_FINAL!$A$5:$A$350,$F51),"")))))</f>
        <v>7</v>
      </c>
      <c r="J51" s="72">
        <f>IF($G51=$D51,AC$9,IF($G51=$AA$10,AC$10,IF(LEFT($G51,5)=LEFT($AA$11,5),SUMIFS(DATA_FINAL!$S$5:$S$350,DATA_FINAL!$B$5:$B$350,$C51,DATA_FINAL!$D$5:$D$350,$D51),IF($G51="***","***",IFERROR(SUMIFS(DATA_FINAL!$S$5:$S$350,DATA_FINAL!$A$5:$A$350,$F51),"")))))</f>
        <v>2</v>
      </c>
      <c r="K51" s="84">
        <f t="shared" si="11"/>
        <v>0.2857142857142857</v>
      </c>
      <c r="L51" s="72">
        <f t="shared" si="12"/>
        <v>996.42857142857144</v>
      </c>
      <c r="M51" s="72">
        <f t="shared" si="13"/>
        <v>3487.5</v>
      </c>
      <c r="N51" s="71">
        <f>IF($G51=$D51,AJ$9,IF($G51=$AA$10,AJ$10,IF(LEFT($G51,5)=LEFT($AA$11,5),SUMIFS(DATA_FINAL!$AG$5:$AG$350,DATA_FINAL!$B$5:$B$350,$C51,DATA_FINAL!$D$5:$D$350,$D51),IF($G51="***","***",IFERROR(SUMIFS(DATA_FINAL!$AG$5:$AG$350,DATA_FINAL!$A$5:$A$350,$F51),"")))))</f>
        <v>169</v>
      </c>
      <c r="O51" s="307">
        <f t="shared" si="6"/>
        <v>41.272189349112423</v>
      </c>
    </row>
    <row r="52" spans="1:15" ht="15" customHeight="1" x14ac:dyDescent="0.35">
      <c r="A52">
        <f>IF(A51="","",IF(B51&gt;(SUMIFS(KEY!$Z$6:$Z$110,KEY!$X$6:$X$110,C52&amp;"-"&amp;A51)+1),IF((A51+1)&gt;$AA$7,"",(A51+1)),A51))</f>
        <v>1</v>
      </c>
      <c r="B52">
        <f>IF(A52="","",COUNTIFS($A$9:$A52,A52)-2)</f>
        <v>42</v>
      </c>
      <c r="C52" t="str">
        <f t="shared" si="5"/>
        <v>AutoTrader</v>
      </c>
      <c r="D52" t="str">
        <f>IFERROR(VLOOKUP($C52&amp;"-"&amp;$A52,KEY!$X$6:$Y$110,2,FALSE),"")</f>
        <v>PAG WEST</v>
      </c>
      <c r="E52" t="str">
        <f>IF(B52=-1,"*N",IF(B52=0,"*H",IF(B52&lt;(COUNTIFS(DATA_FINAL!$B$5:$B$350,C52,DATA_FINAL!$D$5:$D$350,D52)+1),VLOOKUP(C52&amp;"-"&amp;D52&amp;"-"&amp;B52,DATA_FINAL!$F$5:$G$350,2,FALSE),IF(B52=(COUNTIFS(DATA_FINAL!$B$5:$B$350,C52,DATA_FINAL!$D$5:$D$350,D52)+1),"*T",""))))</f>
        <v>Audi South Coast</v>
      </c>
      <c r="F52" t="str">
        <f t="shared" si="7"/>
        <v>AutoTrader-Audi South Coast</v>
      </c>
      <c r="G52" s="64" t="str">
        <f>IF(E52="","***",IF(E52="*N",D52,IF(E52="*H",AA$10,IF(E52="*T","TOTAL (Store Count: "&amp;B51&amp;")",IFERROR(VLOOKUP(F52,DATA_FINAL!$A$5:$G$324,7,FALSE),"")))))</f>
        <v>Audi South Coast</v>
      </c>
      <c r="H52" s="71">
        <f>IF($G52=$D52,AF$9,IF($G52=$AA$10,AF$10,IF(LEFT($G52,5)=LEFT($AA$11,5),SUMIFS(DATA_FINAL!$AC$5:$AC$350,DATA_FINAL!$B$5:$B$350,$C52,DATA_FINAL!$D$5:$D$350,$D52),IF($G52="***","***",IFERROR(SUMIFS(DATA_FINAL!$AC$5:$AC$350,DATA_FINAL!$A$5:$A$350,$F52),"")))))</f>
        <v>3500</v>
      </c>
      <c r="I52" s="72">
        <f>IF($G52=$D52,AB$9,IF($G52=$AA$10,AB$10,IF(LEFT($G52,5)=LEFT($AA$11,5),SUMIFS(DATA_FINAL!$P$5:$P$350,DATA_FINAL!$B$5:$B$350,$C52,DATA_FINAL!$D$5:$D$350,$D52),IF($G52="***","***",IFERROR(SUMIFS(DATA_FINAL!$P$5:$P$350,DATA_FINAL!$A$5:$A$350,$F52),"")))))</f>
        <v>16</v>
      </c>
      <c r="J52" s="72">
        <f>IF($G52=$D52,AC$9,IF($G52=$AA$10,AC$10,IF(LEFT($G52,5)=LEFT($AA$11,5),SUMIFS(DATA_FINAL!$S$5:$S$350,DATA_FINAL!$B$5:$B$350,$C52,DATA_FINAL!$D$5:$D$350,$D52),IF($G52="***","***",IFERROR(SUMIFS(DATA_FINAL!$S$5:$S$350,DATA_FINAL!$A$5:$A$350,$F52),"")))))</f>
        <v>1</v>
      </c>
      <c r="K52" s="84">
        <f t="shared" si="11"/>
        <v>6.25E-2</v>
      </c>
      <c r="L52" s="72">
        <f t="shared" si="12"/>
        <v>218.75</v>
      </c>
      <c r="M52" s="72">
        <f t="shared" si="13"/>
        <v>3500</v>
      </c>
      <c r="N52" s="71">
        <f>IF($G52=$D52,AJ$9,IF($G52=$AA$10,AJ$10,IF(LEFT($G52,5)=LEFT($AA$11,5),SUMIFS(DATA_FINAL!$AG$5:$AG$350,DATA_FINAL!$B$5:$B$350,$C52,DATA_FINAL!$D$5:$D$350,$D52),IF($G52="***","***",IFERROR(SUMIFS(DATA_FINAL!$AG$5:$AG$350,DATA_FINAL!$A$5:$A$350,$F52),"")))))</f>
        <v>103</v>
      </c>
      <c r="O52" s="307">
        <f t="shared" si="6"/>
        <v>33.980582524271846</v>
      </c>
    </row>
    <row r="53" spans="1:15" ht="15" customHeight="1" x14ac:dyDescent="0.35">
      <c r="A53">
        <f>IF(A52="","",IF(B52&gt;(SUMIFS(KEY!$Z$6:$Z$110,KEY!$X$6:$X$110,C53&amp;"-"&amp;A52)+1),IF((A52+1)&gt;$AA$7,"",(A52+1)),A52))</f>
        <v>1</v>
      </c>
      <c r="B53">
        <f>IF(A53="","",COUNTIFS($A$9:$A53,A53)-2)</f>
        <v>43</v>
      </c>
      <c r="C53" t="str">
        <f t="shared" si="5"/>
        <v>AutoTrader</v>
      </c>
      <c r="D53" t="str">
        <f>IFERROR(VLOOKUP($C53&amp;"-"&amp;$A53,KEY!$X$6:$Y$110,2,FALSE),"")</f>
        <v>PAG WEST</v>
      </c>
      <c r="E53" t="str">
        <f>IF(B53=-1,"*N",IF(B53=0,"*H",IF(B53&lt;(COUNTIFS(DATA_FINAL!$B$5:$B$350,C53,DATA_FINAL!$D$5:$D$350,D53)+1),VLOOKUP(C53&amp;"-"&amp;D53&amp;"-"&amp;B53,DATA_FINAL!$F$5:$G$350,2,FALSE),IF(B53=(COUNTIFS(DATA_FINAL!$B$5:$B$350,C53,DATA_FINAL!$D$5:$D$350,D53)+1),"*T",""))))</f>
        <v>Capitol Honda</v>
      </c>
      <c r="F53" t="str">
        <f t="shared" si="7"/>
        <v>AutoTrader-Capitol Honda</v>
      </c>
      <c r="G53" s="64" t="str">
        <f>IF(E53="","***",IF(E53="*N",D53,IF(E53="*H",AA$10,IF(E53="*T","TOTAL (Store Count: "&amp;B52&amp;")",IFERROR(VLOOKUP(F53,DATA_FINAL!$A$5:$G$324,7,FALSE),"")))))</f>
        <v>Capitol Honda</v>
      </c>
      <c r="H53" s="71">
        <f>IF($G53=$D53,AF$9,IF($G53=$AA$10,AF$10,IF(LEFT($G53,5)=LEFT($AA$11,5),SUMIFS(DATA_FINAL!$AC$5:$AC$350,DATA_FINAL!$B$5:$B$350,$C53,DATA_FINAL!$D$5:$D$350,$D53),IF($G53="***","***",IFERROR(SUMIFS(DATA_FINAL!$AC$5:$AC$350,DATA_FINAL!$A$5:$A$350,$F53),"")))))</f>
        <v>3500</v>
      </c>
      <c r="I53" s="72">
        <f>IF($G53=$D53,AB$9,IF($G53=$AA$10,AB$10,IF(LEFT($G53,5)=LEFT($AA$11,5),SUMIFS(DATA_FINAL!$P$5:$P$350,DATA_FINAL!$B$5:$B$350,$C53,DATA_FINAL!$D$5:$D$350,$D53),IF($G53="***","***",IFERROR(SUMIFS(DATA_FINAL!$P$5:$P$350,DATA_FINAL!$A$5:$A$350,$F53),"")))))</f>
        <v>20</v>
      </c>
      <c r="J53" s="72">
        <f>IF($G53=$D53,AC$9,IF($G53=$AA$10,AC$10,IF(LEFT($G53,5)=LEFT($AA$11,5),SUMIFS(DATA_FINAL!$S$5:$S$350,DATA_FINAL!$B$5:$B$350,$C53,DATA_FINAL!$D$5:$D$350,$D53),IF($G53="***","***",IFERROR(SUMIFS(DATA_FINAL!$S$5:$S$350,DATA_FINAL!$A$5:$A$350,$F53),"")))))</f>
        <v>0</v>
      </c>
      <c r="K53" s="84">
        <f t="shared" si="11"/>
        <v>0</v>
      </c>
      <c r="L53" s="72">
        <f t="shared" si="12"/>
        <v>175</v>
      </c>
      <c r="M53" s="72" t="str">
        <f t="shared" si="13"/>
        <v>-</v>
      </c>
      <c r="N53" s="71">
        <f>IF($G53=$D53,AJ$9,IF($G53=$AA$10,AJ$10,IF(LEFT($G53,5)=LEFT($AA$11,5),SUMIFS(DATA_FINAL!$AG$5:$AG$350,DATA_FINAL!$B$5:$B$350,$C53,DATA_FINAL!$D$5:$D$350,$D53),IF($G53="***","***",IFERROR(SUMIFS(DATA_FINAL!$AG$5:$AG$350,DATA_FINAL!$A$5:$A$350,$F53),"")))))</f>
        <v>36</v>
      </c>
      <c r="O53" s="307">
        <f t="shared" si="6"/>
        <v>97.222222222222229</v>
      </c>
    </row>
    <row r="54" spans="1:15" ht="15" customHeight="1" x14ac:dyDescent="0.35">
      <c r="A54">
        <f>IF(A53="","",IF(B53&gt;(SUMIFS(KEY!$Z$6:$Z$110,KEY!$X$6:$X$110,C54&amp;"-"&amp;A53)+1),IF((A53+1)&gt;$AA$7,"",(A53+1)),A53))</f>
        <v>1</v>
      </c>
      <c r="B54">
        <f>IF(A54="","",COUNTIFS($A$9:$A54,A54)-2)</f>
        <v>44</v>
      </c>
      <c r="C54" t="str">
        <f t="shared" si="5"/>
        <v>AutoTrader</v>
      </c>
      <c r="D54" t="str">
        <f>IFERROR(VLOOKUP($C54&amp;"-"&amp;$A54,KEY!$X$6:$Y$110,2,FALSE),"")</f>
        <v>PAG WEST</v>
      </c>
      <c r="E54" t="str">
        <f>IF(B54=-1,"*N",IF(B54=0,"*H",IF(B54&lt;(COUNTIFS(DATA_FINAL!$B$5:$B$350,C54,DATA_FINAL!$D$5:$D$350,D54)+1),VLOOKUP(C54&amp;"-"&amp;D54&amp;"-"&amp;B54,DATA_FINAL!$F$5:$G$350,2,FALSE),IF(B54=(COUNTIFS(DATA_FINAL!$B$5:$B$350,C54,DATA_FINAL!$D$5:$D$350,D54)+1),"*T",""))))</f>
        <v>Honda North</v>
      </c>
      <c r="F54" t="str">
        <f t="shared" si="7"/>
        <v>AutoTrader-Honda North</v>
      </c>
      <c r="G54" s="64" t="str">
        <f>IF(E54="","***",IF(E54="*N",D54,IF(E54="*H",AA$10,IF(E54="*T","TOTAL (Store Count: "&amp;B53&amp;")",IFERROR(VLOOKUP(F54,DATA_FINAL!$A$5:$G$324,7,FALSE),"")))))</f>
        <v>Honda North</v>
      </c>
      <c r="H54" s="71">
        <f>IF($G54=$D54,AF$9,IF($G54=$AA$10,AF$10,IF(LEFT($G54,5)=LEFT($AA$11,5),SUMIFS(DATA_FINAL!$AC$5:$AC$350,DATA_FINAL!$B$5:$B$350,$C54,DATA_FINAL!$D$5:$D$350,$D54),IF($G54="***","***",IFERROR(SUMIFS(DATA_FINAL!$AC$5:$AC$350,DATA_FINAL!$A$5:$A$350,$F54),"")))))</f>
        <v>4750</v>
      </c>
      <c r="I54" s="72">
        <f>IF($G54=$D54,AB$9,IF($G54=$AA$10,AB$10,IF(LEFT($G54,5)=LEFT($AA$11,5),SUMIFS(DATA_FINAL!$P$5:$P$350,DATA_FINAL!$B$5:$B$350,$C54,DATA_FINAL!$D$5:$D$350,$D54),IF($G54="***","***",IFERROR(SUMIFS(DATA_FINAL!$P$5:$P$350,DATA_FINAL!$A$5:$A$350,$F54),"")))))</f>
        <v>20</v>
      </c>
      <c r="J54" s="72">
        <f>IF($G54=$D54,AC$9,IF($G54=$AA$10,AC$10,IF(LEFT($G54,5)=LEFT($AA$11,5),SUMIFS(DATA_FINAL!$S$5:$S$350,DATA_FINAL!$B$5:$B$350,$C54,DATA_FINAL!$D$5:$D$350,$D54),IF($G54="***","***",IFERROR(SUMIFS(DATA_FINAL!$S$5:$S$350,DATA_FINAL!$A$5:$A$350,$F54),"")))))</f>
        <v>0</v>
      </c>
      <c r="K54" s="84">
        <f t="shared" si="11"/>
        <v>0</v>
      </c>
      <c r="L54" s="72">
        <f t="shared" si="12"/>
        <v>237.5</v>
      </c>
      <c r="M54" s="72" t="str">
        <f t="shared" si="13"/>
        <v>-</v>
      </c>
      <c r="N54" s="71">
        <f>IF($G54=$D54,AJ$9,IF($G54=$AA$10,AJ$10,IF(LEFT($G54,5)=LEFT($AA$11,5),SUMIFS(DATA_FINAL!$AG$5:$AG$350,DATA_FINAL!$B$5:$B$350,$C54,DATA_FINAL!$D$5:$D$350,$D54),IF($G54="***","***",IFERROR(SUMIFS(DATA_FINAL!$AG$5:$AG$350,DATA_FINAL!$A$5:$A$350,$F54),"")))))</f>
        <v>32</v>
      </c>
      <c r="O54" s="307">
        <f t="shared" si="6"/>
        <v>148.4375</v>
      </c>
    </row>
    <row r="55" spans="1:15" ht="15" customHeight="1" x14ac:dyDescent="0.35">
      <c r="A55">
        <f>IF(A54="","",IF(B54&gt;(SUMIFS(KEY!$Z$6:$Z$110,KEY!$X$6:$X$110,C55&amp;"-"&amp;A54)+1),IF((A54+1)&gt;$AA$7,"",(A54+1)),A54))</f>
        <v>1</v>
      </c>
      <c r="B55">
        <f>IF(A55="","",COUNTIFS($A$9:$A55,A55)-2)</f>
        <v>45</v>
      </c>
      <c r="C55" t="str">
        <f t="shared" si="5"/>
        <v>AutoTrader</v>
      </c>
      <c r="D55" t="str">
        <f>IFERROR(VLOOKUP($C55&amp;"-"&amp;$A55,KEY!$X$6:$Y$110,2,FALSE),"")</f>
        <v>PAG WEST</v>
      </c>
      <c r="E55" t="str">
        <f>IF(B55=-1,"*N",IF(B55=0,"*H",IF(B55&lt;(COUNTIFS(DATA_FINAL!$B$5:$B$350,C55,DATA_FINAL!$D$5:$D$350,D55)+1),VLOOKUP(C55&amp;"-"&amp;D55&amp;"-"&amp;B55,DATA_FINAL!$F$5:$G$350,2,FALSE),IF(B55=(COUNTIFS(DATA_FINAL!$B$5:$B$350,C55,DATA_FINAL!$D$5:$D$350,D55)+1),"*T",""))))</f>
        <v>Lamborghini North Scottsdale</v>
      </c>
      <c r="F55" t="str">
        <f t="shared" si="7"/>
        <v>AutoTrader-Lamborghini North Scottsdale</v>
      </c>
      <c r="G55" s="64" t="str">
        <f>IF(E55="","***",IF(E55="*N",D55,IF(E55="*H",AA$10,IF(E55="*T","TOTAL (Store Count: "&amp;B54&amp;")",IFERROR(VLOOKUP(F55,DATA_FINAL!$A$5:$G$324,7,FALSE),"")))))</f>
        <v>Lamborghini North Scottsdale</v>
      </c>
      <c r="H55" s="71">
        <f>IF($G55=$D55,AF$9,IF($G55=$AA$10,AF$10,IF(LEFT($G55,5)=LEFT($AA$11,5),SUMIFS(DATA_FINAL!$AC$5:$AC$350,DATA_FINAL!$B$5:$B$350,$C55,DATA_FINAL!$D$5:$D$350,$D55),IF($G55="***","***",IFERROR(SUMIFS(DATA_FINAL!$AC$5:$AC$350,DATA_FINAL!$A$5:$A$350,$F55),"")))))</f>
        <v>1500</v>
      </c>
      <c r="I55" s="72">
        <f>IF($G55=$D55,AB$9,IF($G55=$AA$10,AB$10,IF(LEFT($G55,5)=LEFT($AA$11,5),SUMIFS(DATA_FINAL!$P$5:$P$350,DATA_FINAL!$B$5:$B$350,$C55,DATA_FINAL!$D$5:$D$350,$D55),IF($G55="***","***",IFERROR(SUMIFS(DATA_FINAL!$P$5:$P$350,DATA_FINAL!$A$5:$A$350,$F55),"")))))</f>
        <v>13</v>
      </c>
      <c r="J55" s="72">
        <f>IF($G55=$D55,AC$9,IF($G55=$AA$10,AC$10,IF(LEFT($G55,5)=LEFT($AA$11,5),SUMIFS(DATA_FINAL!$S$5:$S$350,DATA_FINAL!$B$5:$B$350,$C55,DATA_FINAL!$D$5:$D$350,$D55),IF($G55="***","***",IFERROR(SUMIFS(DATA_FINAL!$S$5:$S$350,DATA_FINAL!$A$5:$A$350,$F55),"")))))</f>
        <v>0</v>
      </c>
      <c r="K55" s="84">
        <f t="shared" si="11"/>
        <v>0</v>
      </c>
      <c r="L55" s="72">
        <f t="shared" si="12"/>
        <v>115.38461538461539</v>
      </c>
      <c r="M55" s="72" t="str">
        <f t="shared" si="13"/>
        <v>-</v>
      </c>
      <c r="N55" s="71">
        <f>IF($G55=$D55,AJ$9,IF($G55=$AA$10,AJ$10,IF(LEFT($G55,5)=LEFT($AA$11,5),SUMIFS(DATA_FINAL!$AG$5:$AG$350,DATA_FINAL!$B$5:$B$350,$C55,DATA_FINAL!$D$5:$D$350,$D55),IF($G55="***","***",IFERROR(SUMIFS(DATA_FINAL!$AG$5:$AG$350,DATA_FINAL!$A$5:$A$350,$F55),"")))))</f>
        <v>125</v>
      </c>
      <c r="O55" s="307">
        <f t="shared" si="6"/>
        <v>12</v>
      </c>
    </row>
    <row r="56" spans="1:15" ht="15" customHeight="1" x14ac:dyDescent="0.35">
      <c r="A56">
        <f>IF(A55="","",IF(B55&gt;(SUMIFS(KEY!$Z$6:$Z$110,KEY!$X$6:$X$110,C56&amp;"-"&amp;A55)+1),IF((A55+1)&gt;$AA$7,"",(A55+1)),A55))</f>
        <v>1</v>
      </c>
      <c r="B56">
        <f>IF(A56="","",COUNTIFS($A$9:$A56,A56)-2)</f>
        <v>46</v>
      </c>
      <c r="C56" t="str">
        <f t="shared" si="5"/>
        <v>AutoTrader</v>
      </c>
      <c r="D56" t="str">
        <f>IFERROR(VLOOKUP($C56&amp;"-"&amp;$A56,KEY!$X$6:$Y$110,2,FALSE),"")</f>
        <v>PAG WEST</v>
      </c>
      <c r="E56" t="str">
        <f>IF(B56=-1,"*N",IF(B56=0,"*H",IF(B56&lt;(COUNTIFS(DATA_FINAL!$B$5:$B$350,C56,DATA_FINAL!$D$5:$D$350,D56)+1),VLOOKUP(C56&amp;"-"&amp;D56&amp;"-"&amp;B56,DATA_FINAL!$F$5:$G$350,2,FALSE),IF(B56=(COUNTIFS(DATA_FINAL!$B$5:$B$350,C56,DATA_FINAL!$D$5:$D$350,D56)+1),"*T",""))))</f>
        <v>Land Rover Chandler</v>
      </c>
      <c r="F56" t="str">
        <f t="shared" si="7"/>
        <v>AutoTrader-Land Rover Chandler</v>
      </c>
      <c r="G56" s="64" t="str">
        <f>IF(E56="","***",IF(E56="*N",D56,IF(E56="*H",AA$10,IF(E56="*T","TOTAL (Store Count: "&amp;B55&amp;")",IFERROR(VLOOKUP(F56,DATA_FINAL!$A$5:$G$324,7,FALSE),"")))))</f>
        <v>Land Rover Chandler</v>
      </c>
      <c r="H56" s="71">
        <f>IF($G56=$D56,AF$9,IF($G56=$AA$10,AF$10,IF(LEFT($G56,5)=LEFT($AA$11,5),SUMIFS(DATA_FINAL!$AC$5:$AC$350,DATA_FINAL!$B$5:$B$350,$C56,DATA_FINAL!$D$5:$D$350,$D56),IF($G56="***","***",IFERROR(SUMIFS(DATA_FINAL!$AC$5:$AC$350,DATA_FINAL!$A$5:$A$350,$F56),"")))))</f>
        <v>1500</v>
      </c>
      <c r="I56" s="72">
        <f>IF($G56=$D56,AB$9,IF($G56=$AA$10,AB$10,IF(LEFT($G56,5)=LEFT($AA$11,5),SUMIFS(DATA_FINAL!$P$5:$P$350,DATA_FINAL!$B$5:$B$350,$C56,DATA_FINAL!$D$5:$D$350,$D56),IF($G56="***","***",IFERROR(SUMIFS(DATA_FINAL!$P$5:$P$350,DATA_FINAL!$A$5:$A$350,$F56),"")))))</f>
        <v>8</v>
      </c>
      <c r="J56" s="72">
        <f>IF($G56=$D56,AC$9,IF($G56=$AA$10,AC$10,IF(LEFT($G56,5)=LEFT($AA$11,5),SUMIFS(DATA_FINAL!$S$5:$S$350,DATA_FINAL!$B$5:$B$350,$C56,DATA_FINAL!$D$5:$D$350,$D56),IF($G56="***","***",IFERROR(SUMIFS(DATA_FINAL!$S$5:$S$350,DATA_FINAL!$A$5:$A$350,$F56),"")))))</f>
        <v>0</v>
      </c>
      <c r="K56" s="84">
        <f t="shared" si="11"/>
        <v>0</v>
      </c>
      <c r="L56" s="72">
        <f t="shared" si="12"/>
        <v>187.5</v>
      </c>
      <c r="M56" s="72" t="str">
        <f t="shared" si="13"/>
        <v>-</v>
      </c>
      <c r="N56" s="71">
        <f>IF($G56=$D56,AJ$9,IF($G56=$AA$10,AJ$10,IF(LEFT($G56,5)=LEFT($AA$11,5),SUMIFS(DATA_FINAL!$AG$5:$AG$350,DATA_FINAL!$B$5:$B$350,$C56,DATA_FINAL!$D$5:$D$350,$D56),IF($G56="***","***",IFERROR(SUMIFS(DATA_FINAL!$AG$5:$AG$350,DATA_FINAL!$A$5:$A$350,$F56),"")))))</f>
        <v>70</v>
      </c>
      <c r="O56" s="307">
        <f t="shared" si="6"/>
        <v>21.428571428571427</v>
      </c>
    </row>
    <row r="57" spans="1:15" ht="15" customHeight="1" x14ac:dyDescent="0.35">
      <c r="A57">
        <f>IF(A56="","",IF(B56&gt;(SUMIFS(KEY!$Z$6:$Z$110,KEY!$X$6:$X$110,C57&amp;"-"&amp;A56)+1),IF((A56+1)&gt;$AA$7,"",(A56+1)),A56))</f>
        <v>1</v>
      </c>
      <c r="B57">
        <f>IF(A57="","",COUNTIFS($A$9:$A57,A57)-2)</f>
        <v>47</v>
      </c>
      <c r="C57" t="str">
        <f t="shared" si="5"/>
        <v>AutoTrader</v>
      </c>
      <c r="D57" t="str">
        <f>IFERROR(VLOOKUP($C57&amp;"-"&amp;$A57,KEY!$X$6:$Y$110,2,FALSE),"")</f>
        <v>PAG WEST</v>
      </c>
      <c r="E57" t="str">
        <f>IF(B57=-1,"*N",IF(B57=0,"*H",IF(B57&lt;(COUNTIFS(DATA_FINAL!$B$5:$B$350,C57,DATA_FINAL!$D$5:$D$350,D57)+1),VLOOKUP(C57&amp;"-"&amp;D57&amp;"-"&amp;B57,DATA_FINAL!$F$5:$G$350,2,FALSE),IF(B57=(COUNTIFS(DATA_FINAL!$B$5:$B$350,C57,DATA_FINAL!$D$5:$D$350,D57)+1),"*T",""))))</f>
        <v>Mini of Austin</v>
      </c>
      <c r="F57" t="str">
        <f t="shared" si="7"/>
        <v>AutoTrader-Mini of Austin</v>
      </c>
      <c r="G57" s="64" t="str">
        <f>IF(E57="","***",IF(E57="*N",D57,IF(E57="*H",AA$10,IF(E57="*T","TOTAL (Store Count: "&amp;B56&amp;")",IFERROR(VLOOKUP(F57,DATA_FINAL!$A$5:$G$324,7,FALSE),"")))))</f>
        <v>Mini of Austin</v>
      </c>
      <c r="H57" s="71">
        <f>IF($G57=$D57,AF$9,IF($G57=$AA$10,AF$10,IF(LEFT($G57,5)=LEFT($AA$11,5),SUMIFS(DATA_FINAL!$AC$5:$AC$350,DATA_FINAL!$B$5:$B$350,$C57,DATA_FINAL!$D$5:$D$350,$D57),IF($G57="***","***",IFERROR(SUMIFS(DATA_FINAL!$AC$5:$AC$350,DATA_FINAL!$A$5:$A$350,$F57),"")))))</f>
        <v>2100.19</v>
      </c>
      <c r="I57" s="72">
        <f>IF($G57=$D57,AB$9,IF($G57=$AA$10,AB$10,IF(LEFT($G57,5)=LEFT($AA$11,5),SUMIFS(DATA_FINAL!$P$5:$P$350,DATA_FINAL!$B$5:$B$350,$C57,DATA_FINAL!$D$5:$D$350,$D57),IF($G57="***","***",IFERROR(SUMIFS(DATA_FINAL!$P$5:$P$350,DATA_FINAL!$A$5:$A$350,$F57),"")))))</f>
        <v>5</v>
      </c>
      <c r="J57" s="72">
        <f>IF($G57=$D57,AC$9,IF($G57=$AA$10,AC$10,IF(LEFT($G57,5)=LEFT($AA$11,5),SUMIFS(DATA_FINAL!$S$5:$S$350,DATA_FINAL!$B$5:$B$350,$C57,DATA_FINAL!$D$5:$D$350,$D57),IF($G57="***","***",IFERROR(SUMIFS(DATA_FINAL!$S$5:$S$350,DATA_FINAL!$A$5:$A$350,$F57),"")))))</f>
        <v>0</v>
      </c>
      <c r="K57" s="84">
        <f t="shared" si="11"/>
        <v>0</v>
      </c>
      <c r="L57" s="72">
        <f t="shared" si="12"/>
        <v>420.03800000000001</v>
      </c>
      <c r="M57" s="72" t="str">
        <f t="shared" si="13"/>
        <v>-</v>
      </c>
      <c r="N57" s="71">
        <f>IF($G57=$D57,AJ$9,IF($G57=$AA$10,AJ$10,IF(LEFT($G57,5)=LEFT($AA$11,5),SUMIFS(DATA_FINAL!$AG$5:$AG$350,DATA_FINAL!$B$5:$B$350,$C57,DATA_FINAL!$D$5:$D$350,$D57),IF($G57="***","***",IFERROR(SUMIFS(DATA_FINAL!$AG$5:$AG$350,DATA_FINAL!$A$5:$A$350,$F57),"")))))</f>
        <v>53</v>
      </c>
      <c r="O57" s="307">
        <f t="shared" si="6"/>
        <v>39.626226415094344</v>
      </c>
    </row>
    <row r="58" spans="1:15" ht="15" customHeight="1" x14ac:dyDescent="0.35">
      <c r="A58">
        <f>IF(A57="","",IF(B57&gt;(SUMIFS(KEY!$Z$6:$Z$110,KEY!$X$6:$X$110,C58&amp;"-"&amp;A57)+1),IF((A57+1)&gt;$AA$7,"",(A57+1)),A57))</f>
        <v>1</v>
      </c>
      <c r="B58">
        <f>IF(A58="","",COUNTIFS($A$9:$A58,A58)-2)</f>
        <v>48</v>
      </c>
      <c r="C58" t="str">
        <f t="shared" si="5"/>
        <v>AutoTrader</v>
      </c>
      <c r="D58" t="str">
        <f>IFERROR(VLOOKUP($C58&amp;"-"&amp;$A58,KEY!$X$6:$Y$110,2,FALSE),"")</f>
        <v>PAG WEST</v>
      </c>
      <c r="E58" t="str">
        <f>IF(B58=-1,"*N",IF(B58=0,"*H",IF(B58&lt;(COUNTIFS(DATA_FINAL!$B$5:$B$350,C58,DATA_FINAL!$D$5:$D$350,D58)+1),VLOOKUP(C58&amp;"-"&amp;D58&amp;"-"&amp;B58,DATA_FINAL!$F$5:$G$350,2,FALSE),IF(B58=(COUNTIFS(DATA_FINAL!$B$5:$B$350,C58,DATA_FINAL!$D$5:$D$350,D58)+1),"*T",""))))</f>
        <v>Toyota of Clovis</v>
      </c>
      <c r="F58" t="str">
        <f t="shared" si="7"/>
        <v>AutoTrader-Toyota of Clovis</v>
      </c>
      <c r="G58" s="64" t="str">
        <f>IF(E58="","***",IF(E58="*N",D58,IF(E58="*H",AA$10,IF(E58="*T","TOTAL (Store Count: "&amp;B57&amp;")",IFERROR(VLOOKUP(F58,DATA_FINAL!$A$5:$G$324,7,FALSE),"")))))</f>
        <v>Toyota of Clovis</v>
      </c>
      <c r="H58" s="71">
        <f>IF($G58=$D58,AF$9,IF($G58=$AA$10,AF$10,IF(LEFT($G58,5)=LEFT($AA$11,5),SUMIFS(DATA_FINAL!$AC$5:$AC$350,DATA_FINAL!$B$5:$B$350,$C58,DATA_FINAL!$D$5:$D$350,$D58),IF($G58="***","***",IFERROR(SUMIFS(DATA_FINAL!$AC$5:$AC$350,DATA_FINAL!$A$5:$A$350,$F58),"")))))</f>
        <v>2000</v>
      </c>
      <c r="I58" s="72">
        <f>IF($G58=$D58,AB$9,IF($G58=$AA$10,AB$10,IF(LEFT($G58,5)=LEFT($AA$11,5),SUMIFS(DATA_FINAL!$P$5:$P$350,DATA_FINAL!$B$5:$B$350,$C58,DATA_FINAL!$D$5:$D$350,$D58),IF($G58="***","***",IFERROR(SUMIFS(DATA_FINAL!$P$5:$P$350,DATA_FINAL!$A$5:$A$350,$F58),"")))))</f>
        <v>4</v>
      </c>
      <c r="J58" s="72">
        <f>IF($G58=$D58,AC$9,IF($G58=$AA$10,AC$10,IF(LEFT($G58,5)=LEFT($AA$11,5),SUMIFS(DATA_FINAL!$S$5:$S$350,DATA_FINAL!$B$5:$B$350,$C58,DATA_FINAL!$D$5:$D$350,$D58),IF($G58="***","***",IFERROR(SUMIFS(DATA_FINAL!$S$5:$S$350,DATA_FINAL!$A$5:$A$350,$F58),"")))))</f>
        <v>0</v>
      </c>
      <c r="K58" s="84">
        <f t="shared" si="11"/>
        <v>0</v>
      </c>
      <c r="L58" s="72">
        <f t="shared" si="12"/>
        <v>500</v>
      </c>
      <c r="M58" s="72" t="str">
        <f t="shared" si="13"/>
        <v>-</v>
      </c>
      <c r="N58" s="71">
        <f>IF($G58=$D58,AJ$9,IF($G58=$AA$10,AJ$10,IF(LEFT($G58,5)=LEFT($AA$11,5),SUMIFS(DATA_FINAL!$AG$5:$AG$350,DATA_FINAL!$B$5:$B$350,$C58,DATA_FINAL!$D$5:$D$350,$D58),IF($G58="***","***",IFERROR(SUMIFS(DATA_FINAL!$AG$5:$AG$350,DATA_FINAL!$A$5:$A$350,$F58),"")))))</f>
        <v>0</v>
      </c>
      <c r="O58" s="307" t="str">
        <f t="shared" si="6"/>
        <v>-</v>
      </c>
    </row>
    <row r="59" spans="1:15" ht="15" customHeight="1" x14ac:dyDescent="0.35">
      <c r="A59">
        <f>IF(A58="","",IF(B58&gt;(SUMIFS(KEY!$Z$6:$Z$110,KEY!$X$6:$X$110,C59&amp;"-"&amp;A58)+1),IF((A58+1)&gt;$AA$7,"",(A58+1)),A58))</f>
        <v>1</v>
      </c>
      <c r="B59">
        <f>IF(A59="","",COUNTIFS($A$9:$A59,A59)-2)</f>
        <v>49</v>
      </c>
      <c r="C59" t="str">
        <f t="shared" si="5"/>
        <v>AutoTrader</v>
      </c>
      <c r="D59" t="str">
        <f>IFERROR(VLOOKUP($C59&amp;"-"&amp;$A59,KEY!$X$6:$Y$110,2,FALSE),"")</f>
        <v>PAG WEST</v>
      </c>
      <c r="E59" t="str">
        <f>IF(B59=-1,"*N",IF(B59=0,"*H",IF(B59&lt;(COUNTIFS(DATA_FINAL!$B$5:$B$350,C59,DATA_FINAL!$D$5:$D$350,D59)+1),VLOOKUP(C59&amp;"-"&amp;D59&amp;"-"&amp;B59,DATA_FINAL!$F$5:$G$350,2,FALSE),IF(B59=(COUNTIFS(DATA_FINAL!$B$5:$B$350,C59,DATA_FINAL!$D$5:$D$350,D59)+1),"*T",""))))</f>
        <v>*T</v>
      </c>
      <c r="F59" t="str">
        <f t="shared" si="7"/>
        <v/>
      </c>
      <c r="G59" s="64" t="str">
        <f>IF(E59="","***",IF(E59="*N",D59,IF(E59="*H",AA$10,IF(E59="*T","TOTAL (Store Count: "&amp;B58&amp;")",IFERROR(VLOOKUP(F59,DATA_FINAL!$A$5:$G$324,7,FALSE),"")))))</f>
        <v>TOTAL (Store Count: 48)</v>
      </c>
      <c r="H59" s="71">
        <f>IF($G59=$D59,AF$9,IF($G59=$AA$10,AF$10,IF(LEFT($G59,5)=LEFT($AA$11,5),SUMIFS(DATA_FINAL!$AC$5:$AC$350,DATA_FINAL!$B$5:$B$350,$C59,DATA_FINAL!$D$5:$D$350,$D59),IF($G59="***","***",IFERROR(SUMIFS(DATA_FINAL!$AC$5:$AC$350,DATA_FINAL!$A$5:$A$350,$F59),"")))))</f>
        <v>184520.69999999998</v>
      </c>
      <c r="I59" s="72">
        <f>IF($G59=$D59,AB$9,IF($G59=$AA$10,AB$10,IF(LEFT($G59,5)=LEFT($AA$11,5),SUMIFS(DATA_FINAL!$P$5:$P$350,DATA_FINAL!$B$5:$B$350,$C59,DATA_FINAL!$D$5:$D$350,$D59),IF($G59="***","***",IFERROR(SUMIFS(DATA_FINAL!$P$5:$P$350,DATA_FINAL!$A$5:$A$350,$F59),"")))))</f>
        <v>1860</v>
      </c>
      <c r="J59" s="72">
        <f>IF($G59=$D59,AC$9,IF($G59=$AA$10,AC$10,IF(LEFT($G59,5)=LEFT($AA$11,5),SUMIFS(DATA_FINAL!$S$5:$S$350,DATA_FINAL!$B$5:$B$350,$C59,DATA_FINAL!$D$5:$D$350,$D59),IF($G59="***","***",IFERROR(SUMIFS(DATA_FINAL!$S$5:$S$350,DATA_FINAL!$A$5:$A$350,$F59),"")))))</f>
        <v>216</v>
      </c>
      <c r="K59" s="84">
        <f t="shared" si="11"/>
        <v>0.11612903225806452</v>
      </c>
      <c r="L59" s="72">
        <f t="shared" si="12"/>
        <v>99.204677419354823</v>
      </c>
      <c r="M59" s="72">
        <f t="shared" si="13"/>
        <v>854.26249999999993</v>
      </c>
      <c r="N59" s="71">
        <f>IF($G59=$D59,AJ$9,IF($G59=$AA$10,AJ$10,IF(LEFT($G59,5)=LEFT($AA$11,5),SUMIFS(DATA_FINAL!$AG$5:$AG$350,DATA_FINAL!$B$5:$B$350,$C59,DATA_FINAL!$D$5:$D$350,$D59),IF($G59="***","***",IFERROR(SUMIFS(DATA_FINAL!$AG$5:$AG$350,DATA_FINAL!$A$5:$A$350,$F59),"")))))</f>
        <v>9482</v>
      </c>
      <c r="O59" s="307">
        <f t="shared" si="6"/>
        <v>19.460103353722843</v>
      </c>
    </row>
    <row r="60" spans="1:15" ht="15" customHeight="1" x14ac:dyDescent="0.35">
      <c r="A60">
        <f>IF(A59="","",IF(B59&gt;(SUMIFS(KEY!$Z$6:$Z$110,KEY!$X$6:$X$110,C60&amp;"-"&amp;A59)+1),IF((A59+1)&gt;$AA$7,"",(A59+1)),A59))</f>
        <v>1</v>
      </c>
      <c r="B60">
        <f>IF(A60="","",COUNTIFS($A$9:$A60,A60)-2)</f>
        <v>50</v>
      </c>
      <c r="C60" t="str">
        <f t="shared" si="5"/>
        <v>AutoTrader</v>
      </c>
      <c r="D60" t="str">
        <f>IFERROR(VLOOKUP($C60&amp;"-"&amp;$A60,KEY!$X$6:$Y$110,2,FALSE),"")</f>
        <v>PAG WEST</v>
      </c>
      <c r="E60" t="str">
        <f>IF(B60=-1,"*N",IF(B60=0,"*H",IF(B60&lt;(COUNTIFS(DATA_FINAL!$B$5:$B$350,C60,DATA_FINAL!$D$5:$D$350,D60)+1),VLOOKUP(C60&amp;"-"&amp;D60&amp;"-"&amp;B60,DATA_FINAL!$F$5:$G$350,2,FALSE),IF(B60=(COUNTIFS(DATA_FINAL!$B$5:$B$350,C60,DATA_FINAL!$D$5:$D$350,D60)+1),"*T",""))))</f>
        <v/>
      </c>
      <c r="F60" t="str">
        <f t="shared" si="7"/>
        <v/>
      </c>
      <c r="G60" s="64" t="str">
        <f>IF(E60="","***",IF(E60="*N",D60,IF(E60="*H",AA$10,IF(E60="*T","TOTAL (Store Count: "&amp;B59&amp;")",IFERROR(VLOOKUP(F60,DATA_FINAL!$A$5:$G$324,7,FALSE),"")))))</f>
        <v>***</v>
      </c>
      <c r="H60" s="71" t="str">
        <f>IF($G60=$D60,AF$9,IF($G60=$AA$10,AF$10,IF(LEFT($G60,5)=LEFT($AA$11,5),SUMIFS(DATA_FINAL!$AC$5:$AC$350,DATA_FINAL!$B$5:$B$350,$C60,DATA_FINAL!$D$5:$D$350,$D60),IF($G60="***","***",IFERROR(SUMIFS(DATA_FINAL!$AC$5:$AC$350,DATA_FINAL!$A$5:$A$350,$F60),"")))))</f>
        <v>***</v>
      </c>
      <c r="I60" s="72" t="str">
        <f>IF($G60=$D60,AB$9,IF($G60=$AA$10,AB$10,IF(LEFT($G60,5)=LEFT($AA$11,5),SUMIFS(DATA_FINAL!$P$5:$P$350,DATA_FINAL!$B$5:$B$350,$C60,DATA_FINAL!$D$5:$D$350,$D60),IF($G60="***","***",IFERROR(SUMIFS(DATA_FINAL!$P$5:$P$350,DATA_FINAL!$A$5:$A$350,$F60),"")))))</f>
        <v>***</v>
      </c>
      <c r="J60" s="72" t="str">
        <f>IF($G60=$D60,AC$9,IF($G60=$AA$10,AC$10,IF(LEFT($G60,5)=LEFT($AA$11,5),SUMIFS(DATA_FINAL!$S$5:$S$350,DATA_FINAL!$B$5:$B$350,$C60,DATA_FINAL!$D$5:$D$350,$D60),IF($G60="***","***",IFERROR(SUMIFS(DATA_FINAL!$S$5:$S$350,DATA_FINAL!$A$5:$A$350,$F60),"")))))</f>
        <v>***</v>
      </c>
      <c r="K60" s="84" t="str">
        <f t="shared" si="11"/>
        <v>***</v>
      </c>
      <c r="L60" s="72" t="str">
        <f t="shared" si="12"/>
        <v>***</v>
      </c>
      <c r="M60" s="72" t="str">
        <f t="shared" si="13"/>
        <v>***</v>
      </c>
      <c r="N60" s="71" t="str">
        <f>IF($G60=$D60,AJ$9,IF($G60=$AA$10,AJ$10,IF(LEFT($G60,5)=LEFT($AA$11,5),SUMIFS(DATA_FINAL!$AG$5:$AG$350,DATA_FINAL!$B$5:$B$350,$C60,DATA_FINAL!$D$5:$D$350,$D60),IF($G60="***","***",IFERROR(SUMIFS(DATA_FINAL!$AG$5:$AG$350,DATA_FINAL!$A$5:$A$350,$F60),"")))))</f>
        <v>***</v>
      </c>
      <c r="O60" s="307" t="str">
        <f t="shared" si="6"/>
        <v>***</v>
      </c>
    </row>
    <row r="61" spans="1:15" ht="15" customHeight="1" x14ac:dyDescent="0.35">
      <c r="A61" t="str">
        <f>IF(A60="","",IF(B60&gt;(SUMIFS(KEY!$Z$6:$Z$110,KEY!$X$6:$X$110,C61&amp;"-"&amp;A60)+1),IF((A60+1)&gt;$AA$7,"",(A60+1)),A60))</f>
        <v/>
      </c>
      <c r="B61" t="str">
        <f>IF(A61="","",COUNTIFS($A$9:$A61,A61)-2)</f>
        <v/>
      </c>
      <c r="C61" t="str">
        <f t="shared" si="5"/>
        <v>AutoTrader</v>
      </c>
      <c r="D61" t="str">
        <f>IFERROR(VLOOKUP($C61&amp;"-"&amp;$A61,KEY!$X$6:$Y$110,2,FALSE),"")</f>
        <v/>
      </c>
      <c r="E61" t="str">
        <f>IF(B61=-1,"*N",IF(B61=0,"*H",IF(B61&lt;(COUNTIFS(DATA_FINAL!$B$5:$B$350,C61,DATA_FINAL!$D$5:$D$350,D61)+1),VLOOKUP(C61&amp;"-"&amp;D61&amp;"-"&amp;B61,DATA_FINAL!$F$5:$G$350,2,FALSE),IF(B61=(COUNTIFS(DATA_FINAL!$B$5:$B$350,C61,DATA_FINAL!$D$5:$D$350,D61)+1),"*T",""))))</f>
        <v/>
      </c>
      <c r="F61" t="str">
        <f t="shared" si="7"/>
        <v/>
      </c>
      <c r="G61" s="64" t="str">
        <f>IF(E61="","***",IF(E61="*N",D61,IF(E61="*H",AA$10,IF(E61="*T","TOTAL (Store Count: "&amp;B60&amp;")",IFERROR(VLOOKUP(F61,DATA_FINAL!$A$5:$G$324,7,FALSE),"")))))</f>
        <v>***</v>
      </c>
      <c r="H61" s="71" t="str">
        <f>IF($G61=$D61,AF$9,IF($G61=$AA$10,AF$10,IF(LEFT($G61,5)=LEFT($AA$11,5),SUMIFS(DATA_FINAL!$AC$5:$AC$350,DATA_FINAL!$B$5:$B$350,$C61,DATA_FINAL!$D$5:$D$350,$D61),IF($G61="***","***",IFERROR(SUMIFS(DATA_FINAL!$AC$5:$AC$350,DATA_FINAL!$A$5:$A$350,$F61),"")))))</f>
        <v>***</v>
      </c>
      <c r="I61" s="72" t="str">
        <f>IF($G61=$D61,AB$9,IF($G61=$AA$10,AB$10,IF(LEFT($G61,5)=LEFT($AA$11,5),SUMIFS(DATA_FINAL!$P$5:$P$350,DATA_FINAL!$B$5:$B$350,$C61,DATA_FINAL!$D$5:$D$350,$D61),IF($G61="***","***",IFERROR(SUMIFS(DATA_FINAL!$P$5:$P$350,DATA_FINAL!$A$5:$A$350,$F61),"")))))</f>
        <v>***</v>
      </c>
      <c r="J61" s="72" t="str">
        <f>IF($G61=$D61,AC$9,IF($G61=$AA$10,AC$10,IF(LEFT($G61,5)=LEFT($AA$11,5),SUMIFS(DATA_FINAL!$S$5:$S$350,DATA_FINAL!$B$5:$B$350,$C61,DATA_FINAL!$D$5:$D$350,$D61),IF($G61="***","***",IFERROR(SUMIFS(DATA_FINAL!$S$5:$S$350,DATA_FINAL!$A$5:$A$350,$F61),"")))))</f>
        <v>***</v>
      </c>
      <c r="K61" s="84" t="str">
        <f t="shared" si="11"/>
        <v>***</v>
      </c>
      <c r="L61" s="72" t="str">
        <f t="shared" si="12"/>
        <v>***</v>
      </c>
      <c r="M61" s="72" t="str">
        <f t="shared" si="13"/>
        <v>***</v>
      </c>
      <c r="N61" s="71" t="str">
        <f>IF($G61=$D61,AJ$9,IF($G61=$AA$10,AJ$10,IF(LEFT($G61,5)=LEFT($AA$11,5),SUMIFS(DATA_FINAL!$AG$5:$AG$350,DATA_FINAL!$B$5:$B$350,$C61,DATA_FINAL!$D$5:$D$350,$D61),IF($G61="***","***",IFERROR(SUMIFS(DATA_FINAL!$AG$5:$AG$350,DATA_FINAL!$A$5:$A$350,$F61),"")))))</f>
        <v>***</v>
      </c>
      <c r="O61" s="307" t="str">
        <f t="shared" si="6"/>
        <v>***</v>
      </c>
    </row>
    <row r="62" spans="1:15" ht="15" customHeight="1" x14ac:dyDescent="0.35">
      <c r="A62" t="str">
        <f>IF(A61="","",IF(B61&gt;(SUMIFS(KEY!$Z$6:$Z$110,KEY!$X$6:$X$110,C62&amp;"-"&amp;A61)+1),IF((A61+1)&gt;$AA$7,"",(A61+1)),A61))</f>
        <v/>
      </c>
      <c r="B62" t="str">
        <f>IF(A62="","",COUNTIFS($A$9:$A62,A62)-2)</f>
        <v/>
      </c>
      <c r="C62" t="str">
        <f t="shared" si="5"/>
        <v>AutoTrader</v>
      </c>
      <c r="D62" t="str">
        <f>IFERROR(VLOOKUP($C62&amp;"-"&amp;$A62,KEY!$X$6:$Y$110,2,FALSE),"")</f>
        <v/>
      </c>
      <c r="E62" t="str">
        <f>IF(B62=-1,"*N",IF(B62=0,"*H",IF(B62&lt;(COUNTIFS(DATA_FINAL!$B$5:$B$350,C62,DATA_FINAL!$D$5:$D$350,D62)+1),VLOOKUP(C62&amp;"-"&amp;D62&amp;"-"&amp;B62,DATA_FINAL!$F$5:$G$350,2,FALSE),IF(B62=(COUNTIFS(DATA_FINAL!$B$5:$B$350,C62,DATA_FINAL!$D$5:$D$350,D62)+1),"*T",""))))</f>
        <v/>
      </c>
      <c r="F62" t="str">
        <f t="shared" si="7"/>
        <v/>
      </c>
      <c r="G62" s="64" t="str">
        <f>IF(E62="","***",IF(E62="*N",D62,IF(E62="*H",AA$10,IF(E62="*T","TOTAL (Store Count: "&amp;B61&amp;")",IFERROR(VLOOKUP(F62,DATA_FINAL!$A$5:$G$324,7,FALSE),"")))))</f>
        <v>***</v>
      </c>
      <c r="H62" s="71" t="str">
        <f>IF($G62=$D62,AF$9,IF($G62=$AA$10,AF$10,IF(LEFT($G62,5)=LEFT($AA$11,5),SUMIFS(DATA_FINAL!$AC$5:$AC$350,DATA_FINAL!$B$5:$B$350,$C62,DATA_FINAL!$D$5:$D$350,$D62),IF($G62="***","***",IFERROR(SUMIFS(DATA_FINAL!$AC$5:$AC$350,DATA_FINAL!$A$5:$A$350,$F62),"")))))</f>
        <v>***</v>
      </c>
      <c r="I62" s="72" t="str">
        <f>IF($G62=$D62,AB$9,IF($G62=$AA$10,AB$10,IF(LEFT($G62,5)=LEFT($AA$11,5),SUMIFS(DATA_FINAL!$P$5:$P$350,DATA_FINAL!$B$5:$B$350,$C62,DATA_FINAL!$D$5:$D$350,$D62),IF($G62="***","***",IFERROR(SUMIFS(DATA_FINAL!$P$5:$P$350,DATA_FINAL!$A$5:$A$350,$F62),"")))))</f>
        <v>***</v>
      </c>
      <c r="J62" s="72" t="str">
        <f>IF($G62=$D62,AC$9,IF($G62=$AA$10,AC$10,IF(LEFT($G62,5)=LEFT($AA$11,5),SUMIFS(DATA_FINAL!$S$5:$S$350,DATA_FINAL!$B$5:$B$350,$C62,DATA_FINAL!$D$5:$D$350,$D62),IF($G62="***","***",IFERROR(SUMIFS(DATA_FINAL!$S$5:$S$350,DATA_FINAL!$A$5:$A$350,$F62),"")))))</f>
        <v>***</v>
      </c>
      <c r="K62" s="84" t="str">
        <f t="shared" si="11"/>
        <v>***</v>
      </c>
      <c r="L62" s="72" t="str">
        <f t="shared" si="12"/>
        <v>***</v>
      </c>
      <c r="M62" s="72" t="str">
        <f t="shared" si="13"/>
        <v>***</v>
      </c>
      <c r="N62" s="71" t="str">
        <f>IF($G62=$D62,AJ$9,IF($G62=$AA$10,AJ$10,IF(LEFT($G62,5)=LEFT($AA$11,5),SUMIFS(DATA_FINAL!$AG$5:$AG$350,DATA_FINAL!$B$5:$B$350,$C62,DATA_FINAL!$D$5:$D$350,$D62),IF($G62="***","***",IFERROR(SUMIFS(DATA_FINAL!$AG$5:$AG$350,DATA_FINAL!$A$5:$A$350,$F62),"")))))</f>
        <v>***</v>
      </c>
      <c r="O62" s="307" t="str">
        <f t="shared" si="6"/>
        <v>***</v>
      </c>
    </row>
    <row r="63" spans="1:15" ht="15" customHeight="1" x14ac:dyDescent="0.35">
      <c r="A63" t="str">
        <f>IF(A62="","",IF(B62&gt;(SUMIFS(KEY!$Z$6:$Z$110,KEY!$X$6:$X$110,C63&amp;"-"&amp;A62)+1),IF((A62+1)&gt;$AA$7,"",(A62+1)),A62))</f>
        <v/>
      </c>
      <c r="B63" t="str">
        <f>IF(A63="","",COUNTIFS($A$9:$A63,A63)-2)</f>
        <v/>
      </c>
      <c r="C63" t="str">
        <f t="shared" si="5"/>
        <v>AutoTrader</v>
      </c>
      <c r="D63" t="str">
        <f>IFERROR(VLOOKUP($C63&amp;"-"&amp;$A63,KEY!$X$6:$Y$110,2,FALSE),"")</f>
        <v/>
      </c>
      <c r="E63" t="str">
        <f>IF(B63=-1,"*N",IF(B63=0,"*H",IF(B63&lt;(COUNTIFS(DATA_FINAL!$B$5:$B$350,C63,DATA_FINAL!$D$5:$D$350,D63)+1),VLOOKUP(C63&amp;"-"&amp;D63&amp;"-"&amp;B63,DATA_FINAL!$F$5:$G$350,2,FALSE),IF(B63=(COUNTIFS(DATA_FINAL!$B$5:$B$350,C63,DATA_FINAL!$D$5:$D$350,D63)+1),"*T",""))))</f>
        <v/>
      </c>
      <c r="F63" t="str">
        <f t="shared" si="7"/>
        <v/>
      </c>
      <c r="G63" s="64" t="str">
        <f>IF(E63="","***",IF(E63="*N",D63,IF(E63="*H",AA$10,IF(E63="*T","TOTAL (Store Count: "&amp;B62&amp;")",IFERROR(VLOOKUP(F63,DATA_FINAL!$A$5:$G$324,7,FALSE),"")))))</f>
        <v>***</v>
      </c>
      <c r="H63" s="71" t="str">
        <f>IF($G63=$D63,AF$9,IF($G63=$AA$10,AF$10,IF(LEFT($G63,5)=LEFT($AA$11,5),SUMIFS(DATA_FINAL!$AC$5:$AC$350,DATA_FINAL!$B$5:$B$350,$C63,DATA_FINAL!$D$5:$D$350,$D63),IF($G63="***","***",IFERROR(SUMIFS(DATA_FINAL!$AC$5:$AC$350,DATA_FINAL!$A$5:$A$350,$F63),"")))))</f>
        <v>***</v>
      </c>
      <c r="I63" s="72" t="str">
        <f>IF($G63=$D63,AB$9,IF($G63=$AA$10,AB$10,IF(LEFT($G63,5)=LEFT($AA$11,5),SUMIFS(DATA_FINAL!$P$5:$P$350,DATA_FINAL!$B$5:$B$350,$C63,DATA_FINAL!$D$5:$D$350,$D63),IF($G63="***","***",IFERROR(SUMIFS(DATA_FINAL!$P$5:$P$350,DATA_FINAL!$A$5:$A$350,$F63),"")))))</f>
        <v>***</v>
      </c>
      <c r="J63" s="72" t="str">
        <f>IF($G63=$D63,AC$9,IF($G63=$AA$10,AC$10,IF(LEFT($G63,5)=LEFT($AA$11,5),SUMIFS(DATA_FINAL!$S$5:$S$350,DATA_FINAL!$B$5:$B$350,$C63,DATA_FINAL!$D$5:$D$350,$D63),IF($G63="***","***",IFERROR(SUMIFS(DATA_FINAL!$S$5:$S$350,DATA_FINAL!$A$5:$A$350,$F63),"")))))</f>
        <v>***</v>
      </c>
      <c r="K63" s="84" t="str">
        <f t="shared" si="11"/>
        <v>***</v>
      </c>
      <c r="L63" s="72" t="str">
        <f t="shared" si="12"/>
        <v>***</v>
      </c>
      <c r="M63" s="72" t="str">
        <f t="shared" si="13"/>
        <v>***</v>
      </c>
      <c r="N63" s="71" t="str">
        <f>IF($G63=$D63,AJ$9,IF($G63=$AA$10,AJ$10,IF(LEFT($G63,5)=LEFT($AA$11,5),SUMIFS(DATA_FINAL!$AG$5:$AG$350,DATA_FINAL!$B$5:$B$350,$C63,DATA_FINAL!$D$5:$D$350,$D63),IF($G63="***","***",IFERROR(SUMIFS(DATA_FINAL!$AG$5:$AG$350,DATA_FINAL!$A$5:$A$350,$F63),"")))))</f>
        <v>***</v>
      </c>
      <c r="O63" s="307" t="str">
        <f t="shared" si="6"/>
        <v>***</v>
      </c>
    </row>
    <row r="64" spans="1:15" ht="15" customHeight="1" x14ac:dyDescent="0.35">
      <c r="A64" t="str">
        <f>IF(A63="","",IF(B63&gt;(SUMIFS(KEY!$Z$6:$Z$110,KEY!$X$6:$X$110,C64&amp;"-"&amp;A63)+1),IF((A63+1)&gt;$AA$7,"",(A63+1)),A63))</f>
        <v/>
      </c>
      <c r="B64" t="str">
        <f>IF(A64="","",COUNTIFS($A$9:$A64,A64)-2)</f>
        <v/>
      </c>
      <c r="C64" t="str">
        <f t="shared" si="5"/>
        <v>AutoTrader</v>
      </c>
      <c r="D64" t="str">
        <f>IFERROR(VLOOKUP($C64&amp;"-"&amp;$A64,KEY!$X$6:$Y$110,2,FALSE),"")</f>
        <v/>
      </c>
      <c r="E64" t="str">
        <f>IF(B64=-1,"*N",IF(B64=0,"*H",IF(B64&lt;(COUNTIFS(DATA_FINAL!$B$5:$B$350,C64,DATA_FINAL!$D$5:$D$350,D64)+1),VLOOKUP(C64&amp;"-"&amp;D64&amp;"-"&amp;B64,DATA_FINAL!$F$5:$G$350,2,FALSE),IF(B64=(COUNTIFS(DATA_FINAL!$B$5:$B$350,C64,DATA_FINAL!$D$5:$D$350,D64)+1),"*T",""))))</f>
        <v/>
      </c>
      <c r="F64" t="str">
        <f t="shared" si="7"/>
        <v/>
      </c>
      <c r="G64" s="64" t="str">
        <f>IF(E64="","***",IF(E64="*N",D64,IF(E64="*H",AA$10,IF(E64="*T","TOTAL (Store Count: "&amp;B63&amp;")",IFERROR(VLOOKUP(F64,DATA_FINAL!$A$5:$G$324,7,FALSE),"")))))</f>
        <v>***</v>
      </c>
      <c r="H64" s="71" t="str">
        <f>IF($G64=$D64,AF$9,IF($G64=$AA$10,AF$10,IF(LEFT($G64,5)=LEFT($AA$11,5),SUMIFS(DATA_FINAL!$AC$5:$AC$350,DATA_FINAL!$B$5:$B$350,$C64,DATA_FINAL!$D$5:$D$350,$D64),IF($G64="***","***",IFERROR(SUMIFS(DATA_FINAL!$AC$5:$AC$350,DATA_FINAL!$A$5:$A$350,$F64),"")))))</f>
        <v>***</v>
      </c>
      <c r="I64" s="72" t="str">
        <f>IF($G64=$D64,AB$9,IF($G64=$AA$10,AB$10,IF(LEFT($G64,5)=LEFT($AA$11,5),SUMIFS(DATA_FINAL!$P$5:$P$350,DATA_FINAL!$B$5:$B$350,$C64,DATA_FINAL!$D$5:$D$350,$D64),IF($G64="***","***",IFERROR(SUMIFS(DATA_FINAL!$P$5:$P$350,DATA_FINAL!$A$5:$A$350,$F64),"")))))</f>
        <v>***</v>
      </c>
      <c r="J64" s="72" t="str">
        <f>IF($G64=$D64,AC$9,IF($G64=$AA$10,AC$10,IF(LEFT($G64,5)=LEFT($AA$11,5),SUMIFS(DATA_FINAL!$S$5:$S$350,DATA_FINAL!$B$5:$B$350,$C64,DATA_FINAL!$D$5:$D$350,$D64),IF($G64="***","***",IFERROR(SUMIFS(DATA_FINAL!$S$5:$S$350,DATA_FINAL!$A$5:$A$350,$F64),"")))))</f>
        <v>***</v>
      </c>
      <c r="K64" s="84" t="str">
        <f t="shared" si="11"/>
        <v>***</v>
      </c>
      <c r="L64" s="72" t="str">
        <f t="shared" si="12"/>
        <v>***</v>
      </c>
      <c r="M64" s="72" t="str">
        <f t="shared" si="13"/>
        <v>***</v>
      </c>
      <c r="N64" s="71" t="str">
        <f>IF($G64=$D64,AJ$9,IF($G64=$AA$10,AJ$10,IF(LEFT($G64,5)=LEFT($AA$11,5),SUMIFS(DATA_FINAL!$AG$5:$AG$350,DATA_FINAL!$B$5:$B$350,$C64,DATA_FINAL!$D$5:$D$350,$D64),IF($G64="***","***",IFERROR(SUMIFS(DATA_FINAL!$AG$5:$AG$350,DATA_FINAL!$A$5:$A$350,$F64),"")))))</f>
        <v>***</v>
      </c>
      <c r="O64" s="307" t="str">
        <f t="shared" si="6"/>
        <v>***</v>
      </c>
    </row>
    <row r="65" spans="1:15" ht="15" customHeight="1" x14ac:dyDescent="0.35">
      <c r="A65" t="str">
        <f>IF(A64="","",IF(B64&gt;(SUMIFS(KEY!$Z$6:$Z$110,KEY!$X$6:$X$110,C65&amp;"-"&amp;A64)+1),IF((A64+1)&gt;$AA$7,"",(A64+1)),A64))</f>
        <v/>
      </c>
      <c r="B65" t="str">
        <f>IF(A65="","",COUNTIFS($A$9:$A65,A65)-2)</f>
        <v/>
      </c>
      <c r="C65" t="str">
        <f t="shared" si="5"/>
        <v>AutoTrader</v>
      </c>
      <c r="D65" t="str">
        <f>IFERROR(VLOOKUP($C65&amp;"-"&amp;$A65,KEY!$X$6:$Y$110,2,FALSE),"")</f>
        <v/>
      </c>
      <c r="E65" t="str">
        <f>IF(B65=-1,"*N",IF(B65=0,"*H",IF(B65&lt;(COUNTIFS(DATA_FINAL!$B$5:$B$350,C65,DATA_FINAL!$D$5:$D$350,D65)+1),VLOOKUP(C65&amp;"-"&amp;D65&amp;"-"&amp;B65,DATA_FINAL!$F$5:$G$350,2,FALSE),IF(B65=(COUNTIFS(DATA_FINAL!$B$5:$B$350,C65,DATA_FINAL!$D$5:$D$350,D65)+1),"*T",""))))</f>
        <v/>
      </c>
      <c r="F65" t="str">
        <f t="shared" si="7"/>
        <v/>
      </c>
      <c r="G65" s="64" t="str">
        <f>IF(E65="","***",IF(E65="*N",D65,IF(E65="*H",AA$10,IF(E65="*T","TOTAL (Store Count: "&amp;B64&amp;")",IFERROR(VLOOKUP(F65,DATA_FINAL!$A$5:$G$324,7,FALSE),"")))))</f>
        <v>***</v>
      </c>
      <c r="H65" s="71" t="str">
        <f>IF($G65=$D65,AF$9,IF($G65=$AA$10,AF$10,IF(LEFT($G65,5)=LEFT($AA$11,5),SUMIFS(DATA_FINAL!$AC$5:$AC$350,DATA_FINAL!$B$5:$B$350,$C65,DATA_FINAL!$D$5:$D$350,$D65),IF($G65="***","***",IFERROR(SUMIFS(DATA_FINAL!$AC$5:$AC$350,DATA_FINAL!$A$5:$A$350,$F65),"")))))</f>
        <v>***</v>
      </c>
      <c r="I65" s="72" t="str">
        <f>IF($G65=$D65,AB$9,IF($G65=$AA$10,AB$10,IF(LEFT($G65,5)=LEFT($AA$11,5),SUMIFS(DATA_FINAL!$P$5:$P$350,DATA_FINAL!$B$5:$B$350,$C65,DATA_FINAL!$D$5:$D$350,$D65),IF($G65="***","***",IFERROR(SUMIFS(DATA_FINAL!$P$5:$P$350,DATA_FINAL!$A$5:$A$350,$F65),"")))))</f>
        <v>***</v>
      </c>
      <c r="J65" s="72" t="str">
        <f>IF($G65=$D65,AC$9,IF($G65=$AA$10,AC$10,IF(LEFT($G65,5)=LEFT($AA$11,5),SUMIFS(DATA_FINAL!$S$5:$S$350,DATA_FINAL!$B$5:$B$350,$C65,DATA_FINAL!$D$5:$D$350,$D65),IF($G65="***","***",IFERROR(SUMIFS(DATA_FINAL!$S$5:$S$350,DATA_FINAL!$A$5:$A$350,$F65),"")))))</f>
        <v>***</v>
      </c>
      <c r="K65" s="84" t="str">
        <f t="shared" si="11"/>
        <v>***</v>
      </c>
      <c r="L65" s="72" t="str">
        <f t="shared" si="12"/>
        <v>***</v>
      </c>
      <c r="M65" s="72" t="str">
        <f t="shared" si="13"/>
        <v>***</v>
      </c>
      <c r="N65" s="71" t="str">
        <f>IF($G65=$D65,AJ$9,IF($G65=$AA$10,AJ$10,IF(LEFT($G65,5)=LEFT($AA$11,5),SUMIFS(DATA_FINAL!$AG$5:$AG$350,DATA_FINAL!$B$5:$B$350,$C65,DATA_FINAL!$D$5:$D$350,$D65),IF($G65="***","***",IFERROR(SUMIFS(DATA_FINAL!$AG$5:$AG$350,DATA_FINAL!$A$5:$A$350,$F65),"")))))</f>
        <v>***</v>
      </c>
      <c r="O65" s="307" t="str">
        <f t="shared" si="6"/>
        <v>***</v>
      </c>
    </row>
    <row r="66" spans="1:15" ht="15" customHeight="1" x14ac:dyDescent="0.35">
      <c r="A66" t="str">
        <f>IF(A65="","",IF(B65&gt;(SUMIFS(KEY!$Z$6:$Z$110,KEY!$X$6:$X$110,C66&amp;"-"&amp;A65)+1),IF((A65+1)&gt;$AA$7,"",(A65+1)),A65))</f>
        <v/>
      </c>
      <c r="B66" t="str">
        <f>IF(A66="","",COUNTIFS($A$9:$A66,A66)-2)</f>
        <v/>
      </c>
      <c r="C66" t="str">
        <f t="shared" si="5"/>
        <v>AutoTrader</v>
      </c>
      <c r="D66" t="str">
        <f>IFERROR(VLOOKUP($C66&amp;"-"&amp;$A66,KEY!$X$6:$Y$110,2,FALSE),"")</f>
        <v/>
      </c>
      <c r="E66" t="str">
        <f>IF(B66=-1,"*N",IF(B66=0,"*H",IF(B66&lt;(COUNTIFS(DATA_FINAL!$B$5:$B$350,C66,DATA_FINAL!$D$5:$D$350,D66)+1),VLOOKUP(C66&amp;"-"&amp;D66&amp;"-"&amp;B66,DATA_FINAL!$F$5:$G$350,2,FALSE),IF(B66=(COUNTIFS(DATA_FINAL!$B$5:$B$350,C66,DATA_FINAL!$D$5:$D$350,D66)+1),"*T",""))))</f>
        <v/>
      </c>
      <c r="F66" t="str">
        <f t="shared" si="7"/>
        <v/>
      </c>
      <c r="G66" s="64" t="str">
        <f>IF(E66="","***",IF(E66="*N",D66,IF(E66="*H",AA$10,IF(E66="*T","TOTAL (Store Count: "&amp;B65&amp;")",IFERROR(VLOOKUP(F66,DATA_FINAL!$A$5:$G$324,7,FALSE),"")))))</f>
        <v>***</v>
      </c>
      <c r="H66" s="71" t="str">
        <f>IF($G66=$D66,AF$9,IF($G66=$AA$10,AF$10,IF(LEFT($G66,5)=LEFT($AA$11,5),SUMIFS(DATA_FINAL!$AC$5:$AC$350,DATA_FINAL!$B$5:$B$350,$C66,DATA_FINAL!$D$5:$D$350,$D66),IF($G66="***","***",IFERROR(SUMIFS(DATA_FINAL!$AC$5:$AC$350,DATA_FINAL!$A$5:$A$350,$F66),"")))))</f>
        <v>***</v>
      </c>
      <c r="I66" s="72" t="str">
        <f>IF($G66=$D66,AB$9,IF($G66=$AA$10,AB$10,IF(LEFT($G66,5)=LEFT($AA$11,5),SUMIFS(DATA_FINAL!$P$5:$P$350,DATA_FINAL!$B$5:$B$350,$C66,DATA_FINAL!$D$5:$D$350,$D66),IF($G66="***","***",IFERROR(SUMIFS(DATA_FINAL!$P$5:$P$350,DATA_FINAL!$A$5:$A$350,$F66),"")))))</f>
        <v>***</v>
      </c>
      <c r="J66" s="72" t="str">
        <f>IF($G66=$D66,AC$9,IF($G66=$AA$10,AC$10,IF(LEFT($G66,5)=LEFT($AA$11,5),SUMIFS(DATA_FINAL!$S$5:$S$350,DATA_FINAL!$B$5:$B$350,$C66,DATA_FINAL!$D$5:$D$350,$D66),IF($G66="***","***",IFERROR(SUMIFS(DATA_FINAL!$S$5:$S$350,DATA_FINAL!$A$5:$A$350,$F66),"")))))</f>
        <v>***</v>
      </c>
      <c r="K66" s="84" t="str">
        <f t="shared" si="11"/>
        <v>***</v>
      </c>
      <c r="L66" s="72" t="str">
        <f t="shared" si="12"/>
        <v>***</v>
      </c>
      <c r="M66" s="72" t="str">
        <f t="shared" si="13"/>
        <v>***</v>
      </c>
      <c r="N66" s="71" t="str">
        <f>IF($G66=$D66,AJ$9,IF($G66=$AA$10,AJ$10,IF(LEFT($G66,5)=LEFT($AA$11,5),SUMIFS(DATA_FINAL!$AG$5:$AG$350,DATA_FINAL!$B$5:$B$350,$C66,DATA_FINAL!$D$5:$D$350,$D66),IF($G66="***","***",IFERROR(SUMIFS(DATA_FINAL!$AG$5:$AG$350,DATA_FINAL!$A$5:$A$350,$F66),"")))))</f>
        <v>***</v>
      </c>
      <c r="O66" s="307" t="str">
        <f t="shared" si="6"/>
        <v>***</v>
      </c>
    </row>
    <row r="67" spans="1:15" ht="15" customHeight="1" x14ac:dyDescent="0.35">
      <c r="A67" t="str">
        <f>IF(A66="","",IF(B66&gt;(SUMIFS(KEY!$Z$6:$Z$110,KEY!$X$6:$X$110,C67&amp;"-"&amp;A66)+1),IF((A66+1)&gt;$AA$7,"",(A66+1)),A66))</f>
        <v/>
      </c>
      <c r="B67" t="str">
        <f>IF(A67="","",COUNTIFS($A$9:$A67,A67)-2)</f>
        <v/>
      </c>
      <c r="C67" t="str">
        <f t="shared" si="5"/>
        <v>AutoTrader</v>
      </c>
      <c r="D67" t="str">
        <f>IFERROR(VLOOKUP($C67&amp;"-"&amp;$A67,KEY!$X$6:$Y$110,2,FALSE),"")</f>
        <v/>
      </c>
      <c r="E67" t="str">
        <f>IF(B67=-1,"*N",IF(B67=0,"*H",IF(B67&lt;(COUNTIFS(DATA_FINAL!$B$5:$B$350,C67,DATA_FINAL!$D$5:$D$350,D67)+1),VLOOKUP(C67&amp;"-"&amp;D67&amp;"-"&amp;B67,DATA_FINAL!$F$5:$G$350,2,FALSE),IF(B67=(COUNTIFS(DATA_FINAL!$B$5:$B$350,C67,DATA_FINAL!$D$5:$D$350,D67)+1),"*T",""))))</f>
        <v/>
      </c>
      <c r="F67" t="str">
        <f t="shared" si="7"/>
        <v/>
      </c>
      <c r="G67" s="64" t="str">
        <f>IF(E67="","***",IF(E67="*N",D67,IF(E67="*H",AA$10,IF(E67="*T","TOTAL (Store Count: "&amp;B66&amp;")",IFERROR(VLOOKUP(F67,DATA_FINAL!$A$5:$G$324,7,FALSE),"")))))</f>
        <v>***</v>
      </c>
      <c r="H67" s="71" t="str">
        <f>IF($G67=$D67,AF$9,IF($G67=$AA$10,AF$10,IF(LEFT($G67,5)=LEFT($AA$11,5),SUMIFS(DATA_FINAL!$AC$5:$AC$350,DATA_FINAL!$B$5:$B$350,$C67,DATA_FINAL!$D$5:$D$350,$D67),IF($G67="***","***",IFERROR(SUMIFS(DATA_FINAL!$AC$5:$AC$350,DATA_FINAL!$A$5:$A$350,$F67),"")))))</f>
        <v>***</v>
      </c>
      <c r="I67" s="72" t="str">
        <f>IF($G67=$D67,AB$9,IF($G67=$AA$10,AB$10,IF(LEFT($G67,5)=LEFT($AA$11,5),SUMIFS(DATA_FINAL!$P$5:$P$350,DATA_FINAL!$B$5:$B$350,$C67,DATA_FINAL!$D$5:$D$350,$D67),IF($G67="***","***",IFERROR(SUMIFS(DATA_FINAL!$P$5:$P$350,DATA_FINAL!$A$5:$A$350,$F67),"")))))</f>
        <v>***</v>
      </c>
      <c r="J67" s="72" t="str">
        <f>IF($G67=$D67,AC$9,IF($G67=$AA$10,AC$10,IF(LEFT($G67,5)=LEFT($AA$11,5),SUMIFS(DATA_FINAL!$S$5:$S$350,DATA_FINAL!$B$5:$B$350,$C67,DATA_FINAL!$D$5:$D$350,$D67),IF($G67="***","***",IFERROR(SUMIFS(DATA_FINAL!$S$5:$S$350,DATA_FINAL!$A$5:$A$350,$F67),"")))))</f>
        <v>***</v>
      </c>
      <c r="K67" s="84" t="str">
        <f t="shared" si="11"/>
        <v>***</v>
      </c>
      <c r="L67" s="72" t="str">
        <f t="shared" si="12"/>
        <v>***</v>
      </c>
      <c r="M67" s="72" t="str">
        <f t="shared" si="13"/>
        <v>***</v>
      </c>
      <c r="N67" s="71" t="str">
        <f>IF($G67=$D67,AJ$9,IF($G67=$AA$10,AJ$10,IF(LEFT($G67,5)=LEFT($AA$11,5),SUMIFS(DATA_FINAL!$AG$5:$AG$350,DATA_FINAL!$B$5:$B$350,$C67,DATA_FINAL!$D$5:$D$350,$D67),IF($G67="***","***",IFERROR(SUMIFS(DATA_FINAL!$AG$5:$AG$350,DATA_FINAL!$A$5:$A$350,$F67),"")))))</f>
        <v>***</v>
      </c>
      <c r="O67" s="307" t="str">
        <f t="shared" si="6"/>
        <v>***</v>
      </c>
    </row>
    <row r="68" spans="1:15" ht="15" customHeight="1" x14ac:dyDescent="0.35">
      <c r="A68" t="str">
        <f>IF(A67="","",IF(B67&gt;(SUMIFS(KEY!$Z$6:$Z$110,KEY!$X$6:$X$110,C68&amp;"-"&amp;A67)+1),IF((A67+1)&gt;$AA$7,"",(A67+1)),A67))</f>
        <v/>
      </c>
      <c r="B68" t="str">
        <f>IF(A68="","",COUNTIFS($A$9:$A68,A68)-2)</f>
        <v/>
      </c>
      <c r="C68" t="str">
        <f t="shared" si="5"/>
        <v>AutoTrader</v>
      </c>
      <c r="D68" t="str">
        <f>IFERROR(VLOOKUP($C68&amp;"-"&amp;$A68,KEY!$X$6:$Y$110,2,FALSE),"")</f>
        <v/>
      </c>
      <c r="E68" t="str">
        <f>IF(B68=-1,"*N",IF(B68=0,"*H",IF(B68&lt;(COUNTIFS(DATA_FINAL!$B$5:$B$350,C68,DATA_FINAL!$D$5:$D$350,D68)+1),VLOOKUP(C68&amp;"-"&amp;D68&amp;"-"&amp;B68,DATA_FINAL!$F$5:$G$350,2,FALSE),IF(B68=(COUNTIFS(DATA_FINAL!$B$5:$B$350,C68,DATA_FINAL!$D$5:$D$350,D68)+1),"*T",""))))</f>
        <v/>
      </c>
      <c r="F68" t="str">
        <f t="shared" si="7"/>
        <v/>
      </c>
      <c r="G68" s="64" t="str">
        <f>IF(E68="","***",IF(E68="*N",D68,IF(E68="*H",AA$10,IF(E68="*T","TOTAL (Store Count: "&amp;B67&amp;")",IFERROR(VLOOKUP(F68,DATA_FINAL!$A$5:$G$324,7,FALSE),"")))))</f>
        <v>***</v>
      </c>
      <c r="H68" s="71" t="str">
        <f>IF($G68=$D68,AF$9,IF($G68=$AA$10,AF$10,IF(LEFT($G68,5)=LEFT($AA$11,5),SUMIFS(DATA_FINAL!$AC$5:$AC$350,DATA_FINAL!$B$5:$B$350,$C68,DATA_FINAL!$D$5:$D$350,$D68),IF($G68="***","***",IFERROR(SUMIFS(DATA_FINAL!$AC$5:$AC$350,DATA_FINAL!$A$5:$A$350,$F68),"")))))</f>
        <v>***</v>
      </c>
      <c r="I68" s="72" t="str">
        <f>IF($G68=$D68,AB$9,IF($G68=$AA$10,AB$10,IF(LEFT($G68,5)=LEFT($AA$11,5),SUMIFS(DATA_FINAL!$P$5:$P$350,DATA_FINAL!$B$5:$B$350,$C68,DATA_FINAL!$D$5:$D$350,$D68),IF($G68="***","***",IFERROR(SUMIFS(DATA_FINAL!$P$5:$P$350,DATA_FINAL!$A$5:$A$350,$F68),"")))))</f>
        <v>***</v>
      </c>
      <c r="J68" s="72" t="str">
        <f>IF($G68=$D68,AC$9,IF($G68=$AA$10,AC$10,IF(LEFT($G68,5)=LEFT($AA$11,5),SUMIFS(DATA_FINAL!$S$5:$S$350,DATA_FINAL!$B$5:$B$350,$C68,DATA_FINAL!$D$5:$D$350,$D68),IF($G68="***","***",IFERROR(SUMIFS(DATA_FINAL!$S$5:$S$350,DATA_FINAL!$A$5:$A$350,$F68),"")))))</f>
        <v>***</v>
      </c>
      <c r="K68" s="84" t="str">
        <f t="shared" si="11"/>
        <v>***</v>
      </c>
      <c r="L68" s="72" t="str">
        <f t="shared" si="12"/>
        <v>***</v>
      </c>
      <c r="M68" s="72" t="str">
        <f t="shared" si="13"/>
        <v>***</v>
      </c>
      <c r="N68" s="71" t="str">
        <f>IF($G68=$D68,AJ$9,IF($G68=$AA$10,AJ$10,IF(LEFT($G68,5)=LEFT($AA$11,5),SUMIFS(DATA_FINAL!$AG$5:$AG$350,DATA_FINAL!$B$5:$B$350,$C68,DATA_FINAL!$D$5:$D$350,$D68),IF($G68="***","***",IFERROR(SUMIFS(DATA_FINAL!$AG$5:$AG$350,DATA_FINAL!$A$5:$A$350,$F68),"")))))</f>
        <v>***</v>
      </c>
      <c r="O68" s="307" t="str">
        <f t="shared" si="6"/>
        <v>***</v>
      </c>
    </row>
    <row r="69" spans="1:15" ht="15" customHeight="1" x14ac:dyDescent="0.35">
      <c r="A69" t="str">
        <f>IF(A68="","",IF(B68&gt;(SUMIFS(KEY!$Z$6:$Z$110,KEY!$X$6:$X$110,C69&amp;"-"&amp;A68)+1),IF((A68+1)&gt;$AA$7,"",(A68+1)),A68))</f>
        <v/>
      </c>
      <c r="B69" t="str">
        <f>IF(A69="","",COUNTIFS($A$9:$A69,A69)-2)</f>
        <v/>
      </c>
      <c r="C69" t="str">
        <f t="shared" si="5"/>
        <v>AutoTrader</v>
      </c>
      <c r="D69" t="str">
        <f>IFERROR(VLOOKUP($C69&amp;"-"&amp;$A69,KEY!$X$6:$Y$110,2,FALSE),"")</f>
        <v/>
      </c>
      <c r="E69" t="str">
        <f>IF(B69=-1,"*N",IF(B69=0,"*H",IF(B69&lt;(COUNTIFS(DATA_FINAL!$B$5:$B$350,C69,DATA_FINAL!$D$5:$D$350,D69)+1),VLOOKUP(C69&amp;"-"&amp;D69&amp;"-"&amp;B69,DATA_FINAL!$F$5:$G$350,2,FALSE),IF(B69=(COUNTIFS(DATA_FINAL!$B$5:$B$350,C69,DATA_FINAL!$D$5:$D$350,D69)+1),"*T",""))))</f>
        <v/>
      </c>
      <c r="F69" t="str">
        <f t="shared" si="7"/>
        <v/>
      </c>
      <c r="G69" s="64" t="str">
        <f>IF(E69="","***",IF(E69="*N",D69,IF(E69="*H",AA$10,IF(E69="*T","TOTAL (Store Count: "&amp;B68&amp;")",IFERROR(VLOOKUP(F69,DATA_FINAL!$A$5:$G$324,7,FALSE),"")))))</f>
        <v>***</v>
      </c>
      <c r="H69" s="71" t="str">
        <f>IF($G69=$D69,AF$9,IF($G69=$AA$10,AF$10,IF(LEFT($G69,5)=LEFT($AA$11,5),SUMIFS(DATA_FINAL!$AC$5:$AC$350,DATA_FINAL!$B$5:$B$350,$C69,DATA_FINAL!$D$5:$D$350,$D69),IF($G69="***","***",IFERROR(SUMIFS(DATA_FINAL!$AC$5:$AC$350,DATA_FINAL!$A$5:$A$350,$F69),"")))))</f>
        <v>***</v>
      </c>
      <c r="I69" s="72" t="str">
        <f>IF($G69=$D69,AB$9,IF($G69=$AA$10,AB$10,IF(LEFT($G69,5)=LEFT($AA$11,5),SUMIFS(DATA_FINAL!$P$5:$P$350,DATA_FINAL!$B$5:$B$350,$C69,DATA_FINAL!$D$5:$D$350,$D69),IF($G69="***","***",IFERROR(SUMIFS(DATA_FINAL!$P$5:$P$350,DATA_FINAL!$A$5:$A$350,$F69),"")))))</f>
        <v>***</v>
      </c>
      <c r="J69" s="72" t="str">
        <f>IF($G69=$D69,AC$9,IF($G69=$AA$10,AC$10,IF(LEFT($G69,5)=LEFT($AA$11,5),SUMIFS(DATA_FINAL!$S$5:$S$350,DATA_FINAL!$B$5:$B$350,$C69,DATA_FINAL!$D$5:$D$350,$D69),IF($G69="***","***",IFERROR(SUMIFS(DATA_FINAL!$S$5:$S$350,DATA_FINAL!$A$5:$A$350,$F69),"")))))</f>
        <v>***</v>
      </c>
      <c r="K69" s="84" t="str">
        <f t="shared" si="11"/>
        <v>***</v>
      </c>
      <c r="L69" s="72" t="str">
        <f t="shared" si="12"/>
        <v>***</v>
      </c>
      <c r="M69" s="72" t="str">
        <f t="shared" si="13"/>
        <v>***</v>
      </c>
      <c r="N69" s="71" t="str">
        <f>IF($G69=$D69,AJ$9,IF($G69=$AA$10,AJ$10,IF(LEFT($G69,5)=LEFT($AA$11,5),SUMIFS(DATA_FINAL!$AG$5:$AG$350,DATA_FINAL!$B$5:$B$350,$C69,DATA_FINAL!$D$5:$D$350,$D69),IF($G69="***","***",IFERROR(SUMIFS(DATA_FINAL!$AG$5:$AG$350,DATA_FINAL!$A$5:$A$350,$F69),"")))))</f>
        <v>***</v>
      </c>
      <c r="O69" s="307" t="str">
        <f t="shared" si="6"/>
        <v>***</v>
      </c>
    </row>
    <row r="70" spans="1:15" ht="15" customHeight="1" x14ac:dyDescent="0.35">
      <c r="A70" t="str">
        <f>IF(A69="","",IF(B69&gt;(SUMIFS(KEY!$Z$6:$Z$110,KEY!$X$6:$X$110,C70&amp;"-"&amp;A69)+1),IF((A69+1)&gt;$AA$7,"",(A69+1)),A69))</f>
        <v/>
      </c>
      <c r="B70" t="str">
        <f>IF(A70="","",COUNTIFS($A$9:$A70,A70)-2)</f>
        <v/>
      </c>
      <c r="C70" t="str">
        <f t="shared" si="5"/>
        <v>AutoTrader</v>
      </c>
      <c r="D70" t="str">
        <f>IFERROR(VLOOKUP($C70&amp;"-"&amp;$A70,KEY!$X$6:$Y$110,2,FALSE),"")</f>
        <v/>
      </c>
      <c r="E70" t="str">
        <f>IF(B70=-1,"*N",IF(B70=0,"*H",IF(B70&lt;(COUNTIFS(DATA_FINAL!$B$5:$B$350,C70,DATA_FINAL!$D$5:$D$350,D70)+1),VLOOKUP(C70&amp;"-"&amp;D70&amp;"-"&amp;B70,DATA_FINAL!$F$5:$G$350,2,FALSE),IF(B70=(COUNTIFS(DATA_FINAL!$B$5:$B$350,C70,DATA_FINAL!$D$5:$D$350,D70)+1),"*T",""))))</f>
        <v/>
      </c>
      <c r="F70" t="str">
        <f t="shared" si="7"/>
        <v/>
      </c>
      <c r="G70" s="64" t="str">
        <f>IF(E70="","***",IF(E70="*N",D70,IF(E70="*H",AA$10,IF(E70="*T","TOTAL (Store Count: "&amp;B69&amp;")",IFERROR(VLOOKUP(F70,DATA_FINAL!$A$5:$G$324,7,FALSE),"")))))</f>
        <v>***</v>
      </c>
      <c r="H70" s="71" t="str">
        <f>IF($G70=$D70,AF$9,IF($G70=$AA$10,AF$10,IF(LEFT($G70,5)=LEFT($AA$11,5),SUMIFS(DATA_FINAL!$AC$5:$AC$350,DATA_FINAL!$B$5:$B$350,$C70,DATA_FINAL!$D$5:$D$350,$D70),IF($G70="***","***",IFERROR(SUMIFS(DATA_FINAL!$AC$5:$AC$350,DATA_FINAL!$A$5:$A$350,$F70),"")))))</f>
        <v>***</v>
      </c>
      <c r="I70" s="72" t="str">
        <f>IF($G70=$D70,AB$9,IF($G70=$AA$10,AB$10,IF(LEFT($G70,5)=LEFT($AA$11,5),SUMIFS(DATA_FINAL!$P$5:$P$350,DATA_FINAL!$B$5:$B$350,$C70,DATA_FINAL!$D$5:$D$350,$D70),IF($G70="***","***",IFERROR(SUMIFS(DATA_FINAL!$P$5:$P$350,DATA_FINAL!$A$5:$A$350,$F70),"")))))</f>
        <v>***</v>
      </c>
      <c r="J70" s="72" t="str">
        <f>IF($G70=$D70,AC$9,IF($G70=$AA$10,AC$10,IF(LEFT($G70,5)=LEFT($AA$11,5),SUMIFS(DATA_FINAL!$S$5:$S$350,DATA_FINAL!$B$5:$B$350,$C70,DATA_FINAL!$D$5:$D$350,$D70),IF($G70="***","***",IFERROR(SUMIFS(DATA_FINAL!$S$5:$S$350,DATA_FINAL!$A$5:$A$350,$F70),"")))))</f>
        <v>***</v>
      </c>
      <c r="K70" s="84" t="str">
        <f t="shared" si="11"/>
        <v>***</v>
      </c>
      <c r="L70" s="72" t="str">
        <f t="shared" si="12"/>
        <v>***</v>
      </c>
      <c r="M70" s="72" t="str">
        <f t="shared" si="13"/>
        <v>***</v>
      </c>
      <c r="N70" s="71" t="str">
        <f>IF($G70=$D70,AJ$9,IF($G70=$AA$10,AJ$10,IF(LEFT($G70,5)=LEFT($AA$11,5),SUMIFS(DATA_FINAL!$AG$5:$AG$350,DATA_FINAL!$B$5:$B$350,$C70,DATA_FINAL!$D$5:$D$350,$D70),IF($G70="***","***",IFERROR(SUMIFS(DATA_FINAL!$AG$5:$AG$350,DATA_FINAL!$A$5:$A$350,$F70),"")))))</f>
        <v>***</v>
      </c>
      <c r="O70" s="307" t="str">
        <f t="shared" si="6"/>
        <v>***</v>
      </c>
    </row>
    <row r="71" spans="1:15" ht="15" customHeight="1" x14ac:dyDescent="0.35">
      <c r="A71" t="str">
        <f>IF(A70="","",IF(B70&gt;(SUMIFS(KEY!$Z$6:$Z$110,KEY!$X$6:$X$110,C71&amp;"-"&amp;A70)+1),IF((A70+1)&gt;$AA$7,"",(A70+1)),A70))</f>
        <v/>
      </c>
      <c r="B71" t="str">
        <f>IF(A71="","",COUNTIFS($A$9:$A71,A71)-2)</f>
        <v/>
      </c>
      <c r="C71" t="str">
        <f t="shared" si="5"/>
        <v>AutoTrader</v>
      </c>
      <c r="D71" t="str">
        <f>IFERROR(VLOOKUP($C71&amp;"-"&amp;$A71,KEY!$X$6:$Y$110,2,FALSE),"")</f>
        <v/>
      </c>
      <c r="E71" t="str">
        <f>IF(B71=-1,"*N",IF(B71=0,"*H",IF(B71&lt;(COUNTIFS(DATA_FINAL!$B$5:$B$350,C71,DATA_FINAL!$D$5:$D$350,D71)+1),VLOOKUP(C71&amp;"-"&amp;D71&amp;"-"&amp;B71,DATA_FINAL!$F$5:$G$350,2,FALSE),IF(B71=(COUNTIFS(DATA_FINAL!$B$5:$B$350,C71,DATA_FINAL!$D$5:$D$350,D71)+1),"*T",""))))</f>
        <v/>
      </c>
      <c r="F71" t="str">
        <f t="shared" si="7"/>
        <v/>
      </c>
      <c r="G71" s="64" t="str">
        <f>IF(E71="","***",IF(E71="*N",D71,IF(E71="*H",AA$10,IF(E71="*T","TOTAL (Store Count: "&amp;B70&amp;")",IFERROR(VLOOKUP(F71,DATA_FINAL!$A$5:$G$324,7,FALSE),"")))))</f>
        <v>***</v>
      </c>
      <c r="H71" s="71" t="str">
        <f>IF($G71=$D71,AF$9,IF($G71=$AA$10,AF$10,IF(LEFT($G71,5)=LEFT($AA$11,5),SUMIFS(DATA_FINAL!$AC$5:$AC$350,DATA_FINAL!$B$5:$B$350,$C71,DATA_FINAL!$D$5:$D$350,$D71),IF($G71="***","***",IFERROR(SUMIFS(DATA_FINAL!$AC$5:$AC$350,DATA_FINAL!$A$5:$A$350,$F71),"")))))</f>
        <v>***</v>
      </c>
      <c r="I71" s="72" t="str">
        <f>IF($G71=$D71,AB$9,IF($G71=$AA$10,AB$10,IF(LEFT($G71,5)=LEFT($AA$11,5),SUMIFS(DATA_FINAL!$P$5:$P$350,DATA_FINAL!$B$5:$B$350,$C71,DATA_FINAL!$D$5:$D$350,$D71),IF($G71="***","***",IFERROR(SUMIFS(DATA_FINAL!$P$5:$P$350,DATA_FINAL!$A$5:$A$350,$F71),"")))))</f>
        <v>***</v>
      </c>
      <c r="J71" s="72" t="str">
        <f>IF($G71=$D71,AC$9,IF($G71=$AA$10,AC$10,IF(LEFT($G71,5)=LEFT($AA$11,5),SUMIFS(DATA_FINAL!$S$5:$S$350,DATA_FINAL!$B$5:$B$350,$C71,DATA_FINAL!$D$5:$D$350,$D71),IF($G71="***","***",IFERROR(SUMIFS(DATA_FINAL!$S$5:$S$350,DATA_FINAL!$A$5:$A$350,$F71),"")))))</f>
        <v>***</v>
      </c>
      <c r="K71" s="84" t="str">
        <f t="shared" si="11"/>
        <v>***</v>
      </c>
      <c r="L71" s="72" t="str">
        <f t="shared" si="12"/>
        <v>***</v>
      </c>
      <c r="M71" s="72" t="str">
        <f t="shared" si="13"/>
        <v>***</v>
      </c>
      <c r="N71" s="71" t="str">
        <f>IF($G71=$D71,AJ$9,IF($G71=$AA$10,AJ$10,IF(LEFT($G71,5)=LEFT($AA$11,5),SUMIFS(DATA_FINAL!$AG$5:$AG$350,DATA_FINAL!$B$5:$B$350,$C71,DATA_FINAL!$D$5:$D$350,$D71),IF($G71="***","***",IFERROR(SUMIFS(DATA_FINAL!$AG$5:$AG$350,DATA_FINAL!$A$5:$A$350,$F71),"")))))</f>
        <v>***</v>
      </c>
      <c r="O71" s="307" t="str">
        <f t="shared" si="6"/>
        <v>***</v>
      </c>
    </row>
    <row r="72" spans="1:15" ht="15" customHeight="1" x14ac:dyDescent="0.35">
      <c r="A72" t="str">
        <f>IF(A71="","",IF(B71&gt;(SUMIFS(KEY!$Z$6:$Z$110,KEY!$X$6:$X$110,C72&amp;"-"&amp;A71)+1),IF((A71+1)&gt;$AA$7,"",(A71+1)),A71))</f>
        <v/>
      </c>
      <c r="B72" t="str">
        <f>IF(A72="","",COUNTIFS($A$9:$A72,A72)-2)</f>
        <v/>
      </c>
      <c r="C72" t="str">
        <f t="shared" si="5"/>
        <v>AutoTrader</v>
      </c>
      <c r="D72" t="str">
        <f>IFERROR(VLOOKUP($C72&amp;"-"&amp;$A72,KEY!$X$6:$Y$110,2,FALSE),"")</f>
        <v/>
      </c>
      <c r="E72" t="str">
        <f>IF(B72=-1,"*N",IF(B72=0,"*H",IF(B72&lt;(COUNTIFS(DATA_FINAL!$B$5:$B$350,C72,DATA_FINAL!$D$5:$D$350,D72)+1),VLOOKUP(C72&amp;"-"&amp;D72&amp;"-"&amp;B72,DATA_FINAL!$F$5:$G$350,2,FALSE),IF(B72=(COUNTIFS(DATA_FINAL!$B$5:$B$350,C72,DATA_FINAL!$D$5:$D$350,D72)+1),"*T",""))))</f>
        <v/>
      </c>
      <c r="F72" t="str">
        <f t="shared" si="7"/>
        <v/>
      </c>
      <c r="G72" s="64" t="str">
        <f>IF(E72="","***",IF(E72="*N",D72,IF(E72="*H",AA$10,IF(E72="*T","TOTAL (Store Count: "&amp;B71&amp;")",IFERROR(VLOOKUP(F72,DATA_FINAL!$A$5:$G$324,7,FALSE),"")))))</f>
        <v>***</v>
      </c>
      <c r="H72" s="71" t="str">
        <f>IF($G72=$D72,AF$9,IF($G72=$AA$10,AF$10,IF(LEFT($G72,5)=LEFT($AA$11,5),SUMIFS(DATA_FINAL!$AC$5:$AC$350,DATA_FINAL!$B$5:$B$350,$C72,DATA_FINAL!$D$5:$D$350,$D72),IF($G72="***","***",IFERROR(SUMIFS(DATA_FINAL!$AC$5:$AC$350,DATA_FINAL!$A$5:$A$350,$F72),"")))))</f>
        <v>***</v>
      </c>
      <c r="I72" s="72" t="str">
        <f>IF($G72=$D72,AB$9,IF($G72=$AA$10,AB$10,IF(LEFT($G72,5)=LEFT($AA$11,5),SUMIFS(DATA_FINAL!$P$5:$P$350,DATA_FINAL!$B$5:$B$350,$C72,DATA_FINAL!$D$5:$D$350,$D72),IF($G72="***","***",IFERROR(SUMIFS(DATA_FINAL!$P$5:$P$350,DATA_FINAL!$A$5:$A$350,$F72),"")))))</f>
        <v>***</v>
      </c>
      <c r="J72" s="72" t="str">
        <f>IF($G72=$D72,AC$9,IF($G72=$AA$10,AC$10,IF(LEFT($G72,5)=LEFT($AA$11,5),SUMIFS(DATA_FINAL!$S$5:$S$350,DATA_FINAL!$B$5:$B$350,$C72,DATA_FINAL!$D$5:$D$350,$D72),IF($G72="***","***",IFERROR(SUMIFS(DATA_FINAL!$S$5:$S$350,DATA_FINAL!$A$5:$A$350,$F72),"")))))</f>
        <v>***</v>
      </c>
      <c r="K72" s="84" t="str">
        <f t="shared" si="11"/>
        <v>***</v>
      </c>
      <c r="L72" s="72" t="str">
        <f t="shared" si="12"/>
        <v>***</v>
      </c>
      <c r="M72" s="72" t="str">
        <f t="shared" si="13"/>
        <v>***</v>
      </c>
      <c r="N72" s="71" t="str">
        <f>IF($G72=$D72,AJ$9,IF($G72=$AA$10,AJ$10,IF(LEFT($G72,5)=LEFT($AA$11,5),SUMIFS(DATA_FINAL!$AG$5:$AG$350,DATA_FINAL!$B$5:$B$350,$C72,DATA_FINAL!$D$5:$D$350,$D72),IF($G72="***","***",IFERROR(SUMIFS(DATA_FINAL!$AG$5:$AG$350,DATA_FINAL!$A$5:$A$350,$F72),"")))))</f>
        <v>***</v>
      </c>
      <c r="O72" s="307" t="str">
        <f t="shared" si="6"/>
        <v>***</v>
      </c>
    </row>
    <row r="73" spans="1:15" ht="15" customHeight="1" x14ac:dyDescent="0.35">
      <c r="A73" t="str">
        <f>IF(A72="","",IF(B72&gt;(SUMIFS(KEY!$Z$6:$Z$110,KEY!$X$6:$X$110,C73&amp;"-"&amp;A72)+1),IF((A72+1)&gt;$AA$7,"",(A72+1)),A72))</f>
        <v/>
      </c>
      <c r="B73" t="str">
        <f>IF(A73="","",COUNTIFS($A$9:$A73,A73)-2)</f>
        <v/>
      </c>
      <c r="C73" t="str">
        <f t="shared" si="5"/>
        <v>AutoTrader</v>
      </c>
      <c r="D73" t="str">
        <f>IFERROR(VLOOKUP($C73&amp;"-"&amp;$A73,KEY!$X$6:$Y$110,2,FALSE),"")</f>
        <v/>
      </c>
      <c r="E73" t="str">
        <f>IF(B73=-1,"*N",IF(B73=0,"*H",IF(B73&lt;(COUNTIFS(DATA_FINAL!$B$5:$B$350,C73,DATA_FINAL!$D$5:$D$350,D73)+1),VLOOKUP(C73&amp;"-"&amp;D73&amp;"-"&amp;B73,DATA_FINAL!$F$5:$G$350,2,FALSE),IF(B73=(COUNTIFS(DATA_FINAL!$B$5:$B$350,C73,DATA_FINAL!$D$5:$D$350,D73)+1),"*T",""))))</f>
        <v/>
      </c>
      <c r="F73" t="str">
        <f t="shared" si="7"/>
        <v/>
      </c>
      <c r="G73" s="64" t="str">
        <f>IF(E73="","***",IF(E73="*N",D73,IF(E73="*H",AA$10,IF(E73="*T","TOTAL (Store Count: "&amp;B72&amp;")",IFERROR(VLOOKUP(F73,DATA_FINAL!$A$5:$G$324,7,FALSE),"")))))</f>
        <v>***</v>
      </c>
      <c r="H73" s="71" t="str">
        <f>IF($G73=$D73,AF$9,IF($G73=$AA$10,AF$10,IF(LEFT($G73,5)=LEFT($AA$11,5),SUMIFS(DATA_FINAL!$AC$5:$AC$350,DATA_FINAL!$B$5:$B$350,$C73,DATA_FINAL!$D$5:$D$350,$D73),IF($G73="***","***",IFERROR(SUMIFS(DATA_FINAL!$AC$5:$AC$350,DATA_FINAL!$A$5:$A$350,$F73),"")))))</f>
        <v>***</v>
      </c>
      <c r="I73" s="72" t="str">
        <f>IF($G73=$D73,AB$9,IF($G73=$AA$10,AB$10,IF(LEFT($G73,5)=LEFT($AA$11,5),SUMIFS(DATA_FINAL!$P$5:$P$350,DATA_FINAL!$B$5:$B$350,$C73,DATA_FINAL!$D$5:$D$350,$D73),IF($G73="***","***",IFERROR(SUMIFS(DATA_FINAL!$P$5:$P$350,DATA_FINAL!$A$5:$A$350,$F73),"")))))</f>
        <v>***</v>
      </c>
      <c r="J73" s="72" t="str">
        <f>IF($G73=$D73,AC$9,IF($G73=$AA$10,AC$10,IF(LEFT($G73,5)=LEFT($AA$11,5),SUMIFS(DATA_FINAL!$S$5:$S$350,DATA_FINAL!$B$5:$B$350,$C73,DATA_FINAL!$D$5:$D$350,$D73),IF($G73="***","***",IFERROR(SUMIFS(DATA_FINAL!$S$5:$S$350,DATA_FINAL!$A$5:$A$350,$F73),"")))))</f>
        <v>***</v>
      </c>
      <c r="K73" s="84" t="str">
        <f t="shared" si="11"/>
        <v>***</v>
      </c>
      <c r="L73" s="72" t="str">
        <f t="shared" si="12"/>
        <v>***</v>
      </c>
      <c r="M73" s="72" t="str">
        <f t="shared" si="13"/>
        <v>***</v>
      </c>
      <c r="N73" s="71" t="str">
        <f>IF($G73=$D73,AJ$9,IF($G73=$AA$10,AJ$10,IF(LEFT($G73,5)=LEFT($AA$11,5),SUMIFS(DATA_FINAL!$AG$5:$AG$350,DATA_FINAL!$B$5:$B$350,$C73,DATA_FINAL!$D$5:$D$350,$D73),IF($G73="***","***",IFERROR(SUMIFS(DATA_FINAL!$AG$5:$AG$350,DATA_FINAL!$A$5:$A$350,$F73),"")))))</f>
        <v>***</v>
      </c>
      <c r="O73" s="307" t="str">
        <f t="shared" si="6"/>
        <v>***</v>
      </c>
    </row>
    <row r="74" spans="1:15" ht="15" customHeight="1" x14ac:dyDescent="0.35">
      <c r="A74" t="str">
        <f>IF(A73="","",IF(B73&gt;(SUMIFS(KEY!$Z$6:$Z$110,KEY!$X$6:$X$110,C74&amp;"-"&amp;A73)+1),IF((A73+1)&gt;$AA$7,"",(A73+1)),A73))</f>
        <v/>
      </c>
      <c r="B74" t="str">
        <f>IF(A74="","",COUNTIFS($A$9:$A74,A74)-2)</f>
        <v/>
      </c>
      <c r="C74" t="str">
        <f t="shared" si="5"/>
        <v>AutoTrader</v>
      </c>
      <c r="D74" t="str">
        <f>IFERROR(VLOOKUP($C74&amp;"-"&amp;$A74,KEY!$X$6:$Y$110,2,FALSE),"")</f>
        <v/>
      </c>
      <c r="E74" t="str">
        <f>IF(B74=-1,"*N",IF(B74=0,"*H",IF(B74&lt;(COUNTIFS(DATA_FINAL!$B$5:$B$350,C74,DATA_FINAL!$D$5:$D$350,D74)+1),VLOOKUP(C74&amp;"-"&amp;D74&amp;"-"&amp;B74,DATA_FINAL!$F$5:$G$350,2,FALSE),IF(B74=(COUNTIFS(DATA_FINAL!$B$5:$B$350,C74,DATA_FINAL!$D$5:$D$350,D74)+1),"*T",""))))</f>
        <v/>
      </c>
      <c r="F74" t="str">
        <f t="shared" si="7"/>
        <v/>
      </c>
      <c r="G74" s="64" t="str">
        <f>IF(E74="","***",IF(E74="*N",D74,IF(E74="*H",AA$10,IF(E74="*T","TOTAL (Store Count: "&amp;B73&amp;")",IFERROR(VLOOKUP(F74,DATA_FINAL!$A$5:$G$324,7,FALSE),"")))))</f>
        <v>***</v>
      </c>
      <c r="H74" s="71" t="str">
        <f>IF($G74=$D74,AF$9,IF($G74=$AA$10,AF$10,IF(LEFT($G74,5)=LEFT($AA$11,5),SUMIFS(DATA_FINAL!$AC$5:$AC$350,DATA_FINAL!$B$5:$B$350,$C74,DATA_FINAL!$D$5:$D$350,$D74),IF($G74="***","***",IFERROR(SUMIFS(DATA_FINAL!$AC$5:$AC$350,DATA_FINAL!$A$5:$A$350,$F74),"")))))</f>
        <v>***</v>
      </c>
      <c r="I74" s="72" t="str">
        <f>IF($G74=$D74,AB$9,IF($G74=$AA$10,AB$10,IF(LEFT($G74,5)=LEFT($AA$11,5),SUMIFS(DATA_FINAL!$P$5:$P$350,DATA_FINAL!$B$5:$B$350,$C74,DATA_FINAL!$D$5:$D$350,$D74),IF($G74="***","***",IFERROR(SUMIFS(DATA_FINAL!$P$5:$P$350,DATA_FINAL!$A$5:$A$350,$F74),"")))))</f>
        <v>***</v>
      </c>
      <c r="J74" s="72" t="str">
        <f>IF($G74=$D74,AC$9,IF($G74=$AA$10,AC$10,IF(LEFT($G74,5)=LEFT($AA$11,5),SUMIFS(DATA_FINAL!$S$5:$S$350,DATA_FINAL!$B$5:$B$350,$C74,DATA_FINAL!$D$5:$D$350,$D74),IF($G74="***","***",IFERROR(SUMIFS(DATA_FINAL!$S$5:$S$350,DATA_FINAL!$A$5:$A$350,$F74),"")))))</f>
        <v>***</v>
      </c>
      <c r="K74" s="84" t="str">
        <f t="shared" si="11"/>
        <v>***</v>
      </c>
      <c r="L74" s="72" t="str">
        <f t="shared" si="12"/>
        <v>***</v>
      </c>
      <c r="M74" s="72" t="str">
        <f t="shared" si="13"/>
        <v>***</v>
      </c>
      <c r="N74" s="71" t="str">
        <f>IF($G74=$D74,AJ$9,IF($G74=$AA$10,AJ$10,IF(LEFT($G74,5)=LEFT($AA$11,5),SUMIFS(DATA_FINAL!$AG$5:$AG$350,DATA_FINAL!$B$5:$B$350,$C74,DATA_FINAL!$D$5:$D$350,$D74),IF($G74="***","***",IFERROR(SUMIFS(DATA_FINAL!$AG$5:$AG$350,DATA_FINAL!$A$5:$A$350,$F74),"")))))</f>
        <v>***</v>
      </c>
      <c r="O74" s="307" t="str">
        <f t="shared" si="6"/>
        <v>***</v>
      </c>
    </row>
    <row r="75" spans="1:15" ht="15" customHeight="1" x14ac:dyDescent="0.35">
      <c r="A75" t="str">
        <f>IF(A74="","",IF(B74&gt;(SUMIFS(KEY!$Z$6:$Z$110,KEY!$X$6:$X$110,C75&amp;"-"&amp;A74)+1),IF((A74+1)&gt;$AA$7,"",(A74+1)),A74))</f>
        <v/>
      </c>
      <c r="B75" t="str">
        <f>IF(A75="","",COUNTIFS($A$9:$A75,A75)-2)</f>
        <v/>
      </c>
      <c r="C75" t="str">
        <f t="shared" ref="C75:C138" si="14">C74</f>
        <v>AutoTrader</v>
      </c>
      <c r="D75" t="str">
        <f>IFERROR(VLOOKUP($C75&amp;"-"&amp;$A75,KEY!$X$6:$Y$110,2,FALSE),"")</f>
        <v/>
      </c>
      <c r="E75" t="str">
        <f>IF(B75=-1,"*N",IF(B75=0,"*H",IF(B75&lt;(COUNTIFS(DATA_FINAL!$B$5:$B$350,C75,DATA_FINAL!$D$5:$D$350,D75)+1),VLOOKUP(C75&amp;"-"&amp;D75&amp;"-"&amp;B75,DATA_FINAL!$F$5:$G$350,2,FALSE),IF(B75=(COUNTIFS(DATA_FINAL!$B$5:$B$350,C75,DATA_FINAL!$D$5:$D$350,D75)+1),"*T",""))))</f>
        <v/>
      </c>
      <c r="F75" t="str">
        <f t="shared" si="7"/>
        <v/>
      </c>
      <c r="G75" s="64" t="str">
        <f>IF(E75="","***",IF(E75="*N",D75,IF(E75="*H",AA$10,IF(E75="*T","TOTAL (Store Count: "&amp;B74&amp;")",IFERROR(VLOOKUP(F75,DATA_FINAL!$A$5:$G$324,7,FALSE),"")))))</f>
        <v>***</v>
      </c>
      <c r="H75" s="71" t="str">
        <f>IF($G75=$D75,AF$9,IF($G75=$AA$10,AF$10,IF(LEFT($G75,5)=LEFT($AA$11,5),SUMIFS(DATA_FINAL!$AC$5:$AC$350,DATA_FINAL!$B$5:$B$350,$C75,DATA_FINAL!$D$5:$D$350,$D75),IF($G75="***","***",IFERROR(SUMIFS(DATA_FINAL!$AC$5:$AC$350,DATA_FINAL!$A$5:$A$350,$F75),"")))))</f>
        <v>***</v>
      </c>
      <c r="I75" s="72" t="str">
        <f>IF($G75=$D75,AB$9,IF($G75=$AA$10,AB$10,IF(LEFT($G75,5)=LEFT($AA$11,5),SUMIFS(DATA_FINAL!$P$5:$P$350,DATA_FINAL!$B$5:$B$350,$C75,DATA_FINAL!$D$5:$D$350,$D75),IF($G75="***","***",IFERROR(SUMIFS(DATA_FINAL!$P$5:$P$350,DATA_FINAL!$A$5:$A$350,$F75),"")))))</f>
        <v>***</v>
      </c>
      <c r="J75" s="72" t="str">
        <f>IF($G75=$D75,AC$9,IF($G75=$AA$10,AC$10,IF(LEFT($G75,5)=LEFT($AA$11,5),SUMIFS(DATA_FINAL!$S$5:$S$350,DATA_FINAL!$B$5:$B$350,$C75,DATA_FINAL!$D$5:$D$350,$D75),IF($G75="***","***",IFERROR(SUMIFS(DATA_FINAL!$S$5:$S$350,DATA_FINAL!$A$5:$A$350,$F75),"")))))</f>
        <v>***</v>
      </c>
      <c r="K75" s="84" t="str">
        <f t="shared" si="11"/>
        <v>***</v>
      </c>
      <c r="L75" s="72" t="str">
        <f t="shared" si="12"/>
        <v>***</v>
      </c>
      <c r="M75" s="72" t="str">
        <f t="shared" si="13"/>
        <v>***</v>
      </c>
      <c r="N75" s="71" t="str">
        <f>IF($G75=$D75,AJ$9,IF($G75=$AA$10,AJ$10,IF(LEFT($G75,5)=LEFT($AA$11,5),SUMIFS(DATA_FINAL!$AG$5:$AG$350,DATA_FINAL!$B$5:$B$350,$C75,DATA_FINAL!$D$5:$D$350,$D75),IF($G75="***","***",IFERROR(SUMIFS(DATA_FINAL!$AG$5:$AG$350,DATA_FINAL!$A$5:$A$350,$F75),"")))))</f>
        <v>***</v>
      </c>
      <c r="O75" s="307" t="str">
        <f t="shared" ref="O75:O138" si="15">IF($G75=$D75,AJ$9,IF($G75=$AA$10,AK$10,IF($G75="***","***",IFERROR(H75/N75,"-"))))</f>
        <v>***</v>
      </c>
    </row>
    <row r="76" spans="1:15" ht="15" customHeight="1" x14ac:dyDescent="0.35">
      <c r="A76" t="str">
        <f>IF(A75="","",IF(B75&gt;(SUMIFS(KEY!$Z$6:$Z$110,KEY!$X$6:$X$110,C76&amp;"-"&amp;A75)+1),IF((A75+1)&gt;$AA$7,"",(A75+1)),A75))</f>
        <v/>
      </c>
      <c r="B76" t="str">
        <f>IF(A76="","",COUNTIFS($A$9:$A76,A76)-2)</f>
        <v/>
      </c>
      <c r="C76" t="str">
        <f t="shared" si="14"/>
        <v>AutoTrader</v>
      </c>
      <c r="D76" t="str">
        <f>IFERROR(VLOOKUP($C76&amp;"-"&amp;$A76,KEY!$X$6:$Y$110,2,FALSE),"")</f>
        <v/>
      </c>
      <c r="E76" t="str">
        <f>IF(B76=-1,"*N",IF(B76=0,"*H",IF(B76&lt;(COUNTIFS(DATA_FINAL!$B$5:$B$350,C76,DATA_FINAL!$D$5:$D$350,D76)+1),VLOOKUP(C76&amp;"-"&amp;D76&amp;"-"&amp;B76,DATA_FINAL!$F$5:$G$350,2,FALSE),IF(B76=(COUNTIFS(DATA_FINAL!$B$5:$B$350,C76,DATA_FINAL!$D$5:$D$350,D76)+1),"*T",""))))</f>
        <v/>
      </c>
      <c r="F76" t="str">
        <f t="shared" ref="F76:F139" si="16">IF(OR(E76="",E76="*N",E76="*H",E76="*T"),"",C76&amp;"-"&amp;E76)</f>
        <v/>
      </c>
      <c r="G76" s="64" t="str">
        <f>IF(E76="","***",IF(E76="*N",D76,IF(E76="*H",AA$10,IF(E76="*T","TOTAL (Store Count: "&amp;B75&amp;")",IFERROR(VLOOKUP(F76,DATA_FINAL!$A$5:$G$324,7,FALSE),"")))))</f>
        <v>***</v>
      </c>
      <c r="H76" s="71" t="str">
        <f>IF($G76=$D76,AF$9,IF($G76=$AA$10,AF$10,IF(LEFT($G76,5)=LEFT($AA$11,5),SUMIFS(DATA_FINAL!$AC$5:$AC$350,DATA_FINAL!$B$5:$B$350,$C76,DATA_FINAL!$D$5:$D$350,$D76),IF($G76="***","***",IFERROR(SUMIFS(DATA_FINAL!$AC$5:$AC$350,DATA_FINAL!$A$5:$A$350,$F76),"")))))</f>
        <v>***</v>
      </c>
      <c r="I76" s="72" t="str">
        <f>IF($G76=$D76,AB$9,IF($G76=$AA$10,AB$10,IF(LEFT($G76,5)=LEFT($AA$11,5),SUMIFS(DATA_FINAL!$P$5:$P$350,DATA_FINAL!$B$5:$B$350,$C76,DATA_FINAL!$D$5:$D$350,$D76),IF($G76="***","***",IFERROR(SUMIFS(DATA_FINAL!$P$5:$P$350,DATA_FINAL!$A$5:$A$350,$F76),"")))))</f>
        <v>***</v>
      </c>
      <c r="J76" s="72" t="str">
        <f>IF($G76=$D76,AC$9,IF($G76=$AA$10,AC$10,IF(LEFT($G76,5)=LEFT($AA$11,5),SUMIFS(DATA_FINAL!$S$5:$S$350,DATA_FINAL!$B$5:$B$350,$C76,DATA_FINAL!$D$5:$D$350,$D76),IF($G76="***","***",IFERROR(SUMIFS(DATA_FINAL!$S$5:$S$350,DATA_FINAL!$A$5:$A$350,$F76),"")))))</f>
        <v>***</v>
      </c>
      <c r="K76" s="84" t="str">
        <f t="shared" si="11"/>
        <v>***</v>
      </c>
      <c r="L76" s="72" t="str">
        <f t="shared" si="12"/>
        <v>***</v>
      </c>
      <c r="M76" s="72" t="str">
        <f t="shared" si="13"/>
        <v>***</v>
      </c>
      <c r="N76" s="71" t="str">
        <f>IF($G76=$D76,AJ$9,IF($G76=$AA$10,AJ$10,IF(LEFT($G76,5)=LEFT($AA$11,5),SUMIFS(DATA_FINAL!$AG$5:$AG$350,DATA_FINAL!$B$5:$B$350,$C76,DATA_FINAL!$D$5:$D$350,$D76),IF($G76="***","***",IFERROR(SUMIFS(DATA_FINAL!$AG$5:$AG$350,DATA_FINAL!$A$5:$A$350,$F76),"")))))</f>
        <v>***</v>
      </c>
      <c r="O76" s="307" t="str">
        <f t="shared" si="15"/>
        <v>***</v>
      </c>
    </row>
    <row r="77" spans="1:15" ht="15" customHeight="1" x14ac:dyDescent="0.35">
      <c r="A77" t="str">
        <f>IF(A76="","",IF(B76&gt;(SUMIFS(KEY!$Z$6:$Z$110,KEY!$X$6:$X$110,C77&amp;"-"&amp;A76)+1),IF((A76+1)&gt;$AA$7,"",(A76+1)),A76))</f>
        <v/>
      </c>
      <c r="B77" t="str">
        <f>IF(A77="","",COUNTIFS($A$9:$A77,A77)-2)</f>
        <v/>
      </c>
      <c r="C77" t="str">
        <f t="shared" si="14"/>
        <v>AutoTrader</v>
      </c>
      <c r="D77" t="str">
        <f>IFERROR(VLOOKUP($C77&amp;"-"&amp;$A77,KEY!$X$6:$Y$110,2,FALSE),"")</f>
        <v/>
      </c>
      <c r="E77" t="str">
        <f>IF(B77=-1,"*N",IF(B77=0,"*H",IF(B77&lt;(COUNTIFS(DATA_FINAL!$B$5:$B$350,C77,DATA_FINAL!$D$5:$D$350,D77)+1),VLOOKUP(C77&amp;"-"&amp;D77&amp;"-"&amp;B77,DATA_FINAL!$F$5:$G$350,2,FALSE),IF(B77=(COUNTIFS(DATA_FINAL!$B$5:$B$350,C77,DATA_FINAL!$D$5:$D$350,D77)+1),"*T",""))))</f>
        <v/>
      </c>
      <c r="F77" t="str">
        <f t="shared" si="16"/>
        <v/>
      </c>
      <c r="G77" s="64" t="str">
        <f>IF(E77="","***",IF(E77="*N",D77,IF(E77="*H",AA$10,IF(E77="*T","TOTAL (Store Count: "&amp;B76&amp;")",IFERROR(VLOOKUP(F77,DATA_FINAL!$A$5:$G$324,7,FALSE),"")))))</f>
        <v>***</v>
      </c>
      <c r="H77" s="71" t="str">
        <f>IF($G77=$D77,AF$9,IF($G77=$AA$10,AF$10,IF(LEFT($G77,5)=LEFT($AA$11,5),SUMIFS(DATA_FINAL!$AC$5:$AC$350,DATA_FINAL!$B$5:$B$350,$C77,DATA_FINAL!$D$5:$D$350,$D77),IF($G77="***","***",IFERROR(SUMIFS(DATA_FINAL!$AC$5:$AC$350,DATA_FINAL!$A$5:$A$350,$F77),"")))))</f>
        <v>***</v>
      </c>
      <c r="I77" s="72" t="str">
        <f>IF($G77=$D77,AB$9,IF($G77=$AA$10,AB$10,IF(LEFT($G77,5)=LEFT($AA$11,5),SUMIFS(DATA_FINAL!$P$5:$P$350,DATA_FINAL!$B$5:$B$350,$C77,DATA_FINAL!$D$5:$D$350,$D77),IF($G77="***","***",IFERROR(SUMIFS(DATA_FINAL!$P$5:$P$350,DATA_FINAL!$A$5:$A$350,$F77),"")))))</f>
        <v>***</v>
      </c>
      <c r="J77" s="72" t="str">
        <f>IF($G77=$D77,AC$9,IF($G77=$AA$10,AC$10,IF(LEFT($G77,5)=LEFT($AA$11,5),SUMIFS(DATA_FINAL!$S$5:$S$350,DATA_FINAL!$B$5:$B$350,$C77,DATA_FINAL!$D$5:$D$350,$D77),IF($G77="***","***",IFERROR(SUMIFS(DATA_FINAL!$S$5:$S$350,DATA_FINAL!$A$5:$A$350,$F77),"")))))</f>
        <v>***</v>
      </c>
      <c r="K77" s="84" t="str">
        <f t="shared" si="11"/>
        <v>***</v>
      </c>
      <c r="L77" s="72" t="str">
        <f t="shared" si="12"/>
        <v>***</v>
      </c>
      <c r="M77" s="72" t="str">
        <f t="shared" si="13"/>
        <v>***</v>
      </c>
      <c r="N77" s="71" t="str">
        <f>IF($G77=$D77,AJ$9,IF($G77=$AA$10,AJ$10,IF(LEFT($G77,5)=LEFT($AA$11,5),SUMIFS(DATA_FINAL!$AG$5:$AG$350,DATA_FINAL!$B$5:$B$350,$C77,DATA_FINAL!$D$5:$D$350,$D77),IF($G77="***","***",IFERROR(SUMIFS(DATA_FINAL!$AG$5:$AG$350,DATA_FINAL!$A$5:$A$350,$F77),"")))))</f>
        <v>***</v>
      </c>
      <c r="O77" s="307" t="str">
        <f t="shared" si="15"/>
        <v>***</v>
      </c>
    </row>
    <row r="78" spans="1:15" ht="15" customHeight="1" x14ac:dyDescent="0.35">
      <c r="A78" t="str">
        <f>IF(A77="","",IF(B77&gt;(SUMIFS(KEY!$Z$6:$Z$110,KEY!$X$6:$X$110,C78&amp;"-"&amp;A77)+1),IF((A77+1)&gt;$AA$7,"",(A77+1)),A77))</f>
        <v/>
      </c>
      <c r="B78" t="str">
        <f>IF(A78="","",COUNTIFS($A$9:$A78,A78)-2)</f>
        <v/>
      </c>
      <c r="C78" t="str">
        <f t="shared" si="14"/>
        <v>AutoTrader</v>
      </c>
      <c r="D78" t="str">
        <f>IFERROR(VLOOKUP($C78&amp;"-"&amp;$A78,KEY!$X$6:$Y$110,2,FALSE),"")</f>
        <v/>
      </c>
      <c r="E78" t="str">
        <f>IF(B78=-1,"*N",IF(B78=0,"*H",IF(B78&lt;(COUNTIFS(DATA_FINAL!$B$5:$B$350,C78,DATA_FINAL!$D$5:$D$350,D78)+1),VLOOKUP(C78&amp;"-"&amp;D78&amp;"-"&amp;B78,DATA_FINAL!$F$5:$G$350,2,FALSE),IF(B78=(COUNTIFS(DATA_FINAL!$B$5:$B$350,C78,DATA_FINAL!$D$5:$D$350,D78)+1),"*T",""))))</f>
        <v/>
      </c>
      <c r="F78" t="str">
        <f t="shared" si="16"/>
        <v/>
      </c>
      <c r="G78" s="64" t="str">
        <f>IF(E78="","***",IF(E78="*N",D78,IF(E78="*H",AA$10,IF(E78="*T","TOTAL (Store Count: "&amp;B77&amp;")",IFERROR(VLOOKUP(F78,DATA_FINAL!$A$5:$G$324,7,FALSE),"")))))</f>
        <v>***</v>
      </c>
      <c r="H78" s="71" t="str">
        <f>IF($G78=$D78,AF$9,IF($G78=$AA$10,AF$10,IF(LEFT($G78,5)=LEFT($AA$11,5),SUMIFS(DATA_FINAL!$AC$5:$AC$350,DATA_FINAL!$B$5:$B$350,$C78,DATA_FINAL!$D$5:$D$350,$D78),IF($G78="***","***",IFERROR(SUMIFS(DATA_FINAL!$AC$5:$AC$350,DATA_FINAL!$A$5:$A$350,$F78),"")))))</f>
        <v>***</v>
      </c>
      <c r="I78" s="72" t="str">
        <f>IF($G78=$D78,AB$9,IF($G78=$AA$10,AB$10,IF(LEFT($G78,5)=LEFT($AA$11,5),SUMIFS(DATA_FINAL!$P$5:$P$350,DATA_FINAL!$B$5:$B$350,$C78,DATA_FINAL!$D$5:$D$350,$D78),IF($G78="***","***",IFERROR(SUMIFS(DATA_FINAL!$P$5:$P$350,DATA_FINAL!$A$5:$A$350,$F78),"")))))</f>
        <v>***</v>
      </c>
      <c r="J78" s="72" t="str">
        <f>IF($G78=$D78,AC$9,IF($G78=$AA$10,AC$10,IF(LEFT($G78,5)=LEFT($AA$11,5),SUMIFS(DATA_FINAL!$S$5:$S$350,DATA_FINAL!$B$5:$B$350,$C78,DATA_FINAL!$D$5:$D$350,$D78),IF($G78="***","***",IFERROR(SUMIFS(DATA_FINAL!$S$5:$S$350,DATA_FINAL!$A$5:$A$350,$F78),"")))))</f>
        <v>***</v>
      </c>
      <c r="K78" s="84" t="str">
        <f t="shared" ref="K78:K141" si="17">IF($G78=$D78,AD$9,IF($G78=$AA$10,AD$10,IF($G78="***","***",IFERROR(J78/I78,"-"))))</f>
        <v>***</v>
      </c>
      <c r="L78" s="72" t="str">
        <f t="shared" ref="L78:L141" si="18">IF($G78=$D78,AG$9,IF($G78=$AA$10,AG$10,IF($G78="***","***",IFERROR(H78/I78,"-"))))</f>
        <v>***</v>
      </c>
      <c r="M78" s="72" t="str">
        <f t="shared" ref="M78:M141" si="19">IF($G78=$D78,AH$9,IF($G78=$AA$10,AH$10,IF($G78="***","***",IFERROR(H78/J78,"-"))))</f>
        <v>***</v>
      </c>
      <c r="N78" s="71" t="str">
        <f>IF($G78=$D78,AJ$9,IF($G78=$AA$10,AJ$10,IF(LEFT($G78,5)=LEFT($AA$11,5),SUMIFS(DATA_FINAL!$AG$5:$AG$350,DATA_FINAL!$B$5:$B$350,$C78,DATA_FINAL!$D$5:$D$350,$D78),IF($G78="***","***",IFERROR(SUMIFS(DATA_FINAL!$AG$5:$AG$350,DATA_FINAL!$A$5:$A$350,$F78),"")))))</f>
        <v>***</v>
      </c>
      <c r="O78" s="307" t="str">
        <f t="shared" si="15"/>
        <v>***</v>
      </c>
    </row>
    <row r="79" spans="1:15" ht="15" customHeight="1" x14ac:dyDescent="0.35">
      <c r="A79" t="str">
        <f>IF(A78="","",IF(B78&gt;(SUMIFS(KEY!$Z$6:$Z$110,KEY!$X$6:$X$110,C79&amp;"-"&amp;A78)+1),IF((A78+1)&gt;$AA$7,"",(A78+1)),A78))</f>
        <v/>
      </c>
      <c r="B79" t="str">
        <f>IF(A79="","",COUNTIFS($A$9:$A79,A79)-2)</f>
        <v/>
      </c>
      <c r="C79" t="str">
        <f t="shared" si="14"/>
        <v>AutoTrader</v>
      </c>
      <c r="D79" t="str">
        <f>IFERROR(VLOOKUP($C79&amp;"-"&amp;$A79,KEY!$X$6:$Y$110,2,FALSE),"")</f>
        <v/>
      </c>
      <c r="E79" t="str">
        <f>IF(B79=-1,"*N",IF(B79=0,"*H",IF(B79&lt;(COUNTIFS(DATA_FINAL!$B$5:$B$350,C79,DATA_FINAL!$D$5:$D$350,D79)+1),VLOOKUP(C79&amp;"-"&amp;D79&amp;"-"&amp;B79,DATA_FINAL!$F$5:$G$350,2,FALSE),IF(B79=(COUNTIFS(DATA_FINAL!$B$5:$B$350,C79,DATA_FINAL!$D$5:$D$350,D79)+1),"*T",""))))</f>
        <v/>
      </c>
      <c r="F79" t="str">
        <f t="shared" si="16"/>
        <v/>
      </c>
      <c r="G79" s="64" t="str">
        <f>IF(E79="","***",IF(E79="*N",D79,IF(E79="*H",AA$10,IF(E79="*T","TOTAL (Store Count: "&amp;B78&amp;")",IFERROR(VLOOKUP(F79,DATA_FINAL!$A$5:$G$324,7,FALSE),"")))))</f>
        <v>***</v>
      </c>
      <c r="H79" s="71" t="str">
        <f>IF($G79=$D79,AF$9,IF($G79=$AA$10,AF$10,IF(LEFT($G79,5)=LEFT($AA$11,5),SUMIFS(DATA_FINAL!$AC$5:$AC$350,DATA_FINAL!$B$5:$B$350,$C79,DATA_FINAL!$D$5:$D$350,$D79),IF($G79="***","***",IFERROR(SUMIFS(DATA_FINAL!$AC$5:$AC$350,DATA_FINAL!$A$5:$A$350,$F79),"")))))</f>
        <v>***</v>
      </c>
      <c r="I79" s="72" t="str">
        <f>IF($G79=$D79,AB$9,IF($G79=$AA$10,AB$10,IF(LEFT($G79,5)=LEFT($AA$11,5),SUMIFS(DATA_FINAL!$P$5:$P$350,DATA_FINAL!$B$5:$B$350,$C79,DATA_FINAL!$D$5:$D$350,$D79),IF($G79="***","***",IFERROR(SUMIFS(DATA_FINAL!$P$5:$P$350,DATA_FINAL!$A$5:$A$350,$F79),"")))))</f>
        <v>***</v>
      </c>
      <c r="J79" s="72" t="str">
        <f>IF($G79=$D79,AC$9,IF($G79=$AA$10,AC$10,IF(LEFT($G79,5)=LEFT($AA$11,5),SUMIFS(DATA_FINAL!$S$5:$S$350,DATA_FINAL!$B$5:$B$350,$C79,DATA_FINAL!$D$5:$D$350,$D79),IF($G79="***","***",IFERROR(SUMIFS(DATA_FINAL!$S$5:$S$350,DATA_FINAL!$A$5:$A$350,$F79),"")))))</f>
        <v>***</v>
      </c>
      <c r="K79" s="84" t="str">
        <f t="shared" si="17"/>
        <v>***</v>
      </c>
      <c r="L79" s="72" t="str">
        <f t="shared" si="18"/>
        <v>***</v>
      </c>
      <c r="M79" s="72" t="str">
        <f t="shared" si="19"/>
        <v>***</v>
      </c>
      <c r="N79" s="71" t="str">
        <f>IF($G79=$D79,AJ$9,IF($G79=$AA$10,AJ$10,IF(LEFT($G79,5)=LEFT($AA$11,5),SUMIFS(DATA_FINAL!$AG$5:$AG$350,DATA_FINAL!$B$5:$B$350,$C79,DATA_FINAL!$D$5:$D$350,$D79),IF($G79="***","***",IFERROR(SUMIFS(DATA_FINAL!$AG$5:$AG$350,DATA_FINAL!$A$5:$A$350,$F79),"")))))</f>
        <v>***</v>
      </c>
      <c r="O79" s="307" t="str">
        <f t="shared" si="15"/>
        <v>***</v>
      </c>
    </row>
    <row r="80" spans="1:15" ht="15" customHeight="1" x14ac:dyDescent="0.35">
      <c r="A80" t="str">
        <f>IF(A79="","",IF(B79&gt;(SUMIFS(KEY!$Z$6:$Z$110,KEY!$X$6:$X$110,C80&amp;"-"&amp;A79)+1),IF((A79+1)&gt;$AA$7,"",(A79+1)),A79))</f>
        <v/>
      </c>
      <c r="B80" t="str">
        <f>IF(A80="","",COUNTIFS($A$9:$A80,A80)-2)</f>
        <v/>
      </c>
      <c r="C80" t="str">
        <f t="shared" si="14"/>
        <v>AutoTrader</v>
      </c>
      <c r="D80" t="str">
        <f>IFERROR(VLOOKUP($C80&amp;"-"&amp;$A80,KEY!$X$6:$Y$110,2,FALSE),"")</f>
        <v/>
      </c>
      <c r="E80" t="str">
        <f>IF(B80=-1,"*N",IF(B80=0,"*H",IF(B80&lt;(COUNTIFS(DATA_FINAL!$B$5:$B$350,C80,DATA_FINAL!$D$5:$D$350,D80)+1),VLOOKUP(C80&amp;"-"&amp;D80&amp;"-"&amp;B80,DATA_FINAL!$F$5:$G$350,2,FALSE),IF(B80=(COUNTIFS(DATA_FINAL!$B$5:$B$350,C80,DATA_FINAL!$D$5:$D$350,D80)+1),"*T",""))))</f>
        <v/>
      </c>
      <c r="F80" t="str">
        <f t="shared" si="16"/>
        <v/>
      </c>
      <c r="G80" s="64" t="str">
        <f>IF(E80="","***",IF(E80="*N",D80,IF(E80="*H",AA$10,IF(E80="*T","TOTAL (Store Count: "&amp;B79&amp;")",IFERROR(VLOOKUP(F80,DATA_FINAL!$A$5:$G$324,7,FALSE),"")))))</f>
        <v>***</v>
      </c>
      <c r="H80" s="71" t="str">
        <f>IF($G80=$D80,AF$9,IF($G80=$AA$10,AF$10,IF(LEFT($G80,5)=LEFT($AA$11,5),SUMIFS(DATA_FINAL!$AC$5:$AC$350,DATA_FINAL!$B$5:$B$350,$C80,DATA_FINAL!$D$5:$D$350,$D80),IF($G80="***","***",IFERROR(SUMIFS(DATA_FINAL!$AC$5:$AC$350,DATA_FINAL!$A$5:$A$350,$F80),"")))))</f>
        <v>***</v>
      </c>
      <c r="I80" s="72" t="str">
        <f>IF($G80=$D80,AB$9,IF($G80=$AA$10,AB$10,IF(LEFT($G80,5)=LEFT($AA$11,5),SUMIFS(DATA_FINAL!$P$5:$P$350,DATA_FINAL!$B$5:$B$350,$C80,DATA_FINAL!$D$5:$D$350,$D80),IF($G80="***","***",IFERROR(SUMIFS(DATA_FINAL!$P$5:$P$350,DATA_FINAL!$A$5:$A$350,$F80),"")))))</f>
        <v>***</v>
      </c>
      <c r="J80" s="72" t="str">
        <f>IF($G80=$D80,AC$9,IF($G80=$AA$10,AC$10,IF(LEFT($G80,5)=LEFT($AA$11,5),SUMIFS(DATA_FINAL!$S$5:$S$350,DATA_FINAL!$B$5:$B$350,$C80,DATA_FINAL!$D$5:$D$350,$D80),IF($G80="***","***",IFERROR(SUMIFS(DATA_FINAL!$S$5:$S$350,DATA_FINAL!$A$5:$A$350,$F80),"")))))</f>
        <v>***</v>
      </c>
      <c r="K80" s="84" t="str">
        <f t="shared" si="17"/>
        <v>***</v>
      </c>
      <c r="L80" s="72" t="str">
        <f t="shared" si="18"/>
        <v>***</v>
      </c>
      <c r="M80" s="72" t="str">
        <f t="shared" si="19"/>
        <v>***</v>
      </c>
      <c r="N80" s="71" t="str">
        <f>IF($G80=$D80,AJ$9,IF($G80=$AA$10,AJ$10,IF(LEFT($G80,5)=LEFT($AA$11,5),SUMIFS(DATA_FINAL!$AG$5:$AG$350,DATA_FINAL!$B$5:$B$350,$C80,DATA_FINAL!$D$5:$D$350,$D80),IF($G80="***","***",IFERROR(SUMIFS(DATA_FINAL!$AG$5:$AG$350,DATA_FINAL!$A$5:$A$350,$F80),"")))))</f>
        <v>***</v>
      </c>
      <c r="O80" s="307" t="str">
        <f t="shared" si="15"/>
        <v>***</v>
      </c>
    </row>
    <row r="81" spans="1:15" ht="15" customHeight="1" x14ac:dyDescent="0.35">
      <c r="A81" t="str">
        <f>IF(A80="","",IF(B80&gt;(SUMIFS(KEY!$Z$6:$Z$110,KEY!$X$6:$X$110,C81&amp;"-"&amp;A80)+1),IF((A80+1)&gt;$AA$7,"",(A80+1)),A80))</f>
        <v/>
      </c>
      <c r="B81" t="str">
        <f>IF(A81="","",COUNTIFS($A$9:$A81,A81)-2)</f>
        <v/>
      </c>
      <c r="C81" t="str">
        <f t="shared" si="14"/>
        <v>AutoTrader</v>
      </c>
      <c r="D81" t="str">
        <f>IFERROR(VLOOKUP($C81&amp;"-"&amp;$A81,KEY!$X$6:$Y$110,2,FALSE),"")</f>
        <v/>
      </c>
      <c r="E81" t="str">
        <f>IF(B81=-1,"*N",IF(B81=0,"*H",IF(B81&lt;(COUNTIFS(DATA_FINAL!$B$5:$B$350,C81,DATA_FINAL!$D$5:$D$350,D81)+1),VLOOKUP(C81&amp;"-"&amp;D81&amp;"-"&amp;B81,DATA_FINAL!$F$5:$G$350,2,FALSE),IF(B81=(COUNTIFS(DATA_FINAL!$B$5:$B$350,C81,DATA_FINAL!$D$5:$D$350,D81)+1),"*T",""))))</f>
        <v/>
      </c>
      <c r="F81" t="str">
        <f t="shared" si="16"/>
        <v/>
      </c>
      <c r="G81" s="64" t="str">
        <f>IF(E81="","***",IF(E81="*N",D81,IF(E81="*H",AA$10,IF(E81="*T","TOTAL (Store Count: "&amp;B80&amp;")",IFERROR(VLOOKUP(F81,DATA_FINAL!$A$5:$G$324,7,FALSE),"")))))</f>
        <v>***</v>
      </c>
      <c r="H81" s="71" t="str">
        <f>IF($G81=$D81,AF$9,IF($G81=$AA$10,AF$10,IF(LEFT($G81,5)=LEFT($AA$11,5),SUMIFS(DATA_FINAL!$AC$5:$AC$350,DATA_FINAL!$B$5:$B$350,$C81,DATA_FINAL!$D$5:$D$350,$D81),IF($G81="***","***",IFERROR(SUMIFS(DATA_FINAL!$AC$5:$AC$350,DATA_FINAL!$A$5:$A$350,$F81),"")))))</f>
        <v>***</v>
      </c>
      <c r="I81" s="72" t="str">
        <f>IF($G81=$D81,AB$9,IF($G81=$AA$10,AB$10,IF(LEFT($G81,5)=LEFT($AA$11,5),SUMIFS(DATA_FINAL!$P$5:$P$350,DATA_FINAL!$B$5:$B$350,$C81,DATA_FINAL!$D$5:$D$350,$D81),IF($G81="***","***",IFERROR(SUMIFS(DATA_FINAL!$P$5:$P$350,DATA_FINAL!$A$5:$A$350,$F81),"")))))</f>
        <v>***</v>
      </c>
      <c r="J81" s="72" t="str">
        <f>IF($G81=$D81,AC$9,IF($G81=$AA$10,AC$10,IF(LEFT($G81,5)=LEFT($AA$11,5),SUMIFS(DATA_FINAL!$S$5:$S$350,DATA_FINAL!$B$5:$B$350,$C81,DATA_FINAL!$D$5:$D$350,$D81),IF($G81="***","***",IFERROR(SUMIFS(DATA_FINAL!$S$5:$S$350,DATA_FINAL!$A$5:$A$350,$F81),"")))))</f>
        <v>***</v>
      </c>
      <c r="K81" s="84" t="str">
        <f t="shared" si="17"/>
        <v>***</v>
      </c>
      <c r="L81" s="72" t="str">
        <f t="shared" si="18"/>
        <v>***</v>
      </c>
      <c r="M81" s="72" t="str">
        <f t="shared" si="19"/>
        <v>***</v>
      </c>
      <c r="N81" s="71" t="str">
        <f>IF($G81=$D81,AJ$9,IF($G81=$AA$10,AJ$10,IF(LEFT($G81,5)=LEFT($AA$11,5),SUMIFS(DATA_FINAL!$AG$5:$AG$350,DATA_FINAL!$B$5:$B$350,$C81,DATA_FINAL!$D$5:$D$350,$D81),IF($G81="***","***",IFERROR(SUMIFS(DATA_FINAL!$AG$5:$AG$350,DATA_FINAL!$A$5:$A$350,$F81),"")))))</f>
        <v>***</v>
      </c>
      <c r="O81" s="307" t="str">
        <f t="shared" si="15"/>
        <v>***</v>
      </c>
    </row>
    <row r="82" spans="1:15" ht="15" customHeight="1" x14ac:dyDescent="0.35">
      <c r="A82" t="str">
        <f>IF(A81="","",IF(B81&gt;(SUMIFS(KEY!$Z$6:$Z$110,KEY!$X$6:$X$110,C82&amp;"-"&amp;A81)+1),IF((A81+1)&gt;$AA$7,"",(A81+1)),A81))</f>
        <v/>
      </c>
      <c r="B82" t="str">
        <f>IF(A82="","",COUNTIFS($A$9:$A82,A82)-2)</f>
        <v/>
      </c>
      <c r="C82" t="str">
        <f t="shared" si="14"/>
        <v>AutoTrader</v>
      </c>
      <c r="D82" t="str">
        <f>IFERROR(VLOOKUP($C82&amp;"-"&amp;$A82,KEY!$X$6:$Y$110,2,FALSE),"")</f>
        <v/>
      </c>
      <c r="E82" t="str">
        <f>IF(B82=-1,"*N",IF(B82=0,"*H",IF(B82&lt;(COUNTIFS(DATA_FINAL!$B$5:$B$350,C82,DATA_FINAL!$D$5:$D$350,D82)+1),VLOOKUP(C82&amp;"-"&amp;D82&amp;"-"&amp;B82,DATA_FINAL!$F$5:$G$350,2,FALSE),IF(B82=(COUNTIFS(DATA_FINAL!$B$5:$B$350,C82,DATA_FINAL!$D$5:$D$350,D82)+1),"*T",""))))</f>
        <v/>
      </c>
      <c r="F82" t="str">
        <f t="shared" si="16"/>
        <v/>
      </c>
      <c r="G82" s="64" t="str">
        <f>IF(E82="","***",IF(E82="*N",D82,IF(E82="*H",AA$10,IF(E82="*T","TOTAL (Store Count: "&amp;B81&amp;")",IFERROR(VLOOKUP(F82,DATA_FINAL!$A$5:$G$324,7,FALSE),"")))))</f>
        <v>***</v>
      </c>
      <c r="H82" s="71" t="str">
        <f>IF($G82=$D82,AF$9,IF($G82=$AA$10,AF$10,IF(LEFT($G82,5)=LEFT($AA$11,5),SUMIFS(DATA_FINAL!$AC$5:$AC$350,DATA_FINAL!$B$5:$B$350,$C82,DATA_FINAL!$D$5:$D$350,$D82),IF($G82="***","***",IFERROR(SUMIFS(DATA_FINAL!$AC$5:$AC$350,DATA_FINAL!$A$5:$A$350,$F82),"")))))</f>
        <v>***</v>
      </c>
      <c r="I82" s="72" t="str">
        <f>IF($G82=$D82,AB$9,IF($G82=$AA$10,AB$10,IF(LEFT($G82,5)=LEFT($AA$11,5),SUMIFS(DATA_FINAL!$P$5:$P$350,DATA_FINAL!$B$5:$B$350,$C82,DATA_FINAL!$D$5:$D$350,$D82),IF($G82="***","***",IFERROR(SUMIFS(DATA_FINAL!$P$5:$P$350,DATA_FINAL!$A$5:$A$350,$F82),"")))))</f>
        <v>***</v>
      </c>
      <c r="J82" s="72" t="str">
        <f>IF($G82=$D82,AC$9,IF($G82=$AA$10,AC$10,IF(LEFT($G82,5)=LEFT($AA$11,5),SUMIFS(DATA_FINAL!$S$5:$S$350,DATA_FINAL!$B$5:$B$350,$C82,DATA_FINAL!$D$5:$D$350,$D82),IF($G82="***","***",IFERROR(SUMIFS(DATA_FINAL!$S$5:$S$350,DATA_FINAL!$A$5:$A$350,$F82),"")))))</f>
        <v>***</v>
      </c>
      <c r="K82" s="84" t="str">
        <f t="shared" si="17"/>
        <v>***</v>
      </c>
      <c r="L82" s="72" t="str">
        <f t="shared" si="18"/>
        <v>***</v>
      </c>
      <c r="M82" s="72" t="str">
        <f t="shared" si="19"/>
        <v>***</v>
      </c>
      <c r="N82" s="71" t="str">
        <f>IF($G82=$D82,AJ$9,IF($G82=$AA$10,AJ$10,IF(LEFT($G82,5)=LEFT($AA$11,5),SUMIFS(DATA_FINAL!$AG$5:$AG$350,DATA_FINAL!$B$5:$B$350,$C82,DATA_FINAL!$D$5:$D$350,$D82),IF($G82="***","***",IFERROR(SUMIFS(DATA_FINAL!$AG$5:$AG$350,DATA_FINAL!$A$5:$A$350,$F82),"")))))</f>
        <v>***</v>
      </c>
      <c r="O82" s="307" t="str">
        <f t="shared" si="15"/>
        <v>***</v>
      </c>
    </row>
    <row r="83" spans="1:15" ht="15" customHeight="1" x14ac:dyDescent="0.35">
      <c r="A83" t="str">
        <f>IF(A82="","",IF(B82&gt;(SUMIFS(KEY!$Z$6:$Z$110,KEY!$X$6:$X$110,C83&amp;"-"&amp;A82)+1),IF((A82+1)&gt;$AA$7,"",(A82+1)),A82))</f>
        <v/>
      </c>
      <c r="B83" t="str">
        <f>IF(A83="","",COUNTIFS($A$9:$A83,A83)-2)</f>
        <v/>
      </c>
      <c r="C83" t="str">
        <f t="shared" si="14"/>
        <v>AutoTrader</v>
      </c>
      <c r="D83" t="str">
        <f>IFERROR(VLOOKUP($C83&amp;"-"&amp;$A83,KEY!$X$6:$Y$110,2,FALSE),"")</f>
        <v/>
      </c>
      <c r="E83" t="str">
        <f>IF(B83=-1,"*N",IF(B83=0,"*H",IF(B83&lt;(COUNTIFS(DATA_FINAL!$B$5:$B$350,C83,DATA_FINAL!$D$5:$D$350,D83)+1),VLOOKUP(C83&amp;"-"&amp;D83&amp;"-"&amp;B83,DATA_FINAL!$F$5:$G$350,2,FALSE),IF(B83=(COUNTIFS(DATA_FINAL!$B$5:$B$350,C83,DATA_FINAL!$D$5:$D$350,D83)+1),"*T",""))))</f>
        <v/>
      </c>
      <c r="F83" t="str">
        <f t="shared" si="16"/>
        <v/>
      </c>
      <c r="G83" s="64" t="str">
        <f>IF(E83="","***",IF(E83="*N",D83,IF(E83="*H",AA$10,IF(E83="*T","TOTAL (Store Count: "&amp;B82&amp;")",IFERROR(VLOOKUP(F83,DATA_FINAL!$A$5:$G$324,7,FALSE),"")))))</f>
        <v>***</v>
      </c>
      <c r="H83" s="71" t="str">
        <f>IF($G83=$D83,AF$9,IF($G83=$AA$10,AF$10,IF(LEFT($G83,5)=LEFT($AA$11,5),SUMIFS(DATA_FINAL!$AC$5:$AC$350,DATA_FINAL!$B$5:$B$350,$C83,DATA_FINAL!$D$5:$D$350,$D83),IF($G83="***","***",IFERROR(SUMIFS(DATA_FINAL!$AC$5:$AC$350,DATA_FINAL!$A$5:$A$350,$F83),"")))))</f>
        <v>***</v>
      </c>
      <c r="I83" s="72" t="str">
        <f>IF($G83=$D83,AB$9,IF($G83=$AA$10,AB$10,IF(LEFT($G83,5)=LEFT($AA$11,5),SUMIFS(DATA_FINAL!$P$5:$P$350,DATA_FINAL!$B$5:$B$350,$C83,DATA_FINAL!$D$5:$D$350,$D83),IF($G83="***","***",IFERROR(SUMIFS(DATA_FINAL!$P$5:$P$350,DATA_FINAL!$A$5:$A$350,$F83),"")))))</f>
        <v>***</v>
      </c>
      <c r="J83" s="72" t="str">
        <f>IF($G83=$D83,AC$9,IF($G83=$AA$10,AC$10,IF(LEFT($G83,5)=LEFT($AA$11,5),SUMIFS(DATA_FINAL!$S$5:$S$350,DATA_FINAL!$B$5:$B$350,$C83,DATA_FINAL!$D$5:$D$350,$D83),IF($G83="***","***",IFERROR(SUMIFS(DATA_FINAL!$S$5:$S$350,DATA_FINAL!$A$5:$A$350,$F83),"")))))</f>
        <v>***</v>
      </c>
      <c r="K83" s="84" t="str">
        <f t="shared" si="17"/>
        <v>***</v>
      </c>
      <c r="L83" s="72" t="str">
        <f t="shared" si="18"/>
        <v>***</v>
      </c>
      <c r="M83" s="72" t="str">
        <f t="shared" si="19"/>
        <v>***</v>
      </c>
      <c r="N83" s="71" t="str">
        <f>IF($G83=$D83,AJ$9,IF($G83=$AA$10,AJ$10,IF(LEFT($G83,5)=LEFT($AA$11,5),SUMIFS(DATA_FINAL!$AG$5:$AG$350,DATA_FINAL!$B$5:$B$350,$C83,DATA_FINAL!$D$5:$D$350,$D83),IF($G83="***","***",IFERROR(SUMIFS(DATA_FINAL!$AG$5:$AG$350,DATA_FINAL!$A$5:$A$350,$F83),"")))))</f>
        <v>***</v>
      </c>
      <c r="O83" s="307" t="str">
        <f t="shared" si="15"/>
        <v>***</v>
      </c>
    </row>
    <row r="84" spans="1:15" ht="15" customHeight="1" x14ac:dyDescent="0.35">
      <c r="A84" t="str">
        <f>IF(A83="","",IF(B83&gt;(SUMIFS(KEY!$Z$6:$Z$110,KEY!$X$6:$X$110,C84&amp;"-"&amp;A83)+1),IF((A83+1)&gt;$AA$7,"",(A83+1)),A83))</f>
        <v/>
      </c>
      <c r="B84" t="str">
        <f>IF(A84="","",COUNTIFS($A$9:$A84,A84)-2)</f>
        <v/>
      </c>
      <c r="C84" t="str">
        <f t="shared" si="14"/>
        <v>AutoTrader</v>
      </c>
      <c r="D84" t="str">
        <f>IFERROR(VLOOKUP($C84&amp;"-"&amp;$A84,KEY!$X$6:$Y$110,2,FALSE),"")</f>
        <v/>
      </c>
      <c r="E84" t="str">
        <f>IF(B84=-1,"*N",IF(B84=0,"*H",IF(B84&lt;(COUNTIFS(DATA_FINAL!$B$5:$B$350,C84,DATA_FINAL!$D$5:$D$350,D84)+1),VLOOKUP(C84&amp;"-"&amp;D84&amp;"-"&amp;B84,DATA_FINAL!$F$5:$G$350,2,FALSE),IF(B84=(COUNTIFS(DATA_FINAL!$B$5:$B$350,C84,DATA_FINAL!$D$5:$D$350,D84)+1),"*T",""))))</f>
        <v/>
      </c>
      <c r="F84" t="str">
        <f t="shared" si="16"/>
        <v/>
      </c>
      <c r="G84" s="64" t="str">
        <f>IF(E84="","***",IF(E84="*N",D84,IF(E84="*H",AA$10,IF(E84="*T","TOTAL (Store Count: "&amp;B83&amp;")",IFERROR(VLOOKUP(F84,DATA_FINAL!$A$5:$G$324,7,FALSE),"")))))</f>
        <v>***</v>
      </c>
      <c r="H84" s="71" t="str">
        <f>IF($G84=$D84,AF$9,IF($G84=$AA$10,AF$10,IF(LEFT($G84,5)=LEFT($AA$11,5),SUMIFS(DATA_FINAL!$AC$5:$AC$350,DATA_FINAL!$B$5:$B$350,$C84,DATA_FINAL!$D$5:$D$350,$D84),IF($G84="***","***",IFERROR(SUMIFS(DATA_FINAL!$AC$5:$AC$350,DATA_FINAL!$A$5:$A$350,$F84),"")))))</f>
        <v>***</v>
      </c>
      <c r="I84" s="72" t="str">
        <f>IF($G84=$D84,AB$9,IF($G84=$AA$10,AB$10,IF(LEFT($G84,5)=LEFT($AA$11,5),SUMIFS(DATA_FINAL!$P$5:$P$350,DATA_FINAL!$B$5:$B$350,$C84,DATA_FINAL!$D$5:$D$350,$D84),IF($G84="***","***",IFERROR(SUMIFS(DATA_FINAL!$P$5:$P$350,DATA_FINAL!$A$5:$A$350,$F84),"")))))</f>
        <v>***</v>
      </c>
      <c r="J84" s="72" t="str">
        <f>IF($G84=$D84,AC$9,IF($G84=$AA$10,AC$10,IF(LEFT($G84,5)=LEFT($AA$11,5),SUMIFS(DATA_FINAL!$S$5:$S$350,DATA_FINAL!$B$5:$B$350,$C84,DATA_FINAL!$D$5:$D$350,$D84),IF($G84="***","***",IFERROR(SUMIFS(DATA_FINAL!$S$5:$S$350,DATA_FINAL!$A$5:$A$350,$F84),"")))))</f>
        <v>***</v>
      </c>
      <c r="K84" s="84" t="str">
        <f t="shared" si="17"/>
        <v>***</v>
      </c>
      <c r="L84" s="72" t="str">
        <f t="shared" si="18"/>
        <v>***</v>
      </c>
      <c r="M84" s="72" t="str">
        <f t="shared" si="19"/>
        <v>***</v>
      </c>
      <c r="N84" s="71" t="str">
        <f>IF($G84=$D84,AJ$9,IF($G84=$AA$10,AJ$10,IF(LEFT($G84,5)=LEFT($AA$11,5),SUMIFS(DATA_FINAL!$AG$5:$AG$350,DATA_FINAL!$B$5:$B$350,$C84,DATA_FINAL!$D$5:$D$350,$D84),IF($G84="***","***",IFERROR(SUMIFS(DATA_FINAL!$AG$5:$AG$350,DATA_FINAL!$A$5:$A$350,$F84),"")))))</f>
        <v>***</v>
      </c>
      <c r="O84" s="307" t="str">
        <f t="shared" si="15"/>
        <v>***</v>
      </c>
    </row>
    <row r="85" spans="1:15" ht="15" customHeight="1" x14ac:dyDescent="0.35">
      <c r="A85" t="str">
        <f>IF(A84="","",IF(B84&gt;(SUMIFS(KEY!$Z$6:$Z$110,KEY!$X$6:$X$110,C85&amp;"-"&amp;A84)+1),IF((A84+1)&gt;$AA$7,"",(A84+1)),A84))</f>
        <v/>
      </c>
      <c r="B85" t="str">
        <f>IF(A85="","",COUNTIFS($A$9:$A85,A85)-2)</f>
        <v/>
      </c>
      <c r="C85" t="str">
        <f t="shared" si="14"/>
        <v>AutoTrader</v>
      </c>
      <c r="D85" t="str">
        <f>IFERROR(VLOOKUP($C85&amp;"-"&amp;$A85,KEY!$X$6:$Y$110,2,FALSE),"")</f>
        <v/>
      </c>
      <c r="E85" t="str">
        <f>IF(B85=-1,"*N",IF(B85=0,"*H",IF(B85&lt;(COUNTIFS(DATA_FINAL!$B$5:$B$350,C85,DATA_FINAL!$D$5:$D$350,D85)+1),VLOOKUP(C85&amp;"-"&amp;D85&amp;"-"&amp;B85,DATA_FINAL!$F$5:$G$350,2,FALSE),IF(B85=(COUNTIFS(DATA_FINAL!$B$5:$B$350,C85,DATA_FINAL!$D$5:$D$350,D85)+1),"*T",""))))</f>
        <v/>
      </c>
      <c r="F85" t="str">
        <f t="shared" si="16"/>
        <v/>
      </c>
      <c r="G85" s="64" t="str">
        <f>IF(E85="","***",IF(E85="*N",D85,IF(E85="*H",AA$10,IF(E85="*T","TOTAL (Store Count: "&amp;B84&amp;")",IFERROR(VLOOKUP(F85,DATA_FINAL!$A$5:$G$324,7,FALSE),"")))))</f>
        <v>***</v>
      </c>
      <c r="H85" s="71" t="str">
        <f>IF($G85=$D85,AF$9,IF($G85=$AA$10,AF$10,IF(LEFT($G85,5)=LEFT($AA$11,5),SUMIFS(DATA_FINAL!$AC$5:$AC$350,DATA_FINAL!$B$5:$B$350,$C85,DATA_FINAL!$D$5:$D$350,$D85),IF($G85="***","***",IFERROR(SUMIFS(DATA_FINAL!$AC$5:$AC$350,DATA_FINAL!$A$5:$A$350,$F85),"")))))</f>
        <v>***</v>
      </c>
      <c r="I85" s="72" t="str">
        <f>IF($G85=$D85,AB$9,IF($G85=$AA$10,AB$10,IF(LEFT($G85,5)=LEFT($AA$11,5),SUMIFS(DATA_FINAL!$P$5:$P$350,DATA_FINAL!$B$5:$B$350,$C85,DATA_FINAL!$D$5:$D$350,$D85),IF($G85="***","***",IFERROR(SUMIFS(DATA_FINAL!$P$5:$P$350,DATA_FINAL!$A$5:$A$350,$F85),"")))))</f>
        <v>***</v>
      </c>
      <c r="J85" s="72" t="str">
        <f>IF($G85=$D85,AC$9,IF($G85=$AA$10,AC$10,IF(LEFT($G85,5)=LEFT($AA$11,5),SUMIFS(DATA_FINAL!$S$5:$S$350,DATA_FINAL!$B$5:$B$350,$C85,DATA_FINAL!$D$5:$D$350,$D85),IF($G85="***","***",IFERROR(SUMIFS(DATA_FINAL!$S$5:$S$350,DATA_FINAL!$A$5:$A$350,$F85),"")))))</f>
        <v>***</v>
      </c>
      <c r="K85" s="84" t="str">
        <f t="shared" si="17"/>
        <v>***</v>
      </c>
      <c r="L85" s="72" t="str">
        <f t="shared" si="18"/>
        <v>***</v>
      </c>
      <c r="M85" s="72" t="str">
        <f t="shared" si="19"/>
        <v>***</v>
      </c>
      <c r="N85" s="71" t="str">
        <f>IF($G85=$D85,AJ$9,IF($G85=$AA$10,AJ$10,IF(LEFT($G85,5)=LEFT($AA$11,5),SUMIFS(DATA_FINAL!$AG$5:$AG$350,DATA_FINAL!$B$5:$B$350,$C85,DATA_FINAL!$D$5:$D$350,$D85),IF($G85="***","***",IFERROR(SUMIFS(DATA_FINAL!$AG$5:$AG$350,DATA_FINAL!$A$5:$A$350,$F85),"")))))</f>
        <v>***</v>
      </c>
      <c r="O85" s="307" t="str">
        <f t="shared" si="15"/>
        <v>***</v>
      </c>
    </row>
    <row r="86" spans="1:15" ht="15" customHeight="1" x14ac:dyDescent="0.35">
      <c r="A86" t="str">
        <f>IF(A85="","",IF(B85&gt;(SUMIFS(KEY!$Z$6:$Z$110,KEY!$X$6:$X$110,C86&amp;"-"&amp;A85)+1),IF((A85+1)&gt;$AA$7,"",(A85+1)),A85))</f>
        <v/>
      </c>
      <c r="B86" t="str">
        <f>IF(A86="","",COUNTIFS($A$9:$A86,A86)-2)</f>
        <v/>
      </c>
      <c r="C86" t="str">
        <f t="shared" si="14"/>
        <v>AutoTrader</v>
      </c>
      <c r="D86" t="str">
        <f>IFERROR(VLOOKUP($C86&amp;"-"&amp;$A86,KEY!$X$6:$Y$110,2,FALSE),"")</f>
        <v/>
      </c>
      <c r="E86" t="str">
        <f>IF(B86=-1,"*N",IF(B86=0,"*H",IF(B86&lt;(COUNTIFS(DATA_FINAL!$B$5:$B$350,C86,DATA_FINAL!$D$5:$D$350,D86)+1),VLOOKUP(C86&amp;"-"&amp;D86&amp;"-"&amp;B86,DATA_FINAL!$F$5:$G$350,2,FALSE),IF(B86=(COUNTIFS(DATA_FINAL!$B$5:$B$350,C86,DATA_FINAL!$D$5:$D$350,D86)+1),"*T",""))))</f>
        <v/>
      </c>
      <c r="F86" t="str">
        <f t="shared" si="16"/>
        <v/>
      </c>
      <c r="G86" s="64" t="str">
        <f>IF(E86="","***",IF(E86="*N",D86,IF(E86="*H",AA$10,IF(E86="*T","TOTAL (Store Count: "&amp;B85&amp;")",IFERROR(VLOOKUP(F86,DATA_FINAL!$A$5:$G$324,7,FALSE),"")))))</f>
        <v>***</v>
      </c>
      <c r="H86" s="71" t="str">
        <f>IF($G86=$D86,AF$9,IF($G86=$AA$10,AF$10,IF(LEFT($G86,5)=LEFT($AA$11,5),SUMIFS(DATA_FINAL!$AC$5:$AC$350,DATA_FINAL!$B$5:$B$350,$C86,DATA_FINAL!$D$5:$D$350,$D86),IF($G86="***","***",IFERROR(SUMIFS(DATA_FINAL!$AC$5:$AC$350,DATA_FINAL!$A$5:$A$350,$F86),"")))))</f>
        <v>***</v>
      </c>
      <c r="I86" s="72" t="str">
        <f>IF($G86=$D86,AB$9,IF($G86=$AA$10,AB$10,IF(LEFT($G86,5)=LEFT($AA$11,5),SUMIFS(DATA_FINAL!$P$5:$P$350,DATA_FINAL!$B$5:$B$350,$C86,DATA_FINAL!$D$5:$D$350,$D86),IF($G86="***","***",IFERROR(SUMIFS(DATA_FINAL!$P$5:$P$350,DATA_FINAL!$A$5:$A$350,$F86),"")))))</f>
        <v>***</v>
      </c>
      <c r="J86" s="72" t="str">
        <f>IF($G86=$D86,AC$9,IF($G86=$AA$10,AC$10,IF(LEFT($G86,5)=LEFT($AA$11,5),SUMIFS(DATA_FINAL!$S$5:$S$350,DATA_FINAL!$B$5:$B$350,$C86,DATA_FINAL!$D$5:$D$350,$D86),IF($G86="***","***",IFERROR(SUMIFS(DATA_FINAL!$S$5:$S$350,DATA_FINAL!$A$5:$A$350,$F86),"")))))</f>
        <v>***</v>
      </c>
      <c r="K86" s="84" t="str">
        <f t="shared" si="17"/>
        <v>***</v>
      </c>
      <c r="L86" s="72" t="str">
        <f t="shared" si="18"/>
        <v>***</v>
      </c>
      <c r="M86" s="72" t="str">
        <f t="shared" si="19"/>
        <v>***</v>
      </c>
      <c r="N86" s="71" t="str">
        <f>IF($G86=$D86,AJ$9,IF($G86=$AA$10,AJ$10,IF(LEFT($G86,5)=LEFT($AA$11,5),SUMIFS(DATA_FINAL!$AG$5:$AG$350,DATA_FINAL!$B$5:$B$350,$C86,DATA_FINAL!$D$5:$D$350,$D86),IF($G86="***","***",IFERROR(SUMIFS(DATA_FINAL!$AG$5:$AG$350,DATA_FINAL!$A$5:$A$350,$F86),"")))))</f>
        <v>***</v>
      </c>
      <c r="O86" s="307" t="str">
        <f t="shared" si="15"/>
        <v>***</v>
      </c>
    </row>
    <row r="87" spans="1:15" ht="15" customHeight="1" x14ac:dyDescent="0.35">
      <c r="A87" t="str">
        <f>IF(A86="","",IF(B86&gt;(SUMIFS(KEY!$Z$6:$Z$110,KEY!$X$6:$X$110,C87&amp;"-"&amp;A86)+1),IF((A86+1)&gt;$AA$7,"",(A86+1)),A86))</f>
        <v/>
      </c>
      <c r="B87" t="str">
        <f>IF(A87="","",COUNTIFS($A$9:$A87,A87)-2)</f>
        <v/>
      </c>
      <c r="C87" t="str">
        <f t="shared" si="14"/>
        <v>AutoTrader</v>
      </c>
      <c r="D87" t="str">
        <f>IFERROR(VLOOKUP($C87&amp;"-"&amp;$A87,KEY!$X$6:$Y$110,2,FALSE),"")</f>
        <v/>
      </c>
      <c r="E87" t="str">
        <f>IF(B87=-1,"*N",IF(B87=0,"*H",IF(B87&lt;(COUNTIFS(DATA_FINAL!$B$5:$B$350,C87,DATA_FINAL!$D$5:$D$350,D87)+1),VLOOKUP(C87&amp;"-"&amp;D87&amp;"-"&amp;B87,DATA_FINAL!$F$5:$G$350,2,FALSE),IF(B87=(COUNTIFS(DATA_FINAL!$B$5:$B$350,C87,DATA_FINAL!$D$5:$D$350,D87)+1),"*T",""))))</f>
        <v/>
      </c>
      <c r="F87" t="str">
        <f t="shared" si="16"/>
        <v/>
      </c>
      <c r="G87" s="64" t="str">
        <f>IF(E87="","***",IF(E87="*N",D87,IF(E87="*H",AA$10,IF(E87="*T","TOTAL (Store Count: "&amp;B86&amp;")",IFERROR(VLOOKUP(F87,DATA_FINAL!$A$5:$G$324,7,FALSE),"")))))</f>
        <v>***</v>
      </c>
      <c r="H87" s="71" t="str">
        <f>IF($G87=$D87,AF$9,IF($G87=$AA$10,AF$10,IF(LEFT($G87,5)=LEFT($AA$11,5),SUMIFS(DATA_FINAL!$AC$5:$AC$350,DATA_FINAL!$B$5:$B$350,$C87,DATA_FINAL!$D$5:$D$350,$D87),IF($G87="***","***",IFERROR(SUMIFS(DATA_FINAL!$AC$5:$AC$350,DATA_FINAL!$A$5:$A$350,$F87),"")))))</f>
        <v>***</v>
      </c>
      <c r="I87" s="72" t="str">
        <f>IF($G87=$D87,AB$9,IF($G87=$AA$10,AB$10,IF(LEFT($G87,5)=LEFT($AA$11,5),SUMIFS(DATA_FINAL!$P$5:$P$350,DATA_FINAL!$B$5:$B$350,$C87,DATA_FINAL!$D$5:$D$350,$D87),IF($G87="***","***",IFERROR(SUMIFS(DATA_FINAL!$P$5:$P$350,DATA_FINAL!$A$5:$A$350,$F87),"")))))</f>
        <v>***</v>
      </c>
      <c r="J87" s="72" t="str">
        <f>IF($G87=$D87,AC$9,IF($G87=$AA$10,AC$10,IF(LEFT($G87,5)=LEFT($AA$11,5),SUMIFS(DATA_FINAL!$S$5:$S$350,DATA_FINAL!$B$5:$B$350,$C87,DATA_FINAL!$D$5:$D$350,$D87),IF($G87="***","***",IFERROR(SUMIFS(DATA_FINAL!$S$5:$S$350,DATA_FINAL!$A$5:$A$350,$F87),"")))))</f>
        <v>***</v>
      </c>
      <c r="K87" s="84" t="str">
        <f t="shared" si="17"/>
        <v>***</v>
      </c>
      <c r="L87" s="72" t="str">
        <f t="shared" si="18"/>
        <v>***</v>
      </c>
      <c r="M87" s="72" t="str">
        <f t="shared" si="19"/>
        <v>***</v>
      </c>
      <c r="N87" s="71" t="str">
        <f>IF($G87=$D87,AJ$9,IF($G87=$AA$10,AJ$10,IF(LEFT($G87,5)=LEFT($AA$11,5),SUMIFS(DATA_FINAL!$AG$5:$AG$350,DATA_FINAL!$B$5:$B$350,$C87,DATA_FINAL!$D$5:$D$350,$D87),IF($G87="***","***",IFERROR(SUMIFS(DATA_FINAL!$AG$5:$AG$350,DATA_FINAL!$A$5:$A$350,$F87),"")))))</f>
        <v>***</v>
      </c>
      <c r="O87" s="307" t="str">
        <f t="shared" si="15"/>
        <v>***</v>
      </c>
    </row>
    <row r="88" spans="1:15" ht="15" customHeight="1" x14ac:dyDescent="0.35">
      <c r="A88" t="str">
        <f>IF(A87="","",IF(B87&gt;(SUMIFS(KEY!$Z$6:$Z$110,KEY!$X$6:$X$110,C88&amp;"-"&amp;A87)+1),IF((A87+1)&gt;$AA$7,"",(A87+1)),A87))</f>
        <v/>
      </c>
      <c r="B88" t="str">
        <f>IF(A88="","",COUNTIFS($A$9:$A88,A88)-2)</f>
        <v/>
      </c>
      <c r="C88" t="str">
        <f t="shared" si="14"/>
        <v>AutoTrader</v>
      </c>
      <c r="D88" t="str">
        <f>IFERROR(VLOOKUP($C88&amp;"-"&amp;$A88,KEY!$X$6:$Y$110,2,FALSE),"")</f>
        <v/>
      </c>
      <c r="E88" t="str">
        <f>IF(B88=-1,"*N",IF(B88=0,"*H",IF(B88&lt;(COUNTIFS(DATA_FINAL!$B$5:$B$350,C88,DATA_FINAL!$D$5:$D$350,D88)+1),VLOOKUP(C88&amp;"-"&amp;D88&amp;"-"&amp;B88,DATA_FINAL!$F$5:$G$350,2,FALSE),IF(B88=(COUNTIFS(DATA_FINAL!$B$5:$B$350,C88,DATA_FINAL!$D$5:$D$350,D88)+1),"*T",""))))</f>
        <v/>
      </c>
      <c r="F88" t="str">
        <f t="shared" si="16"/>
        <v/>
      </c>
      <c r="G88" s="64" t="str">
        <f>IF(E88="","***",IF(E88="*N",D88,IF(E88="*H",AA$10,IF(E88="*T","TOTAL (Store Count: "&amp;B87&amp;")",IFERROR(VLOOKUP(F88,DATA_FINAL!$A$5:$G$324,7,FALSE),"")))))</f>
        <v>***</v>
      </c>
      <c r="H88" s="71" t="str">
        <f>IF($G88=$D88,AF$9,IF($G88=$AA$10,AF$10,IF(LEFT($G88,5)=LEFT($AA$11,5),SUMIFS(DATA_FINAL!$AC$5:$AC$350,DATA_FINAL!$B$5:$B$350,$C88,DATA_FINAL!$D$5:$D$350,$D88),IF($G88="***","***",IFERROR(SUMIFS(DATA_FINAL!$AC$5:$AC$350,DATA_FINAL!$A$5:$A$350,$F88),"")))))</f>
        <v>***</v>
      </c>
      <c r="I88" s="72" t="str">
        <f>IF($G88=$D88,AB$9,IF($G88=$AA$10,AB$10,IF(LEFT($G88,5)=LEFT($AA$11,5),SUMIFS(DATA_FINAL!$P$5:$P$350,DATA_FINAL!$B$5:$B$350,$C88,DATA_FINAL!$D$5:$D$350,$D88),IF($G88="***","***",IFERROR(SUMIFS(DATA_FINAL!$P$5:$P$350,DATA_FINAL!$A$5:$A$350,$F88),"")))))</f>
        <v>***</v>
      </c>
      <c r="J88" s="72" t="str">
        <f>IF($G88=$D88,AC$9,IF($G88=$AA$10,AC$10,IF(LEFT($G88,5)=LEFT($AA$11,5),SUMIFS(DATA_FINAL!$S$5:$S$350,DATA_FINAL!$B$5:$B$350,$C88,DATA_FINAL!$D$5:$D$350,$D88),IF($G88="***","***",IFERROR(SUMIFS(DATA_FINAL!$S$5:$S$350,DATA_FINAL!$A$5:$A$350,$F88),"")))))</f>
        <v>***</v>
      </c>
      <c r="K88" s="84" t="str">
        <f t="shared" si="17"/>
        <v>***</v>
      </c>
      <c r="L88" s="72" t="str">
        <f t="shared" si="18"/>
        <v>***</v>
      </c>
      <c r="M88" s="72" t="str">
        <f t="shared" si="19"/>
        <v>***</v>
      </c>
      <c r="N88" s="71" t="str">
        <f>IF($G88=$D88,AJ$9,IF($G88=$AA$10,AJ$10,IF(LEFT($G88,5)=LEFT($AA$11,5),SUMIFS(DATA_FINAL!$AG$5:$AG$350,DATA_FINAL!$B$5:$B$350,$C88,DATA_FINAL!$D$5:$D$350,$D88),IF($G88="***","***",IFERROR(SUMIFS(DATA_FINAL!$AG$5:$AG$350,DATA_FINAL!$A$5:$A$350,$F88),"")))))</f>
        <v>***</v>
      </c>
      <c r="O88" s="307" t="str">
        <f t="shared" si="15"/>
        <v>***</v>
      </c>
    </row>
    <row r="89" spans="1:15" ht="15" customHeight="1" x14ac:dyDescent="0.35">
      <c r="A89" t="str">
        <f>IF(A88="","",IF(B88&gt;(SUMIFS(KEY!$Z$6:$Z$110,KEY!$X$6:$X$110,C89&amp;"-"&amp;A88)+1),IF((A88+1)&gt;$AA$7,"",(A88+1)),A88))</f>
        <v/>
      </c>
      <c r="B89" t="str">
        <f>IF(A89="","",COUNTIFS($A$9:$A89,A89)-2)</f>
        <v/>
      </c>
      <c r="C89" t="str">
        <f t="shared" si="14"/>
        <v>AutoTrader</v>
      </c>
      <c r="D89" t="str">
        <f>IFERROR(VLOOKUP($C89&amp;"-"&amp;$A89,KEY!$X$6:$Y$110,2,FALSE),"")</f>
        <v/>
      </c>
      <c r="E89" t="str">
        <f>IF(B89=-1,"*N",IF(B89=0,"*H",IF(B89&lt;(COUNTIFS(DATA_FINAL!$B$5:$B$350,C89,DATA_FINAL!$D$5:$D$350,D89)+1),VLOOKUP(C89&amp;"-"&amp;D89&amp;"-"&amp;B89,DATA_FINAL!$F$5:$G$350,2,FALSE),IF(B89=(COUNTIFS(DATA_FINAL!$B$5:$B$350,C89,DATA_FINAL!$D$5:$D$350,D89)+1),"*T",""))))</f>
        <v/>
      </c>
      <c r="F89" t="str">
        <f t="shared" si="16"/>
        <v/>
      </c>
      <c r="G89" s="64" t="str">
        <f>IF(E89="","***",IF(E89="*N",D89,IF(E89="*H",AA$10,IF(E89="*T","TOTAL (Store Count: "&amp;B88&amp;")",IFERROR(VLOOKUP(F89,DATA_FINAL!$A$5:$G$324,7,FALSE),"")))))</f>
        <v>***</v>
      </c>
      <c r="H89" s="71" t="str">
        <f>IF($G89=$D89,AF$9,IF($G89=$AA$10,AF$10,IF(LEFT($G89,5)=LEFT($AA$11,5),SUMIFS(DATA_FINAL!$AC$5:$AC$350,DATA_FINAL!$B$5:$B$350,$C89,DATA_FINAL!$D$5:$D$350,$D89),IF($G89="***","***",IFERROR(SUMIFS(DATA_FINAL!$AC$5:$AC$350,DATA_FINAL!$A$5:$A$350,$F89),"")))))</f>
        <v>***</v>
      </c>
      <c r="I89" s="72" t="str">
        <f>IF($G89=$D89,AB$9,IF($G89=$AA$10,AB$10,IF(LEFT($G89,5)=LEFT($AA$11,5),SUMIFS(DATA_FINAL!$P$5:$P$350,DATA_FINAL!$B$5:$B$350,$C89,DATA_FINAL!$D$5:$D$350,$D89),IF($G89="***","***",IFERROR(SUMIFS(DATA_FINAL!$P$5:$P$350,DATA_FINAL!$A$5:$A$350,$F89),"")))))</f>
        <v>***</v>
      </c>
      <c r="J89" s="72" t="str">
        <f>IF($G89=$D89,AC$9,IF($G89=$AA$10,AC$10,IF(LEFT($G89,5)=LEFT($AA$11,5),SUMIFS(DATA_FINAL!$S$5:$S$350,DATA_FINAL!$B$5:$B$350,$C89,DATA_FINAL!$D$5:$D$350,$D89),IF($G89="***","***",IFERROR(SUMIFS(DATA_FINAL!$S$5:$S$350,DATA_FINAL!$A$5:$A$350,$F89),"")))))</f>
        <v>***</v>
      </c>
      <c r="K89" s="84" t="str">
        <f t="shared" si="17"/>
        <v>***</v>
      </c>
      <c r="L89" s="72" t="str">
        <f t="shared" si="18"/>
        <v>***</v>
      </c>
      <c r="M89" s="72" t="str">
        <f t="shared" si="19"/>
        <v>***</v>
      </c>
      <c r="N89" s="71" t="str">
        <f>IF($G89=$D89,AJ$9,IF($G89=$AA$10,AJ$10,IF(LEFT($G89,5)=LEFT($AA$11,5),SUMIFS(DATA_FINAL!$AG$5:$AG$350,DATA_FINAL!$B$5:$B$350,$C89,DATA_FINAL!$D$5:$D$350,$D89),IF($G89="***","***",IFERROR(SUMIFS(DATA_FINAL!$AG$5:$AG$350,DATA_FINAL!$A$5:$A$350,$F89),"")))))</f>
        <v>***</v>
      </c>
      <c r="O89" s="307" t="str">
        <f t="shared" si="15"/>
        <v>***</v>
      </c>
    </row>
    <row r="90" spans="1:15" ht="15" customHeight="1" x14ac:dyDescent="0.35">
      <c r="A90" t="str">
        <f>IF(A89="","",IF(B89&gt;(SUMIFS(KEY!$Z$6:$Z$110,KEY!$X$6:$X$110,C90&amp;"-"&amp;A89)+1),IF((A89+1)&gt;$AA$7,"",(A89+1)),A89))</f>
        <v/>
      </c>
      <c r="B90" t="str">
        <f>IF(A90="","",COUNTIFS($A$9:$A90,A90)-2)</f>
        <v/>
      </c>
      <c r="C90" t="str">
        <f t="shared" si="14"/>
        <v>AutoTrader</v>
      </c>
      <c r="D90" t="str">
        <f>IFERROR(VLOOKUP($C90&amp;"-"&amp;$A90,KEY!$X$6:$Y$110,2,FALSE),"")</f>
        <v/>
      </c>
      <c r="E90" t="str">
        <f>IF(B90=-1,"*N",IF(B90=0,"*H",IF(B90&lt;(COUNTIFS(DATA_FINAL!$B$5:$B$350,C90,DATA_FINAL!$D$5:$D$350,D90)+1),VLOOKUP(C90&amp;"-"&amp;D90&amp;"-"&amp;B90,DATA_FINAL!$F$5:$G$350,2,FALSE),IF(B90=(COUNTIFS(DATA_FINAL!$B$5:$B$350,C90,DATA_FINAL!$D$5:$D$350,D90)+1),"*T",""))))</f>
        <v/>
      </c>
      <c r="F90" t="str">
        <f t="shared" si="16"/>
        <v/>
      </c>
      <c r="G90" s="64" t="str">
        <f>IF(E90="","***",IF(E90="*N",D90,IF(E90="*H",AA$10,IF(E90="*T","TOTAL (Store Count: "&amp;B89&amp;")",IFERROR(VLOOKUP(F90,DATA_FINAL!$A$5:$G$324,7,FALSE),"")))))</f>
        <v>***</v>
      </c>
      <c r="H90" s="71" t="str">
        <f>IF($G90=$D90,AF$9,IF($G90=$AA$10,AF$10,IF(LEFT($G90,5)=LEFT($AA$11,5),SUMIFS(DATA_FINAL!$AC$5:$AC$350,DATA_FINAL!$B$5:$B$350,$C90,DATA_FINAL!$D$5:$D$350,$D90),IF($G90="***","***",IFERROR(SUMIFS(DATA_FINAL!$AC$5:$AC$350,DATA_FINAL!$A$5:$A$350,$F90),"")))))</f>
        <v>***</v>
      </c>
      <c r="I90" s="72" t="str">
        <f>IF($G90=$D90,AB$9,IF($G90=$AA$10,AB$10,IF(LEFT($G90,5)=LEFT($AA$11,5),SUMIFS(DATA_FINAL!$P$5:$P$350,DATA_FINAL!$B$5:$B$350,$C90,DATA_FINAL!$D$5:$D$350,$D90),IF($G90="***","***",IFERROR(SUMIFS(DATA_FINAL!$P$5:$P$350,DATA_FINAL!$A$5:$A$350,$F90),"")))))</f>
        <v>***</v>
      </c>
      <c r="J90" s="72" t="str">
        <f>IF($G90=$D90,AC$9,IF($G90=$AA$10,AC$10,IF(LEFT($G90,5)=LEFT($AA$11,5),SUMIFS(DATA_FINAL!$S$5:$S$350,DATA_FINAL!$B$5:$B$350,$C90,DATA_FINAL!$D$5:$D$350,$D90),IF($G90="***","***",IFERROR(SUMIFS(DATA_FINAL!$S$5:$S$350,DATA_FINAL!$A$5:$A$350,$F90),"")))))</f>
        <v>***</v>
      </c>
      <c r="K90" s="84" t="str">
        <f t="shared" si="17"/>
        <v>***</v>
      </c>
      <c r="L90" s="72" t="str">
        <f t="shared" si="18"/>
        <v>***</v>
      </c>
      <c r="M90" s="72" t="str">
        <f t="shared" si="19"/>
        <v>***</v>
      </c>
      <c r="N90" s="71" t="str">
        <f>IF($G90=$D90,AJ$9,IF($G90=$AA$10,AJ$10,IF(LEFT($G90,5)=LEFT($AA$11,5),SUMIFS(DATA_FINAL!$AG$5:$AG$350,DATA_FINAL!$B$5:$B$350,$C90,DATA_FINAL!$D$5:$D$350,$D90),IF($G90="***","***",IFERROR(SUMIFS(DATA_FINAL!$AG$5:$AG$350,DATA_FINAL!$A$5:$A$350,$F90),"")))))</f>
        <v>***</v>
      </c>
      <c r="O90" s="307" t="str">
        <f t="shared" si="15"/>
        <v>***</v>
      </c>
    </row>
    <row r="91" spans="1:15" ht="15" customHeight="1" x14ac:dyDescent="0.35">
      <c r="A91" t="str">
        <f>IF(A90="","",IF(B90&gt;(SUMIFS(KEY!$Z$6:$Z$110,KEY!$X$6:$X$110,C91&amp;"-"&amp;A90)+1),IF((A90+1)&gt;$AA$7,"",(A90+1)),A90))</f>
        <v/>
      </c>
      <c r="B91" t="str">
        <f>IF(A91="","",COUNTIFS($A$9:$A91,A91)-2)</f>
        <v/>
      </c>
      <c r="C91" t="str">
        <f t="shared" si="14"/>
        <v>AutoTrader</v>
      </c>
      <c r="D91" t="str">
        <f>IFERROR(VLOOKUP($C91&amp;"-"&amp;$A91,KEY!$X$6:$Y$110,2,FALSE),"")</f>
        <v/>
      </c>
      <c r="E91" t="str">
        <f>IF(B91=-1,"*N",IF(B91=0,"*H",IF(B91&lt;(COUNTIFS(DATA_FINAL!$B$5:$B$350,C91,DATA_FINAL!$D$5:$D$350,D91)+1),VLOOKUP(C91&amp;"-"&amp;D91&amp;"-"&amp;B91,DATA_FINAL!$F$5:$G$350,2,FALSE),IF(B91=(COUNTIFS(DATA_FINAL!$B$5:$B$350,C91,DATA_FINAL!$D$5:$D$350,D91)+1),"*T",""))))</f>
        <v/>
      </c>
      <c r="F91" t="str">
        <f t="shared" si="16"/>
        <v/>
      </c>
      <c r="G91" s="64" t="str">
        <f>IF(E91="","***",IF(E91="*N",D91,IF(E91="*H",AA$10,IF(E91="*T","TOTAL (Store Count: "&amp;B90&amp;")",IFERROR(VLOOKUP(F91,DATA_FINAL!$A$5:$G$324,7,FALSE),"")))))</f>
        <v>***</v>
      </c>
      <c r="H91" s="71" t="str">
        <f>IF($G91=$D91,AF$9,IF($G91=$AA$10,AF$10,IF(LEFT($G91,5)=LEFT($AA$11,5),SUMIFS(DATA_FINAL!$AC$5:$AC$350,DATA_FINAL!$B$5:$B$350,$C91,DATA_FINAL!$D$5:$D$350,$D91),IF($G91="***","***",IFERROR(SUMIFS(DATA_FINAL!$AC$5:$AC$350,DATA_FINAL!$A$5:$A$350,$F91),"")))))</f>
        <v>***</v>
      </c>
      <c r="I91" s="72" t="str">
        <f>IF($G91=$D91,AB$9,IF($G91=$AA$10,AB$10,IF(LEFT($G91,5)=LEFT($AA$11,5),SUMIFS(DATA_FINAL!$P$5:$P$350,DATA_FINAL!$B$5:$B$350,$C91,DATA_FINAL!$D$5:$D$350,$D91),IF($G91="***","***",IFERROR(SUMIFS(DATA_FINAL!$P$5:$P$350,DATA_FINAL!$A$5:$A$350,$F91),"")))))</f>
        <v>***</v>
      </c>
      <c r="J91" s="72" t="str">
        <f>IF($G91=$D91,AC$9,IF($G91=$AA$10,AC$10,IF(LEFT($G91,5)=LEFT($AA$11,5),SUMIFS(DATA_FINAL!$S$5:$S$350,DATA_FINAL!$B$5:$B$350,$C91,DATA_FINAL!$D$5:$D$350,$D91),IF($G91="***","***",IFERROR(SUMIFS(DATA_FINAL!$S$5:$S$350,DATA_FINAL!$A$5:$A$350,$F91),"")))))</f>
        <v>***</v>
      </c>
      <c r="K91" s="84" t="str">
        <f t="shared" si="17"/>
        <v>***</v>
      </c>
      <c r="L91" s="72" t="str">
        <f t="shared" si="18"/>
        <v>***</v>
      </c>
      <c r="M91" s="72" t="str">
        <f t="shared" si="19"/>
        <v>***</v>
      </c>
      <c r="N91" s="71" t="str">
        <f>IF($G91=$D91,AJ$9,IF($G91=$AA$10,AJ$10,IF(LEFT($G91,5)=LEFT($AA$11,5),SUMIFS(DATA_FINAL!$AG$5:$AG$350,DATA_FINAL!$B$5:$B$350,$C91,DATA_FINAL!$D$5:$D$350,$D91),IF($G91="***","***",IFERROR(SUMIFS(DATA_FINAL!$AG$5:$AG$350,DATA_FINAL!$A$5:$A$350,$F91),"")))))</f>
        <v>***</v>
      </c>
      <c r="O91" s="307" t="str">
        <f t="shared" si="15"/>
        <v>***</v>
      </c>
    </row>
    <row r="92" spans="1:15" ht="15" customHeight="1" x14ac:dyDescent="0.35">
      <c r="A92" t="str">
        <f>IF(A91="","",IF(B91&gt;(SUMIFS(KEY!$Z$6:$Z$110,KEY!$X$6:$X$110,C92&amp;"-"&amp;A91)+1),IF((A91+1)&gt;$AA$7,"",(A91+1)),A91))</f>
        <v/>
      </c>
      <c r="B92" t="str">
        <f>IF(A92="","",COUNTIFS($A$9:$A92,A92)-2)</f>
        <v/>
      </c>
      <c r="C92" t="str">
        <f t="shared" si="14"/>
        <v>AutoTrader</v>
      </c>
      <c r="D92" t="str">
        <f>IFERROR(VLOOKUP($C92&amp;"-"&amp;$A92,KEY!$X$6:$Y$110,2,FALSE),"")</f>
        <v/>
      </c>
      <c r="E92" t="str">
        <f>IF(B92=-1,"*N",IF(B92=0,"*H",IF(B92&lt;(COUNTIFS(DATA_FINAL!$B$5:$B$350,C92,DATA_FINAL!$D$5:$D$350,D92)+1),VLOOKUP(C92&amp;"-"&amp;D92&amp;"-"&amp;B92,DATA_FINAL!$F$5:$G$350,2,FALSE),IF(B92=(COUNTIFS(DATA_FINAL!$B$5:$B$350,C92,DATA_FINAL!$D$5:$D$350,D92)+1),"*T",""))))</f>
        <v/>
      </c>
      <c r="F92" t="str">
        <f t="shared" si="16"/>
        <v/>
      </c>
      <c r="G92" s="64" t="str">
        <f>IF(E92="","***",IF(E92="*N",D92,IF(E92="*H",AA$10,IF(E92="*T","TOTAL (Store Count: "&amp;B91&amp;")",IFERROR(VLOOKUP(F92,DATA_FINAL!$A$5:$G$324,7,FALSE),"")))))</f>
        <v>***</v>
      </c>
      <c r="H92" s="71" t="str">
        <f>IF($G92=$D92,AF$9,IF($G92=$AA$10,AF$10,IF(LEFT($G92,5)=LEFT($AA$11,5),SUMIFS(DATA_FINAL!$AC$5:$AC$350,DATA_FINAL!$B$5:$B$350,$C92,DATA_FINAL!$D$5:$D$350,$D92),IF($G92="***","***",IFERROR(SUMIFS(DATA_FINAL!$AC$5:$AC$350,DATA_FINAL!$A$5:$A$350,$F92),"")))))</f>
        <v>***</v>
      </c>
      <c r="I92" s="72" t="str">
        <f>IF($G92=$D92,AB$9,IF($G92=$AA$10,AB$10,IF(LEFT($G92,5)=LEFT($AA$11,5),SUMIFS(DATA_FINAL!$P$5:$P$350,DATA_FINAL!$B$5:$B$350,$C92,DATA_FINAL!$D$5:$D$350,$D92),IF($G92="***","***",IFERROR(SUMIFS(DATA_FINAL!$P$5:$P$350,DATA_FINAL!$A$5:$A$350,$F92),"")))))</f>
        <v>***</v>
      </c>
      <c r="J92" s="72" t="str">
        <f>IF($G92=$D92,AC$9,IF($G92=$AA$10,AC$10,IF(LEFT($G92,5)=LEFT($AA$11,5),SUMIFS(DATA_FINAL!$S$5:$S$350,DATA_FINAL!$B$5:$B$350,$C92,DATA_FINAL!$D$5:$D$350,$D92),IF($G92="***","***",IFERROR(SUMIFS(DATA_FINAL!$S$5:$S$350,DATA_FINAL!$A$5:$A$350,$F92),"")))))</f>
        <v>***</v>
      </c>
      <c r="K92" s="84" t="str">
        <f t="shared" si="17"/>
        <v>***</v>
      </c>
      <c r="L92" s="72" t="str">
        <f t="shared" si="18"/>
        <v>***</v>
      </c>
      <c r="M92" s="72" t="str">
        <f t="shared" si="19"/>
        <v>***</v>
      </c>
      <c r="N92" s="71" t="str">
        <f>IF($G92=$D92,AJ$9,IF($G92=$AA$10,AJ$10,IF(LEFT($G92,5)=LEFT($AA$11,5),SUMIFS(DATA_FINAL!$AG$5:$AG$350,DATA_FINAL!$B$5:$B$350,$C92,DATA_FINAL!$D$5:$D$350,$D92),IF($G92="***","***",IFERROR(SUMIFS(DATA_FINAL!$AG$5:$AG$350,DATA_FINAL!$A$5:$A$350,$F92),"")))))</f>
        <v>***</v>
      </c>
      <c r="O92" s="307" t="str">
        <f t="shared" si="15"/>
        <v>***</v>
      </c>
    </row>
    <row r="93" spans="1:15" ht="15" customHeight="1" x14ac:dyDescent="0.35">
      <c r="A93" t="str">
        <f>IF(A92="","",IF(B92&gt;(SUMIFS(KEY!$Z$6:$Z$110,KEY!$X$6:$X$110,C93&amp;"-"&amp;A92)+1),IF((A92+1)&gt;$AA$7,"",(A92+1)),A92))</f>
        <v/>
      </c>
      <c r="B93" t="str">
        <f>IF(A93="","",COUNTIFS($A$9:$A93,A93)-2)</f>
        <v/>
      </c>
      <c r="C93" t="str">
        <f t="shared" si="14"/>
        <v>AutoTrader</v>
      </c>
      <c r="D93" t="str">
        <f>IFERROR(VLOOKUP($C93&amp;"-"&amp;$A93,KEY!$X$6:$Y$110,2,FALSE),"")</f>
        <v/>
      </c>
      <c r="E93" t="str">
        <f>IF(B93=-1,"*N",IF(B93=0,"*H",IF(B93&lt;(COUNTIFS(DATA_FINAL!$B$5:$B$350,C93,DATA_FINAL!$D$5:$D$350,D93)+1),VLOOKUP(C93&amp;"-"&amp;D93&amp;"-"&amp;B93,DATA_FINAL!$F$5:$G$350,2,FALSE),IF(B93=(COUNTIFS(DATA_FINAL!$B$5:$B$350,C93,DATA_FINAL!$D$5:$D$350,D93)+1),"*T",""))))</f>
        <v/>
      </c>
      <c r="F93" t="str">
        <f t="shared" si="16"/>
        <v/>
      </c>
      <c r="G93" s="64" t="str">
        <f>IF(E93="","***",IF(E93="*N",D93,IF(E93="*H",AA$10,IF(E93="*T","TOTAL (Store Count: "&amp;B92&amp;")",IFERROR(VLOOKUP(F93,DATA_FINAL!$A$5:$G$324,7,FALSE),"")))))</f>
        <v>***</v>
      </c>
      <c r="H93" s="71" t="str">
        <f>IF($G93=$D93,AF$9,IF($G93=$AA$10,AF$10,IF(LEFT($G93,5)=LEFT($AA$11,5),SUMIFS(DATA_FINAL!$AC$5:$AC$350,DATA_FINAL!$B$5:$B$350,$C93,DATA_FINAL!$D$5:$D$350,$D93),IF($G93="***","***",IFERROR(SUMIFS(DATA_FINAL!$AC$5:$AC$350,DATA_FINAL!$A$5:$A$350,$F93),"")))))</f>
        <v>***</v>
      </c>
      <c r="I93" s="72" t="str">
        <f>IF($G93=$D93,AB$9,IF($G93=$AA$10,AB$10,IF(LEFT($G93,5)=LEFT($AA$11,5),SUMIFS(DATA_FINAL!$P$5:$P$350,DATA_FINAL!$B$5:$B$350,$C93,DATA_FINAL!$D$5:$D$350,$D93),IF($G93="***","***",IFERROR(SUMIFS(DATA_FINAL!$P$5:$P$350,DATA_FINAL!$A$5:$A$350,$F93),"")))))</f>
        <v>***</v>
      </c>
      <c r="J93" s="72" t="str">
        <f>IF($G93=$D93,AC$9,IF($G93=$AA$10,AC$10,IF(LEFT($G93,5)=LEFT($AA$11,5),SUMIFS(DATA_FINAL!$S$5:$S$350,DATA_FINAL!$B$5:$B$350,$C93,DATA_FINAL!$D$5:$D$350,$D93),IF($G93="***","***",IFERROR(SUMIFS(DATA_FINAL!$S$5:$S$350,DATA_FINAL!$A$5:$A$350,$F93),"")))))</f>
        <v>***</v>
      </c>
      <c r="K93" s="84" t="str">
        <f t="shared" si="17"/>
        <v>***</v>
      </c>
      <c r="L93" s="72" t="str">
        <f t="shared" si="18"/>
        <v>***</v>
      </c>
      <c r="M93" s="72" t="str">
        <f t="shared" si="19"/>
        <v>***</v>
      </c>
      <c r="N93" s="71" t="str">
        <f>IF($G93=$D93,AJ$9,IF($G93=$AA$10,AJ$10,IF(LEFT($G93,5)=LEFT($AA$11,5),SUMIFS(DATA_FINAL!$AG$5:$AG$350,DATA_FINAL!$B$5:$B$350,$C93,DATA_FINAL!$D$5:$D$350,$D93),IF($G93="***","***",IFERROR(SUMIFS(DATA_FINAL!$AG$5:$AG$350,DATA_FINAL!$A$5:$A$350,$F93),"")))))</f>
        <v>***</v>
      </c>
      <c r="O93" s="307" t="str">
        <f t="shared" si="15"/>
        <v>***</v>
      </c>
    </row>
    <row r="94" spans="1:15" ht="15" customHeight="1" x14ac:dyDescent="0.35">
      <c r="A94" t="str">
        <f>IF(A93="","",IF(B93&gt;(SUMIFS(KEY!$Z$6:$Z$110,KEY!$X$6:$X$110,C94&amp;"-"&amp;A93)+1),IF((A93+1)&gt;$AA$7,"",(A93+1)),A93))</f>
        <v/>
      </c>
      <c r="B94" t="str">
        <f>IF(A94="","",COUNTIFS($A$9:$A94,A94)-2)</f>
        <v/>
      </c>
      <c r="C94" t="str">
        <f t="shared" si="14"/>
        <v>AutoTrader</v>
      </c>
      <c r="D94" t="str">
        <f>IFERROR(VLOOKUP($C94&amp;"-"&amp;$A94,KEY!$X$6:$Y$110,2,FALSE),"")</f>
        <v/>
      </c>
      <c r="E94" t="str">
        <f>IF(B94=-1,"*N",IF(B94=0,"*H",IF(B94&lt;(COUNTIFS(DATA_FINAL!$B$5:$B$350,C94,DATA_FINAL!$D$5:$D$350,D94)+1),VLOOKUP(C94&amp;"-"&amp;D94&amp;"-"&amp;B94,DATA_FINAL!$F$5:$G$350,2,FALSE),IF(B94=(COUNTIFS(DATA_FINAL!$B$5:$B$350,C94,DATA_FINAL!$D$5:$D$350,D94)+1),"*T",""))))</f>
        <v/>
      </c>
      <c r="F94" t="str">
        <f t="shared" si="16"/>
        <v/>
      </c>
      <c r="G94" s="64" t="str">
        <f>IF(E94="","***",IF(E94="*N",D94,IF(E94="*H",AA$10,IF(E94="*T","TOTAL (Store Count: "&amp;B93&amp;")",IFERROR(VLOOKUP(F94,DATA_FINAL!$A$5:$G$324,7,FALSE),"")))))</f>
        <v>***</v>
      </c>
      <c r="H94" s="71" t="str">
        <f>IF($G94=$D94,AF$9,IF($G94=$AA$10,AF$10,IF(LEFT($G94,5)=LEFT($AA$11,5),SUMIFS(DATA_FINAL!$AC$5:$AC$350,DATA_FINAL!$B$5:$B$350,$C94,DATA_FINAL!$D$5:$D$350,$D94),IF($G94="***","***",IFERROR(SUMIFS(DATA_FINAL!$AC$5:$AC$350,DATA_FINAL!$A$5:$A$350,$F94),"")))))</f>
        <v>***</v>
      </c>
      <c r="I94" s="72" t="str">
        <f>IF($G94=$D94,AB$9,IF($G94=$AA$10,AB$10,IF(LEFT($G94,5)=LEFT($AA$11,5),SUMIFS(DATA_FINAL!$P$5:$P$350,DATA_FINAL!$B$5:$B$350,$C94,DATA_FINAL!$D$5:$D$350,$D94),IF($G94="***","***",IFERROR(SUMIFS(DATA_FINAL!$P$5:$P$350,DATA_FINAL!$A$5:$A$350,$F94),"")))))</f>
        <v>***</v>
      </c>
      <c r="J94" s="72" t="str">
        <f>IF($G94=$D94,AC$9,IF($G94=$AA$10,AC$10,IF(LEFT($G94,5)=LEFT($AA$11,5),SUMIFS(DATA_FINAL!$S$5:$S$350,DATA_FINAL!$B$5:$B$350,$C94,DATA_FINAL!$D$5:$D$350,$D94),IF($G94="***","***",IFERROR(SUMIFS(DATA_FINAL!$S$5:$S$350,DATA_FINAL!$A$5:$A$350,$F94),"")))))</f>
        <v>***</v>
      </c>
      <c r="K94" s="84" t="str">
        <f t="shared" si="17"/>
        <v>***</v>
      </c>
      <c r="L94" s="72" t="str">
        <f t="shared" si="18"/>
        <v>***</v>
      </c>
      <c r="M94" s="72" t="str">
        <f t="shared" si="19"/>
        <v>***</v>
      </c>
      <c r="N94" s="71" t="str">
        <f>IF($G94=$D94,AJ$9,IF($G94=$AA$10,AJ$10,IF(LEFT($G94,5)=LEFT($AA$11,5),SUMIFS(DATA_FINAL!$AG$5:$AG$350,DATA_FINAL!$B$5:$B$350,$C94,DATA_FINAL!$D$5:$D$350,$D94),IF($G94="***","***",IFERROR(SUMIFS(DATA_FINAL!$AG$5:$AG$350,DATA_FINAL!$A$5:$A$350,$F94),"")))))</f>
        <v>***</v>
      </c>
      <c r="O94" s="307" t="str">
        <f t="shared" si="15"/>
        <v>***</v>
      </c>
    </row>
    <row r="95" spans="1:15" ht="15" customHeight="1" x14ac:dyDescent="0.35">
      <c r="A95" t="str">
        <f>IF(A94="","",IF(B94&gt;(SUMIFS(KEY!$Z$6:$Z$110,KEY!$X$6:$X$110,C95&amp;"-"&amp;A94)+1),IF((A94+1)&gt;$AA$7,"",(A94+1)),A94))</f>
        <v/>
      </c>
      <c r="B95" t="str">
        <f>IF(A95="","",COUNTIFS($A$9:$A95,A95)-2)</f>
        <v/>
      </c>
      <c r="C95" t="str">
        <f t="shared" si="14"/>
        <v>AutoTrader</v>
      </c>
      <c r="D95" t="str">
        <f>IFERROR(VLOOKUP($C95&amp;"-"&amp;$A95,KEY!$X$6:$Y$110,2,FALSE),"")</f>
        <v/>
      </c>
      <c r="E95" t="str">
        <f>IF(B95=-1,"*N",IF(B95=0,"*H",IF(B95&lt;(COUNTIFS(DATA_FINAL!$B$5:$B$350,C95,DATA_FINAL!$D$5:$D$350,D95)+1),VLOOKUP(C95&amp;"-"&amp;D95&amp;"-"&amp;B95,DATA_FINAL!$F$5:$G$350,2,FALSE),IF(B95=(COUNTIFS(DATA_FINAL!$B$5:$B$350,C95,DATA_FINAL!$D$5:$D$350,D95)+1),"*T",""))))</f>
        <v/>
      </c>
      <c r="F95" t="str">
        <f t="shared" si="16"/>
        <v/>
      </c>
      <c r="G95" s="64" t="str">
        <f>IF(E95="","***",IF(E95="*N",D95,IF(E95="*H",AA$10,IF(E95="*T","TOTAL (Store Count: "&amp;B94&amp;")",IFERROR(VLOOKUP(F95,DATA_FINAL!$A$5:$G$324,7,FALSE),"")))))</f>
        <v>***</v>
      </c>
      <c r="H95" s="71" t="str">
        <f>IF($G95=$D95,AF$9,IF($G95=$AA$10,AF$10,IF(LEFT($G95,5)=LEFT($AA$11,5),SUMIFS(DATA_FINAL!$AC$5:$AC$350,DATA_FINAL!$B$5:$B$350,$C95,DATA_FINAL!$D$5:$D$350,$D95),IF($G95="***","***",IFERROR(SUMIFS(DATA_FINAL!$AC$5:$AC$350,DATA_FINAL!$A$5:$A$350,$F95),"")))))</f>
        <v>***</v>
      </c>
      <c r="I95" s="72" t="str">
        <f>IF($G95=$D95,AB$9,IF($G95=$AA$10,AB$10,IF(LEFT($G95,5)=LEFT($AA$11,5),SUMIFS(DATA_FINAL!$P$5:$P$350,DATA_FINAL!$B$5:$B$350,$C95,DATA_FINAL!$D$5:$D$350,$D95),IF($G95="***","***",IFERROR(SUMIFS(DATA_FINAL!$P$5:$P$350,DATA_FINAL!$A$5:$A$350,$F95),"")))))</f>
        <v>***</v>
      </c>
      <c r="J95" s="72" t="str">
        <f>IF($G95=$D95,AC$9,IF($G95=$AA$10,AC$10,IF(LEFT($G95,5)=LEFT($AA$11,5),SUMIFS(DATA_FINAL!$S$5:$S$350,DATA_FINAL!$B$5:$B$350,$C95,DATA_FINAL!$D$5:$D$350,$D95),IF($G95="***","***",IFERROR(SUMIFS(DATA_FINAL!$S$5:$S$350,DATA_FINAL!$A$5:$A$350,$F95),"")))))</f>
        <v>***</v>
      </c>
      <c r="K95" s="84" t="str">
        <f t="shared" si="17"/>
        <v>***</v>
      </c>
      <c r="L95" s="72" t="str">
        <f t="shared" si="18"/>
        <v>***</v>
      </c>
      <c r="M95" s="72" t="str">
        <f t="shared" si="19"/>
        <v>***</v>
      </c>
      <c r="N95" s="71" t="str">
        <f>IF($G95=$D95,AJ$9,IF($G95=$AA$10,AJ$10,IF(LEFT($G95,5)=LEFT($AA$11,5),SUMIFS(DATA_FINAL!$AG$5:$AG$350,DATA_FINAL!$B$5:$B$350,$C95,DATA_FINAL!$D$5:$D$350,$D95),IF($G95="***","***",IFERROR(SUMIFS(DATA_FINAL!$AG$5:$AG$350,DATA_FINAL!$A$5:$A$350,$F95),"")))))</f>
        <v>***</v>
      </c>
      <c r="O95" s="307" t="str">
        <f t="shared" si="15"/>
        <v>***</v>
      </c>
    </row>
    <row r="96" spans="1:15" ht="15" customHeight="1" x14ac:dyDescent="0.35">
      <c r="A96" t="str">
        <f>IF(A95="","",IF(B95&gt;(SUMIFS(KEY!$Z$6:$Z$110,KEY!$X$6:$X$110,C96&amp;"-"&amp;A95)+1),IF((A95+1)&gt;$AA$7,"",(A95+1)),A95))</f>
        <v/>
      </c>
      <c r="B96" t="str">
        <f>IF(A96="","",COUNTIFS($A$9:$A96,A96)-2)</f>
        <v/>
      </c>
      <c r="C96" t="str">
        <f t="shared" si="14"/>
        <v>AutoTrader</v>
      </c>
      <c r="D96" t="str">
        <f>IFERROR(VLOOKUP($C96&amp;"-"&amp;$A96,KEY!$X$6:$Y$110,2,FALSE),"")</f>
        <v/>
      </c>
      <c r="E96" t="str">
        <f>IF(B96=-1,"*N",IF(B96=0,"*H",IF(B96&lt;(COUNTIFS(DATA_FINAL!$B$5:$B$350,C96,DATA_FINAL!$D$5:$D$350,D96)+1),VLOOKUP(C96&amp;"-"&amp;D96&amp;"-"&amp;B96,DATA_FINAL!$F$5:$G$350,2,FALSE),IF(B96=(COUNTIFS(DATA_FINAL!$B$5:$B$350,C96,DATA_FINAL!$D$5:$D$350,D96)+1),"*T",""))))</f>
        <v/>
      </c>
      <c r="F96" t="str">
        <f t="shared" si="16"/>
        <v/>
      </c>
      <c r="G96" s="64" t="str">
        <f>IF(E96="","***",IF(E96="*N",D96,IF(E96="*H",AA$10,IF(E96="*T","TOTAL (Store Count: "&amp;B95&amp;")",IFERROR(VLOOKUP(F96,DATA_FINAL!$A$5:$G$324,7,FALSE),"")))))</f>
        <v>***</v>
      </c>
      <c r="H96" s="71" t="str">
        <f>IF($G96=$D96,AF$9,IF($G96=$AA$10,AF$10,IF(LEFT($G96,5)=LEFT($AA$11,5),SUMIFS(DATA_FINAL!$AC$5:$AC$350,DATA_FINAL!$B$5:$B$350,$C96,DATA_FINAL!$D$5:$D$350,$D96),IF($G96="***","***",IFERROR(SUMIFS(DATA_FINAL!$AC$5:$AC$350,DATA_FINAL!$A$5:$A$350,$F96),"")))))</f>
        <v>***</v>
      </c>
      <c r="I96" s="72" t="str">
        <f>IF($G96=$D96,AB$9,IF($G96=$AA$10,AB$10,IF(LEFT($G96,5)=LEFT($AA$11,5),SUMIFS(DATA_FINAL!$P$5:$P$350,DATA_FINAL!$B$5:$B$350,$C96,DATA_FINAL!$D$5:$D$350,$D96),IF($G96="***","***",IFERROR(SUMIFS(DATA_FINAL!$P$5:$P$350,DATA_FINAL!$A$5:$A$350,$F96),"")))))</f>
        <v>***</v>
      </c>
      <c r="J96" s="72" t="str">
        <f>IF($G96=$D96,AC$9,IF($G96=$AA$10,AC$10,IF(LEFT($G96,5)=LEFT($AA$11,5),SUMIFS(DATA_FINAL!$S$5:$S$350,DATA_FINAL!$B$5:$B$350,$C96,DATA_FINAL!$D$5:$D$350,$D96),IF($G96="***","***",IFERROR(SUMIFS(DATA_FINAL!$S$5:$S$350,DATA_FINAL!$A$5:$A$350,$F96),"")))))</f>
        <v>***</v>
      </c>
      <c r="K96" s="84" t="str">
        <f t="shared" si="17"/>
        <v>***</v>
      </c>
      <c r="L96" s="72" t="str">
        <f t="shared" si="18"/>
        <v>***</v>
      </c>
      <c r="M96" s="72" t="str">
        <f t="shared" si="19"/>
        <v>***</v>
      </c>
      <c r="N96" s="71" t="str">
        <f>IF($G96=$D96,AJ$9,IF($G96=$AA$10,AJ$10,IF(LEFT($G96,5)=LEFT($AA$11,5),SUMIFS(DATA_FINAL!$AG$5:$AG$350,DATA_FINAL!$B$5:$B$350,$C96,DATA_FINAL!$D$5:$D$350,$D96),IF($G96="***","***",IFERROR(SUMIFS(DATA_FINAL!$AG$5:$AG$350,DATA_FINAL!$A$5:$A$350,$F96),"")))))</f>
        <v>***</v>
      </c>
      <c r="O96" s="307" t="str">
        <f t="shared" si="15"/>
        <v>***</v>
      </c>
    </row>
    <row r="97" spans="1:15" ht="15" customHeight="1" x14ac:dyDescent="0.35">
      <c r="A97" t="str">
        <f>IF(A96="","",IF(B96&gt;(SUMIFS(KEY!$Z$6:$Z$110,KEY!$X$6:$X$110,C97&amp;"-"&amp;A96)+1),IF((A96+1)&gt;$AA$7,"",(A96+1)),A96))</f>
        <v/>
      </c>
      <c r="B97" t="str">
        <f>IF(A97="","",COUNTIFS($A$9:$A97,A97)-2)</f>
        <v/>
      </c>
      <c r="C97" t="str">
        <f t="shared" si="14"/>
        <v>AutoTrader</v>
      </c>
      <c r="D97" t="str">
        <f>IFERROR(VLOOKUP($C97&amp;"-"&amp;$A97,KEY!$X$6:$Y$110,2,FALSE),"")</f>
        <v/>
      </c>
      <c r="E97" t="str">
        <f>IF(B97=-1,"*N",IF(B97=0,"*H",IF(B97&lt;(COUNTIFS(DATA_FINAL!$B$5:$B$350,C97,DATA_FINAL!$D$5:$D$350,D97)+1),VLOOKUP(C97&amp;"-"&amp;D97&amp;"-"&amp;B97,DATA_FINAL!$F$5:$G$350,2,FALSE),IF(B97=(COUNTIFS(DATA_FINAL!$B$5:$B$350,C97,DATA_FINAL!$D$5:$D$350,D97)+1),"*T",""))))</f>
        <v/>
      </c>
      <c r="F97" t="str">
        <f t="shared" si="16"/>
        <v/>
      </c>
      <c r="G97" s="64" t="str">
        <f>IF(E97="","***",IF(E97="*N",D97,IF(E97="*H",AA$10,IF(E97="*T","TOTAL (Store Count: "&amp;B96&amp;")",IFERROR(VLOOKUP(F97,DATA_FINAL!$A$5:$G$324,7,FALSE),"")))))</f>
        <v>***</v>
      </c>
      <c r="H97" s="71" t="str">
        <f>IF($G97=$D97,AF$9,IF($G97=$AA$10,AF$10,IF(LEFT($G97,5)=LEFT($AA$11,5),SUMIFS(DATA_FINAL!$AC$5:$AC$350,DATA_FINAL!$B$5:$B$350,$C97,DATA_FINAL!$D$5:$D$350,$D97),IF($G97="***","***",IFERROR(SUMIFS(DATA_FINAL!$AC$5:$AC$350,DATA_FINAL!$A$5:$A$350,$F97),"")))))</f>
        <v>***</v>
      </c>
      <c r="I97" s="72" t="str">
        <f>IF($G97=$D97,AB$9,IF($G97=$AA$10,AB$10,IF(LEFT($G97,5)=LEFT($AA$11,5),SUMIFS(DATA_FINAL!$P$5:$P$350,DATA_FINAL!$B$5:$B$350,$C97,DATA_FINAL!$D$5:$D$350,$D97),IF($G97="***","***",IFERROR(SUMIFS(DATA_FINAL!$P$5:$P$350,DATA_FINAL!$A$5:$A$350,$F97),"")))))</f>
        <v>***</v>
      </c>
      <c r="J97" s="72" t="str">
        <f>IF($G97=$D97,AC$9,IF($G97=$AA$10,AC$10,IF(LEFT($G97,5)=LEFT($AA$11,5),SUMIFS(DATA_FINAL!$S$5:$S$350,DATA_FINAL!$B$5:$B$350,$C97,DATA_FINAL!$D$5:$D$350,$D97),IF($G97="***","***",IFERROR(SUMIFS(DATA_FINAL!$S$5:$S$350,DATA_FINAL!$A$5:$A$350,$F97),"")))))</f>
        <v>***</v>
      </c>
      <c r="K97" s="84" t="str">
        <f t="shared" si="17"/>
        <v>***</v>
      </c>
      <c r="L97" s="72" t="str">
        <f t="shared" si="18"/>
        <v>***</v>
      </c>
      <c r="M97" s="72" t="str">
        <f t="shared" si="19"/>
        <v>***</v>
      </c>
      <c r="N97" s="71" t="str">
        <f>IF($G97=$D97,AJ$9,IF($G97=$AA$10,AJ$10,IF(LEFT($G97,5)=LEFT($AA$11,5),SUMIFS(DATA_FINAL!$AG$5:$AG$350,DATA_FINAL!$B$5:$B$350,$C97,DATA_FINAL!$D$5:$D$350,$D97),IF($G97="***","***",IFERROR(SUMIFS(DATA_FINAL!$AG$5:$AG$350,DATA_FINAL!$A$5:$A$350,$F97),"")))))</f>
        <v>***</v>
      </c>
      <c r="O97" s="307" t="str">
        <f t="shared" si="15"/>
        <v>***</v>
      </c>
    </row>
    <row r="98" spans="1:15" ht="15" customHeight="1" x14ac:dyDescent="0.35">
      <c r="A98" t="str">
        <f>IF(A97="","",IF(B97&gt;(SUMIFS(KEY!$Z$6:$Z$110,KEY!$X$6:$X$110,C98&amp;"-"&amp;A97)+1),IF((A97+1)&gt;$AA$7,"",(A97+1)),A97))</f>
        <v/>
      </c>
      <c r="B98" t="str">
        <f>IF(A98="","",COUNTIFS($A$9:$A98,A98)-2)</f>
        <v/>
      </c>
      <c r="C98" t="str">
        <f t="shared" si="14"/>
        <v>AutoTrader</v>
      </c>
      <c r="D98" t="str">
        <f>IFERROR(VLOOKUP($C98&amp;"-"&amp;$A98,KEY!$X$6:$Y$110,2,FALSE),"")</f>
        <v/>
      </c>
      <c r="E98" t="str">
        <f>IF(B98=-1,"*N",IF(B98=0,"*H",IF(B98&lt;(COUNTIFS(DATA_FINAL!$B$5:$B$350,C98,DATA_FINAL!$D$5:$D$350,D98)+1),VLOOKUP(C98&amp;"-"&amp;D98&amp;"-"&amp;B98,DATA_FINAL!$F$5:$G$350,2,FALSE),IF(B98=(COUNTIFS(DATA_FINAL!$B$5:$B$350,C98,DATA_FINAL!$D$5:$D$350,D98)+1),"*T",""))))</f>
        <v/>
      </c>
      <c r="F98" t="str">
        <f t="shared" si="16"/>
        <v/>
      </c>
      <c r="G98" s="64" t="str">
        <f>IF(E98="","***",IF(E98="*N",D98,IF(E98="*H",AA$10,IF(E98="*T","TOTAL (Store Count: "&amp;B97&amp;")",IFERROR(VLOOKUP(F98,DATA_FINAL!$A$5:$G$324,7,FALSE),"")))))</f>
        <v>***</v>
      </c>
      <c r="H98" s="71" t="str">
        <f>IF($G98=$D98,AF$9,IF($G98=$AA$10,AF$10,IF(LEFT($G98,5)=LEFT($AA$11,5),SUMIFS(DATA_FINAL!$AC$5:$AC$350,DATA_FINAL!$B$5:$B$350,$C98,DATA_FINAL!$D$5:$D$350,$D98),IF($G98="***","***",IFERROR(SUMIFS(DATA_FINAL!$AC$5:$AC$350,DATA_FINAL!$A$5:$A$350,$F98),"")))))</f>
        <v>***</v>
      </c>
      <c r="I98" s="72" t="str">
        <f>IF($G98=$D98,AB$9,IF($G98=$AA$10,AB$10,IF(LEFT($G98,5)=LEFT($AA$11,5),SUMIFS(DATA_FINAL!$P$5:$P$350,DATA_FINAL!$B$5:$B$350,$C98,DATA_FINAL!$D$5:$D$350,$D98),IF($G98="***","***",IFERROR(SUMIFS(DATA_FINAL!$P$5:$P$350,DATA_FINAL!$A$5:$A$350,$F98),"")))))</f>
        <v>***</v>
      </c>
      <c r="J98" s="72" t="str">
        <f>IF($G98=$D98,AC$9,IF($G98=$AA$10,AC$10,IF(LEFT($G98,5)=LEFT($AA$11,5),SUMIFS(DATA_FINAL!$S$5:$S$350,DATA_FINAL!$B$5:$B$350,$C98,DATA_FINAL!$D$5:$D$350,$D98),IF($G98="***","***",IFERROR(SUMIFS(DATA_FINAL!$S$5:$S$350,DATA_FINAL!$A$5:$A$350,$F98),"")))))</f>
        <v>***</v>
      </c>
      <c r="K98" s="84" t="str">
        <f t="shared" si="17"/>
        <v>***</v>
      </c>
      <c r="L98" s="72" t="str">
        <f t="shared" si="18"/>
        <v>***</v>
      </c>
      <c r="M98" s="72" t="str">
        <f t="shared" si="19"/>
        <v>***</v>
      </c>
      <c r="N98" s="71" t="str">
        <f>IF($G98=$D98,AJ$9,IF($G98=$AA$10,AJ$10,IF(LEFT($G98,5)=LEFT($AA$11,5),SUMIFS(DATA_FINAL!$AG$5:$AG$350,DATA_FINAL!$B$5:$B$350,$C98,DATA_FINAL!$D$5:$D$350,$D98),IF($G98="***","***",IFERROR(SUMIFS(DATA_FINAL!$AG$5:$AG$350,DATA_FINAL!$A$5:$A$350,$F98),"")))))</f>
        <v>***</v>
      </c>
      <c r="O98" s="307" t="str">
        <f t="shared" si="15"/>
        <v>***</v>
      </c>
    </row>
    <row r="99" spans="1:15" ht="15" customHeight="1" x14ac:dyDescent="0.35">
      <c r="A99" t="str">
        <f>IF(A98="","",IF(B98&gt;(SUMIFS(KEY!$Z$6:$Z$110,KEY!$X$6:$X$110,C99&amp;"-"&amp;A98)+1),IF((A98+1)&gt;$AA$7,"",(A98+1)),A98))</f>
        <v/>
      </c>
      <c r="B99" t="str">
        <f>IF(A99="","",COUNTIFS($A$9:$A99,A99)-2)</f>
        <v/>
      </c>
      <c r="C99" t="str">
        <f t="shared" si="14"/>
        <v>AutoTrader</v>
      </c>
      <c r="D99" t="str">
        <f>IFERROR(VLOOKUP($C99&amp;"-"&amp;$A99,KEY!$X$6:$Y$110,2,FALSE),"")</f>
        <v/>
      </c>
      <c r="E99" t="str">
        <f>IF(B99=-1,"*N",IF(B99=0,"*H",IF(B99&lt;(COUNTIFS(DATA_FINAL!$B$5:$B$350,C99,DATA_FINAL!$D$5:$D$350,D99)+1),VLOOKUP(C99&amp;"-"&amp;D99&amp;"-"&amp;B99,DATA_FINAL!$F$5:$G$350,2,FALSE),IF(B99=(COUNTIFS(DATA_FINAL!$B$5:$B$350,C99,DATA_FINAL!$D$5:$D$350,D99)+1),"*T",""))))</f>
        <v/>
      </c>
      <c r="F99" t="str">
        <f t="shared" si="16"/>
        <v/>
      </c>
      <c r="G99" s="64" t="str">
        <f>IF(E99="","***",IF(E99="*N",D99,IF(E99="*H",AA$10,IF(E99="*T","TOTAL (Store Count: "&amp;B98&amp;")",IFERROR(VLOOKUP(F99,DATA_FINAL!$A$5:$G$324,7,FALSE),"")))))</f>
        <v>***</v>
      </c>
      <c r="H99" s="71" t="str">
        <f>IF($G99=$D99,AF$9,IF($G99=$AA$10,AF$10,IF(LEFT($G99,5)=LEFT($AA$11,5),SUMIFS(DATA_FINAL!$AC$5:$AC$350,DATA_FINAL!$B$5:$B$350,$C99,DATA_FINAL!$D$5:$D$350,$D99),IF($G99="***","***",IFERROR(SUMIFS(DATA_FINAL!$AC$5:$AC$350,DATA_FINAL!$A$5:$A$350,$F99),"")))))</f>
        <v>***</v>
      </c>
      <c r="I99" s="72" t="str">
        <f>IF($G99=$D99,AB$9,IF($G99=$AA$10,AB$10,IF(LEFT($G99,5)=LEFT($AA$11,5),SUMIFS(DATA_FINAL!$P$5:$P$350,DATA_FINAL!$B$5:$B$350,$C99,DATA_FINAL!$D$5:$D$350,$D99),IF($G99="***","***",IFERROR(SUMIFS(DATA_FINAL!$P$5:$P$350,DATA_FINAL!$A$5:$A$350,$F99),"")))))</f>
        <v>***</v>
      </c>
      <c r="J99" s="72" t="str">
        <f>IF($G99=$D99,AC$9,IF($G99=$AA$10,AC$10,IF(LEFT($G99,5)=LEFT($AA$11,5),SUMIFS(DATA_FINAL!$S$5:$S$350,DATA_FINAL!$B$5:$B$350,$C99,DATA_FINAL!$D$5:$D$350,$D99),IF($G99="***","***",IFERROR(SUMIFS(DATA_FINAL!$S$5:$S$350,DATA_FINAL!$A$5:$A$350,$F99),"")))))</f>
        <v>***</v>
      </c>
      <c r="K99" s="84" t="str">
        <f t="shared" si="17"/>
        <v>***</v>
      </c>
      <c r="L99" s="72" t="str">
        <f t="shared" si="18"/>
        <v>***</v>
      </c>
      <c r="M99" s="72" t="str">
        <f t="shared" si="19"/>
        <v>***</v>
      </c>
      <c r="N99" s="71" t="str">
        <f>IF($G99=$D99,AJ$9,IF($G99=$AA$10,AJ$10,IF(LEFT($G99,5)=LEFT($AA$11,5),SUMIFS(DATA_FINAL!$AG$5:$AG$350,DATA_FINAL!$B$5:$B$350,$C99,DATA_FINAL!$D$5:$D$350,$D99),IF($G99="***","***",IFERROR(SUMIFS(DATA_FINAL!$AG$5:$AG$350,DATA_FINAL!$A$5:$A$350,$F99),"")))))</f>
        <v>***</v>
      </c>
      <c r="O99" s="307" t="str">
        <f t="shared" si="15"/>
        <v>***</v>
      </c>
    </row>
    <row r="100" spans="1:15" ht="15" customHeight="1" x14ac:dyDescent="0.35">
      <c r="A100" t="str">
        <f>IF(A99="","",IF(B99&gt;(SUMIFS(KEY!$Z$6:$Z$110,KEY!$X$6:$X$110,C100&amp;"-"&amp;A99)+1),IF((A99+1)&gt;$AA$7,"",(A99+1)),A99))</f>
        <v/>
      </c>
      <c r="B100" t="str">
        <f>IF(A100="","",COUNTIFS($A$9:$A100,A100)-2)</f>
        <v/>
      </c>
      <c r="C100" t="str">
        <f t="shared" si="14"/>
        <v>AutoTrader</v>
      </c>
      <c r="D100" t="str">
        <f>IFERROR(VLOOKUP($C100&amp;"-"&amp;$A100,KEY!$X$6:$Y$110,2,FALSE),"")</f>
        <v/>
      </c>
      <c r="E100" t="str">
        <f>IF(B100=-1,"*N",IF(B100=0,"*H",IF(B100&lt;(COUNTIFS(DATA_FINAL!$B$5:$B$350,C100,DATA_FINAL!$D$5:$D$350,D100)+1),VLOOKUP(C100&amp;"-"&amp;D100&amp;"-"&amp;B100,DATA_FINAL!$F$5:$G$350,2,FALSE),IF(B100=(COUNTIFS(DATA_FINAL!$B$5:$B$350,C100,DATA_FINAL!$D$5:$D$350,D100)+1),"*T",""))))</f>
        <v/>
      </c>
      <c r="F100" t="str">
        <f t="shared" si="16"/>
        <v/>
      </c>
      <c r="G100" s="64" t="str">
        <f>IF(E100="","***",IF(E100="*N",D100,IF(E100="*H",AA$10,IF(E100="*T","TOTAL (Store Count: "&amp;B99&amp;")",IFERROR(VLOOKUP(F100,DATA_FINAL!$A$5:$G$324,7,FALSE),"")))))</f>
        <v>***</v>
      </c>
      <c r="H100" s="71" t="str">
        <f>IF($G100=$D100,AF$9,IF($G100=$AA$10,AF$10,IF(LEFT($G100,5)=LEFT($AA$11,5),SUMIFS(DATA_FINAL!$AC$5:$AC$350,DATA_FINAL!$B$5:$B$350,$C100,DATA_FINAL!$D$5:$D$350,$D100),IF($G100="***","***",IFERROR(SUMIFS(DATA_FINAL!$AC$5:$AC$350,DATA_FINAL!$A$5:$A$350,$F100),"")))))</f>
        <v>***</v>
      </c>
      <c r="I100" s="72" t="str">
        <f>IF($G100=$D100,AB$9,IF($G100=$AA$10,AB$10,IF(LEFT($G100,5)=LEFT($AA$11,5),SUMIFS(DATA_FINAL!$P$5:$P$350,DATA_FINAL!$B$5:$B$350,$C100,DATA_FINAL!$D$5:$D$350,$D100),IF($G100="***","***",IFERROR(SUMIFS(DATA_FINAL!$P$5:$P$350,DATA_FINAL!$A$5:$A$350,$F100),"")))))</f>
        <v>***</v>
      </c>
      <c r="J100" s="72" t="str">
        <f>IF($G100=$D100,AC$9,IF($G100=$AA$10,AC$10,IF(LEFT($G100,5)=LEFT($AA$11,5),SUMIFS(DATA_FINAL!$S$5:$S$350,DATA_FINAL!$B$5:$B$350,$C100,DATA_FINAL!$D$5:$D$350,$D100),IF($G100="***","***",IFERROR(SUMIFS(DATA_FINAL!$S$5:$S$350,DATA_FINAL!$A$5:$A$350,$F100),"")))))</f>
        <v>***</v>
      </c>
      <c r="K100" s="84" t="str">
        <f t="shared" si="17"/>
        <v>***</v>
      </c>
      <c r="L100" s="72" t="str">
        <f t="shared" si="18"/>
        <v>***</v>
      </c>
      <c r="M100" s="72" t="str">
        <f t="shared" si="19"/>
        <v>***</v>
      </c>
      <c r="N100" s="71" t="str">
        <f>IF($G100=$D100,AJ$9,IF($G100=$AA$10,AJ$10,IF(LEFT($G100,5)=LEFT($AA$11,5),SUMIFS(DATA_FINAL!$AG$5:$AG$350,DATA_FINAL!$B$5:$B$350,$C100,DATA_FINAL!$D$5:$D$350,$D100),IF($G100="***","***",IFERROR(SUMIFS(DATA_FINAL!$AG$5:$AG$350,DATA_FINAL!$A$5:$A$350,$F100),"")))))</f>
        <v>***</v>
      </c>
      <c r="O100" s="307" t="str">
        <f t="shared" si="15"/>
        <v>***</v>
      </c>
    </row>
    <row r="101" spans="1:15" ht="15" customHeight="1" x14ac:dyDescent="0.35">
      <c r="A101" t="str">
        <f>IF(A100="","",IF(B100&gt;(SUMIFS(KEY!$Z$6:$Z$110,KEY!$X$6:$X$110,C101&amp;"-"&amp;A100)+1),IF((A100+1)&gt;$AA$7,"",(A100+1)),A100))</f>
        <v/>
      </c>
      <c r="B101" t="str">
        <f>IF(A101="","",COUNTIFS($A$9:$A101,A101)-2)</f>
        <v/>
      </c>
      <c r="C101" t="str">
        <f t="shared" si="14"/>
        <v>AutoTrader</v>
      </c>
      <c r="D101" t="str">
        <f>IFERROR(VLOOKUP($C101&amp;"-"&amp;$A101,KEY!$X$6:$Y$110,2,FALSE),"")</f>
        <v/>
      </c>
      <c r="E101" t="str">
        <f>IF(B101=-1,"*N",IF(B101=0,"*H",IF(B101&lt;(COUNTIFS(DATA_FINAL!$B$5:$B$350,C101,DATA_FINAL!$D$5:$D$350,D101)+1),VLOOKUP(C101&amp;"-"&amp;D101&amp;"-"&amp;B101,DATA_FINAL!$F$5:$G$350,2,FALSE),IF(B101=(COUNTIFS(DATA_FINAL!$B$5:$B$350,C101,DATA_FINAL!$D$5:$D$350,D101)+1),"*T",""))))</f>
        <v/>
      </c>
      <c r="F101" t="str">
        <f t="shared" si="16"/>
        <v/>
      </c>
      <c r="G101" s="64" t="str">
        <f>IF(E101="","***",IF(E101="*N",D101,IF(E101="*H",AA$10,IF(E101="*T","TOTAL (Store Count: "&amp;B100&amp;")",IFERROR(VLOOKUP(F101,DATA_FINAL!$A$5:$G$324,7,FALSE),"")))))</f>
        <v>***</v>
      </c>
      <c r="H101" s="71" t="str">
        <f>IF($G101=$D101,AF$9,IF($G101=$AA$10,AF$10,IF(LEFT($G101,5)=LEFT($AA$11,5),SUMIFS(DATA_FINAL!$AC$5:$AC$350,DATA_FINAL!$B$5:$B$350,$C101,DATA_FINAL!$D$5:$D$350,$D101),IF($G101="***","***",IFERROR(SUMIFS(DATA_FINAL!$AC$5:$AC$350,DATA_FINAL!$A$5:$A$350,$F101),"")))))</f>
        <v>***</v>
      </c>
      <c r="I101" s="72" t="str">
        <f>IF($G101=$D101,AB$9,IF($G101=$AA$10,AB$10,IF(LEFT($G101,5)=LEFT($AA$11,5),SUMIFS(DATA_FINAL!$P$5:$P$350,DATA_FINAL!$B$5:$B$350,$C101,DATA_FINAL!$D$5:$D$350,$D101),IF($G101="***","***",IFERROR(SUMIFS(DATA_FINAL!$P$5:$P$350,DATA_FINAL!$A$5:$A$350,$F101),"")))))</f>
        <v>***</v>
      </c>
      <c r="J101" s="72" t="str">
        <f>IF($G101=$D101,AC$9,IF($G101=$AA$10,AC$10,IF(LEFT($G101,5)=LEFT($AA$11,5),SUMIFS(DATA_FINAL!$S$5:$S$350,DATA_FINAL!$B$5:$B$350,$C101,DATA_FINAL!$D$5:$D$350,$D101),IF($G101="***","***",IFERROR(SUMIFS(DATA_FINAL!$S$5:$S$350,DATA_FINAL!$A$5:$A$350,$F101),"")))))</f>
        <v>***</v>
      </c>
      <c r="K101" s="84" t="str">
        <f t="shared" si="17"/>
        <v>***</v>
      </c>
      <c r="L101" s="72" t="str">
        <f t="shared" si="18"/>
        <v>***</v>
      </c>
      <c r="M101" s="72" t="str">
        <f t="shared" si="19"/>
        <v>***</v>
      </c>
      <c r="N101" s="71" t="str">
        <f>IF($G101=$D101,AJ$9,IF($G101=$AA$10,AJ$10,IF(LEFT($G101,5)=LEFT($AA$11,5),SUMIFS(DATA_FINAL!$AG$5:$AG$350,DATA_FINAL!$B$5:$B$350,$C101,DATA_FINAL!$D$5:$D$350,$D101),IF($G101="***","***",IFERROR(SUMIFS(DATA_FINAL!$AG$5:$AG$350,DATA_FINAL!$A$5:$A$350,$F101),"")))))</f>
        <v>***</v>
      </c>
      <c r="O101" s="307" t="str">
        <f t="shared" si="15"/>
        <v>***</v>
      </c>
    </row>
    <row r="102" spans="1:15" ht="15" customHeight="1" x14ac:dyDescent="0.35">
      <c r="A102" t="str">
        <f>IF(A101="","",IF(B101&gt;(SUMIFS(KEY!$Z$6:$Z$110,KEY!$X$6:$X$110,C102&amp;"-"&amp;A101)+1),IF((A101+1)&gt;$AA$7,"",(A101+1)),A101))</f>
        <v/>
      </c>
      <c r="B102" t="str">
        <f>IF(A102="","",COUNTIFS($A$9:$A102,A102)-2)</f>
        <v/>
      </c>
      <c r="C102" t="str">
        <f t="shared" si="14"/>
        <v>AutoTrader</v>
      </c>
      <c r="D102" t="str">
        <f>IFERROR(VLOOKUP($C102&amp;"-"&amp;$A102,KEY!$X$6:$Y$110,2,FALSE),"")</f>
        <v/>
      </c>
      <c r="E102" t="str">
        <f>IF(B102=-1,"*N",IF(B102=0,"*H",IF(B102&lt;(COUNTIFS(DATA_FINAL!$B$5:$B$350,C102,DATA_FINAL!$D$5:$D$350,D102)+1),VLOOKUP(C102&amp;"-"&amp;D102&amp;"-"&amp;B102,DATA_FINAL!$F$5:$G$350,2,FALSE),IF(B102=(COUNTIFS(DATA_FINAL!$B$5:$B$350,C102,DATA_FINAL!$D$5:$D$350,D102)+1),"*T",""))))</f>
        <v/>
      </c>
      <c r="F102" t="str">
        <f t="shared" si="16"/>
        <v/>
      </c>
      <c r="G102" s="64" t="str">
        <f>IF(E102="","***",IF(E102="*N",D102,IF(E102="*H",AA$10,IF(E102="*T","TOTAL (Store Count: "&amp;B101&amp;")",IFERROR(VLOOKUP(F102,DATA_FINAL!$A$5:$G$324,7,FALSE),"")))))</f>
        <v>***</v>
      </c>
      <c r="H102" s="71" t="str">
        <f>IF($G102=$D102,AF$9,IF($G102=$AA$10,AF$10,IF(LEFT($G102,5)=LEFT($AA$11,5),SUMIFS(DATA_FINAL!$AC$5:$AC$350,DATA_FINAL!$B$5:$B$350,$C102,DATA_FINAL!$D$5:$D$350,$D102),IF($G102="***","***",IFERROR(SUMIFS(DATA_FINAL!$AC$5:$AC$350,DATA_FINAL!$A$5:$A$350,$F102),"")))))</f>
        <v>***</v>
      </c>
      <c r="I102" s="72" t="str">
        <f>IF($G102=$D102,AB$9,IF($G102=$AA$10,AB$10,IF(LEFT($G102,5)=LEFT($AA$11,5),SUMIFS(DATA_FINAL!$P$5:$P$350,DATA_FINAL!$B$5:$B$350,$C102,DATA_FINAL!$D$5:$D$350,$D102),IF($G102="***","***",IFERROR(SUMIFS(DATA_FINAL!$P$5:$P$350,DATA_FINAL!$A$5:$A$350,$F102),"")))))</f>
        <v>***</v>
      </c>
      <c r="J102" s="72" t="str">
        <f>IF($G102=$D102,AC$9,IF($G102=$AA$10,AC$10,IF(LEFT($G102,5)=LEFT($AA$11,5),SUMIFS(DATA_FINAL!$S$5:$S$350,DATA_FINAL!$B$5:$B$350,$C102,DATA_FINAL!$D$5:$D$350,$D102),IF($G102="***","***",IFERROR(SUMIFS(DATA_FINAL!$S$5:$S$350,DATA_FINAL!$A$5:$A$350,$F102),"")))))</f>
        <v>***</v>
      </c>
      <c r="K102" s="84" t="str">
        <f t="shared" si="17"/>
        <v>***</v>
      </c>
      <c r="L102" s="72" t="str">
        <f t="shared" si="18"/>
        <v>***</v>
      </c>
      <c r="M102" s="72" t="str">
        <f t="shared" si="19"/>
        <v>***</v>
      </c>
      <c r="N102" s="71" t="str">
        <f>IF($G102=$D102,AJ$9,IF($G102=$AA$10,AJ$10,IF(LEFT($G102,5)=LEFT($AA$11,5),SUMIFS(DATA_FINAL!$AG$5:$AG$350,DATA_FINAL!$B$5:$B$350,$C102,DATA_FINAL!$D$5:$D$350,$D102),IF($G102="***","***",IFERROR(SUMIFS(DATA_FINAL!$AG$5:$AG$350,DATA_FINAL!$A$5:$A$350,$F102),"")))))</f>
        <v>***</v>
      </c>
      <c r="O102" s="307" t="str">
        <f t="shared" si="15"/>
        <v>***</v>
      </c>
    </row>
    <row r="103" spans="1:15" ht="15" customHeight="1" x14ac:dyDescent="0.35">
      <c r="A103" t="str">
        <f>IF(A102="","",IF(B102&gt;(SUMIFS(KEY!$Z$6:$Z$110,KEY!$X$6:$X$110,C103&amp;"-"&amp;A102)+1),IF((A102+1)&gt;$AA$7,"",(A102+1)),A102))</f>
        <v/>
      </c>
      <c r="B103" t="str">
        <f>IF(A103="","",COUNTIFS($A$9:$A103,A103)-2)</f>
        <v/>
      </c>
      <c r="C103" t="str">
        <f t="shared" si="14"/>
        <v>AutoTrader</v>
      </c>
      <c r="D103" t="str">
        <f>IFERROR(VLOOKUP($C103&amp;"-"&amp;$A103,KEY!$X$6:$Y$110,2,FALSE),"")</f>
        <v/>
      </c>
      <c r="E103" t="str">
        <f>IF(B103=-1,"*N",IF(B103=0,"*H",IF(B103&lt;(COUNTIFS(DATA_FINAL!$B$5:$B$350,C103,DATA_FINAL!$D$5:$D$350,D103)+1),VLOOKUP(C103&amp;"-"&amp;D103&amp;"-"&amp;B103,DATA_FINAL!$F$5:$G$350,2,FALSE),IF(B103=(COUNTIFS(DATA_FINAL!$B$5:$B$350,C103,DATA_FINAL!$D$5:$D$350,D103)+1),"*T",""))))</f>
        <v/>
      </c>
      <c r="F103" t="str">
        <f t="shared" si="16"/>
        <v/>
      </c>
      <c r="G103" s="64" t="str">
        <f>IF(E103="","***",IF(E103="*N",D103,IF(E103="*H",AA$10,IF(E103="*T","TOTAL (Store Count: "&amp;B102&amp;")",IFERROR(VLOOKUP(F103,DATA_FINAL!$A$5:$G$324,7,FALSE),"")))))</f>
        <v>***</v>
      </c>
      <c r="H103" s="71" t="str">
        <f>IF($G103=$D103,AF$9,IF($G103=$AA$10,AF$10,IF(LEFT($G103,5)=LEFT($AA$11,5),SUMIFS(DATA_FINAL!$AC$5:$AC$350,DATA_FINAL!$B$5:$B$350,$C103,DATA_FINAL!$D$5:$D$350,$D103),IF($G103="***","***",IFERROR(SUMIFS(DATA_FINAL!$AC$5:$AC$350,DATA_FINAL!$A$5:$A$350,$F103),"")))))</f>
        <v>***</v>
      </c>
      <c r="I103" s="72" t="str">
        <f>IF($G103=$D103,AB$9,IF($G103=$AA$10,AB$10,IF(LEFT($G103,5)=LEFT($AA$11,5),SUMIFS(DATA_FINAL!$P$5:$P$350,DATA_FINAL!$B$5:$B$350,$C103,DATA_FINAL!$D$5:$D$350,$D103),IF($G103="***","***",IFERROR(SUMIFS(DATA_FINAL!$P$5:$P$350,DATA_FINAL!$A$5:$A$350,$F103),"")))))</f>
        <v>***</v>
      </c>
      <c r="J103" s="72" t="str">
        <f>IF($G103=$D103,AC$9,IF($G103=$AA$10,AC$10,IF(LEFT($G103,5)=LEFT($AA$11,5),SUMIFS(DATA_FINAL!$S$5:$S$350,DATA_FINAL!$B$5:$B$350,$C103,DATA_FINAL!$D$5:$D$350,$D103),IF($G103="***","***",IFERROR(SUMIFS(DATA_FINAL!$S$5:$S$350,DATA_FINAL!$A$5:$A$350,$F103),"")))))</f>
        <v>***</v>
      </c>
      <c r="K103" s="84" t="str">
        <f t="shared" si="17"/>
        <v>***</v>
      </c>
      <c r="L103" s="72" t="str">
        <f t="shared" si="18"/>
        <v>***</v>
      </c>
      <c r="M103" s="72" t="str">
        <f t="shared" si="19"/>
        <v>***</v>
      </c>
      <c r="N103" s="71" t="str">
        <f>IF($G103=$D103,AJ$9,IF($G103=$AA$10,AJ$10,IF(LEFT($G103,5)=LEFT($AA$11,5),SUMIFS(DATA_FINAL!$AG$5:$AG$350,DATA_FINAL!$B$5:$B$350,$C103,DATA_FINAL!$D$5:$D$350,$D103),IF($G103="***","***",IFERROR(SUMIFS(DATA_FINAL!$AG$5:$AG$350,DATA_FINAL!$A$5:$A$350,$F103),"")))))</f>
        <v>***</v>
      </c>
      <c r="O103" s="307" t="str">
        <f t="shared" si="15"/>
        <v>***</v>
      </c>
    </row>
    <row r="104" spans="1:15" ht="15" customHeight="1" x14ac:dyDescent="0.35">
      <c r="A104" t="str">
        <f>IF(A103="","",IF(B103&gt;(SUMIFS(KEY!$Z$6:$Z$110,KEY!$X$6:$X$110,C104&amp;"-"&amp;A103)+1),IF((A103+1)&gt;$AA$7,"",(A103+1)),A103))</f>
        <v/>
      </c>
      <c r="B104" t="str">
        <f>IF(A104="","",COUNTIFS($A$9:$A104,A104)-2)</f>
        <v/>
      </c>
      <c r="C104" t="str">
        <f t="shared" si="14"/>
        <v>AutoTrader</v>
      </c>
      <c r="D104" t="str">
        <f>IFERROR(VLOOKUP($C104&amp;"-"&amp;$A104,KEY!$X$6:$Y$110,2,FALSE),"")</f>
        <v/>
      </c>
      <c r="E104" t="str">
        <f>IF(B104=-1,"*N",IF(B104=0,"*H",IF(B104&lt;(COUNTIFS(DATA_FINAL!$B$5:$B$350,C104,DATA_FINAL!$D$5:$D$350,D104)+1),VLOOKUP(C104&amp;"-"&amp;D104&amp;"-"&amp;B104,DATA_FINAL!$F$5:$G$350,2,FALSE),IF(B104=(COUNTIFS(DATA_FINAL!$B$5:$B$350,C104,DATA_FINAL!$D$5:$D$350,D104)+1),"*T",""))))</f>
        <v/>
      </c>
      <c r="F104" t="str">
        <f t="shared" si="16"/>
        <v/>
      </c>
      <c r="G104" s="64" t="str">
        <f>IF(E104="","***",IF(E104="*N",D104,IF(E104="*H",AA$10,IF(E104="*T","TOTAL (Store Count: "&amp;B103&amp;")",IFERROR(VLOOKUP(F104,DATA_FINAL!$A$5:$G$324,7,FALSE),"")))))</f>
        <v>***</v>
      </c>
      <c r="H104" s="71" t="str">
        <f>IF($G104=$D104,AF$9,IF($G104=$AA$10,AF$10,IF(LEFT($G104,5)=LEFT($AA$11,5),SUMIFS(DATA_FINAL!$AC$5:$AC$350,DATA_FINAL!$B$5:$B$350,$C104,DATA_FINAL!$D$5:$D$350,$D104),IF($G104="***","***",IFERROR(SUMIFS(DATA_FINAL!$AC$5:$AC$350,DATA_FINAL!$A$5:$A$350,$F104),"")))))</f>
        <v>***</v>
      </c>
      <c r="I104" s="72" t="str">
        <f>IF($G104=$D104,AB$9,IF($G104=$AA$10,AB$10,IF(LEFT($G104,5)=LEFT($AA$11,5),SUMIFS(DATA_FINAL!$P$5:$P$350,DATA_FINAL!$B$5:$B$350,$C104,DATA_FINAL!$D$5:$D$350,$D104),IF($G104="***","***",IFERROR(SUMIFS(DATA_FINAL!$P$5:$P$350,DATA_FINAL!$A$5:$A$350,$F104),"")))))</f>
        <v>***</v>
      </c>
      <c r="J104" s="72" t="str">
        <f>IF($G104=$D104,AC$9,IF($G104=$AA$10,AC$10,IF(LEFT($G104,5)=LEFT($AA$11,5),SUMIFS(DATA_FINAL!$S$5:$S$350,DATA_FINAL!$B$5:$B$350,$C104,DATA_FINAL!$D$5:$D$350,$D104),IF($G104="***","***",IFERROR(SUMIFS(DATA_FINAL!$S$5:$S$350,DATA_FINAL!$A$5:$A$350,$F104),"")))))</f>
        <v>***</v>
      </c>
      <c r="K104" s="84" t="str">
        <f t="shared" si="17"/>
        <v>***</v>
      </c>
      <c r="L104" s="72" t="str">
        <f t="shared" si="18"/>
        <v>***</v>
      </c>
      <c r="M104" s="72" t="str">
        <f t="shared" si="19"/>
        <v>***</v>
      </c>
      <c r="N104" s="71" t="str">
        <f>IF($G104=$D104,AJ$9,IF($G104=$AA$10,AJ$10,IF(LEFT($G104,5)=LEFT($AA$11,5),SUMIFS(DATA_FINAL!$AG$5:$AG$350,DATA_FINAL!$B$5:$B$350,$C104,DATA_FINAL!$D$5:$D$350,$D104),IF($G104="***","***",IFERROR(SUMIFS(DATA_FINAL!$AG$5:$AG$350,DATA_FINAL!$A$5:$A$350,$F104),"")))))</f>
        <v>***</v>
      </c>
      <c r="O104" s="307" t="str">
        <f t="shared" si="15"/>
        <v>***</v>
      </c>
    </row>
    <row r="105" spans="1:15" ht="15" customHeight="1" x14ac:dyDescent="0.35">
      <c r="A105" t="str">
        <f>IF(A104="","",IF(B104&gt;(SUMIFS(KEY!$Z$6:$Z$110,KEY!$X$6:$X$110,C105&amp;"-"&amp;A104)+1),IF((A104+1)&gt;$AA$7,"",(A104+1)),A104))</f>
        <v/>
      </c>
      <c r="B105" t="str">
        <f>IF(A105="","",COUNTIFS($A$9:$A105,A105)-2)</f>
        <v/>
      </c>
      <c r="C105" t="str">
        <f t="shared" si="14"/>
        <v>AutoTrader</v>
      </c>
      <c r="D105" t="str">
        <f>IFERROR(VLOOKUP($C105&amp;"-"&amp;$A105,KEY!$X$6:$Y$110,2,FALSE),"")</f>
        <v/>
      </c>
      <c r="E105" t="str">
        <f>IF(B105=-1,"*N",IF(B105=0,"*H",IF(B105&lt;(COUNTIFS(DATA_FINAL!$B$5:$B$350,C105,DATA_FINAL!$D$5:$D$350,D105)+1),VLOOKUP(C105&amp;"-"&amp;D105&amp;"-"&amp;B105,DATA_FINAL!$F$5:$G$350,2,FALSE),IF(B105=(COUNTIFS(DATA_FINAL!$B$5:$B$350,C105,DATA_FINAL!$D$5:$D$350,D105)+1),"*T",""))))</f>
        <v/>
      </c>
      <c r="F105" t="str">
        <f t="shared" si="16"/>
        <v/>
      </c>
      <c r="G105" s="64" t="str">
        <f>IF(E105="","***",IF(E105="*N",D105,IF(E105="*H",AA$10,IF(E105="*T","TOTAL (Store Count: "&amp;B104&amp;")",IFERROR(VLOOKUP(F105,DATA_FINAL!$A$5:$G$324,7,FALSE),"")))))</f>
        <v>***</v>
      </c>
      <c r="H105" s="71" t="str">
        <f>IF($G105=$D105,AF$9,IF($G105=$AA$10,AF$10,IF(LEFT($G105,5)=LEFT($AA$11,5),SUMIFS(DATA_FINAL!$AC$5:$AC$350,DATA_FINAL!$B$5:$B$350,$C105,DATA_FINAL!$D$5:$D$350,$D105),IF($G105="***","***",IFERROR(SUMIFS(DATA_FINAL!$AC$5:$AC$350,DATA_FINAL!$A$5:$A$350,$F105),"")))))</f>
        <v>***</v>
      </c>
      <c r="I105" s="72" t="str">
        <f>IF($G105=$D105,AB$9,IF($G105=$AA$10,AB$10,IF(LEFT($G105,5)=LEFT($AA$11,5),SUMIFS(DATA_FINAL!$P$5:$P$350,DATA_FINAL!$B$5:$B$350,$C105,DATA_FINAL!$D$5:$D$350,$D105),IF($G105="***","***",IFERROR(SUMIFS(DATA_FINAL!$P$5:$P$350,DATA_FINAL!$A$5:$A$350,$F105),"")))))</f>
        <v>***</v>
      </c>
      <c r="J105" s="72" t="str">
        <f>IF($G105=$D105,AC$9,IF($G105=$AA$10,AC$10,IF(LEFT($G105,5)=LEFT($AA$11,5),SUMIFS(DATA_FINAL!$S$5:$S$350,DATA_FINAL!$B$5:$B$350,$C105,DATA_FINAL!$D$5:$D$350,$D105),IF($G105="***","***",IFERROR(SUMIFS(DATA_FINAL!$S$5:$S$350,DATA_FINAL!$A$5:$A$350,$F105),"")))))</f>
        <v>***</v>
      </c>
      <c r="K105" s="84" t="str">
        <f t="shared" si="17"/>
        <v>***</v>
      </c>
      <c r="L105" s="72" t="str">
        <f t="shared" si="18"/>
        <v>***</v>
      </c>
      <c r="M105" s="72" t="str">
        <f t="shared" si="19"/>
        <v>***</v>
      </c>
      <c r="N105" s="71" t="str">
        <f>IF($G105=$D105,AJ$9,IF($G105=$AA$10,AJ$10,IF(LEFT($G105,5)=LEFT($AA$11,5),SUMIFS(DATA_FINAL!$AG$5:$AG$350,DATA_FINAL!$B$5:$B$350,$C105,DATA_FINAL!$D$5:$D$350,$D105),IF($G105="***","***",IFERROR(SUMIFS(DATA_FINAL!$AG$5:$AG$350,DATA_FINAL!$A$5:$A$350,$F105),"")))))</f>
        <v>***</v>
      </c>
      <c r="O105" s="307" t="str">
        <f t="shared" si="15"/>
        <v>***</v>
      </c>
    </row>
    <row r="106" spans="1:15" ht="15" customHeight="1" x14ac:dyDescent="0.35">
      <c r="A106" t="str">
        <f>IF(A105="","",IF(B105&gt;(SUMIFS(KEY!$Z$6:$Z$110,KEY!$X$6:$X$110,C106&amp;"-"&amp;A105)+1),IF((A105+1)&gt;$AA$7,"",(A105+1)),A105))</f>
        <v/>
      </c>
      <c r="B106" t="str">
        <f>IF(A106="","",COUNTIFS($A$9:$A106,A106)-2)</f>
        <v/>
      </c>
      <c r="C106" t="str">
        <f t="shared" si="14"/>
        <v>AutoTrader</v>
      </c>
      <c r="D106" t="str">
        <f>IFERROR(VLOOKUP($C106&amp;"-"&amp;$A106,KEY!$X$6:$Y$110,2,FALSE),"")</f>
        <v/>
      </c>
      <c r="E106" t="str">
        <f>IF(B106=-1,"*N",IF(B106=0,"*H",IF(B106&lt;(COUNTIFS(DATA_FINAL!$B$5:$B$350,C106,DATA_FINAL!$D$5:$D$350,D106)+1),VLOOKUP(C106&amp;"-"&amp;D106&amp;"-"&amp;B106,DATA_FINAL!$F$5:$G$350,2,FALSE),IF(B106=(COUNTIFS(DATA_FINAL!$B$5:$B$350,C106,DATA_FINAL!$D$5:$D$350,D106)+1),"*T",""))))</f>
        <v/>
      </c>
      <c r="F106" t="str">
        <f t="shared" si="16"/>
        <v/>
      </c>
      <c r="G106" s="64" t="str">
        <f>IF(E106="","***",IF(E106="*N",D106,IF(E106="*H",AA$10,IF(E106="*T","TOTAL (Store Count: "&amp;B105&amp;")",IFERROR(VLOOKUP(F106,DATA_FINAL!$A$5:$G$324,7,FALSE),"")))))</f>
        <v>***</v>
      </c>
      <c r="H106" s="71" t="str">
        <f>IF($G106=$D106,AF$9,IF($G106=$AA$10,AF$10,IF(LEFT($G106,5)=LEFT($AA$11,5),SUMIFS(DATA_FINAL!$AC$5:$AC$350,DATA_FINAL!$B$5:$B$350,$C106,DATA_FINAL!$D$5:$D$350,$D106),IF($G106="***","***",IFERROR(SUMIFS(DATA_FINAL!$AC$5:$AC$350,DATA_FINAL!$A$5:$A$350,$F106),"")))))</f>
        <v>***</v>
      </c>
      <c r="I106" s="72" t="str">
        <f>IF($G106=$D106,AB$9,IF($G106=$AA$10,AB$10,IF(LEFT($G106,5)=LEFT($AA$11,5),SUMIFS(DATA_FINAL!$P$5:$P$350,DATA_FINAL!$B$5:$B$350,$C106,DATA_FINAL!$D$5:$D$350,$D106),IF($G106="***","***",IFERROR(SUMIFS(DATA_FINAL!$P$5:$P$350,DATA_FINAL!$A$5:$A$350,$F106),"")))))</f>
        <v>***</v>
      </c>
      <c r="J106" s="72" t="str">
        <f>IF($G106=$D106,AC$9,IF($G106=$AA$10,AC$10,IF(LEFT($G106,5)=LEFT($AA$11,5),SUMIFS(DATA_FINAL!$S$5:$S$350,DATA_FINAL!$B$5:$B$350,$C106,DATA_FINAL!$D$5:$D$350,$D106),IF($G106="***","***",IFERROR(SUMIFS(DATA_FINAL!$S$5:$S$350,DATA_FINAL!$A$5:$A$350,$F106),"")))))</f>
        <v>***</v>
      </c>
      <c r="K106" s="84" t="str">
        <f t="shared" si="17"/>
        <v>***</v>
      </c>
      <c r="L106" s="72" t="str">
        <f t="shared" si="18"/>
        <v>***</v>
      </c>
      <c r="M106" s="72" t="str">
        <f t="shared" si="19"/>
        <v>***</v>
      </c>
      <c r="N106" s="71" t="str">
        <f>IF($G106=$D106,AJ$9,IF($G106=$AA$10,AJ$10,IF(LEFT($G106,5)=LEFT($AA$11,5),SUMIFS(DATA_FINAL!$AG$5:$AG$350,DATA_FINAL!$B$5:$B$350,$C106,DATA_FINAL!$D$5:$D$350,$D106),IF($G106="***","***",IFERROR(SUMIFS(DATA_FINAL!$AG$5:$AG$350,DATA_FINAL!$A$5:$A$350,$F106),"")))))</f>
        <v>***</v>
      </c>
      <c r="O106" s="307" t="str">
        <f t="shared" si="15"/>
        <v>***</v>
      </c>
    </row>
    <row r="107" spans="1:15" ht="15" customHeight="1" x14ac:dyDescent="0.35">
      <c r="A107" t="str">
        <f>IF(A106="","",IF(B106&gt;(SUMIFS(KEY!$Z$6:$Z$110,KEY!$X$6:$X$110,C107&amp;"-"&amp;A106)+1),IF((A106+1)&gt;$AA$7,"",(A106+1)),A106))</f>
        <v/>
      </c>
      <c r="B107" t="str">
        <f>IF(A107="","",COUNTIFS($A$9:$A107,A107)-2)</f>
        <v/>
      </c>
      <c r="C107" t="str">
        <f t="shared" si="14"/>
        <v>AutoTrader</v>
      </c>
      <c r="D107" t="str">
        <f>IFERROR(VLOOKUP($C107&amp;"-"&amp;$A107,KEY!$X$6:$Y$110,2,FALSE),"")</f>
        <v/>
      </c>
      <c r="E107" t="str">
        <f>IF(B107=-1,"*N",IF(B107=0,"*H",IF(B107&lt;(COUNTIFS(DATA_FINAL!$B$5:$B$350,C107,DATA_FINAL!$D$5:$D$350,D107)+1),VLOOKUP(C107&amp;"-"&amp;D107&amp;"-"&amp;B107,DATA_FINAL!$F$5:$G$350,2,FALSE),IF(B107=(COUNTIFS(DATA_FINAL!$B$5:$B$350,C107,DATA_FINAL!$D$5:$D$350,D107)+1),"*T",""))))</f>
        <v/>
      </c>
      <c r="F107" t="str">
        <f t="shared" si="16"/>
        <v/>
      </c>
      <c r="G107" s="64" t="str">
        <f>IF(E107="","***",IF(E107="*N",D107,IF(E107="*H",AA$10,IF(E107="*T","TOTAL (Store Count: "&amp;B106&amp;")",IFERROR(VLOOKUP(F107,DATA_FINAL!$A$5:$G$324,7,FALSE),"")))))</f>
        <v>***</v>
      </c>
      <c r="H107" s="71" t="str">
        <f>IF($G107=$D107,AF$9,IF($G107=$AA$10,AF$10,IF(LEFT($G107,5)=LEFT($AA$11,5),SUMIFS(DATA_FINAL!$AC$5:$AC$350,DATA_FINAL!$B$5:$B$350,$C107,DATA_FINAL!$D$5:$D$350,$D107),IF($G107="***","***",IFERROR(SUMIFS(DATA_FINAL!$AC$5:$AC$350,DATA_FINAL!$A$5:$A$350,$F107),"")))))</f>
        <v>***</v>
      </c>
      <c r="I107" s="72" t="str">
        <f>IF($G107=$D107,AB$9,IF($G107=$AA$10,AB$10,IF(LEFT($G107,5)=LEFT($AA$11,5),SUMIFS(DATA_FINAL!$P$5:$P$350,DATA_FINAL!$B$5:$B$350,$C107,DATA_FINAL!$D$5:$D$350,$D107),IF($G107="***","***",IFERROR(SUMIFS(DATA_FINAL!$P$5:$P$350,DATA_FINAL!$A$5:$A$350,$F107),"")))))</f>
        <v>***</v>
      </c>
      <c r="J107" s="72" t="str">
        <f>IF($G107=$D107,AC$9,IF($G107=$AA$10,AC$10,IF(LEFT($G107,5)=LEFT($AA$11,5),SUMIFS(DATA_FINAL!$S$5:$S$350,DATA_FINAL!$B$5:$B$350,$C107,DATA_FINAL!$D$5:$D$350,$D107),IF($G107="***","***",IFERROR(SUMIFS(DATA_FINAL!$S$5:$S$350,DATA_FINAL!$A$5:$A$350,$F107),"")))))</f>
        <v>***</v>
      </c>
      <c r="K107" s="84" t="str">
        <f t="shared" si="17"/>
        <v>***</v>
      </c>
      <c r="L107" s="72" t="str">
        <f t="shared" si="18"/>
        <v>***</v>
      </c>
      <c r="M107" s="72" t="str">
        <f t="shared" si="19"/>
        <v>***</v>
      </c>
      <c r="N107" s="71" t="str">
        <f>IF($G107=$D107,AJ$9,IF($G107=$AA$10,AJ$10,IF(LEFT($G107,5)=LEFT($AA$11,5),SUMIFS(DATA_FINAL!$AG$5:$AG$350,DATA_FINAL!$B$5:$B$350,$C107,DATA_FINAL!$D$5:$D$350,$D107),IF($G107="***","***",IFERROR(SUMIFS(DATA_FINAL!$AG$5:$AG$350,DATA_FINAL!$A$5:$A$350,$F107),"")))))</f>
        <v>***</v>
      </c>
      <c r="O107" s="307" t="str">
        <f t="shared" si="15"/>
        <v>***</v>
      </c>
    </row>
    <row r="108" spans="1:15" ht="15" customHeight="1" x14ac:dyDescent="0.35">
      <c r="A108" t="str">
        <f>IF(A107="","",IF(B107&gt;(SUMIFS(KEY!$Z$6:$Z$110,KEY!$X$6:$X$110,C108&amp;"-"&amp;A107)+1),IF((A107+1)&gt;$AA$7,"",(A107+1)),A107))</f>
        <v/>
      </c>
      <c r="B108" t="str">
        <f>IF(A108="","",COUNTIFS($A$9:$A108,A108)-2)</f>
        <v/>
      </c>
      <c r="C108" t="str">
        <f t="shared" si="14"/>
        <v>AutoTrader</v>
      </c>
      <c r="D108" t="str">
        <f>IFERROR(VLOOKUP($C108&amp;"-"&amp;$A108,KEY!$X$6:$Y$110,2,FALSE),"")</f>
        <v/>
      </c>
      <c r="E108" t="str">
        <f>IF(B108=-1,"*N",IF(B108=0,"*H",IF(B108&lt;(COUNTIFS(DATA_FINAL!$B$5:$B$350,C108,DATA_FINAL!$D$5:$D$350,D108)+1),VLOOKUP(C108&amp;"-"&amp;D108&amp;"-"&amp;B108,DATA_FINAL!$F$5:$G$350,2,FALSE),IF(B108=(COUNTIFS(DATA_FINAL!$B$5:$B$350,C108,DATA_FINAL!$D$5:$D$350,D108)+1),"*T",""))))</f>
        <v/>
      </c>
      <c r="F108" t="str">
        <f t="shared" si="16"/>
        <v/>
      </c>
      <c r="G108" s="64" t="str">
        <f>IF(E108="","***",IF(E108="*N",D108,IF(E108="*H",AA$10,IF(E108="*T","TOTAL (Store Count: "&amp;B107&amp;")",IFERROR(VLOOKUP(F108,DATA_FINAL!$A$5:$G$324,7,FALSE),"")))))</f>
        <v>***</v>
      </c>
      <c r="H108" s="71" t="str">
        <f>IF($G108=$D108,AF$9,IF($G108=$AA$10,AF$10,IF(LEFT($G108,5)=LEFT($AA$11,5),SUMIFS(DATA_FINAL!$AC$5:$AC$350,DATA_FINAL!$B$5:$B$350,$C108,DATA_FINAL!$D$5:$D$350,$D108),IF($G108="***","***",IFERROR(SUMIFS(DATA_FINAL!$AC$5:$AC$350,DATA_FINAL!$A$5:$A$350,$F108),"")))))</f>
        <v>***</v>
      </c>
      <c r="I108" s="72" t="str">
        <f>IF($G108=$D108,AB$9,IF($G108=$AA$10,AB$10,IF(LEFT($G108,5)=LEFT($AA$11,5),SUMIFS(DATA_FINAL!$P$5:$P$350,DATA_FINAL!$B$5:$B$350,$C108,DATA_FINAL!$D$5:$D$350,$D108),IF($G108="***","***",IFERROR(SUMIFS(DATA_FINAL!$P$5:$P$350,DATA_FINAL!$A$5:$A$350,$F108),"")))))</f>
        <v>***</v>
      </c>
      <c r="J108" s="72" t="str">
        <f>IF($G108=$D108,AC$9,IF($G108=$AA$10,AC$10,IF(LEFT($G108,5)=LEFT($AA$11,5),SUMIFS(DATA_FINAL!$S$5:$S$350,DATA_FINAL!$B$5:$B$350,$C108,DATA_FINAL!$D$5:$D$350,$D108),IF($G108="***","***",IFERROR(SUMIFS(DATA_FINAL!$S$5:$S$350,DATA_FINAL!$A$5:$A$350,$F108),"")))))</f>
        <v>***</v>
      </c>
      <c r="K108" s="84" t="str">
        <f t="shared" si="17"/>
        <v>***</v>
      </c>
      <c r="L108" s="72" t="str">
        <f t="shared" si="18"/>
        <v>***</v>
      </c>
      <c r="M108" s="72" t="str">
        <f t="shared" si="19"/>
        <v>***</v>
      </c>
      <c r="N108" s="71" t="str">
        <f>IF($G108=$D108,AJ$9,IF($G108=$AA$10,AJ$10,IF(LEFT($G108,5)=LEFT($AA$11,5),SUMIFS(DATA_FINAL!$AG$5:$AG$350,DATA_FINAL!$B$5:$B$350,$C108,DATA_FINAL!$D$5:$D$350,$D108),IF($G108="***","***",IFERROR(SUMIFS(DATA_FINAL!$AG$5:$AG$350,DATA_FINAL!$A$5:$A$350,$F108),"")))))</f>
        <v>***</v>
      </c>
      <c r="O108" s="307" t="str">
        <f t="shared" si="15"/>
        <v>***</v>
      </c>
    </row>
    <row r="109" spans="1:15" ht="15" customHeight="1" x14ac:dyDescent="0.35">
      <c r="A109" t="str">
        <f>IF(A108="","",IF(B108&gt;(SUMIFS(KEY!$Z$6:$Z$110,KEY!$X$6:$X$110,C109&amp;"-"&amp;A108)+1),IF((A108+1)&gt;$AA$7,"",(A108+1)),A108))</f>
        <v/>
      </c>
      <c r="B109" t="str">
        <f>IF(A109="","",COUNTIFS($A$9:$A109,A109)-2)</f>
        <v/>
      </c>
      <c r="C109" t="str">
        <f t="shared" si="14"/>
        <v>AutoTrader</v>
      </c>
      <c r="D109" t="str">
        <f>IFERROR(VLOOKUP($C109&amp;"-"&amp;$A109,KEY!$X$6:$Y$110,2,FALSE),"")</f>
        <v/>
      </c>
      <c r="E109" t="str">
        <f>IF(B109=-1,"*N",IF(B109=0,"*H",IF(B109&lt;(COUNTIFS(DATA_FINAL!$B$5:$B$350,C109,DATA_FINAL!$D$5:$D$350,D109)+1),VLOOKUP(C109&amp;"-"&amp;D109&amp;"-"&amp;B109,DATA_FINAL!$F$5:$G$350,2,FALSE),IF(B109=(COUNTIFS(DATA_FINAL!$B$5:$B$350,C109,DATA_FINAL!$D$5:$D$350,D109)+1),"*T",""))))</f>
        <v/>
      </c>
      <c r="F109" t="str">
        <f t="shared" si="16"/>
        <v/>
      </c>
      <c r="G109" s="64" t="str">
        <f>IF(E109="","***",IF(E109="*N",D109,IF(E109="*H",AA$10,IF(E109="*T","TOTAL (Store Count: "&amp;B108&amp;")",IFERROR(VLOOKUP(F109,DATA_FINAL!$A$5:$G$324,7,FALSE),"")))))</f>
        <v>***</v>
      </c>
      <c r="H109" s="71" t="str">
        <f>IF($G109=$D109,AF$9,IF($G109=$AA$10,AF$10,IF(LEFT($G109,5)=LEFT($AA$11,5),SUMIFS(DATA_FINAL!$AC$5:$AC$350,DATA_FINAL!$B$5:$B$350,$C109,DATA_FINAL!$D$5:$D$350,$D109),IF($G109="***","***",IFERROR(SUMIFS(DATA_FINAL!$AC$5:$AC$350,DATA_FINAL!$A$5:$A$350,$F109),"")))))</f>
        <v>***</v>
      </c>
      <c r="I109" s="72" t="str">
        <f>IF($G109=$D109,AB$9,IF($G109=$AA$10,AB$10,IF(LEFT($G109,5)=LEFT($AA$11,5),SUMIFS(DATA_FINAL!$P$5:$P$350,DATA_FINAL!$B$5:$B$350,$C109,DATA_FINAL!$D$5:$D$350,$D109),IF($G109="***","***",IFERROR(SUMIFS(DATA_FINAL!$P$5:$P$350,DATA_FINAL!$A$5:$A$350,$F109),"")))))</f>
        <v>***</v>
      </c>
      <c r="J109" s="72" t="str">
        <f>IF($G109=$D109,AC$9,IF($G109=$AA$10,AC$10,IF(LEFT($G109,5)=LEFT($AA$11,5),SUMIFS(DATA_FINAL!$S$5:$S$350,DATA_FINAL!$B$5:$B$350,$C109,DATA_FINAL!$D$5:$D$350,$D109),IF($G109="***","***",IFERROR(SUMIFS(DATA_FINAL!$S$5:$S$350,DATA_FINAL!$A$5:$A$350,$F109),"")))))</f>
        <v>***</v>
      </c>
      <c r="K109" s="84" t="str">
        <f t="shared" si="17"/>
        <v>***</v>
      </c>
      <c r="L109" s="72" t="str">
        <f t="shared" si="18"/>
        <v>***</v>
      </c>
      <c r="M109" s="72" t="str">
        <f t="shared" si="19"/>
        <v>***</v>
      </c>
      <c r="N109" s="71" t="str">
        <f>IF($G109=$D109,AJ$9,IF($G109=$AA$10,AJ$10,IF(LEFT($G109,5)=LEFT($AA$11,5),SUMIFS(DATA_FINAL!$AG$5:$AG$350,DATA_FINAL!$B$5:$B$350,$C109,DATA_FINAL!$D$5:$D$350,$D109),IF($G109="***","***",IFERROR(SUMIFS(DATA_FINAL!$AG$5:$AG$350,DATA_FINAL!$A$5:$A$350,$F109),"")))))</f>
        <v>***</v>
      </c>
      <c r="O109" s="307" t="str">
        <f t="shared" si="15"/>
        <v>***</v>
      </c>
    </row>
    <row r="110" spans="1:15" ht="15" customHeight="1" x14ac:dyDescent="0.35">
      <c r="A110" t="str">
        <f>IF(A109="","",IF(B109&gt;(SUMIFS(KEY!$Z$6:$Z$110,KEY!$X$6:$X$110,C110&amp;"-"&amp;A109)+1),IF((A109+1)&gt;$AA$7,"",(A109+1)),A109))</f>
        <v/>
      </c>
      <c r="B110" t="str">
        <f>IF(A110="","",COUNTIFS($A$9:$A110,A110)-2)</f>
        <v/>
      </c>
      <c r="C110" t="str">
        <f t="shared" si="14"/>
        <v>AutoTrader</v>
      </c>
      <c r="D110" t="str">
        <f>IFERROR(VLOOKUP($C110&amp;"-"&amp;$A110,KEY!$X$6:$Y$110,2,FALSE),"")</f>
        <v/>
      </c>
      <c r="E110" t="str">
        <f>IF(B110=-1,"*N",IF(B110=0,"*H",IF(B110&lt;(COUNTIFS(DATA_FINAL!$B$5:$B$350,C110,DATA_FINAL!$D$5:$D$350,D110)+1),VLOOKUP(C110&amp;"-"&amp;D110&amp;"-"&amp;B110,DATA_FINAL!$F$5:$G$350,2,FALSE),IF(B110=(COUNTIFS(DATA_FINAL!$B$5:$B$350,C110,DATA_FINAL!$D$5:$D$350,D110)+1),"*T",""))))</f>
        <v/>
      </c>
      <c r="F110" t="str">
        <f t="shared" si="16"/>
        <v/>
      </c>
      <c r="G110" s="64" t="str">
        <f>IF(E110="","***",IF(E110="*N",D110,IF(E110="*H",AA$10,IF(E110="*T","TOTAL (Store Count: "&amp;B109&amp;")",IFERROR(VLOOKUP(F110,DATA_FINAL!$A$5:$G$324,7,FALSE),"")))))</f>
        <v>***</v>
      </c>
      <c r="H110" s="71" t="str">
        <f>IF($G110=$D110,AF$9,IF($G110=$AA$10,AF$10,IF(LEFT($G110,5)=LEFT($AA$11,5),SUMIFS(DATA_FINAL!$AC$5:$AC$350,DATA_FINAL!$B$5:$B$350,$C110,DATA_FINAL!$D$5:$D$350,$D110),IF($G110="***","***",IFERROR(SUMIFS(DATA_FINAL!$AC$5:$AC$350,DATA_FINAL!$A$5:$A$350,$F110),"")))))</f>
        <v>***</v>
      </c>
      <c r="I110" s="72" t="str">
        <f>IF($G110=$D110,AB$9,IF($G110=$AA$10,AB$10,IF(LEFT($G110,5)=LEFT($AA$11,5),SUMIFS(DATA_FINAL!$P$5:$P$350,DATA_FINAL!$B$5:$B$350,$C110,DATA_FINAL!$D$5:$D$350,$D110),IF($G110="***","***",IFERROR(SUMIFS(DATA_FINAL!$P$5:$P$350,DATA_FINAL!$A$5:$A$350,$F110),"")))))</f>
        <v>***</v>
      </c>
      <c r="J110" s="72" t="str">
        <f>IF($G110=$D110,AC$9,IF($G110=$AA$10,AC$10,IF(LEFT($G110,5)=LEFT($AA$11,5),SUMIFS(DATA_FINAL!$S$5:$S$350,DATA_FINAL!$B$5:$B$350,$C110,DATA_FINAL!$D$5:$D$350,$D110),IF($G110="***","***",IFERROR(SUMIFS(DATA_FINAL!$S$5:$S$350,DATA_FINAL!$A$5:$A$350,$F110),"")))))</f>
        <v>***</v>
      </c>
      <c r="K110" s="84" t="str">
        <f t="shared" si="17"/>
        <v>***</v>
      </c>
      <c r="L110" s="72" t="str">
        <f t="shared" si="18"/>
        <v>***</v>
      </c>
      <c r="M110" s="72" t="str">
        <f t="shared" si="19"/>
        <v>***</v>
      </c>
      <c r="N110" s="71" t="str">
        <f>IF($G110=$D110,AJ$9,IF($G110=$AA$10,AJ$10,IF(LEFT($G110,5)=LEFT($AA$11,5),SUMIFS(DATA_FINAL!$AG$5:$AG$350,DATA_FINAL!$B$5:$B$350,$C110,DATA_FINAL!$D$5:$D$350,$D110),IF($G110="***","***",IFERROR(SUMIFS(DATA_FINAL!$AG$5:$AG$350,DATA_FINAL!$A$5:$A$350,$F110),"")))))</f>
        <v>***</v>
      </c>
      <c r="O110" s="307" t="str">
        <f t="shared" si="15"/>
        <v>***</v>
      </c>
    </row>
    <row r="111" spans="1:15" ht="15" customHeight="1" x14ac:dyDescent="0.35">
      <c r="A111" t="str">
        <f>IF(A110="","",IF(B110&gt;(SUMIFS(KEY!$Z$6:$Z$110,KEY!$X$6:$X$110,C111&amp;"-"&amp;A110)+1),IF((A110+1)&gt;$AA$7,"",(A110+1)),A110))</f>
        <v/>
      </c>
      <c r="B111" t="str">
        <f>IF(A111="","",COUNTIFS($A$9:$A111,A111)-2)</f>
        <v/>
      </c>
      <c r="C111" t="str">
        <f t="shared" si="14"/>
        <v>AutoTrader</v>
      </c>
      <c r="D111" t="str">
        <f>IFERROR(VLOOKUP($C111&amp;"-"&amp;$A111,KEY!$X$6:$Y$110,2,FALSE),"")</f>
        <v/>
      </c>
      <c r="E111" t="str">
        <f>IF(B111=-1,"*N",IF(B111=0,"*H",IF(B111&lt;(COUNTIFS(DATA_FINAL!$B$5:$B$350,C111,DATA_FINAL!$D$5:$D$350,D111)+1),VLOOKUP(C111&amp;"-"&amp;D111&amp;"-"&amp;B111,DATA_FINAL!$F$5:$G$350,2,FALSE),IF(B111=(COUNTIFS(DATA_FINAL!$B$5:$B$350,C111,DATA_FINAL!$D$5:$D$350,D111)+1),"*T",""))))</f>
        <v/>
      </c>
      <c r="F111" t="str">
        <f t="shared" si="16"/>
        <v/>
      </c>
      <c r="G111" s="64" t="str">
        <f>IF(E111="","***",IF(E111="*N",D111,IF(E111="*H",AA$10,IF(E111="*T","TOTAL (Store Count: "&amp;B110&amp;")",IFERROR(VLOOKUP(F111,DATA_FINAL!$A$5:$G$324,7,FALSE),"")))))</f>
        <v>***</v>
      </c>
      <c r="H111" s="71" t="str">
        <f>IF($G111=$D111,AF$9,IF($G111=$AA$10,AF$10,IF(LEFT($G111,5)=LEFT($AA$11,5),SUMIFS(DATA_FINAL!$AC$5:$AC$350,DATA_FINAL!$B$5:$B$350,$C111,DATA_FINAL!$D$5:$D$350,$D111),IF($G111="***","***",IFERROR(SUMIFS(DATA_FINAL!$AC$5:$AC$350,DATA_FINAL!$A$5:$A$350,$F111),"")))))</f>
        <v>***</v>
      </c>
      <c r="I111" s="72" t="str">
        <f>IF($G111=$D111,AB$9,IF($G111=$AA$10,AB$10,IF(LEFT($G111,5)=LEFT($AA$11,5),SUMIFS(DATA_FINAL!$P$5:$P$350,DATA_FINAL!$B$5:$B$350,$C111,DATA_FINAL!$D$5:$D$350,$D111),IF($G111="***","***",IFERROR(SUMIFS(DATA_FINAL!$P$5:$P$350,DATA_FINAL!$A$5:$A$350,$F111),"")))))</f>
        <v>***</v>
      </c>
      <c r="J111" s="72" t="str">
        <f>IF($G111=$D111,AC$9,IF($G111=$AA$10,AC$10,IF(LEFT($G111,5)=LEFT($AA$11,5),SUMIFS(DATA_FINAL!$S$5:$S$350,DATA_FINAL!$B$5:$B$350,$C111,DATA_FINAL!$D$5:$D$350,$D111),IF($G111="***","***",IFERROR(SUMIFS(DATA_FINAL!$S$5:$S$350,DATA_FINAL!$A$5:$A$350,$F111),"")))))</f>
        <v>***</v>
      </c>
      <c r="K111" s="84" t="str">
        <f t="shared" si="17"/>
        <v>***</v>
      </c>
      <c r="L111" s="72" t="str">
        <f t="shared" si="18"/>
        <v>***</v>
      </c>
      <c r="M111" s="72" t="str">
        <f t="shared" si="19"/>
        <v>***</v>
      </c>
      <c r="N111" s="71" t="str">
        <f>IF($G111=$D111,AJ$9,IF($G111=$AA$10,AJ$10,IF(LEFT($G111,5)=LEFT($AA$11,5),SUMIFS(DATA_FINAL!$AG$5:$AG$350,DATA_FINAL!$B$5:$B$350,$C111,DATA_FINAL!$D$5:$D$350,$D111),IF($G111="***","***",IFERROR(SUMIFS(DATA_FINAL!$AG$5:$AG$350,DATA_FINAL!$A$5:$A$350,$F111),"")))))</f>
        <v>***</v>
      </c>
      <c r="O111" s="307" t="str">
        <f t="shared" si="15"/>
        <v>***</v>
      </c>
    </row>
    <row r="112" spans="1:15" ht="15" customHeight="1" x14ac:dyDescent="0.35">
      <c r="A112" t="str">
        <f>IF(A111="","",IF(B111&gt;(SUMIFS(KEY!$Z$6:$Z$110,KEY!$X$6:$X$110,C112&amp;"-"&amp;A111)+1),IF((A111+1)&gt;$AA$7,"",(A111+1)),A111))</f>
        <v/>
      </c>
      <c r="B112" t="str">
        <f>IF(A112="","",COUNTIFS($A$9:$A112,A112)-2)</f>
        <v/>
      </c>
      <c r="C112" t="str">
        <f t="shared" si="14"/>
        <v>AutoTrader</v>
      </c>
      <c r="D112" t="str">
        <f>IFERROR(VLOOKUP($C112&amp;"-"&amp;$A112,KEY!$X$6:$Y$110,2,FALSE),"")</f>
        <v/>
      </c>
      <c r="E112" t="str">
        <f>IF(B112=-1,"*N",IF(B112=0,"*H",IF(B112&lt;(COUNTIFS(DATA_FINAL!$B$5:$B$350,C112,DATA_FINAL!$D$5:$D$350,D112)+1),VLOOKUP(C112&amp;"-"&amp;D112&amp;"-"&amp;B112,DATA_FINAL!$F$5:$G$350,2,FALSE),IF(B112=(COUNTIFS(DATA_FINAL!$B$5:$B$350,C112,DATA_FINAL!$D$5:$D$350,D112)+1),"*T",""))))</f>
        <v/>
      </c>
      <c r="F112" t="str">
        <f t="shared" si="16"/>
        <v/>
      </c>
      <c r="G112" s="64" t="str">
        <f>IF(E112="","***",IF(E112="*N",D112,IF(E112="*H",AA$10,IF(E112="*T","TOTAL (Store Count: "&amp;B111&amp;")",IFERROR(VLOOKUP(F112,DATA_FINAL!$A$5:$G$324,7,FALSE),"")))))</f>
        <v>***</v>
      </c>
      <c r="H112" s="71" t="str">
        <f>IF($G112=$D112,AF$9,IF($G112=$AA$10,AF$10,IF(LEFT($G112,5)=LEFT($AA$11,5),SUMIFS(DATA_FINAL!$AC$5:$AC$350,DATA_FINAL!$B$5:$B$350,$C112,DATA_FINAL!$D$5:$D$350,$D112),IF($G112="***","***",IFERROR(SUMIFS(DATA_FINAL!$AC$5:$AC$350,DATA_FINAL!$A$5:$A$350,$F112),"")))))</f>
        <v>***</v>
      </c>
      <c r="I112" s="72" t="str">
        <f>IF($G112=$D112,AB$9,IF($G112=$AA$10,AB$10,IF(LEFT($G112,5)=LEFT($AA$11,5),SUMIFS(DATA_FINAL!$P$5:$P$350,DATA_FINAL!$B$5:$B$350,$C112,DATA_FINAL!$D$5:$D$350,$D112),IF($G112="***","***",IFERROR(SUMIFS(DATA_FINAL!$P$5:$P$350,DATA_FINAL!$A$5:$A$350,$F112),"")))))</f>
        <v>***</v>
      </c>
      <c r="J112" s="72" t="str">
        <f>IF($G112=$D112,AC$9,IF($G112=$AA$10,AC$10,IF(LEFT($G112,5)=LEFT($AA$11,5),SUMIFS(DATA_FINAL!$S$5:$S$350,DATA_FINAL!$B$5:$B$350,$C112,DATA_FINAL!$D$5:$D$350,$D112),IF($G112="***","***",IFERROR(SUMIFS(DATA_FINAL!$S$5:$S$350,DATA_FINAL!$A$5:$A$350,$F112),"")))))</f>
        <v>***</v>
      </c>
      <c r="K112" s="84" t="str">
        <f t="shared" si="17"/>
        <v>***</v>
      </c>
      <c r="L112" s="72" t="str">
        <f t="shared" si="18"/>
        <v>***</v>
      </c>
      <c r="M112" s="72" t="str">
        <f t="shared" si="19"/>
        <v>***</v>
      </c>
      <c r="N112" s="71" t="str">
        <f>IF($G112=$D112,AJ$9,IF($G112=$AA$10,AJ$10,IF(LEFT($G112,5)=LEFT($AA$11,5),SUMIFS(DATA_FINAL!$AG$5:$AG$350,DATA_FINAL!$B$5:$B$350,$C112,DATA_FINAL!$D$5:$D$350,$D112),IF($G112="***","***",IFERROR(SUMIFS(DATA_FINAL!$AG$5:$AG$350,DATA_FINAL!$A$5:$A$350,$F112),"")))))</f>
        <v>***</v>
      </c>
      <c r="O112" s="307" t="str">
        <f t="shared" si="15"/>
        <v>***</v>
      </c>
    </row>
    <row r="113" spans="1:15" ht="15" customHeight="1" x14ac:dyDescent="0.35">
      <c r="A113" t="str">
        <f>IF(A112="","",IF(B112&gt;(SUMIFS(KEY!$Z$6:$Z$110,KEY!$X$6:$X$110,C113&amp;"-"&amp;A112)+1),IF((A112+1)&gt;$AA$7,"",(A112+1)),A112))</f>
        <v/>
      </c>
      <c r="B113" t="str">
        <f>IF(A113="","",COUNTIFS($A$9:$A113,A113)-2)</f>
        <v/>
      </c>
      <c r="C113" t="str">
        <f t="shared" si="14"/>
        <v>AutoTrader</v>
      </c>
      <c r="D113" t="str">
        <f>IFERROR(VLOOKUP($C113&amp;"-"&amp;$A113,KEY!$X$6:$Y$110,2,FALSE),"")</f>
        <v/>
      </c>
      <c r="E113" t="str">
        <f>IF(B113=-1,"*N",IF(B113=0,"*H",IF(B113&lt;(COUNTIFS(DATA_FINAL!$B$5:$B$350,C113,DATA_FINAL!$D$5:$D$350,D113)+1),VLOOKUP(C113&amp;"-"&amp;D113&amp;"-"&amp;B113,DATA_FINAL!$F$5:$G$350,2,FALSE),IF(B113=(COUNTIFS(DATA_FINAL!$B$5:$B$350,C113,DATA_FINAL!$D$5:$D$350,D113)+1),"*T",""))))</f>
        <v/>
      </c>
      <c r="F113" t="str">
        <f t="shared" si="16"/>
        <v/>
      </c>
      <c r="G113" s="64" t="str">
        <f>IF(E113="","***",IF(E113="*N",D113,IF(E113="*H",AA$10,IF(E113="*T","TOTAL (Store Count: "&amp;B112&amp;")",IFERROR(VLOOKUP(F113,DATA_FINAL!$A$5:$G$324,7,FALSE),"")))))</f>
        <v>***</v>
      </c>
      <c r="H113" s="71" t="str">
        <f>IF($G113=$D113,AF$9,IF($G113=$AA$10,AF$10,IF(LEFT($G113,5)=LEFT($AA$11,5),SUMIFS(DATA_FINAL!$AC$5:$AC$350,DATA_FINAL!$B$5:$B$350,$C113,DATA_FINAL!$D$5:$D$350,$D113),IF($G113="***","***",IFERROR(SUMIFS(DATA_FINAL!$AC$5:$AC$350,DATA_FINAL!$A$5:$A$350,$F113),"")))))</f>
        <v>***</v>
      </c>
      <c r="I113" s="72" t="str">
        <f>IF($G113=$D113,AB$9,IF($G113=$AA$10,AB$10,IF(LEFT($G113,5)=LEFT($AA$11,5),SUMIFS(DATA_FINAL!$P$5:$P$350,DATA_FINAL!$B$5:$B$350,$C113,DATA_FINAL!$D$5:$D$350,$D113),IF($G113="***","***",IFERROR(SUMIFS(DATA_FINAL!$P$5:$P$350,DATA_FINAL!$A$5:$A$350,$F113),"")))))</f>
        <v>***</v>
      </c>
      <c r="J113" s="72" t="str">
        <f>IF($G113=$D113,AC$9,IF($G113=$AA$10,AC$10,IF(LEFT($G113,5)=LEFT($AA$11,5),SUMIFS(DATA_FINAL!$S$5:$S$350,DATA_FINAL!$B$5:$B$350,$C113,DATA_FINAL!$D$5:$D$350,$D113),IF($G113="***","***",IFERROR(SUMIFS(DATA_FINAL!$S$5:$S$350,DATA_FINAL!$A$5:$A$350,$F113),"")))))</f>
        <v>***</v>
      </c>
      <c r="K113" s="84" t="str">
        <f t="shared" si="17"/>
        <v>***</v>
      </c>
      <c r="L113" s="72" t="str">
        <f t="shared" si="18"/>
        <v>***</v>
      </c>
      <c r="M113" s="72" t="str">
        <f t="shared" si="19"/>
        <v>***</v>
      </c>
      <c r="N113" s="71" t="str">
        <f>IF($G113=$D113,AJ$9,IF($G113=$AA$10,AJ$10,IF(LEFT($G113,5)=LEFT($AA$11,5),SUMIFS(DATA_FINAL!$AG$5:$AG$350,DATA_FINAL!$B$5:$B$350,$C113,DATA_FINAL!$D$5:$D$350,$D113),IF($G113="***","***",IFERROR(SUMIFS(DATA_FINAL!$AG$5:$AG$350,DATA_FINAL!$A$5:$A$350,$F113),"")))))</f>
        <v>***</v>
      </c>
      <c r="O113" s="307" t="str">
        <f t="shared" si="15"/>
        <v>***</v>
      </c>
    </row>
    <row r="114" spans="1:15" ht="15" customHeight="1" x14ac:dyDescent="0.35">
      <c r="A114" t="str">
        <f>IF(A113="","",IF(B113&gt;(SUMIFS(KEY!$Z$6:$Z$110,KEY!$X$6:$X$110,C114&amp;"-"&amp;A113)+1),IF((A113+1)&gt;$AA$7,"",(A113+1)),A113))</f>
        <v/>
      </c>
      <c r="B114" t="str">
        <f>IF(A114="","",COUNTIFS($A$9:$A114,A114)-2)</f>
        <v/>
      </c>
      <c r="C114" t="str">
        <f t="shared" si="14"/>
        <v>AutoTrader</v>
      </c>
      <c r="D114" t="str">
        <f>IFERROR(VLOOKUP($C114&amp;"-"&amp;$A114,KEY!$X$6:$Y$110,2,FALSE),"")</f>
        <v/>
      </c>
      <c r="E114" t="str">
        <f>IF(B114=-1,"*N",IF(B114=0,"*H",IF(B114&lt;(COUNTIFS(DATA_FINAL!$B$5:$B$350,C114,DATA_FINAL!$D$5:$D$350,D114)+1),VLOOKUP(C114&amp;"-"&amp;D114&amp;"-"&amp;B114,DATA_FINAL!$F$5:$G$350,2,FALSE),IF(B114=(COUNTIFS(DATA_FINAL!$B$5:$B$350,C114,DATA_FINAL!$D$5:$D$350,D114)+1),"*T",""))))</f>
        <v/>
      </c>
      <c r="F114" t="str">
        <f t="shared" si="16"/>
        <v/>
      </c>
      <c r="G114" s="64" t="str">
        <f>IF(E114="","***",IF(E114="*N",D114,IF(E114="*H",AA$10,IF(E114="*T","TOTAL (Store Count: "&amp;B113&amp;")",IFERROR(VLOOKUP(F114,DATA_FINAL!$A$5:$G$324,7,FALSE),"")))))</f>
        <v>***</v>
      </c>
      <c r="H114" s="71" t="str">
        <f>IF($G114=$D114,AF$9,IF($G114=$AA$10,AF$10,IF(LEFT($G114,5)=LEFT($AA$11,5),SUMIFS(DATA_FINAL!$AC$5:$AC$350,DATA_FINAL!$B$5:$B$350,$C114,DATA_FINAL!$D$5:$D$350,$D114),IF($G114="***","***",IFERROR(SUMIFS(DATA_FINAL!$AC$5:$AC$350,DATA_FINAL!$A$5:$A$350,$F114),"")))))</f>
        <v>***</v>
      </c>
      <c r="I114" s="72" t="str">
        <f>IF($G114=$D114,AB$9,IF($G114=$AA$10,AB$10,IF(LEFT($G114,5)=LEFT($AA$11,5),SUMIFS(DATA_FINAL!$P$5:$P$350,DATA_FINAL!$B$5:$B$350,$C114,DATA_FINAL!$D$5:$D$350,$D114),IF($G114="***","***",IFERROR(SUMIFS(DATA_FINAL!$P$5:$P$350,DATA_FINAL!$A$5:$A$350,$F114),"")))))</f>
        <v>***</v>
      </c>
      <c r="J114" s="72" t="str">
        <f>IF($G114=$D114,AC$9,IF($G114=$AA$10,AC$10,IF(LEFT($G114,5)=LEFT($AA$11,5),SUMIFS(DATA_FINAL!$S$5:$S$350,DATA_FINAL!$B$5:$B$350,$C114,DATA_FINAL!$D$5:$D$350,$D114),IF($G114="***","***",IFERROR(SUMIFS(DATA_FINAL!$S$5:$S$350,DATA_FINAL!$A$5:$A$350,$F114),"")))))</f>
        <v>***</v>
      </c>
      <c r="K114" s="84" t="str">
        <f t="shared" si="17"/>
        <v>***</v>
      </c>
      <c r="L114" s="72" t="str">
        <f t="shared" si="18"/>
        <v>***</v>
      </c>
      <c r="M114" s="72" t="str">
        <f t="shared" si="19"/>
        <v>***</v>
      </c>
      <c r="N114" s="71" t="str">
        <f>IF($G114=$D114,AJ$9,IF($G114=$AA$10,AJ$10,IF(LEFT($G114,5)=LEFT($AA$11,5),SUMIFS(DATA_FINAL!$AG$5:$AG$350,DATA_FINAL!$B$5:$B$350,$C114,DATA_FINAL!$D$5:$D$350,$D114),IF($G114="***","***",IFERROR(SUMIFS(DATA_FINAL!$AG$5:$AG$350,DATA_FINAL!$A$5:$A$350,$F114),"")))))</f>
        <v>***</v>
      </c>
      <c r="O114" s="307" t="str">
        <f t="shared" si="15"/>
        <v>***</v>
      </c>
    </row>
    <row r="115" spans="1:15" ht="15" customHeight="1" x14ac:dyDescent="0.35">
      <c r="A115" t="str">
        <f>IF(A114="","",IF(B114&gt;(SUMIFS(KEY!$Z$6:$Z$110,KEY!$X$6:$X$110,C115&amp;"-"&amp;A114)+1),IF((A114+1)&gt;$AA$7,"",(A114+1)),A114))</f>
        <v/>
      </c>
      <c r="B115" t="str">
        <f>IF(A115="","",COUNTIFS($A$9:$A115,A115)-2)</f>
        <v/>
      </c>
      <c r="C115" t="str">
        <f t="shared" si="14"/>
        <v>AutoTrader</v>
      </c>
      <c r="D115" t="str">
        <f>IFERROR(VLOOKUP($C115&amp;"-"&amp;$A115,KEY!$X$6:$Y$110,2,FALSE),"")</f>
        <v/>
      </c>
      <c r="E115" t="str">
        <f>IF(B115=-1,"*N",IF(B115=0,"*H",IF(B115&lt;(COUNTIFS(DATA_FINAL!$B$5:$B$350,C115,DATA_FINAL!$D$5:$D$350,D115)+1),VLOOKUP(C115&amp;"-"&amp;D115&amp;"-"&amp;B115,DATA_FINAL!$F$5:$G$350,2,FALSE),IF(B115=(COUNTIFS(DATA_FINAL!$B$5:$B$350,C115,DATA_FINAL!$D$5:$D$350,D115)+1),"*T",""))))</f>
        <v/>
      </c>
      <c r="F115" t="str">
        <f t="shared" si="16"/>
        <v/>
      </c>
      <c r="G115" s="64" t="str">
        <f>IF(E115="","***",IF(E115="*N",D115,IF(E115="*H",AA$10,IF(E115="*T","TOTAL (Store Count: "&amp;B114&amp;")",IFERROR(VLOOKUP(F115,DATA_FINAL!$A$5:$G$324,7,FALSE),"")))))</f>
        <v>***</v>
      </c>
      <c r="H115" s="71" t="str">
        <f>IF($G115=$D115,AF$9,IF($G115=$AA$10,AF$10,IF(LEFT($G115,5)=LEFT($AA$11,5),SUMIFS(DATA_FINAL!$AC$5:$AC$350,DATA_FINAL!$B$5:$B$350,$C115,DATA_FINAL!$D$5:$D$350,$D115),IF($G115="***","***",IFERROR(SUMIFS(DATA_FINAL!$AC$5:$AC$350,DATA_FINAL!$A$5:$A$350,$F115),"")))))</f>
        <v>***</v>
      </c>
      <c r="I115" s="72" t="str">
        <f>IF($G115=$D115,AB$9,IF($G115=$AA$10,AB$10,IF(LEFT($G115,5)=LEFT($AA$11,5),SUMIFS(DATA_FINAL!$P$5:$P$350,DATA_FINAL!$B$5:$B$350,$C115,DATA_FINAL!$D$5:$D$350,$D115),IF($G115="***","***",IFERROR(SUMIFS(DATA_FINAL!$P$5:$P$350,DATA_FINAL!$A$5:$A$350,$F115),"")))))</f>
        <v>***</v>
      </c>
      <c r="J115" s="72" t="str">
        <f>IF($G115=$D115,AC$9,IF($G115=$AA$10,AC$10,IF(LEFT($G115,5)=LEFT($AA$11,5),SUMIFS(DATA_FINAL!$S$5:$S$350,DATA_FINAL!$B$5:$B$350,$C115,DATA_FINAL!$D$5:$D$350,$D115),IF($G115="***","***",IFERROR(SUMIFS(DATA_FINAL!$S$5:$S$350,DATA_FINAL!$A$5:$A$350,$F115),"")))))</f>
        <v>***</v>
      </c>
      <c r="K115" s="84" t="str">
        <f t="shared" si="17"/>
        <v>***</v>
      </c>
      <c r="L115" s="72" t="str">
        <f t="shared" si="18"/>
        <v>***</v>
      </c>
      <c r="M115" s="72" t="str">
        <f t="shared" si="19"/>
        <v>***</v>
      </c>
      <c r="N115" s="71" t="str">
        <f>IF($G115=$D115,AJ$9,IF($G115=$AA$10,AJ$10,IF(LEFT($G115,5)=LEFT($AA$11,5),SUMIFS(DATA_FINAL!$AG$5:$AG$350,DATA_FINAL!$B$5:$B$350,$C115,DATA_FINAL!$D$5:$D$350,$D115),IF($G115="***","***",IFERROR(SUMIFS(DATA_FINAL!$AG$5:$AG$350,DATA_FINAL!$A$5:$A$350,$F115),"")))))</f>
        <v>***</v>
      </c>
      <c r="O115" s="307" t="str">
        <f t="shared" si="15"/>
        <v>***</v>
      </c>
    </row>
    <row r="116" spans="1:15" ht="15" customHeight="1" x14ac:dyDescent="0.35">
      <c r="A116" t="str">
        <f>IF(A115="","",IF(B115&gt;(SUMIFS(KEY!$Z$6:$Z$110,KEY!$X$6:$X$110,C116&amp;"-"&amp;A115)+1),IF((A115+1)&gt;$AA$7,"",(A115+1)),A115))</f>
        <v/>
      </c>
      <c r="B116" t="str">
        <f>IF(A116="","",COUNTIFS($A$9:$A116,A116)-2)</f>
        <v/>
      </c>
      <c r="C116" t="str">
        <f t="shared" si="14"/>
        <v>AutoTrader</v>
      </c>
      <c r="D116" t="str">
        <f>IFERROR(VLOOKUP($C116&amp;"-"&amp;$A116,KEY!$X$6:$Y$110,2,FALSE),"")</f>
        <v/>
      </c>
      <c r="E116" t="str">
        <f>IF(B116=-1,"*N",IF(B116=0,"*H",IF(B116&lt;(COUNTIFS(DATA_FINAL!$B$5:$B$350,C116,DATA_FINAL!$D$5:$D$350,D116)+1),VLOOKUP(C116&amp;"-"&amp;D116&amp;"-"&amp;B116,DATA_FINAL!$F$5:$G$350,2,FALSE),IF(B116=(COUNTIFS(DATA_FINAL!$B$5:$B$350,C116,DATA_FINAL!$D$5:$D$350,D116)+1),"*T",""))))</f>
        <v/>
      </c>
      <c r="F116" t="str">
        <f t="shared" si="16"/>
        <v/>
      </c>
      <c r="G116" s="64" t="str">
        <f>IF(E116="","***",IF(E116="*N",D116,IF(E116="*H",AA$10,IF(E116="*T","TOTAL (Store Count: "&amp;B115&amp;")",IFERROR(VLOOKUP(F116,DATA_FINAL!$A$5:$G$324,7,FALSE),"")))))</f>
        <v>***</v>
      </c>
      <c r="H116" s="71" t="str">
        <f>IF($G116=$D116,AF$9,IF($G116=$AA$10,AF$10,IF(LEFT($G116,5)=LEFT($AA$11,5),SUMIFS(DATA_FINAL!$AC$5:$AC$350,DATA_FINAL!$B$5:$B$350,$C116,DATA_FINAL!$D$5:$D$350,$D116),IF($G116="***","***",IFERROR(SUMIFS(DATA_FINAL!$AC$5:$AC$350,DATA_FINAL!$A$5:$A$350,$F116),"")))))</f>
        <v>***</v>
      </c>
      <c r="I116" s="72" t="str">
        <f>IF($G116=$D116,AB$9,IF($G116=$AA$10,AB$10,IF(LEFT($G116,5)=LEFT($AA$11,5),SUMIFS(DATA_FINAL!$P$5:$P$350,DATA_FINAL!$B$5:$B$350,$C116,DATA_FINAL!$D$5:$D$350,$D116),IF($G116="***","***",IFERROR(SUMIFS(DATA_FINAL!$P$5:$P$350,DATA_FINAL!$A$5:$A$350,$F116),"")))))</f>
        <v>***</v>
      </c>
      <c r="J116" s="72" t="str">
        <f>IF($G116=$D116,AC$9,IF($G116=$AA$10,AC$10,IF(LEFT($G116,5)=LEFT($AA$11,5),SUMIFS(DATA_FINAL!$S$5:$S$350,DATA_FINAL!$B$5:$B$350,$C116,DATA_FINAL!$D$5:$D$350,$D116),IF($G116="***","***",IFERROR(SUMIFS(DATA_FINAL!$S$5:$S$350,DATA_FINAL!$A$5:$A$350,$F116),"")))))</f>
        <v>***</v>
      </c>
      <c r="K116" s="84" t="str">
        <f t="shared" si="17"/>
        <v>***</v>
      </c>
      <c r="L116" s="72" t="str">
        <f t="shared" si="18"/>
        <v>***</v>
      </c>
      <c r="M116" s="72" t="str">
        <f t="shared" si="19"/>
        <v>***</v>
      </c>
      <c r="N116" s="71" t="str">
        <f>IF($G116=$D116,AJ$9,IF($G116=$AA$10,AJ$10,IF(LEFT($G116,5)=LEFT($AA$11,5),SUMIFS(DATA_FINAL!$AG$5:$AG$350,DATA_FINAL!$B$5:$B$350,$C116,DATA_FINAL!$D$5:$D$350,$D116),IF($G116="***","***",IFERROR(SUMIFS(DATA_FINAL!$AG$5:$AG$350,DATA_FINAL!$A$5:$A$350,$F116),"")))))</f>
        <v>***</v>
      </c>
      <c r="O116" s="307" t="str">
        <f t="shared" si="15"/>
        <v>***</v>
      </c>
    </row>
    <row r="117" spans="1:15" ht="15" customHeight="1" x14ac:dyDescent="0.35">
      <c r="A117" t="str">
        <f>IF(A116="","",IF(B116&gt;(SUMIFS(KEY!$Z$6:$Z$110,KEY!$X$6:$X$110,C117&amp;"-"&amp;A116)+1),IF((A116+1)&gt;$AA$7,"",(A116+1)),A116))</f>
        <v/>
      </c>
      <c r="B117" t="str">
        <f>IF(A117="","",COUNTIFS($A$9:$A117,A117)-2)</f>
        <v/>
      </c>
      <c r="C117" t="str">
        <f t="shared" si="14"/>
        <v>AutoTrader</v>
      </c>
      <c r="D117" t="str">
        <f>IFERROR(VLOOKUP($C117&amp;"-"&amp;$A117,KEY!$X$6:$Y$110,2,FALSE),"")</f>
        <v/>
      </c>
      <c r="E117" t="str">
        <f>IF(B117=-1,"*N",IF(B117=0,"*H",IF(B117&lt;(COUNTIFS(DATA_FINAL!$B$5:$B$350,C117,DATA_FINAL!$D$5:$D$350,D117)+1),VLOOKUP(C117&amp;"-"&amp;D117&amp;"-"&amp;B117,DATA_FINAL!$F$5:$G$350,2,FALSE),IF(B117=(COUNTIFS(DATA_FINAL!$B$5:$B$350,C117,DATA_FINAL!$D$5:$D$350,D117)+1),"*T",""))))</f>
        <v/>
      </c>
      <c r="F117" t="str">
        <f t="shared" si="16"/>
        <v/>
      </c>
      <c r="G117" s="64" t="str">
        <f>IF(E117="","***",IF(E117="*N",D117,IF(E117="*H",AA$10,IF(E117="*T","TOTAL (Store Count: "&amp;B116&amp;")",IFERROR(VLOOKUP(F117,DATA_FINAL!$A$5:$G$324,7,FALSE),"")))))</f>
        <v>***</v>
      </c>
      <c r="H117" s="71" t="str">
        <f>IF($G117=$D117,AF$9,IF($G117=$AA$10,AF$10,IF(LEFT($G117,5)=LEFT($AA$11,5),SUMIFS(DATA_FINAL!$AC$5:$AC$350,DATA_FINAL!$B$5:$B$350,$C117,DATA_FINAL!$D$5:$D$350,$D117),IF($G117="***","***",IFERROR(SUMIFS(DATA_FINAL!$AC$5:$AC$350,DATA_FINAL!$A$5:$A$350,$F117),"")))))</f>
        <v>***</v>
      </c>
      <c r="I117" s="72" t="str">
        <f>IF($G117=$D117,AB$9,IF($G117=$AA$10,AB$10,IF(LEFT($G117,5)=LEFT($AA$11,5),SUMIFS(DATA_FINAL!$P$5:$P$350,DATA_FINAL!$B$5:$B$350,$C117,DATA_FINAL!$D$5:$D$350,$D117),IF($G117="***","***",IFERROR(SUMIFS(DATA_FINAL!$P$5:$P$350,DATA_FINAL!$A$5:$A$350,$F117),"")))))</f>
        <v>***</v>
      </c>
      <c r="J117" s="72" t="str">
        <f>IF($G117=$D117,AC$9,IF($G117=$AA$10,AC$10,IF(LEFT($G117,5)=LEFT($AA$11,5),SUMIFS(DATA_FINAL!$S$5:$S$350,DATA_FINAL!$B$5:$B$350,$C117,DATA_FINAL!$D$5:$D$350,$D117),IF($G117="***","***",IFERROR(SUMIFS(DATA_FINAL!$S$5:$S$350,DATA_FINAL!$A$5:$A$350,$F117),"")))))</f>
        <v>***</v>
      </c>
      <c r="K117" s="84" t="str">
        <f t="shared" si="17"/>
        <v>***</v>
      </c>
      <c r="L117" s="72" t="str">
        <f t="shared" si="18"/>
        <v>***</v>
      </c>
      <c r="M117" s="72" t="str">
        <f t="shared" si="19"/>
        <v>***</v>
      </c>
      <c r="N117" s="71" t="str">
        <f>IF($G117=$D117,AJ$9,IF($G117=$AA$10,AJ$10,IF(LEFT($G117,5)=LEFT($AA$11,5),SUMIFS(DATA_FINAL!$AG$5:$AG$350,DATA_FINAL!$B$5:$B$350,$C117,DATA_FINAL!$D$5:$D$350,$D117),IF($G117="***","***",IFERROR(SUMIFS(DATA_FINAL!$AG$5:$AG$350,DATA_FINAL!$A$5:$A$350,$F117),"")))))</f>
        <v>***</v>
      </c>
      <c r="O117" s="307" t="str">
        <f t="shared" si="15"/>
        <v>***</v>
      </c>
    </row>
    <row r="118" spans="1:15" ht="15" customHeight="1" x14ac:dyDescent="0.35">
      <c r="A118" t="str">
        <f>IF(A117="","",IF(B117&gt;(SUMIFS(KEY!$Z$6:$Z$110,KEY!$X$6:$X$110,C118&amp;"-"&amp;A117)+1),IF((A117+1)&gt;$AA$7,"",(A117+1)),A117))</f>
        <v/>
      </c>
      <c r="B118" t="str">
        <f>IF(A118="","",COUNTIFS($A$9:$A118,A118)-2)</f>
        <v/>
      </c>
      <c r="C118" t="str">
        <f t="shared" si="14"/>
        <v>AutoTrader</v>
      </c>
      <c r="D118" t="str">
        <f>IFERROR(VLOOKUP($C118&amp;"-"&amp;$A118,KEY!$X$6:$Y$110,2,FALSE),"")</f>
        <v/>
      </c>
      <c r="E118" t="str">
        <f>IF(B118=-1,"*N",IF(B118=0,"*H",IF(B118&lt;(COUNTIFS(DATA_FINAL!$B$5:$B$350,C118,DATA_FINAL!$D$5:$D$350,D118)+1),VLOOKUP(C118&amp;"-"&amp;D118&amp;"-"&amp;B118,DATA_FINAL!$F$5:$G$350,2,FALSE),IF(B118=(COUNTIFS(DATA_FINAL!$B$5:$B$350,C118,DATA_FINAL!$D$5:$D$350,D118)+1),"*T",""))))</f>
        <v/>
      </c>
      <c r="F118" t="str">
        <f t="shared" si="16"/>
        <v/>
      </c>
      <c r="G118" s="64" t="str">
        <f>IF(E118="","***",IF(E118="*N",D118,IF(E118="*H",AA$10,IF(E118="*T","TOTAL (Store Count: "&amp;B117&amp;")",IFERROR(VLOOKUP(F118,DATA_FINAL!$A$5:$G$324,7,FALSE),"")))))</f>
        <v>***</v>
      </c>
      <c r="H118" s="71" t="str">
        <f>IF($G118=$D118,AF$9,IF($G118=$AA$10,AF$10,IF(LEFT($G118,5)=LEFT($AA$11,5),SUMIFS(DATA_FINAL!$AC$5:$AC$350,DATA_FINAL!$B$5:$B$350,$C118,DATA_FINAL!$D$5:$D$350,$D118),IF($G118="***","***",IFERROR(SUMIFS(DATA_FINAL!$AC$5:$AC$350,DATA_FINAL!$A$5:$A$350,$F118),"")))))</f>
        <v>***</v>
      </c>
      <c r="I118" s="72" t="str">
        <f>IF($G118=$D118,AB$9,IF($G118=$AA$10,AB$10,IF(LEFT($G118,5)=LEFT($AA$11,5),SUMIFS(DATA_FINAL!$P$5:$P$350,DATA_FINAL!$B$5:$B$350,$C118,DATA_FINAL!$D$5:$D$350,$D118),IF($G118="***","***",IFERROR(SUMIFS(DATA_FINAL!$P$5:$P$350,DATA_FINAL!$A$5:$A$350,$F118),"")))))</f>
        <v>***</v>
      </c>
      <c r="J118" s="72" t="str">
        <f>IF($G118=$D118,AC$9,IF($G118=$AA$10,AC$10,IF(LEFT($G118,5)=LEFT($AA$11,5),SUMIFS(DATA_FINAL!$S$5:$S$350,DATA_FINAL!$B$5:$B$350,$C118,DATA_FINAL!$D$5:$D$350,$D118),IF($G118="***","***",IFERROR(SUMIFS(DATA_FINAL!$S$5:$S$350,DATA_FINAL!$A$5:$A$350,$F118),"")))))</f>
        <v>***</v>
      </c>
      <c r="K118" s="84" t="str">
        <f t="shared" si="17"/>
        <v>***</v>
      </c>
      <c r="L118" s="72" t="str">
        <f t="shared" si="18"/>
        <v>***</v>
      </c>
      <c r="M118" s="72" t="str">
        <f t="shared" si="19"/>
        <v>***</v>
      </c>
      <c r="N118" s="71" t="str">
        <f>IF($G118=$D118,AJ$9,IF($G118=$AA$10,AJ$10,IF(LEFT($G118,5)=LEFT($AA$11,5),SUMIFS(DATA_FINAL!$AG$5:$AG$350,DATA_FINAL!$B$5:$B$350,$C118,DATA_FINAL!$D$5:$D$350,$D118),IF($G118="***","***",IFERROR(SUMIFS(DATA_FINAL!$AG$5:$AG$350,DATA_FINAL!$A$5:$A$350,$F118),"")))))</f>
        <v>***</v>
      </c>
      <c r="O118" s="307" t="str">
        <f t="shared" si="15"/>
        <v>***</v>
      </c>
    </row>
    <row r="119" spans="1:15" ht="15" customHeight="1" x14ac:dyDescent="0.35">
      <c r="A119" t="str">
        <f>IF(A118="","",IF(B118&gt;(SUMIFS(KEY!$Z$6:$Z$110,KEY!$X$6:$X$110,C119&amp;"-"&amp;A118)+1),IF((A118+1)&gt;$AA$7,"",(A118+1)),A118))</f>
        <v/>
      </c>
      <c r="B119" t="str">
        <f>IF(A119="","",COUNTIFS($A$9:$A119,A119)-2)</f>
        <v/>
      </c>
      <c r="C119" t="str">
        <f t="shared" si="14"/>
        <v>AutoTrader</v>
      </c>
      <c r="D119" t="str">
        <f>IFERROR(VLOOKUP($C119&amp;"-"&amp;$A119,KEY!$X$6:$Y$110,2,FALSE),"")</f>
        <v/>
      </c>
      <c r="E119" t="str">
        <f>IF(B119=-1,"*N",IF(B119=0,"*H",IF(B119&lt;(COUNTIFS(DATA_FINAL!$B$5:$B$350,C119,DATA_FINAL!$D$5:$D$350,D119)+1),VLOOKUP(C119&amp;"-"&amp;D119&amp;"-"&amp;B119,DATA_FINAL!$F$5:$G$350,2,FALSE),IF(B119=(COUNTIFS(DATA_FINAL!$B$5:$B$350,C119,DATA_FINAL!$D$5:$D$350,D119)+1),"*T",""))))</f>
        <v/>
      </c>
      <c r="F119" t="str">
        <f t="shared" si="16"/>
        <v/>
      </c>
      <c r="G119" s="64" t="str">
        <f>IF(E119="","***",IF(E119="*N",D119,IF(E119="*H",AA$10,IF(E119="*T","TOTAL (Store Count: "&amp;B118&amp;")",IFERROR(VLOOKUP(F119,DATA_FINAL!$A$5:$G$324,7,FALSE),"")))))</f>
        <v>***</v>
      </c>
      <c r="H119" s="71" t="str">
        <f>IF($G119=$D119,AF$9,IF($G119=$AA$10,AF$10,IF(LEFT($G119,5)=LEFT($AA$11,5),SUMIFS(DATA_FINAL!$AC$5:$AC$350,DATA_FINAL!$B$5:$B$350,$C119,DATA_FINAL!$D$5:$D$350,$D119),IF($G119="***","***",IFERROR(SUMIFS(DATA_FINAL!$AC$5:$AC$350,DATA_FINAL!$A$5:$A$350,$F119),"")))))</f>
        <v>***</v>
      </c>
      <c r="I119" s="72" t="str">
        <f>IF($G119=$D119,AB$9,IF($G119=$AA$10,AB$10,IF(LEFT($G119,5)=LEFT($AA$11,5),SUMIFS(DATA_FINAL!$P$5:$P$350,DATA_FINAL!$B$5:$B$350,$C119,DATA_FINAL!$D$5:$D$350,$D119),IF($G119="***","***",IFERROR(SUMIFS(DATA_FINAL!$P$5:$P$350,DATA_FINAL!$A$5:$A$350,$F119),"")))))</f>
        <v>***</v>
      </c>
      <c r="J119" s="72" t="str">
        <f>IF($G119=$D119,AC$9,IF($G119=$AA$10,AC$10,IF(LEFT($G119,5)=LEFT($AA$11,5),SUMIFS(DATA_FINAL!$S$5:$S$350,DATA_FINAL!$B$5:$B$350,$C119,DATA_FINAL!$D$5:$D$350,$D119),IF($G119="***","***",IFERROR(SUMIFS(DATA_FINAL!$S$5:$S$350,DATA_FINAL!$A$5:$A$350,$F119),"")))))</f>
        <v>***</v>
      </c>
      <c r="K119" s="84" t="str">
        <f t="shared" si="17"/>
        <v>***</v>
      </c>
      <c r="L119" s="72" t="str">
        <f t="shared" si="18"/>
        <v>***</v>
      </c>
      <c r="M119" s="72" t="str">
        <f t="shared" si="19"/>
        <v>***</v>
      </c>
      <c r="N119" s="71" t="str">
        <f>IF($G119=$D119,AJ$9,IF($G119=$AA$10,AJ$10,IF(LEFT($G119,5)=LEFT($AA$11,5),SUMIFS(DATA_FINAL!$AG$5:$AG$350,DATA_FINAL!$B$5:$B$350,$C119,DATA_FINAL!$D$5:$D$350,$D119),IF($G119="***","***",IFERROR(SUMIFS(DATA_FINAL!$AG$5:$AG$350,DATA_FINAL!$A$5:$A$350,$F119),"")))))</f>
        <v>***</v>
      </c>
      <c r="O119" s="307" t="str">
        <f t="shared" si="15"/>
        <v>***</v>
      </c>
    </row>
    <row r="120" spans="1:15" ht="15" customHeight="1" x14ac:dyDescent="0.35">
      <c r="A120" t="str">
        <f>IF(A119="","",IF(B119&gt;(SUMIFS(KEY!$Z$6:$Z$110,KEY!$X$6:$X$110,C120&amp;"-"&amp;A119)+1),IF((A119+1)&gt;$AA$7,"",(A119+1)),A119))</f>
        <v/>
      </c>
      <c r="B120" t="str">
        <f>IF(A120="","",COUNTIFS($A$9:$A120,A120)-2)</f>
        <v/>
      </c>
      <c r="C120" t="str">
        <f t="shared" si="14"/>
        <v>AutoTrader</v>
      </c>
      <c r="D120" t="str">
        <f>IFERROR(VLOOKUP($C120&amp;"-"&amp;$A120,KEY!$X$6:$Y$110,2,FALSE),"")</f>
        <v/>
      </c>
      <c r="E120" t="str">
        <f>IF(B120=-1,"*N",IF(B120=0,"*H",IF(B120&lt;(COUNTIFS(DATA_FINAL!$B$5:$B$350,C120,DATA_FINAL!$D$5:$D$350,D120)+1),VLOOKUP(C120&amp;"-"&amp;D120&amp;"-"&amp;B120,DATA_FINAL!$F$5:$G$350,2,FALSE),IF(B120=(COUNTIFS(DATA_FINAL!$B$5:$B$350,C120,DATA_FINAL!$D$5:$D$350,D120)+1),"*T",""))))</f>
        <v/>
      </c>
      <c r="F120" t="str">
        <f t="shared" si="16"/>
        <v/>
      </c>
      <c r="G120" s="64" t="str">
        <f>IF(E120="","***",IF(E120="*N",D120,IF(E120="*H",AA$10,IF(E120="*T","TOTAL (Store Count: "&amp;B119&amp;")",IFERROR(VLOOKUP(F120,DATA_FINAL!$A$5:$G$324,7,FALSE),"")))))</f>
        <v>***</v>
      </c>
      <c r="H120" s="71" t="str">
        <f>IF($G120=$D120,AF$9,IF($G120=$AA$10,AF$10,IF(LEFT($G120,5)=LEFT($AA$11,5),SUMIFS(DATA_FINAL!$AC$5:$AC$350,DATA_FINAL!$B$5:$B$350,$C120,DATA_FINAL!$D$5:$D$350,$D120),IF($G120="***","***",IFERROR(SUMIFS(DATA_FINAL!$AC$5:$AC$350,DATA_FINAL!$A$5:$A$350,$F120),"")))))</f>
        <v>***</v>
      </c>
      <c r="I120" s="72" t="str">
        <f>IF($G120=$D120,AB$9,IF($G120=$AA$10,AB$10,IF(LEFT($G120,5)=LEFT($AA$11,5),SUMIFS(DATA_FINAL!$P$5:$P$350,DATA_FINAL!$B$5:$B$350,$C120,DATA_FINAL!$D$5:$D$350,$D120),IF($G120="***","***",IFERROR(SUMIFS(DATA_FINAL!$P$5:$P$350,DATA_FINAL!$A$5:$A$350,$F120),"")))))</f>
        <v>***</v>
      </c>
      <c r="J120" s="72" t="str">
        <f>IF($G120=$D120,AC$9,IF($G120=$AA$10,AC$10,IF(LEFT($G120,5)=LEFT($AA$11,5),SUMIFS(DATA_FINAL!$S$5:$S$350,DATA_FINAL!$B$5:$B$350,$C120,DATA_FINAL!$D$5:$D$350,$D120),IF($G120="***","***",IFERROR(SUMIFS(DATA_FINAL!$S$5:$S$350,DATA_FINAL!$A$5:$A$350,$F120),"")))))</f>
        <v>***</v>
      </c>
      <c r="K120" s="84" t="str">
        <f t="shared" si="17"/>
        <v>***</v>
      </c>
      <c r="L120" s="72" t="str">
        <f t="shared" si="18"/>
        <v>***</v>
      </c>
      <c r="M120" s="72" t="str">
        <f t="shared" si="19"/>
        <v>***</v>
      </c>
      <c r="N120" s="71" t="str">
        <f>IF($G120=$D120,AJ$9,IF($G120=$AA$10,AJ$10,IF(LEFT($G120,5)=LEFT($AA$11,5),SUMIFS(DATA_FINAL!$AG$5:$AG$350,DATA_FINAL!$B$5:$B$350,$C120,DATA_FINAL!$D$5:$D$350,$D120),IF($G120="***","***",IFERROR(SUMIFS(DATA_FINAL!$AG$5:$AG$350,DATA_FINAL!$A$5:$A$350,$F120),"")))))</f>
        <v>***</v>
      </c>
      <c r="O120" s="307" t="str">
        <f t="shared" si="15"/>
        <v>***</v>
      </c>
    </row>
    <row r="121" spans="1:15" ht="15" customHeight="1" x14ac:dyDescent="0.35">
      <c r="A121" t="str">
        <f>IF(A120="","",IF(B120&gt;(SUMIFS(KEY!$Z$6:$Z$110,KEY!$X$6:$X$110,C121&amp;"-"&amp;A120)+1),IF((A120+1)&gt;$AA$7,"",(A120+1)),A120))</f>
        <v/>
      </c>
      <c r="B121" t="str">
        <f>IF(A121="","",COUNTIFS($A$9:$A121,A121)-2)</f>
        <v/>
      </c>
      <c r="C121" t="str">
        <f t="shared" si="14"/>
        <v>AutoTrader</v>
      </c>
      <c r="D121" t="str">
        <f>IFERROR(VLOOKUP($C121&amp;"-"&amp;$A121,KEY!$X$6:$Y$110,2,FALSE),"")</f>
        <v/>
      </c>
      <c r="E121" t="str">
        <f>IF(B121=-1,"*N",IF(B121=0,"*H",IF(B121&lt;(COUNTIFS(DATA_FINAL!$B$5:$B$350,C121,DATA_FINAL!$D$5:$D$350,D121)+1),VLOOKUP(C121&amp;"-"&amp;D121&amp;"-"&amp;B121,DATA_FINAL!$F$5:$G$350,2,FALSE),IF(B121=(COUNTIFS(DATA_FINAL!$B$5:$B$350,C121,DATA_FINAL!$D$5:$D$350,D121)+1),"*T",""))))</f>
        <v/>
      </c>
      <c r="F121" t="str">
        <f t="shared" si="16"/>
        <v/>
      </c>
      <c r="G121" s="64" t="str">
        <f>IF(E121="","***",IF(E121="*N",D121,IF(E121="*H",AA$10,IF(E121="*T","TOTAL (Store Count: "&amp;B120&amp;")",IFERROR(VLOOKUP(F121,DATA_FINAL!$A$5:$G$324,7,FALSE),"")))))</f>
        <v>***</v>
      </c>
      <c r="H121" s="71" t="str">
        <f>IF($G121=$D121,AF$9,IF($G121=$AA$10,AF$10,IF(LEFT($G121,5)=LEFT($AA$11,5),SUMIFS(DATA_FINAL!$AC$5:$AC$350,DATA_FINAL!$B$5:$B$350,$C121,DATA_FINAL!$D$5:$D$350,$D121),IF($G121="***","***",IFERROR(SUMIFS(DATA_FINAL!$AC$5:$AC$350,DATA_FINAL!$A$5:$A$350,$F121),"")))))</f>
        <v>***</v>
      </c>
      <c r="I121" s="72" t="str">
        <f>IF($G121=$D121,AB$9,IF($G121=$AA$10,AB$10,IF(LEFT($G121,5)=LEFT($AA$11,5),SUMIFS(DATA_FINAL!$P$5:$P$350,DATA_FINAL!$B$5:$B$350,$C121,DATA_FINAL!$D$5:$D$350,$D121),IF($G121="***","***",IFERROR(SUMIFS(DATA_FINAL!$P$5:$P$350,DATA_FINAL!$A$5:$A$350,$F121),"")))))</f>
        <v>***</v>
      </c>
      <c r="J121" s="72" t="str">
        <f>IF($G121=$D121,AC$9,IF($G121=$AA$10,AC$10,IF(LEFT($G121,5)=LEFT($AA$11,5),SUMIFS(DATA_FINAL!$S$5:$S$350,DATA_FINAL!$B$5:$B$350,$C121,DATA_FINAL!$D$5:$D$350,$D121),IF($G121="***","***",IFERROR(SUMIFS(DATA_FINAL!$S$5:$S$350,DATA_FINAL!$A$5:$A$350,$F121),"")))))</f>
        <v>***</v>
      </c>
      <c r="K121" s="84" t="str">
        <f t="shared" si="17"/>
        <v>***</v>
      </c>
      <c r="L121" s="72" t="str">
        <f t="shared" si="18"/>
        <v>***</v>
      </c>
      <c r="M121" s="72" t="str">
        <f t="shared" si="19"/>
        <v>***</v>
      </c>
      <c r="N121" s="71" t="str">
        <f>IF($G121=$D121,AJ$9,IF($G121=$AA$10,AJ$10,IF(LEFT($G121,5)=LEFT($AA$11,5),SUMIFS(DATA_FINAL!$AG$5:$AG$350,DATA_FINAL!$B$5:$B$350,$C121,DATA_FINAL!$D$5:$D$350,$D121),IF($G121="***","***",IFERROR(SUMIFS(DATA_FINAL!$AG$5:$AG$350,DATA_FINAL!$A$5:$A$350,$F121),"")))))</f>
        <v>***</v>
      </c>
      <c r="O121" s="307" t="str">
        <f t="shared" si="15"/>
        <v>***</v>
      </c>
    </row>
    <row r="122" spans="1:15" ht="15" customHeight="1" x14ac:dyDescent="0.35">
      <c r="A122" t="str">
        <f>IF(A121="","",IF(B121&gt;(SUMIFS(KEY!$Z$6:$Z$110,KEY!$X$6:$X$110,C122&amp;"-"&amp;A121)+1),IF((A121+1)&gt;$AA$7,"",(A121+1)),A121))</f>
        <v/>
      </c>
      <c r="B122" t="str">
        <f>IF(A122="","",COUNTIFS($A$9:$A122,A122)-2)</f>
        <v/>
      </c>
      <c r="C122" t="str">
        <f t="shared" si="14"/>
        <v>AutoTrader</v>
      </c>
      <c r="D122" t="str">
        <f>IFERROR(VLOOKUP($C122&amp;"-"&amp;$A122,KEY!$X$6:$Y$110,2,FALSE),"")</f>
        <v/>
      </c>
      <c r="E122" t="str">
        <f>IF(B122=-1,"*N",IF(B122=0,"*H",IF(B122&lt;(COUNTIFS(DATA_FINAL!$B$5:$B$350,C122,DATA_FINAL!$D$5:$D$350,D122)+1),VLOOKUP(C122&amp;"-"&amp;D122&amp;"-"&amp;B122,DATA_FINAL!$F$5:$G$350,2,FALSE),IF(B122=(COUNTIFS(DATA_FINAL!$B$5:$B$350,C122,DATA_FINAL!$D$5:$D$350,D122)+1),"*T",""))))</f>
        <v/>
      </c>
      <c r="F122" t="str">
        <f t="shared" si="16"/>
        <v/>
      </c>
      <c r="G122" s="64" t="str">
        <f>IF(E122="","***",IF(E122="*N",D122,IF(E122="*H",AA$10,IF(E122="*T","TOTAL (Store Count: "&amp;B121&amp;")",IFERROR(VLOOKUP(F122,DATA_FINAL!$A$5:$G$324,7,FALSE),"")))))</f>
        <v>***</v>
      </c>
      <c r="H122" s="71" t="str">
        <f>IF($G122=$D122,AF$9,IF($G122=$AA$10,AF$10,IF(LEFT($G122,5)=LEFT($AA$11,5),SUMIFS(DATA_FINAL!$AC$5:$AC$350,DATA_FINAL!$B$5:$B$350,$C122,DATA_FINAL!$D$5:$D$350,$D122),IF($G122="***","***",IFERROR(SUMIFS(DATA_FINAL!$AC$5:$AC$350,DATA_FINAL!$A$5:$A$350,$F122),"")))))</f>
        <v>***</v>
      </c>
      <c r="I122" s="72" t="str">
        <f>IF($G122=$D122,AB$9,IF($G122=$AA$10,AB$10,IF(LEFT($G122,5)=LEFT($AA$11,5),SUMIFS(DATA_FINAL!$P$5:$P$350,DATA_FINAL!$B$5:$B$350,$C122,DATA_FINAL!$D$5:$D$350,$D122),IF($G122="***","***",IFERROR(SUMIFS(DATA_FINAL!$P$5:$P$350,DATA_FINAL!$A$5:$A$350,$F122),"")))))</f>
        <v>***</v>
      </c>
      <c r="J122" s="72" t="str">
        <f>IF($G122=$D122,AC$9,IF($G122=$AA$10,AC$10,IF(LEFT($G122,5)=LEFT($AA$11,5),SUMIFS(DATA_FINAL!$S$5:$S$350,DATA_FINAL!$B$5:$B$350,$C122,DATA_FINAL!$D$5:$D$350,$D122),IF($G122="***","***",IFERROR(SUMIFS(DATA_FINAL!$S$5:$S$350,DATA_FINAL!$A$5:$A$350,$F122),"")))))</f>
        <v>***</v>
      </c>
      <c r="K122" s="84" t="str">
        <f t="shared" si="17"/>
        <v>***</v>
      </c>
      <c r="L122" s="72" t="str">
        <f t="shared" si="18"/>
        <v>***</v>
      </c>
      <c r="M122" s="72" t="str">
        <f t="shared" si="19"/>
        <v>***</v>
      </c>
      <c r="N122" s="71" t="str">
        <f>IF($G122=$D122,AJ$9,IF($G122=$AA$10,AJ$10,IF(LEFT($G122,5)=LEFT($AA$11,5),SUMIFS(DATA_FINAL!$AG$5:$AG$350,DATA_FINAL!$B$5:$B$350,$C122,DATA_FINAL!$D$5:$D$350,$D122),IF($G122="***","***",IFERROR(SUMIFS(DATA_FINAL!$AG$5:$AG$350,DATA_FINAL!$A$5:$A$350,$F122),"")))))</f>
        <v>***</v>
      </c>
      <c r="O122" s="307" t="str">
        <f t="shared" si="15"/>
        <v>***</v>
      </c>
    </row>
    <row r="123" spans="1:15" ht="15" customHeight="1" x14ac:dyDescent="0.35">
      <c r="A123" t="str">
        <f>IF(A122="","",IF(B122&gt;(SUMIFS(KEY!$Z$6:$Z$110,KEY!$X$6:$X$110,C123&amp;"-"&amp;A122)+1),IF((A122+1)&gt;$AA$7,"",(A122+1)),A122))</f>
        <v/>
      </c>
      <c r="B123" t="str">
        <f>IF(A123="","",COUNTIFS($A$9:$A123,A123)-2)</f>
        <v/>
      </c>
      <c r="C123" t="str">
        <f t="shared" si="14"/>
        <v>AutoTrader</v>
      </c>
      <c r="D123" t="str">
        <f>IFERROR(VLOOKUP($C123&amp;"-"&amp;$A123,KEY!$X$6:$Y$110,2,FALSE),"")</f>
        <v/>
      </c>
      <c r="E123" t="str">
        <f>IF(B123=-1,"*N",IF(B123=0,"*H",IF(B123&lt;(COUNTIFS(DATA_FINAL!$B$5:$B$350,C123,DATA_FINAL!$D$5:$D$350,D123)+1),VLOOKUP(C123&amp;"-"&amp;D123&amp;"-"&amp;B123,DATA_FINAL!$F$5:$G$350,2,FALSE),IF(B123=(COUNTIFS(DATA_FINAL!$B$5:$B$350,C123,DATA_FINAL!$D$5:$D$350,D123)+1),"*T",""))))</f>
        <v/>
      </c>
      <c r="F123" t="str">
        <f t="shared" si="16"/>
        <v/>
      </c>
      <c r="G123" s="64" t="str">
        <f>IF(E123="","***",IF(E123="*N",D123,IF(E123="*H",AA$10,IF(E123="*T","TOTAL (Store Count: "&amp;B122&amp;")",IFERROR(VLOOKUP(F123,DATA_FINAL!$A$5:$G$324,7,FALSE),"")))))</f>
        <v>***</v>
      </c>
      <c r="H123" s="71" t="str">
        <f>IF($G123=$D123,AF$9,IF($G123=$AA$10,AF$10,IF(LEFT($G123,5)=LEFT($AA$11,5),SUMIFS(DATA_FINAL!$AC$5:$AC$350,DATA_FINAL!$B$5:$B$350,$C123,DATA_FINAL!$D$5:$D$350,$D123),IF($G123="***","***",IFERROR(SUMIFS(DATA_FINAL!$AC$5:$AC$350,DATA_FINAL!$A$5:$A$350,$F123),"")))))</f>
        <v>***</v>
      </c>
      <c r="I123" s="72" t="str">
        <f>IF($G123=$D123,AB$9,IF($G123=$AA$10,AB$10,IF(LEFT($G123,5)=LEFT($AA$11,5),SUMIFS(DATA_FINAL!$P$5:$P$350,DATA_FINAL!$B$5:$B$350,$C123,DATA_FINAL!$D$5:$D$350,$D123),IF($G123="***","***",IFERROR(SUMIFS(DATA_FINAL!$P$5:$P$350,DATA_FINAL!$A$5:$A$350,$F123),"")))))</f>
        <v>***</v>
      </c>
      <c r="J123" s="72" t="str">
        <f>IF($G123=$D123,AC$9,IF($G123=$AA$10,AC$10,IF(LEFT($G123,5)=LEFT($AA$11,5),SUMIFS(DATA_FINAL!$S$5:$S$350,DATA_FINAL!$B$5:$B$350,$C123,DATA_FINAL!$D$5:$D$350,$D123),IF($G123="***","***",IFERROR(SUMIFS(DATA_FINAL!$S$5:$S$350,DATA_FINAL!$A$5:$A$350,$F123),"")))))</f>
        <v>***</v>
      </c>
      <c r="K123" s="84" t="str">
        <f t="shared" si="17"/>
        <v>***</v>
      </c>
      <c r="L123" s="72" t="str">
        <f t="shared" si="18"/>
        <v>***</v>
      </c>
      <c r="M123" s="72" t="str">
        <f t="shared" si="19"/>
        <v>***</v>
      </c>
      <c r="N123" s="71" t="str">
        <f>IF($G123=$D123,AJ$9,IF($G123=$AA$10,AJ$10,IF(LEFT($G123,5)=LEFT($AA$11,5),SUMIFS(DATA_FINAL!$AG$5:$AG$350,DATA_FINAL!$B$5:$B$350,$C123,DATA_FINAL!$D$5:$D$350,$D123),IF($G123="***","***",IFERROR(SUMIFS(DATA_FINAL!$AG$5:$AG$350,DATA_FINAL!$A$5:$A$350,$F123),"")))))</f>
        <v>***</v>
      </c>
      <c r="O123" s="307" t="str">
        <f t="shared" si="15"/>
        <v>***</v>
      </c>
    </row>
    <row r="124" spans="1:15" ht="15" customHeight="1" x14ac:dyDescent="0.35">
      <c r="A124" t="str">
        <f>IF(A123="","",IF(B123&gt;(SUMIFS(KEY!$Z$6:$Z$110,KEY!$X$6:$X$110,C124&amp;"-"&amp;A123)+1),IF((A123+1)&gt;$AA$7,"",(A123+1)),A123))</f>
        <v/>
      </c>
      <c r="B124" t="str">
        <f>IF(A124="","",COUNTIFS($A$9:$A124,A124)-2)</f>
        <v/>
      </c>
      <c r="C124" t="str">
        <f t="shared" si="14"/>
        <v>AutoTrader</v>
      </c>
      <c r="D124" t="str">
        <f>IFERROR(VLOOKUP($C124&amp;"-"&amp;$A124,KEY!$X$6:$Y$110,2,FALSE),"")</f>
        <v/>
      </c>
      <c r="E124" t="str">
        <f>IF(B124=-1,"*N",IF(B124=0,"*H",IF(B124&lt;(COUNTIFS(DATA_FINAL!$B$5:$B$350,C124,DATA_FINAL!$D$5:$D$350,D124)+1),VLOOKUP(C124&amp;"-"&amp;D124&amp;"-"&amp;B124,DATA_FINAL!$F$5:$G$350,2,FALSE),IF(B124=(COUNTIFS(DATA_FINAL!$B$5:$B$350,C124,DATA_FINAL!$D$5:$D$350,D124)+1),"*T",""))))</f>
        <v/>
      </c>
      <c r="F124" t="str">
        <f t="shared" si="16"/>
        <v/>
      </c>
      <c r="G124" s="64" t="str">
        <f>IF(E124="","***",IF(E124="*N",D124,IF(E124="*H",AA$10,IF(E124="*T","TOTAL (Store Count: "&amp;B123&amp;")",IFERROR(VLOOKUP(F124,DATA_FINAL!$A$5:$G$324,7,FALSE),"")))))</f>
        <v>***</v>
      </c>
      <c r="H124" s="71" t="str">
        <f>IF($G124=$D124,AF$9,IF($G124=$AA$10,AF$10,IF(LEFT($G124,5)=LEFT($AA$11,5),SUMIFS(DATA_FINAL!$AC$5:$AC$350,DATA_FINAL!$B$5:$B$350,$C124,DATA_FINAL!$D$5:$D$350,$D124),IF($G124="***","***",IFERROR(SUMIFS(DATA_FINAL!$AC$5:$AC$350,DATA_FINAL!$A$5:$A$350,$F124),"")))))</f>
        <v>***</v>
      </c>
      <c r="I124" s="72" t="str">
        <f>IF($G124=$D124,AB$9,IF($G124=$AA$10,AB$10,IF(LEFT($G124,5)=LEFT($AA$11,5),SUMIFS(DATA_FINAL!$P$5:$P$350,DATA_FINAL!$B$5:$B$350,$C124,DATA_FINAL!$D$5:$D$350,$D124),IF($G124="***","***",IFERROR(SUMIFS(DATA_FINAL!$P$5:$P$350,DATA_FINAL!$A$5:$A$350,$F124),"")))))</f>
        <v>***</v>
      </c>
      <c r="J124" s="72" t="str">
        <f>IF($G124=$D124,AC$9,IF($G124=$AA$10,AC$10,IF(LEFT($G124,5)=LEFT($AA$11,5),SUMIFS(DATA_FINAL!$S$5:$S$350,DATA_FINAL!$B$5:$B$350,$C124,DATA_FINAL!$D$5:$D$350,$D124),IF($G124="***","***",IFERROR(SUMIFS(DATA_FINAL!$S$5:$S$350,DATA_FINAL!$A$5:$A$350,$F124),"")))))</f>
        <v>***</v>
      </c>
      <c r="K124" s="84" t="str">
        <f t="shared" si="17"/>
        <v>***</v>
      </c>
      <c r="L124" s="72" t="str">
        <f t="shared" si="18"/>
        <v>***</v>
      </c>
      <c r="M124" s="72" t="str">
        <f t="shared" si="19"/>
        <v>***</v>
      </c>
      <c r="N124" s="71" t="str">
        <f>IF($G124=$D124,AJ$9,IF($G124=$AA$10,AJ$10,IF(LEFT($G124,5)=LEFT($AA$11,5),SUMIFS(DATA_FINAL!$AG$5:$AG$350,DATA_FINAL!$B$5:$B$350,$C124,DATA_FINAL!$D$5:$D$350,$D124),IF($G124="***","***",IFERROR(SUMIFS(DATA_FINAL!$AG$5:$AG$350,DATA_FINAL!$A$5:$A$350,$F124),"")))))</f>
        <v>***</v>
      </c>
      <c r="O124" s="307" t="str">
        <f t="shared" si="15"/>
        <v>***</v>
      </c>
    </row>
    <row r="125" spans="1:15" ht="15" customHeight="1" x14ac:dyDescent="0.35">
      <c r="A125" t="str">
        <f>IF(A124="","",IF(B124&gt;(SUMIFS(KEY!$Z$6:$Z$110,KEY!$X$6:$X$110,C125&amp;"-"&amp;A124)+1),IF((A124+1)&gt;$AA$7,"",(A124+1)),A124))</f>
        <v/>
      </c>
      <c r="B125" t="str">
        <f>IF(A125="","",COUNTIFS($A$9:$A125,A125)-2)</f>
        <v/>
      </c>
      <c r="C125" t="str">
        <f t="shared" si="14"/>
        <v>AutoTrader</v>
      </c>
      <c r="D125" t="str">
        <f>IFERROR(VLOOKUP($C125&amp;"-"&amp;$A125,KEY!$X$6:$Y$110,2,FALSE),"")</f>
        <v/>
      </c>
      <c r="E125" t="str">
        <f>IF(B125=-1,"*N",IF(B125=0,"*H",IF(B125&lt;(COUNTIFS(DATA_FINAL!$B$5:$B$350,C125,DATA_FINAL!$D$5:$D$350,D125)+1),VLOOKUP(C125&amp;"-"&amp;D125&amp;"-"&amp;B125,DATA_FINAL!$F$5:$G$350,2,FALSE),IF(B125=(COUNTIFS(DATA_FINAL!$B$5:$B$350,C125,DATA_FINAL!$D$5:$D$350,D125)+1),"*T",""))))</f>
        <v/>
      </c>
      <c r="F125" t="str">
        <f t="shared" si="16"/>
        <v/>
      </c>
      <c r="G125" s="64" t="str">
        <f>IF(E125="","***",IF(E125="*N",D125,IF(E125="*H",AA$10,IF(E125="*T","TOTAL (Store Count: "&amp;B124&amp;")",IFERROR(VLOOKUP(F125,DATA_FINAL!$A$5:$G$324,7,FALSE),"")))))</f>
        <v>***</v>
      </c>
      <c r="H125" s="71" t="str">
        <f>IF($G125=$D125,AF$9,IF($G125=$AA$10,AF$10,IF(LEFT($G125,5)=LEFT($AA$11,5),SUMIFS(DATA_FINAL!$AC$5:$AC$350,DATA_FINAL!$B$5:$B$350,$C125,DATA_FINAL!$D$5:$D$350,$D125),IF($G125="***","***",IFERROR(SUMIFS(DATA_FINAL!$AC$5:$AC$350,DATA_FINAL!$A$5:$A$350,$F125),"")))))</f>
        <v>***</v>
      </c>
      <c r="I125" s="72" t="str">
        <f>IF($G125=$D125,AB$9,IF($G125=$AA$10,AB$10,IF(LEFT($G125,5)=LEFT($AA$11,5),SUMIFS(DATA_FINAL!$P$5:$P$350,DATA_FINAL!$B$5:$B$350,$C125,DATA_FINAL!$D$5:$D$350,$D125),IF($G125="***","***",IFERROR(SUMIFS(DATA_FINAL!$P$5:$P$350,DATA_FINAL!$A$5:$A$350,$F125),"")))))</f>
        <v>***</v>
      </c>
      <c r="J125" s="72" t="str">
        <f>IF($G125=$D125,AC$9,IF($G125=$AA$10,AC$10,IF(LEFT($G125,5)=LEFT($AA$11,5),SUMIFS(DATA_FINAL!$S$5:$S$350,DATA_FINAL!$B$5:$B$350,$C125,DATA_FINAL!$D$5:$D$350,$D125),IF($G125="***","***",IFERROR(SUMIFS(DATA_FINAL!$S$5:$S$350,DATA_FINAL!$A$5:$A$350,$F125),"")))))</f>
        <v>***</v>
      </c>
      <c r="K125" s="84" t="str">
        <f t="shared" si="17"/>
        <v>***</v>
      </c>
      <c r="L125" s="72" t="str">
        <f t="shared" si="18"/>
        <v>***</v>
      </c>
      <c r="M125" s="72" t="str">
        <f t="shared" si="19"/>
        <v>***</v>
      </c>
      <c r="N125" s="71" t="str">
        <f>IF($G125=$D125,AJ$9,IF($G125=$AA$10,AJ$10,IF(LEFT($G125,5)=LEFT($AA$11,5),SUMIFS(DATA_FINAL!$AG$5:$AG$350,DATA_FINAL!$B$5:$B$350,$C125,DATA_FINAL!$D$5:$D$350,$D125),IF($G125="***","***",IFERROR(SUMIFS(DATA_FINAL!$AG$5:$AG$350,DATA_FINAL!$A$5:$A$350,$F125),"")))))</f>
        <v>***</v>
      </c>
      <c r="O125" s="307" t="str">
        <f t="shared" si="15"/>
        <v>***</v>
      </c>
    </row>
    <row r="126" spans="1:15" ht="15" customHeight="1" x14ac:dyDescent="0.35">
      <c r="A126" t="str">
        <f>IF(A125="","",IF(B125&gt;(SUMIFS(KEY!$Z$6:$Z$110,KEY!$X$6:$X$110,C126&amp;"-"&amp;A125)+1),IF((A125+1)&gt;$AA$7,"",(A125+1)),A125))</f>
        <v/>
      </c>
      <c r="B126" t="str">
        <f>IF(A126="","",COUNTIFS($A$9:$A126,A126)-2)</f>
        <v/>
      </c>
      <c r="C126" t="str">
        <f t="shared" si="14"/>
        <v>AutoTrader</v>
      </c>
      <c r="D126" t="str">
        <f>IFERROR(VLOOKUP($C126&amp;"-"&amp;$A126,KEY!$X$6:$Y$110,2,FALSE),"")</f>
        <v/>
      </c>
      <c r="E126" t="str">
        <f>IF(B126=-1,"*N",IF(B126=0,"*H",IF(B126&lt;(COUNTIFS(DATA_FINAL!$B$5:$B$350,C126,DATA_FINAL!$D$5:$D$350,D126)+1),VLOOKUP(C126&amp;"-"&amp;D126&amp;"-"&amp;B126,DATA_FINAL!$F$5:$G$350,2,FALSE),IF(B126=(COUNTIFS(DATA_FINAL!$B$5:$B$350,C126,DATA_FINAL!$D$5:$D$350,D126)+1),"*T",""))))</f>
        <v/>
      </c>
      <c r="F126" t="str">
        <f t="shared" si="16"/>
        <v/>
      </c>
      <c r="G126" s="64" t="str">
        <f>IF(E126="","***",IF(E126="*N",D126,IF(E126="*H",AA$10,IF(E126="*T","TOTAL (Store Count: "&amp;B125&amp;")",IFERROR(VLOOKUP(F126,DATA_FINAL!$A$5:$G$324,7,FALSE),"")))))</f>
        <v>***</v>
      </c>
      <c r="H126" s="71" t="str">
        <f>IF($G126=$D126,AF$9,IF($G126=$AA$10,AF$10,IF(LEFT($G126,5)=LEFT($AA$11,5),SUMIFS(DATA_FINAL!$AC$5:$AC$350,DATA_FINAL!$B$5:$B$350,$C126,DATA_FINAL!$D$5:$D$350,$D126),IF($G126="***","***",IFERROR(SUMIFS(DATA_FINAL!$AC$5:$AC$350,DATA_FINAL!$A$5:$A$350,$F126),"")))))</f>
        <v>***</v>
      </c>
      <c r="I126" s="72" t="str">
        <f>IF($G126=$D126,AB$9,IF($G126=$AA$10,AB$10,IF(LEFT($G126,5)=LEFT($AA$11,5),SUMIFS(DATA_FINAL!$P$5:$P$350,DATA_FINAL!$B$5:$B$350,$C126,DATA_FINAL!$D$5:$D$350,$D126),IF($G126="***","***",IFERROR(SUMIFS(DATA_FINAL!$P$5:$P$350,DATA_FINAL!$A$5:$A$350,$F126),"")))))</f>
        <v>***</v>
      </c>
      <c r="J126" s="72" t="str">
        <f>IF($G126=$D126,AC$9,IF($G126=$AA$10,AC$10,IF(LEFT($G126,5)=LEFT($AA$11,5),SUMIFS(DATA_FINAL!$S$5:$S$350,DATA_FINAL!$B$5:$B$350,$C126,DATA_FINAL!$D$5:$D$350,$D126),IF($G126="***","***",IFERROR(SUMIFS(DATA_FINAL!$S$5:$S$350,DATA_FINAL!$A$5:$A$350,$F126),"")))))</f>
        <v>***</v>
      </c>
      <c r="K126" s="84" t="str">
        <f t="shared" si="17"/>
        <v>***</v>
      </c>
      <c r="L126" s="72" t="str">
        <f t="shared" si="18"/>
        <v>***</v>
      </c>
      <c r="M126" s="72" t="str">
        <f t="shared" si="19"/>
        <v>***</v>
      </c>
      <c r="N126" s="71" t="str">
        <f>IF($G126=$D126,AJ$9,IF($G126=$AA$10,AJ$10,IF(LEFT($G126,5)=LEFT($AA$11,5),SUMIFS(DATA_FINAL!$AG$5:$AG$350,DATA_FINAL!$B$5:$B$350,$C126,DATA_FINAL!$D$5:$D$350,$D126),IF($G126="***","***",IFERROR(SUMIFS(DATA_FINAL!$AG$5:$AG$350,DATA_FINAL!$A$5:$A$350,$F126),"")))))</f>
        <v>***</v>
      </c>
      <c r="O126" s="307" t="str">
        <f t="shared" si="15"/>
        <v>***</v>
      </c>
    </row>
    <row r="127" spans="1:15" ht="15" customHeight="1" x14ac:dyDescent="0.35">
      <c r="A127" t="str">
        <f>IF(A126="","",IF(B126&gt;(SUMIFS(KEY!$Z$6:$Z$110,KEY!$X$6:$X$110,C127&amp;"-"&amp;A126)+1),IF((A126+1)&gt;$AA$7,"",(A126+1)),A126))</f>
        <v/>
      </c>
      <c r="B127" t="str">
        <f>IF(A127="","",COUNTIFS($A$9:$A127,A127)-2)</f>
        <v/>
      </c>
      <c r="C127" t="str">
        <f t="shared" si="14"/>
        <v>AutoTrader</v>
      </c>
      <c r="D127" t="str">
        <f>IFERROR(VLOOKUP($C127&amp;"-"&amp;$A127,KEY!$X$6:$Y$110,2,FALSE),"")</f>
        <v/>
      </c>
      <c r="E127" t="str">
        <f>IF(B127=-1,"*N",IF(B127=0,"*H",IF(B127&lt;(COUNTIFS(DATA_FINAL!$B$5:$B$350,C127,DATA_FINAL!$D$5:$D$350,D127)+1),VLOOKUP(C127&amp;"-"&amp;D127&amp;"-"&amp;B127,DATA_FINAL!$F$5:$G$350,2,FALSE),IF(B127=(COUNTIFS(DATA_FINAL!$B$5:$B$350,C127,DATA_FINAL!$D$5:$D$350,D127)+1),"*T",""))))</f>
        <v/>
      </c>
      <c r="F127" t="str">
        <f t="shared" si="16"/>
        <v/>
      </c>
      <c r="G127" s="64" t="str">
        <f>IF(E127="","***",IF(E127="*N",D127,IF(E127="*H",AA$10,IF(E127="*T","TOTAL (Store Count: "&amp;B126&amp;")",IFERROR(VLOOKUP(F127,DATA_FINAL!$A$5:$G$324,7,FALSE),"")))))</f>
        <v>***</v>
      </c>
      <c r="H127" s="71" t="str">
        <f>IF($G127=$D127,AF$9,IF($G127=$AA$10,AF$10,IF(LEFT($G127,5)=LEFT($AA$11,5),SUMIFS(DATA_FINAL!$AC$5:$AC$350,DATA_FINAL!$B$5:$B$350,$C127,DATA_FINAL!$D$5:$D$350,$D127),IF($G127="***","***",IFERROR(SUMIFS(DATA_FINAL!$AC$5:$AC$350,DATA_FINAL!$A$5:$A$350,$F127),"")))))</f>
        <v>***</v>
      </c>
      <c r="I127" s="72" t="str">
        <f>IF($G127=$D127,AB$9,IF($G127=$AA$10,AB$10,IF(LEFT($G127,5)=LEFT($AA$11,5),SUMIFS(DATA_FINAL!$P$5:$P$350,DATA_FINAL!$B$5:$B$350,$C127,DATA_FINAL!$D$5:$D$350,$D127),IF($G127="***","***",IFERROR(SUMIFS(DATA_FINAL!$P$5:$P$350,DATA_FINAL!$A$5:$A$350,$F127),"")))))</f>
        <v>***</v>
      </c>
      <c r="J127" s="72" t="str">
        <f>IF($G127=$D127,AC$9,IF($G127=$AA$10,AC$10,IF(LEFT($G127,5)=LEFT($AA$11,5),SUMIFS(DATA_FINAL!$S$5:$S$350,DATA_FINAL!$B$5:$B$350,$C127,DATA_FINAL!$D$5:$D$350,$D127),IF($G127="***","***",IFERROR(SUMIFS(DATA_FINAL!$S$5:$S$350,DATA_FINAL!$A$5:$A$350,$F127),"")))))</f>
        <v>***</v>
      </c>
      <c r="K127" s="84" t="str">
        <f t="shared" si="17"/>
        <v>***</v>
      </c>
      <c r="L127" s="72" t="str">
        <f t="shared" si="18"/>
        <v>***</v>
      </c>
      <c r="M127" s="72" t="str">
        <f t="shared" si="19"/>
        <v>***</v>
      </c>
      <c r="N127" s="71" t="str">
        <f>IF($G127=$D127,AJ$9,IF($G127=$AA$10,AJ$10,IF(LEFT($G127,5)=LEFT($AA$11,5),SUMIFS(DATA_FINAL!$AG$5:$AG$350,DATA_FINAL!$B$5:$B$350,$C127,DATA_FINAL!$D$5:$D$350,$D127),IF($G127="***","***",IFERROR(SUMIFS(DATA_FINAL!$AG$5:$AG$350,DATA_FINAL!$A$5:$A$350,$F127),"")))))</f>
        <v>***</v>
      </c>
      <c r="O127" s="307" t="str">
        <f t="shared" si="15"/>
        <v>***</v>
      </c>
    </row>
    <row r="128" spans="1:15" ht="15" customHeight="1" x14ac:dyDescent="0.35">
      <c r="A128" t="str">
        <f>IF(A127="","",IF(B127&gt;(SUMIFS(KEY!$Z$6:$Z$110,KEY!$X$6:$X$110,C128&amp;"-"&amp;A127)+1),IF((A127+1)&gt;$AA$7,"",(A127+1)),A127))</f>
        <v/>
      </c>
      <c r="B128" t="str">
        <f>IF(A128="","",COUNTIFS($A$9:$A128,A128)-2)</f>
        <v/>
      </c>
      <c r="C128" t="str">
        <f t="shared" si="14"/>
        <v>AutoTrader</v>
      </c>
      <c r="D128" t="str">
        <f>IFERROR(VLOOKUP($C128&amp;"-"&amp;$A128,KEY!$X$6:$Y$110,2,FALSE),"")</f>
        <v/>
      </c>
      <c r="E128" t="str">
        <f>IF(B128=-1,"*N",IF(B128=0,"*H",IF(B128&lt;(COUNTIFS(DATA_FINAL!$B$5:$B$350,C128,DATA_FINAL!$D$5:$D$350,D128)+1),VLOOKUP(C128&amp;"-"&amp;D128&amp;"-"&amp;B128,DATA_FINAL!$F$5:$G$350,2,FALSE),IF(B128=(COUNTIFS(DATA_FINAL!$B$5:$B$350,C128,DATA_FINAL!$D$5:$D$350,D128)+1),"*T",""))))</f>
        <v/>
      </c>
      <c r="F128" t="str">
        <f t="shared" si="16"/>
        <v/>
      </c>
      <c r="G128" s="64" t="str">
        <f>IF(E128="","***",IF(E128="*N",D128,IF(E128="*H",AA$10,IF(E128="*T","TOTAL (Store Count: "&amp;B127&amp;")",IFERROR(VLOOKUP(F128,DATA_FINAL!$A$5:$G$324,7,FALSE),"")))))</f>
        <v>***</v>
      </c>
      <c r="H128" s="71" t="str">
        <f>IF($G128=$D128,AF$9,IF($G128=$AA$10,AF$10,IF(LEFT($G128,5)=LEFT($AA$11,5),SUMIFS(DATA_FINAL!$AC$5:$AC$350,DATA_FINAL!$B$5:$B$350,$C128,DATA_FINAL!$D$5:$D$350,$D128),IF($G128="***","***",IFERROR(SUMIFS(DATA_FINAL!$AC$5:$AC$350,DATA_FINAL!$A$5:$A$350,$F128),"")))))</f>
        <v>***</v>
      </c>
      <c r="I128" s="72" t="str">
        <f>IF($G128=$D128,AB$9,IF($G128=$AA$10,AB$10,IF(LEFT($G128,5)=LEFT($AA$11,5),SUMIFS(DATA_FINAL!$P$5:$P$350,DATA_FINAL!$B$5:$B$350,$C128,DATA_FINAL!$D$5:$D$350,$D128),IF($G128="***","***",IFERROR(SUMIFS(DATA_FINAL!$P$5:$P$350,DATA_FINAL!$A$5:$A$350,$F128),"")))))</f>
        <v>***</v>
      </c>
      <c r="J128" s="72" t="str">
        <f>IF($G128=$D128,AC$9,IF($G128=$AA$10,AC$10,IF(LEFT($G128,5)=LEFT($AA$11,5),SUMIFS(DATA_FINAL!$S$5:$S$350,DATA_FINAL!$B$5:$B$350,$C128,DATA_FINAL!$D$5:$D$350,$D128),IF($G128="***","***",IFERROR(SUMIFS(DATA_FINAL!$S$5:$S$350,DATA_FINAL!$A$5:$A$350,$F128),"")))))</f>
        <v>***</v>
      </c>
      <c r="K128" s="84" t="str">
        <f t="shared" si="17"/>
        <v>***</v>
      </c>
      <c r="L128" s="72" t="str">
        <f t="shared" si="18"/>
        <v>***</v>
      </c>
      <c r="M128" s="72" t="str">
        <f t="shared" si="19"/>
        <v>***</v>
      </c>
      <c r="N128" s="71" t="str">
        <f>IF($G128=$D128,AJ$9,IF($G128=$AA$10,AJ$10,IF(LEFT($G128,5)=LEFT($AA$11,5),SUMIFS(DATA_FINAL!$AG$5:$AG$350,DATA_FINAL!$B$5:$B$350,$C128,DATA_FINAL!$D$5:$D$350,$D128),IF($G128="***","***",IFERROR(SUMIFS(DATA_FINAL!$AG$5:$AG$350,DATA_FINAL!$A$5:$A$350,$F128),"")))))</f>
        <v>***</v>
      </c>
      <c r="O128" s="307" t="str">
        <f t="shared" si="15"/>
        <v>***</v>
      </c>
    </row>
    <row r="129" spans="1:15" ht="15" customHeight="1" x14ac:dyDescent="0.35">
      <c r="A129" t="str">
        <f>IF(A128="","",IF(B128&gt;(SUMIFS(KEY!$Z$6:$Z$110,KEY!$X$6:$X$110,C129&amp;"-"&amp;A128)+1),IF((A128+1)&gt;$AA$7,"",(A128+1)),A128))</f>
        <v/>
      </c>
      <c r="B129" t="str">
        <f>IF(A129="","",COUNTIFS($A$9:$A129,A129)-2)</f>
        <v/>
      </c>
      <c r="C129" t="str">
        <f t="shared" si="14"/>
        <v>AutoTrader</v>
      </c>
      <c r="D129" t="str">
        <f>IFERROR(VLOOKUP($C129&amp;"-"&amp;$A129,KEY!$X$6:$Y$110,2,FALSE),"")</f>
        <v/>
      </c>
      <c r="E129" t="str">
        <f>IF(B129=-1,"*N",IF(B129=0,"*H",IF(B129&lt;(COUNTIFS(DATA_FINAL!$B$5:$B$350,C129,DATA_FINAL!$D$5:$D$350,D129)+1),VLOOKUP(C129&amp;"-"&amp;D129&amp;"-"&amp;B129,DATA_FINAL!$F$5:$G$350,2,FALSE),IF(B129=(COUNTIFS(DATA_FINAL!$B$5:$B$350,C129,DATA_FINAL!$D$5:$D$350,D129)+1),"*T",""))))</f>
        <v/>
      </c>
      <c r="F129" t="str">
        <f t="shared" si="16"/>
        <v/>
      </c>
      <c r="G129" s="64" t="str">
        <f>IF(E129="","***",IF(E129="*N",D129,IF(E129="*H",AA$10,IF(E129="*T","TOTAL (Store Count: "&amp;B128&amp;")",IFERROR(VLOOKUP(F129,DATA_FINAL!$A$5:$G$324,7,FALSE),"")))))</f>
        <v>***</v>
      </c>
      <c r="H129" s="71" t="str">
        <f>IF($G129=$D129,AF$9,IF($G129=$AA$10,AF$10,IF(LEFT($G129,5)=LEFT($AA$11,5),SUMIFS(DATA_FINAL!$AC$5:$AC$350,DATA_FINAL!$B$5:$B$350,$C129,DATA_FINAL!$D$5:$D$350,$D129),IF($G129="***","***",IFERROR(SUMIFS(DATA_FINAL!$AC$5:$AC$350,DATA_FINAL!$A$5:$A$350,$F129),"")))))</f>
        <v>***</v>
      </c>
      <c r="I129" s="72" t="str">
        <f>IF($G129=$D129,AB$9,IF($G129=$AA$10,AB$10,IF(LEFT($G129,5)=LEFT($AA$11,5),SUMIFS(DATA_FINAL!$P$5:$P$350,DATA_FINAL!$B$5:$B$350,$C129,DATA_FINAL!$D$5:$D$350,$D129),IF($G129="***","***",IFERROR(SUMIFS(DATA_FINAL!$P$5:$P$350,DATA_FINAL!$A$5:$A$350,$F129),"")))))</f>
        <v>***</v>
      </c>
      <c r="J129" s="72" t="str">
        <f>IF($G129=$D129,AC$9,IF($G129=$AA$10,AC$10,IF(LEFT($G129,5)=LEFT($AA$11,5),SUMIFS(DATA_FINAL!$S$5:$S$350,DATA_FINAL!$B$5:$B$350,$C129,DATA_FINAL!$D$5:$D$350,$D129),IF($G129="***","***",IFERROR(SUMIFS(DATA_FINAL!$S$5:$S$350,DATA_FINAL!$A$5:$A$350,$F129),"")))))</f>
        <v>***</v>
      </c>
      <c r="K129" s="84" t="str">
        <f t="shared" si="17"/>
        <v>***</v>
      </c>
      <c r="L129" s="72" t="str">
        <f t="shared" si="18"/>
        <v>***</v>
      </c>
      <c r="M129" s="72" t="str">
        <f t="shared" si="19"/>
        <v>***</v>
      </c>
      <c r="N129" s="71" t="str">
        <f>IF($G129=$D129,AJ$9,IF($G129=$AA$10,AJ$10,IF(LEFT($G129,5)=LEFT($AA$11,5),SUMIFS(DATA_FINAL!$AG$5:$AG$350,DATA_FINAL!$B$5:$B$350,$C129,DATA_FINAL!$D$5:$D$350,$D129),IF($G129="***","***",IFERROR(SUMIFS(DATA_FINAL!$AG$5:$AG$350,DATA_FINAL!$A$5:$A$350,$F129),"")))))</f>
        <v>***</v>
      </c>
      <c r="O129" s="307" t="str">
        <f t="shared" si="15"/>
        <v>***</v>
      </c>
    </row>
    <row r="130" spans="1:15" ht="15" customHeight="1" x14ac:dyDescent="0.35">
      <c r="A130" t="str">
        <f>IF(A129="","",IF(B129&gt;(SUMIFS(KEY!$Z$6:$Z$110,KEY!$X$6:$X$110,C130&amp;"-"&amp;A129)+1),IF((A129+1)&gt;$AA$7,"",(A129+1)),A129))</f>
        <v/>
      </c>
      <c r="B130" t="str">
        <f>IF(A130="","",COUNTIFS($A$9:$A130,A130)-2)</f>
        <v/>
      </c>
      <c r="C130" t="str">
        <f t="shared" si="14"/>
        <v>AutoTrader</v>
      </c>
      <c r="D130" t="str">
        <f>IFERROR(VLOOKUP($C130&amp;"-"&amp;$A130,KEY!$X$6:$Y$110,2,FALSE),"")</f>
        <v/>
      </c>
      <c r="E130" t="str">
        <f>IF(B130=-1,"*N",IF(B130=0,"*H",IF(B130&lt;(COUNTIFS(DATA_FINAL!$B$5:$B$350,C130,DATA_FINAL!$D$5:$D$350,D130)+1),VLOOKUP(C130&amp;"-"&amp;D130&amp;"-"&amp;B130,DATA_FINAL!$F$5:$G$350,2,FALSE),IF(B130=(COUNTIFS(DATA_FINAL!$B$5:$B$350,C130,DATA_FINAL!$D$5:$D$350,D130)+1),"*T",""))))</f>
        <v/>
      </c>
      <c r="F130" t="str">
        <f t="shared" si="16"/>
        <v/>
      </c>
      <c r="G130" s="64" t="str">
        <f>IF(E130="","***",IF(E130="*N",D130,IF(E130="*H",AA$10,IF(E130="*T","TOTAL (Store Count: "&amp;B129&amp;")",IFERROR(VLOOKUP(F130,DATA_FINAL!$A$5:$G$324,7,FALSE),"")))))</f>
        <v>***</v>
      </c>
      <c r="H130" s="71" t="str">
        <f>IF($G130=$D130,AF$9,IF($G130=$AA$10,AF$10,IF(LEFT($G130,5)=LEFT($AA$11,5),SUMIFS(DATA_FINAL!$AC$5:$AC$350,DATA_FINAL!$B$5:$B$350,$C130,DATA_FINAL!$D$5:$D$350,$D130),IF($G130="***","***",IFERROR(SUMIFS(DATA_FINAL!$AC$5:$AC$350,DATA_FINAL!$A$5:$A$350,$F130),"")))))</f>
        <v>***</v>
      </c>
      <c r="I130" s="72" t="str">
        <f>IF($G130=$D130,AB$9,IF($G130=$AA$10,AB$10,IF(LEFT($G130,5)=LEFT($AA$11,5),SUMIFS(DATA_FINAL!$P$5:$P$350,DATA_FINAL!$B$5:$B$350,$C130,DATA_FINAL!$D$5:$D$350,$D130),IF($G130="***","***",IFERROR(SUMIFS(DATA_FINAL!$P$5:$P$350,DATA_FINAL!$A$5:$A$350,$F130),"")))))</f>
        <v>***</v>
      </c>
      <c r="J130" s="72" t="str">
        <f>IF($G130=$D130,AC$9,IF($G130=$AA$10,AC$10,IF(LEFT($G130,5)=LEFT($AA$11,5),SUMIFS(DATA_FINAL!$S$5:$S$350,DATA_FINAL!$B$5:$B$350,$C130,DATA_FINAL!$D$5:$D$350,$D130),IF($G130="***","***",IFERROR(SUMIFS(DATA_FINAL!$S$5:$S$350,DATA_FINAL!$A$5:$A$350,$F130),"")))))</f>
        <v>***</v>
      </c>
      <c r="K130" s="84" t="str">
        <f t="shared" si="17"/>
        <v>***</v>
      </c>
      <c r="L130" s="72" t="str">
        <f t="shared" si="18"/>
        <v>***</v>
      </c>
      <c r="M130" s="72" t="str">
        <f t="shared" si="19"/>
        <v>***</v>
      </c>
      <c r="N130" s="71" t="str">
        <f>IF($G130=$D130,AJ$9,IF($G130=$AA$10,AJ$10,IF(LEFT($G130,5)=LEFT($AA$11,5),SUMIFS(DATA_FINAL!$AG$5:$AG$350,DATA_FINAL!$B$5:$B$350,$C130,DATA_FINAL!$D$5:$D$350,$D130),IF($G130="***","***",IFERROR(SUMIFS(DATA_FINAL!$AG$5:$AG$350,DATA_FINAL!$A$5:$A$350,$F130),"")))))</f>
        <v>***</v>
      </c>
      <c r="O130" s="307" t="str">
        <f t="shared" si="15"/>
        <v>***</v>
      </c>
    </row>
    <row r="131" spans="1:15" ht="15" customHeight="1" x14ac:dyDescent="0.35">
      <c r="A131" t="str">
        <f>IF(A130="","",IF(B130&gt;(SUMIFS(KEY!$Z$6:$Z$110,KEY!$X$6:$X$110,C131&amp;"-"&amp;A130)+1),IF((A130+1)&gt;$AA$7,"",(A130+1)),A130))</f>
        <v/>
      </c>
      <c r="B131" t="str">
        <f>IF(A131="","",COUNTIFS($A$9:$A131,A131)-2)</f>
        <v/>
      </c>
      <c r="C131" t="str">
        <f t="shared" si="14"/>
        <v>AutoTrader</v>
      </c>
      <c r="D131" t="str">
        <f>IFERROR(VLOOKUP($C131&amp;"-"&amp;$A131,KEY!$X$6:$Y$110,2,FALSE),"")</f>
        <v/>
      </c>
      <c r="E131" t="str">
        <f>IF(B131=-1,"*N",IF(B131=0,"*H",IF(B131&lt;(COUNTIFS(DATA_FINAL!$B$5:$B$350,C131,DATA_FINAL!$D$5:$D$350,D131)+1),VLOOKUP(C131&amp;"-"&amp;D131&amp;"-"&amp;B131,DATA_FINAL!$F$5:$G$350,2,FALSE),IF(B131=(COUNTIFS(DATA_FINAL!$B$5:$B$350,C131,DATA_FINAL!$D$5:$D$350,D131)+1),"*T",""))))</f>
        <v/>
      </c>
      <c r="F131" t="str">
        <f t="shared" si="16"/>
        <v/>
      </c>
      <c r="G131" s="64" t="str">
        <f>IF(E131="","***",IF(E131="*N",D131,IF(E131="*H",AA$10,IF(E131="*T","TOTAL (Store Count: "&amp;B130&amp;")",IFERROR(VLOOKUP(F131,DATA_FINAL!$A$5:$G$324,7,FALSE),"")))))</f>
        <v>***</v>
      </c>
      <c r="H131" s="71" t="str">
        <f>IF($G131=$D131,AF$9,IF($G131=$AA$10,AF$10,IF(LEFT($G131,5)=LEFT($AA$11,5),SUMIFS(DATA_FINAL!$AC$5:$AC$350,DATA_FINAL!$B$5:$B$350,$C131,DATA_FINAL!$D$5:$D$350,$D131),IF($G131="***","***",IFERROR(SUMIFS(DATA_FINAL!$AC$5:$AC$350,DATA_FINAL!$A$5:$A$350,$F131),"")))))</f>
        <v>***</v>
      </c>
      <c r="I131" s="72" t="str">
        <f>IF($G131=$D131,AB$9,IF($G131=$AA$10,AB$10,IF(LEFT($G131,5)=LEFT($AA$11,5),SUMIFS(DATA_FINAL!$P$5:$P$350,DATA_FINAL!$B$5:$B$350,$C131,DATA_FINAL!$D$5:$D$350,$D131),IF($G131="***","***",IFERROR(SUMIFS(DATA_FINAL!$P$5:$P$350,DATA_FINAL!$A$5:$A$350,$F131),"")))))</f>
        <v>***</v>
      </c>
      <c r="J131" s="72" t="str">
        <f>IF($G131=$D131,AC$9,IF($G131=$AA$10,AC$10,IF(LEFT($G131,5)=LEFT($AA$11,5),SUMIFS(DATA_FINAL!$S$5:$S$350,DATA_FINAL!$B$5:$B$350,$C131,DATA_FINAL!$D$5:$D$350,$D131),IF($G131="***","***",IFERROR(SUMIFS(DATA_FINAL!$S$5:$S$350,DATA_FINAL!$A$5:$A$350,$F131),"")))))</f>
        <v>***</v>
      </c>
      <c r="K131" s="84" t="str">
        <f t="shared" si="17"/>
        <v>***</v>
      </c>
      <c r="L131" s="72" t="str">
        <f t="shared" si="18"/>
        <v>***</v>
      </c>
      <c r="M131" s="72" t="str">
        <f t="shared" si="19"/>
        <v>***</v>
      </c>
      <c r="N131" s="71" t="str">
        <f>IF($G131=$D131,AJ$9,IF($G131=$AA$10,AJ$10,IF(LEFT($G131,5)=LEFT($AA$11,5),SUMIFS(DATA_FINAL!$AG$5:$AG$350,DATA_FINAL!$B$5:$B$350,$C131,DATA_FINAL!$D$5:$D$350,$D131),IF($G131="***","***",IFERROR(SUMIFS(DATA_FINAL!$AG$5:$AG$350,DATA_FINAL!$A$5:$A$350,$F131),"")))))</f>
        <v>***</v>
      </c>
      <c r="O131" s="307" t="str">
        <f t="shared" si="15"/>
        <v>***</v>
      </c>
    </row>
    <row r="132" spans="1:15" ht="15" customHeight="1" x14ac:dyDescent="0.35">
      <c r="A132" t="str">
        <f>IF(A131="","",IF(B131&gt;(SUMIFS(KEY!$Z$6:$Z$110,KEY!$X$6:$X$110,C132&amp;"-"&amp;A131)+1),IF((A131+1)&gt;$AA$7,"",(A131+1)),A131))</f>
        <v/>
      </c>
      <c r="B132" t="str">
        <f>IF(A132="","",COUNTIFS($A$9:$A132,A132)-2)</f>
        <v/>
      </c>
      <c r="C132" t="str">
        <f t="shared" si="14"/>
        <v>AutoTrader</v>
      </c>
      <c r="D132" t="str">
        <f>IFERROR(VLOOKUP($C132&amp;"-"&amp;$A132,KEY!$X$6:$Y$110,2,FALSE),"")</f>
        <v/>
      </c>
      <c r="E132" t="str">
        <f>IF(B132=-1,"*N",IF(B132=0,"*H",IF(B132&lt;(COUNTIFS(DATA_FINAL!$B$5:$B$350,C132,DATA_FINAL!$D$5:$D$350,D132)+1),VLOOKUP(C132&amp;"-"&amp;D132&amp;"-"&amp;B132,DATA_FINAL!$F$5:$G$350,2,FALSE),IF(B132=(COUNTIFS(DATA_FINAL!$B$5:$B$350,C132,DATA_FINAL!$D$5:$D$350,D132)+1),"*T",""))))</f>
        <v/>
      </c>
      <c r="F132" t="str">
        <f t="shared" si="16"/>
        <v/>
      </c>
      <c r="G132" s="64" t="str">
        <f>IF(E132="","***",IF(E132="*N",D132,IF(E132="*H",AA$10,IF(E132="*T","TOTAL (Store Count: "&amp;B131&amp;")",IFERROR(VLOOKUP(F132,DATA_FINAL!$A$5:$G$324,7,FALSE),"")))))</f>
        <v>***</v>
      </c>
      <c r="H132" s="71" t="str">
        <f>IF($G132=$D132,AF$9,IF($G132=$AA$10,AF$10,IF(LEFT($G132,5)=LEFT($AA$11,5),SUMIFS(DATA_FINAL!$AC$5:$AC$350,DATA_FINAL!$B$5:$B$350,$C132,DATA_FINAL!$D$5:$D$350,$D132),IF($G132="***","***",IFERROR(SUMIFS(DATA_FINAL!$AC$5:$AC$350,DATA_FINAL!$A$5:$A$350,$F132),"")))))</f>
        <v>***</v>
      </c>
      <c r="I132" s="72" t="str">
        <f>IF($G132=$D132,AB$9,IF($G132=$AA$10,AB$10,IF(LEFT($G132,5)=LEFT($AA$11,5),SUMIFS(DATA_FINAL!$P$5:$P$350,DATA_FINAL!$B$5:$B$350,$C132,DATA_FINAL!$D$5:$D$350,$D132),IF($G132="***","***",IFERROR(SUMIFS(DATA_FINAL!$P$5:$P$350,DATA_FINAL!$A$5:$A$350,$F132),"")))))</f>
        <v>***</v>
      </c>
      <c r="J132" s="72" t="str">
        <f>IF($G132=$D132,AC$9,IF($G132=$AA$10,AC$10,IF(LEFT($G132,5)=LEFT($AA$11,5),SUMIFS(DATA_FINAL!$S$5:$S$350,DATA_FINAL!$B$5:$B$350,$C132,DATA_FINAL!$D$5:$D$350,$D132),IF($G132="***","***",IFERROR(SUMIFS(DATA_FINAL!$S$5:$S$350,DATA_FINAL!$A$5:$A$350,$F132),"")))))</f>
        <v>***</v>
      </c>
      <c r="K132" s="84" t="str">
        <f t="shared" si="17"/>
        <v>***</v>
      </c>
      <c r="L132" s="72" t="str">
        <f t="shared" si="18"/>
        <v>***</v>
      </c>
      <c r="M132" s="72" t="str">
        <f t="shared" si="19"/>
        <v>***</v>
      </c>
      <c r="N132" s="71" t="str">
        <f>IF($G132=$D132,AJ$9,IF($G132=$AA$10,AJ$10,IF(LEFT($G132,5)=LEFT($AA$11,5),SUMIFS(DATA_FINAL!$AG$5:$AG$350,DATA_FINAL!$B$5:$B$350,$C132,DATA_FINAL!$D$5:$D$350,$D132),IF($G132="***","***",IFERROR(SUMIFS(DATA_FINAL!$AG$5:$AG$350,DATA_FINAL!$A$5:$A$350,$F132),"")))))</f>
        <v>***</v>
      </c>
      <c r="O132" s="307" t="str">
        <f t="shared" si="15"/>
        <v>***</v>
      </c>
    </row>
    <row r="133" spans="1:15" ht="15" customHeight="1" x14ac:dyDescent="0.35">
      <c r="A133" t="str">
        <f>IF(A132="","",IF(B132&gt;(SUMIFS(KEY!$Z$6:$Z$110,KEY!$X$6:$X$110,C133&amp;"-"&amp;A132)+1),IF((A132+1)&gt;$AA$7,"",(A132+1)),A132))</f>
        <v/>
      </c>
      <c r="B133" t="str">
        <f>IF(A133="","",COUNTIFS($A$9:$A133,A133)-2)</f>
        <v/>
      </c>
      <c r="C133" t="str">
        <f t="shared" si="14"/>
        <v>AutoTrader</v>
      </c>
      <c r="D133" t="str">
        <f>IFERROR(VLOOKUP($C133&amp;"-"&amp;$A133,KEY!$X$6:$Y$110,2,FALSE),"")</f>
        <v/>
      </c>
      <c r="E133" t="str">
        <f>IF(B133=-1,"*N",IF(B133=0,"*H",IF(B133&lt;(COUNTIFS(DATA_FINAL!$B$5:$B$350,C133,DATA_FINAL!$D$5:$D$350,D133)+1),VLOOKUP(C133&amp;"-"&amp;D133&amp;"-"&amp;B133,DATA_FINAL!$F$5:$G$350,2,FALSE),IF(B133=(COUNTIFS(DATA_FINAL!$B$5:$B$350,C133,DATA_FINAL!$D$5:$D$350,D133)+1),"*T",""))))</f>
        <v/>
      </c>
      <c r="F133" t="str">
        <f t="shared" si="16"/>
        <v/>
      </c>
      <c r="G133" s="64" t="str">
        <f>IF(E133="","***",IF(E133="*N",D133,IF(E133="*H",AA$10,IF(E133="*T","TOTAL (Store Count: "&amp;B132&amp;")",IFERROR(VLOOKUP(F133,DATA_FINAL!$A$5:$G$324,7,FALSE),"")))))</f>
        <v>***</v>
      </c>
      <c r="H133" s="71" t="str">
        <f>IF($G133=$D133,AF$9,IF($G133=$AA$10,AF$10,IF(LEFT($G133,5)=LEFT($AA$11,5),SUMIFS(DATA_FINAL!$AC$5:$AC$350,DATA_FINAL!$B$5:$B$350,$C133,DATA_FINAL!$D$5:$D$350,$D133),IF($G133="***","***",IFERROR(SUMIFS(DATA_FINAL!$AC$5:$AC$350,DATA_FINAL!$A$5:$A$350,$F133),"")))))</f>
        <v>***</v>
      </c>
      <c r="I133" s="72" t="str">
        <f>IF($G133=$D133,AB$9,IF($G133=$AA$10,AB$10,IF(LEFT($G133,5)=LEFT($AA$11,5),SUMIFS(DATA_FINAL!$P$5:$P$350,DATA_FINAL!$B$5:$B$350,$C133,DATA_FINAL!$D$5:$D$350,$D133),IF($G133="***","***",IFERROR(SUMIFS(DATA_FINAL!$P$5:$P$350,DATA_FINAL!$A$5:$A$350,$F133),"")))))</f>
        <v>***</v>
      </c>
      <c r="J133" s="72" t="str">
        <f>IF($G133=$D133,AC$9,IF($G133=$AA$10,AC$10,IF(LEFT($G133,5)=LEFT($AA$11,5),SUMIFS(DATA_FINAL!$S$5:$S$350,DATA_FINAL!$B$5:$B$350,$C133,DATA_FINAL!$D$5:$D$350,$D133),IF($G133="***","***",IFERROR(SUMIFS(DATA_FINAL!$S$5:$S$350,DATA_FINAL!$A$5:$A$350,$F133),"")))))</f>
        <v>***</v>
      </c>
      <c r="K133" s="84" t="str">
        <f t="shared" si="17"/>
        <v>***</v>
      </c>
      <c r="L133" s="72" t="str">
        <f t="shared" si="18"/>
        <v>***</v>
      </c>
      <c r="M133" s="72" t="str">
        <f t="shared" si="19"/>
        <v>***</v>
      </c>
      <c r="N133" s="71" t="str">
        <f>IF($G133=$D133,AJ$9,IF($G133=$AA$10,AJ$10,IF(LEFT($G133,5)=LEFT($AA$11,5),SUMIFS(DATA_FINAL!$AG$5:$AG$350,DATA_FINAL!$B$5:$B$350,$C133,DATA_FINAL!$D$5:$D$350,$D133),IF($G133="***","***",IFERROR(SUMIFS(DATA_FINAL!$AG$5:$AG$350,DATA_FINAL!$A$5:$A$350,$F133),"")))))</f>
        <v>***</v>
      </c>
      <c r="O133" s="307" t="str">
        <f t="shared" si="15"/>
        <v>***</v>
      </c>
    </row>
    <row r="134" spans="1:15" ht="15" customHeight="1" x14ac:dyDescent="0.35">
      <c r="A134" t="str">
        <f>IF(A133="","",IF(B133&gt;(SUMIFS(KEY!$Z$6:$Z$110,KEY!$X$6:$X$110,C134&amp;"-"&amp;A133)+1),IF((A133+1)&gt;$AA$7,"",(A133+1)),A133))</f>
        <v/>
      </c>
      <c r="B134" t="str">
        <f>IF(A134="","",COUNTIFS($A$9:$A134,A134)-2)</f>
        <v/>
      </c>
      <c r="C134" t="str">
        <f t="shared" si="14"/>
        <v>AutoTrader</v>
      </c>
      <c r="D134" t="str">
        <f>IFERROR(VLOOKUP($C134&amp;"-"&amp;$A134,KEY!$X$6:$Y$110,2,FALSE),"")</f>
        <v/>
      </c>
      <c r="E134" t="str">
        <f>IF(B134=-1,"*N",IF(B134=0,"*H",IF(B134&lt;(COUNTIFS(DATA_FINAL!$B$5:$B$350,C134,DATA_FINAL!$D$5:$D$350,D134)+1),VLOOKUP(C134&amp;"-"&amp;D134&amp;"-"&amp;B134,DATA_FINAL!$F$5:$G$350,2,FALSE),IF(B134=(COUNTIFS(DATA_FINAL!$B$5:$B$350,C134,DATA_FINAL!$D$5:$D$350,D134)+1),"*T",""))))</f>
        <v/>
      </c>
      <c r="F134" t="str">
        <f t="shared" si="16"/>
        <v/>
      </c>
      <c r="G134" s="64" t="str">
        <f>IF(E134="","***",IF(E134="*N",D134,IF(E134="*H",AA$10,IF(E134="*T","TOTAL (Store Count: "&amp;B133&amp;")",IFERROR(VLOOKUP(F134,DATA_FINAL!$A$5:$G$324,7,FALSE),"")))))</f>
        <v>***</v>
      </c>
      <c r="H134" s="71" t="str">
        <f>IF($G134=$D134,AF$9,IF($G134=$AA$10,AF$10,IF(LEFT($G134,5)=LEFT($AA$11,5),SUMIFS(DATA_FINAL!$AC$5:$AC$350,DATA_FINAL!$B$5:$B$350,$C134,DATA_FINAL!$D$5:$D$350,$D134),IF($G134="***","***",IFERROR(SUMIFS(DATA_FINAL!$AC$5:$AC$350,DATA_FINAL!$A$5:$A$350,$F134),"")))))</f>
        <v>***</v>
      </c>
      <c r="I134" s="72" t="str">
        <f>IF($G134=$D134,AB$9,IF($G134=$AA$10,AB$10,IF(LEFT($G134,5)=LEFT($AA$11,5),SUMIFS(DATA_FINAL!$P$5:$P$350,DATA_FINAL!$B$5:$B$350,$C134,DATA_FINAL!$D$5:$D$350,$D134),IF($G134="***","***",IFERROR(SUMIFS(DATA_FINAL!$P$5:$P$350,DATA_FINAL!$A$5:$A$350,$F134),"")))))</f>
        <v>***</v>
      </c>
      <c r="J134" s="72" t="str">
        <f>IF($G134=$D134,AC$9,IF($G134=$AA$10,AC$10,IF(LEFT($G134,5)=LEFT($AA$11,5),SUMIFS(DATA_FINAL!$S$5:$S$350,DATA_FINAL!$B$5:$B$350,$C134,DATA_FINAL!$D$5:$D$350,$D134),IF($G134="***","***",IFERROR(SUMIFS(DATA_FINAL!$S$5:$S$350,DATA_FINAL!$A$5:$A$350,$F134),"")))))</f>
        <v>***</v>
      </c>
      <c r="K134" s="84" t="str">
        <f t="shared" si="17"/>
        <v>***</v>
      </c>
      <c r="L134" s="72" t="str">
        <f t="shared" si="18"/>
        <v>***</v>
      </c>
      <c r="M134" s="72" t="str">
        <f t="shared" si="19"/>
        <v>***</v>
      </c>
      <c r="N134" s="71" t="str">
        <f>IF($G134=$D134,AJ$9,IF($G134=$AA$10,AJ$10,IF(LEFT($G134,5)=LEFT($AA$11,5),SUMIFS(DATA_FINAL!$AG$5:$AG$350,DATA_FINAL!$B$5:$B$350,$C134,DATA_FINAL!$D$5:$D$350,$D134),IF($G134="***","***",IFERROR(SUMIFS(DATA_FINAL!$AG$5:$AG$350,DATA_FINAL!$A$5:$A$350,$F134),"")))))</f>
        <v>***</v>
      </c>
      <c r="O134" s="307" t="str">
        <f t="shared" si="15"/>
        <v>***</v>
      </c>
    </row>
    <row r="135" spans="1:15" ht="15" customHeight="1" x14ac:dyDescent="0.35">
      <c r="A135" t="str">
        <f>IF(A134="","",IF(B134&gt;(SUMIFS(KEY!$Z$6:$Z$110,KEY!$X$6:$X$110,C135&amp;"-"&amp;A134)+1),IF((A134+1)&gt;$AA$7,"",(A134+1)),A134))</f>
        <v/>
      </c>
      <c r="B135" t="str">
        <f>IF(A135="","",COUNTIFS($A$9:$A135,A135)-2)</f>
        <v/>
      </c>
      <c r="C135" t="str">
        <f t="shared" si="14"/>
        <v>AutoTrader</v>
      </c>
      <c r="D135" t="str">
        <f>IFERROR(VLOOKUP($C135&amp;"-"&amp;$A135,KEY!$X$6:$Y$110,2,FALSE),"")</f>
        <v/>
      </c>
      <c r="E135" t="str">
        <f>IF(B135=-1,"*N",IF(B135=0,"*H",IF(B135&lt;(COUNTIFS(DATA_FINAL!$B$5:$B$350,C135,DATA_FINAL!$D$5:$D$350,D135)+1),VLOOKUP(C135&amp;"-"&amp;D135&amp;"-"&amp;B135,DATA_FINAL!$F$5:$G$350,2,FALSE),IF(B135=(COUNTIFS(DATA_FINAL!$B$5:$B$350,C135,DATA_FINAL!$D$5:$D$350,D135)+1),"*T",""))))</f>
        <v/>
      </c>
      <c r="F135" t="str">
        <f t="shared" si="16"/>
        <v/>
      </c>
      <c r="G135" s="64" t="str">
        <f>IF(E135="","***",IF(E135="*N",D135,IF(E135="*H",AA$10,IF(E135="*T","TOTAL (Store Count: "&amp;B134&amp;")",IFERROR(VLOOKUP(F135,DATA_FINAL!$A$5:$G$324,7,FALSE),"")))))</f>
        <v>***</v>
      </c>
      <c r="H135" s="71" t="str">
        <f>IF($G135=$D135,AF$9,IF($G135=$AA$10,AF$10,IF(LEFT($G135,5)=LEFT($AA$11,5),SUMIFS(DATA_FINAL!$AC$5:$AC$350,DATA_FINAL!$B$5:$B$350,$C135,DATA_FINAL!$D$5:$D$350,$D135),IF($G135="***","***",IFERROR(SUMIFS(DATA_FINAL!$AC$5:$AC$350,DATA_FINAL!$A$5:$A$350,$F135),"")))))</f>
        <v>***</v>
      </c>
      <c r="I135" s="72" t="str">
        <f>IF($G135=$D135,AB$9,IF($G135=$AA$10,AB$10,IF(LEFT($G135,5)=LEFT($AA$11,5),SUMIFS(DATA_FINAL!$P$5:$P$350,DATA_FINAL!$B$5:$B$350,$C135,DATA_FINAL!$D$5:$D$350,$D135),IF($G135="***","***",IFERROR(SUMIFS(DATA_FINAL!$P$5:$P$350,DATA_FINAL!$A$5:$A$350,$F135),"")))))</f>
        <v>***</v>
      </c>
      <c r="J135" s="72" t="str">
        <f>IF($G135=$D135,AC$9,IF($G135=$AA$10,AC$10,IF(LEFT($G135,5)=LEFT($AA$11,5),SUMIFS(DATA_FINAL!$S$5:$S$350,DATA_FINAL!$B$5:$B$350,$C135,DATA_FINAL!$D$5:$D$350,$D135),IF($G135="***","***",IFERROR(SUMIFS(DATA_FINAL!$S$5:$S$350,DATA_FINAL!$A$5:$A$350,$F135),"")))))</f>
        <v>***</v>
      </c>
      <c r="K135" s="84" t="str">
        <f t="shared" si="17"/>
        <v>***</v>
      </c>
      <c r="L135" s="72" t="str">
        <f t="shared" si="18"/>
        <v>***</v>
      </c>
      <c r="M135" s="72" t="str">
        <f t="shared" si="19"/>
        <v>***</v>
      </c>
      <c r="N135" s="71" t="str">
        <f>IF($G135=$D135,AJ$9,IF($G135=$AA$10,AJ$10,IF(LEFT($G135,5)=LEFT($AA$11,5),SUMIFS(DATA_FINAL!$AG$5:$AG$350,DATA_FINAL!$B$5:$B$350,$C135,DATA_FINAL!$D$5:$D$350,$D135),IF($G135="***","***",IFERROR(SUMIFS(DATA_FINAL!$AG$5:$AG$350,DATA_FINAL!$A$5:$A$350,$F135),"")))))</f>
        <v>***</v>
      </c>
      <c r="O135" s="307" t="str">
        <f t="shared" si="15"/>
        <v>***</v>
      </c>
    </row>
    <row r="136" spans="1:15" ht="15" customHeight="1" x14ac:dyDescent="0.35">
      <c r="A136" t="str">
        <f>IF(A135="","",IF(B135&gt;(SUMIFS(KEY!$Z$6:$Z$110,KEY!$X$6:$X$110,C136&amp;"-"&amp;A135)+1),IF((A135+1)&gt;$AA$7,"",(A135+1)),A135))</f>
        <v/>
      </c>
      <c r="B136" t="str">
        <f>IF(A136="","",COUNTIFS($A$9:$A136,A136)-2)</f>
        <v/>
      </c>
      <c r="C136" t="str">
        <f t="shared" si="14"/>
        <v>AutoTrader</v>
      </c>
      <c r="D136" t="str">
        <f>IFERROR(VLOOKUP($C136&amp;"-"&amp;$A136,KEY!$X$6:$Y$110,2,FALSE),"")</f>
        <v/>
      </c>
      <c r="E136" t="str">
        <f>IF(B136=-1,"*N",IF(B136=0,"*H",IF(B136&lt;(COUNTIFS(DATA_FINAL!$B$5:$B$350,C136,DATA_FINAL!$D$5:$D$350,D136)+1),VLOOKUP(C136&amp;"-"&amp;D136&amp;"-"&amp;B136,DATA_FINAL!$F$5:$G$350,2,FALSE),IF(B136=(COUNTIFS(DATA_FINAL!$B$5:$B$350,C136,DATA_FINAL!$D$5:$D$350,D136)+1),"*T",""))))</f>
        <v/>
      </c>
      <c r="F136" t="str">
        <f t="shared" si="16"/>
        <v/>
      </c>
      <c r="G136" s="64" t="str">
        <f>IF(E136="","***",IF(E136="*N",D136,IF(E136="*H",AA$10,IF(E136="*T","TOTAL (Store Count: "&amp;B135&amp;")",IFERROR(VLOOKUP(F136,DATA_FINAL!$A$5:$G$324,7,FALSE),"")))))</f>
        <v>***</v>
      </c>
      <c r="H136" s="71" t="str">
        <f>IF($G136=$D136,AF$9,IF($G136=$AA$10,AF$10,IF(LEFT($G136,5)=LEFT($AA$11,5),SUMIFS(DATA_FINAL!$AC$5:$AC$350,DATA_FINAL!$B$5:$B$350,$C136,DATA_FINAL!$D$5:$D$350,$D136),IF($G136="***","***",IFERROR(SUMIFS(DATA_FINAL!$AC$5:$AC$350,DATA_FINAL!$A$5:$A$350,$F136),"")))))</f>
        <v>***</v>
      </c>
      <c r="I136" s="72" t="str">
        <f>IF($G136=$D136,AB$9,IF($G136=$AA$10,AB$10,IF(LEFT($G136,5)=LEFT($AA$11,5),SUMIFS(DATA_FINAL!$P$5:$P$350,DATA_FINAL!$B$5:$B$350,$C136,DATA_FINAL!$D$5:$D$350,$D136),IF($G136="***","***",IFERROR(SUMIFS(DATA_FINAL!$P$5:$P$350,DATA_FINAL!$A$5:$A$350,$F136),"")))))</f>
        <v>***</v>
      </c>
      <c r="J136" s="72" t="str">
        <f>IF($G136=$D136,AC$9,IF($G136=$AA$10,AC$10,IF(LEFT($G136,5)=LEFT($AA$11,5),SUMIFS(DATA_FINAL!$S$5:$S$350,DATA_FINAL!$B$5:$B$350,$C136,DATA_FINAL!$D$5:$D$350,$D136),IF($G136="***","***",IFERROR(SUMIFS(DATA_FINAL!$S$5:$S$350,DATA_FINAL!$A$5:$A$350,$F136),"")))))</f>
        <v>***</v>
      </c>
      <c r="K136" s="84" t="str">
        <f t="shared" si="17"/>
        <v>***</v>
      </c>
      <c r="L136" s="72" t="str">
        <f t="shared" si="18"/>
        <v>***</v>
      </c>
      <c r="M136" s="72" t="str">
        <f t="shared" si="19"/>
        <v>***</v>
      </c>
      <c r="N136" s="71" t="str">
        <f>IF($G136=$D136,AJ$9,IF($G136=$AA$10,AJ$10,IF(LEFT($G136,5)=LEFT($AA$11,5),SUMIFS(DATA_FINAL!$AG$5:$AG$350,DATA_FINAL!$B$5:$B$350,$C136,DATA_FINAL!$D$5:$D$350,$D136),IF($G136="***","***",IFERROR(SUMIFS(DATA_FINAL!$AG$5:$AG$350,DATA_FINAL!$A$5:$A$350,$F136),"")))))</f>
        <v>***</v>
      </c>
      <c r="O136" s="307" t="str">
        <f t="shared" si="15"/>
        <v>***</v>
      </c>
    </row>
    <row r="137" spans="1:15" ht="15" customHeight="1" x14ac:dyDescent="0.35">
      <c r="A137" t="str">
        <f>IF(A136="","",IF(B136&gt;(SUMIFS(KEY!$Z$6:$Z$110,KEY!$X$6:$X$110,C137&amp;"-"&amp;A136)+1),IF((A136+1)&gt;$AA$7,"",(A136+1)),A136))</f>
        <v/>
      </c>
      <c r="B137" t="str">
        <f>IF(A137="","",COUNTIFS($A$9:$A137,A137)-2)</f>
        <v/>
      </c>
      <c r="C137" t="str">
        <f t="shared" si="14"/>
        <v>AutoTrader</v>
      </c>
      <c r="D137" t="str">
        <f>IFERROR(VLOOKUP($C137&amp;"-"&amp;$A137,KEY!$X$6:$Y$110,2,FALSE),"")</f>
        <v/>
      </c>
      <c r="E137" t="str">
        <f>IF(B137=-1,"*N",IF(B137=0,"*H",IF(B137&lt;(COUNTIFS(DATA_FINAL!$B$5:$B$350,C137,DATA_FINAL!$D$5:$D$350,D137)+1),VLOOKUP(C137&amp;"-"&amp;D137&amp;"-"&amp;B137,DATA_FINAL!$F$5:$G$350,2,FALSE),IF(B137=(COUNTIFS(DATA_FINAL!$B$5:$B$350,C137,DATA_FINAL!$D$5:$D$350,D137)+1),"*T",""))))</f>
        <v/>
      </c>
      <c r="F137" t="str">
        <f t="shared" si="16"/>
        <v/>
      </c>
      <c r="G137" s="64" t="str">
        <f>IF(E137="","***",IF(E137="*N",D137,IF(E137="*H",AA$10,IF(E137="*T","TOTAL (Store Count: "&amp;B136&amp;")",IFERROR(VLOOKUP(F137,DATA_FINAL!$A$5:$G$324,7,FALSE),"")))))</f>
        <v>***</v>
      </c>
      <c r="H137" s="71" t="str">
        <f>IF($G137=$D137,AF$9,IF($G137=$AA$10,AF$10,IF(LEFT($G137,5)=LEFT($AA$11,5),SUMIFS(DATA_FINAL!$AC$5:$AC$350,DATA_FINAL!$B$5:$B$350,$C137,DATA_FINAL!$D$5:$D$350,$D137),IF($G137="***","***",IFERROR(SUMIFS(DATA_FINAL!$AC$5:$AC$350,DATA_FINAL!$A$5:$A$350,$F137),"")))))</f>
        <v>***</v>
      </c>
      <c r="I137" s="72" t="str">
        <f>IF($G137=$D137,AB$9,IF($G137=$AA$10,AB$10,IF(LEFT($G137,5)=LEFT($AA$11,5),SUMIFS(DATA_FINAL!$P$5:$P$350,DATA_FINAL!$B$5:$B$350,$C137,DATA_FINAL!$D$5:$D$350,$D137),IF($G137="***","***",IFERROR(SUMIFS(DATA_FINAL!$P$5:$P$350,DATA_FINAL!$A$5:$A$350,$F137),"")))))</f>
        <v>***</v>
      </c>
      <c r="J137" s="72" t="str">
        <f>IF($G137=$D137,AC$9,IF($G137=$AA$10,AC$10,IF(LEFT($G137,5)=LEFT($AA$11,5),SUMIFS(DATA_FINAL!$S$5:$S$350,DATA_FINAL!$B$5:$B$350,$C137,DATA_FINAL!$D$5:$D$350,$D137),IF($G137="***","***",IFERROR(SUMIFS(DATA_FINAL!$S$5:$S$350,DATA_FINAL!$A$5:$A$350,$F137),"")))))</f>
        <v>***</v>
      </c>
      <c r="K137" s="84" t="str">
        <f t="shared" si="17"/>
        <v>***</v>
      </c>
      <c r="L137" s="72" t="str">
        <f t="shared" si="18"/>
        <v>***</v>
      </c>
      <c r="M137" s="72" t="str">
        <f t="shared" si="19"/>
        <v>***</v>
      </c>
      <c r="N137" s="71" t="str">
        <f>IF($G137=$D137,AJ$9,IF($G137=$AA$10,AJ$10,IF(LEFT($G137,5)=LEFT($AA$11,5),SUMIFS(DATA_FINAL!$AG$5:$AG$350,DATA_FINAL!$B$5:$B$350,$C137,DATA_FINAL!$D$5:$D$350,$D137),IF($G137="***","***",IFERROR(SUMIFS(DATA_FINAL!$AG$5:$AG$350,DATA_FINAL!$A$5:$A$350,$F137),"")))))</f>
        <v>***</v>
      </c>
      <c r="O137" s="307" t="str">
        <f t="shared" si="15"/>
        <v>***</v>
      </c>
    </row>
    <row r="138" spans="1:15" ht="15" customHeight="1" x14ac:dyDescent="0.35">
      <c r="A138" t="str">
        <f>IF(A137="","",IF(B137&gt;(SUMIFS(KEY!$Z$6:$Z$110,KEY!$X$6:$X$110,C138&amp;"-"&amp;A137)+1),IF((A137+1)&gt;$AA$7,"",(A137+1)),A137))</f>
        <v/>
      </c>
      <c r="B138" t="str">
        <f>IF(A138="","",COUNTIFS($A$9:$A138,A138)-2)</f>
        <v/>
      </c>
      <c r="C138" t="str">
        <f t="shared" si="14"/>
        <v>AutoTrader</v>
      </c>
      <c r="D138" t="str">
        <f>IFERROR(VLOOKUP($C138&amp;"-"&amp;$A138,KEY!$X$6:$Y$110,2,FALSE),"")</f>
        <v/>
      </c>
      <c r="E138" t="str">
        <f>IF(B138=-1,"*N",IF(B138=0,"*H",IF(B138&lt;(COUNTIFS(DATA_FINAL!$B$5:$B$350,C138,DATA_FINAL!$D$5:$D$350,D138)+1),VLOOKUP(C138&amp;"-"&amp;D138&amp;"-"&amp;B138,DATA_FINAL!$F$5:$G$350,2,FALSE),IF(B138=(COUNTIFS(DATA_FINAL!$B$5:$B$350,C138,DATA_FINAL!$D$5:$D$350,D138)+1),"*T",""))))</f>
        <v/>
      </c>
      <c r="F138" t="str">
        <f t="shared" si="16"/>
        <v/>
      </c>
      <c r="G138" s="64" t="str">
        <f>IF(E138="","***",IF(E138="*N",D138,IF(E138="*H",AA$10,IF(E138="*T","TOTAL (Store Count: "&amp;B137&amp;")",IFERROR(VLOOKUP(F138,DATA_FINAL!$A$5:$G$324,7,FALSE),"")))))</f>
        <v>***</v>
      </c>
      <c r="H138" s="71" t="str">
        <f>IF($G138=$D138,AF$9,IF($G138=$AA$10,AF$10,IF(LEFT($G138,5)=LEFT($AA$11,5),SUMIFS(DATA_FINAL!$AC$5:$AC$350,DATA_FINAL!$B$5:$B$350,$C138,DATA_FINAL!$D$5:$D$350,$D138),IF($G138="***","***",IFERROR(SUMIFS(DATA_FINAL!$AC$5:$AC$350,DATA_FINAL!$A$5:$A$350,$F138),"")))))</f>
        <v>***</v>
      </c>
      <c r="I138" s="72" t="str">
        <f>IF($G138=$D138,AB$9,IF($G138=$AA$10,AB$10,IF(LEFT($G138,5)=LEFT($AA$11,5),SUMIFS(DATA_FINAL!$P$5:$P$350,DATA_FINAL!$B$5:$B$350,$C138,DATA_FINAL!$D$5:$D$350,$D138),IF($G138="***","***",IFERROR(SUMIFS(DATA_FINAL!$P$5:$P$350,DATA_FINAL!$A$5:$A$350,$F138),"")))))</f>
        <v>***</v>
      </c>
      <c r="J138" s="72" t="str">
        <f>IF($G138=$D138,AC$9,IF($G138=$AA$10,AC$10,IF(LEFT($G138,5)=LEFT($AA$11,5),SUMIFS(DATA_FINAL!$S$5:$S$350,DATA_FINAL!$B$5:$B$350,$C138,DATA_FINAL!$D$5:$D$350,$D138),IF($G138="***","***",IFERROR(SUMIFS(DATA_FINAL!$S$5:$S$350,DATA_FINAL!$A$5:$A$350,$F138),"")))))</f>
        <v>***</v>
      </c>
      <c r="K138" s="84" t="str">
        <f t="shared" si="17"/>
        <v>***</v>
      </c>
      <c r="L138" s="72" t="str">
        <f t="shared" si="18"/>
        <v>***</v>
      </c>
      <c r="M138" s="72" t="str">
        <f t="shared" si="19"/>
        <v>***</v>
      </c>
      <c r="N138" s="71" t="str">
        <f>IF($G138=$D138,AJ$9,IF($G138=$AA$10,AJ$10,IF(LEFT($G138,5)=LEFT($AA$11,5),SUMIFS(DATA_FINAL!$AG$5:$AG$350,DATA_FINAL!$B$5:$B$350,$C138,DATA_FINAL!$D$5:$D$350,$D138),IF($G138="***","***",IFERROR(SUMIFS(DATA_FINAL!$AG$5:$AG$350,DATA_FINAL!$A$5:$A$350,$F138),"")))))</f>
        <v>***</v>
      </c>
      <c r="O138" s="307" t="str">
        <f t="shared" si="15"/>
        <v>***</v>
      </c>
    </row>
    <row r="139" spans="1:15" ht="15" customHeight="1" x14ac:dyDescent="0.35">
      <c r="A139" t="str">
        <f>IF(A138="","",IF(B138&gt;(SUMIFS(KEY!$Z$6:$Z$110,KEY!$X$6:$X$110,C139&amp;"-"&amp;A138)+1),IF((A138+1)&gt;$AA$7,"",(A138+1)),A138))</f>
        <v/>
      </c>
      <c r="B139" t="str">
        <f>IF(A139="","",COUNTIFS($A$9:$A139,A139)-2)</f>
        <v/>
      </c>
      <c r="C139" t="str">
        <f t="shared" ref="C139:C160" si="20">C138</f>
        <v>AutoTrader</v>
      </c>
      <c r="D139" t="str">
        <f>IFERROR(VLOOKUP($C139&amp;"-"&amp;$A139,KEY!$X$6:$Y$110,2,FALSE),"")</f>
        <v/>
      </c>
      <c r="E139" t="str">
        <f>IF(B139=-1,"*N",IF(B139=0,"*H",IF(B139&lt;(COUNTIFS(DATA_FINAL!$B$5:$B$350,C139,DATA_FINAL!$D$5:$D$350,D139)+1),VLOOKUP(C139&amp;"-"&amp;D139&amp;"-"&amp;B139,DATA_FINAL!$F$5:$G$350,2,FALSE),IF(B139=(COUNTIFS(DATA_FINAL!$B$5:$B$350,C139,DATA_FINAL!$D$5:$D$350,D139)+1),"*T",""))))</f>
        <v/>
      </c>
      <c r="F139" t="str">
        <f t="shared" si="16"/>
        <v/>
      </c>
      <c r="G139" s="64" t="str">
        <f>IF(E139="","***",IF(E139="*N",D139,IF(E139="*H",AA$10,IF(E139="*T","TOTAL (Store Count: "&amp;B138&amp;")",IFERROR(VLOOKUP(F139,DATA_FINAL!$A$5:$G$324,7,FALSE),"")))))</f>
        <v>***</v>
      </c>
      <c r="H139" s="71" t="str">
        <f>IF($G139=$D139,AF$9,IF($G139=$AA$10,AF$10,IF(LEFT($G139,5)=LEFT($AA$11,5),SUMIFS(DATA_FINAL!$AC$5:$AC$350,DATA_FINAL!$B$5:$B$350,$C139,DATA_FINAL!$D$5:$D$350,$D139),IF($G139="***","***",IFERROR(SUMIFS(DATA_FINAL!$AC$5:$AC$350,DATA_FINAL!$A$5:$A$350,$F139),"")))))</f>
        <v>***</v>
      </c>
      <c r="I139" s="72" t="str">
        <f>IF($G139=$D139,AB$9,IF($G139=$AA$10,AB$10,IF(LEFT($G139,5)=LEFT($AA$11,5),SUMIFS(DATA_FINAL!$P$5:$P$350,DATA_FINAL!$B$5:$B$350,$C139,DATA_FINAL!$D$5:$D$350,$D139),IF($G139="***","***",IFERROR(SUMIFS(DATA_FINAL!$P$5:$P$350,DATA_FINAL!$A$5:$A$350,$F139),"")))))</f>
        <v>***</v>
      </c>
      <c r="J139" s="72" t="str">
        <f>IF($G139=$D139,AC$9,IF($G139=$AA$10,AC$10,IF(LEFT($G139,5)=LEFT($AA$11,5),SUMIFS(DATA_FINAL!$S$5:$S$350,DATA_FINAL!$B$5:$B$350,$C139,DATA_FINAL!$D$5:$D$350,$D139),IF($G139="***","***",IFERROR(SUMIFS(DATA_FINAL!$S$5:$S$350,DATA_FINAL!$A$5:$A$350,$F139),"")))))</f>
        <v>***</v>
      </c>
      <c r="K139" s="84" t="str">
        <f t="shared" si="17"/>
        <v>***</v>
      </c>
      <c r="L139" s="72" t="str">
        <f t="shared" si="18"/>
        <v>***</v>
      </c>
      <c r="M139" s="72" t="str">
        <f t="shared" si="19"/>
        <v>***</v>
      </c>
      <c r="N139" s="71" t="str">
        <f>IF($G139=$D139,AJ$9,IF($G139=$AA$10,AJ$10,IF(LEFT($G139,5)=LEFT($AA$11,5),SUMIFS(DATA_FINAL!$AG$5:$AG$350,DATA_FINAL!$B$5:$B$350,$C139,DATA_FINAL!$D$5:$D$350,$D139),IF($G139="***","***",IFERROR(SUMIFS(DATA_FINAL!$AG$5:$AG$350,DATA_FINAL!$A$5:$A$350,$F139),"")))))</f>
        <v>***</v>
      </c>
      <c r="O139" s="307" t="str">
        <f t="shared" ref="O139:O170" si="21">IF($G139=$D139,AJ$9,IF($G139=$AA$10,AK$10,IF($G139="***","***",IFERROR(H139/N139,"-"))))</f>
        <v>***</v>
      </c>
    </row>
    <row r="140" spans="1:15" ht="15" customHeight="1" x14ac:dyDescent="0.35">
      <c r="A140" t="str">
        <f>IF(A139="","",IF(B139&gt;(SUMIFS(KEY!$Z$6:$Z$110,KEY!$X$6:$X$110,C140&amp;"-"&amp;A139)+1),IF((A139+1)&gt;$AA$7,"",(A139+1)),A139))</f>
        <v/>
      </c>
      <c r="B140" t="str">
        <f>IF(A140="","",COUNTIFS($A$9:$A140,A140)-2)</f>
        <v/>
      </c>
      <c r="C140" t="str">
        <f t="shared" si="20"/>
        <v>AutoTrader</v>
      </c>
      <c r="D140" t="str">
        <f>IFERROR(VLOOKUP($C140&amp;"-"&amp;$A140,KEY!$X$6:$Y$110,2,FALSE),"")</f>
        <v/>
      </c>
      <c r="E140" t="str">
        <f>IF(B140=-1,"*N",IF(B140=0,"*H",IF(B140&lt;(COUNTIFS(DATA_FINAL!$B$5:$B$350,C140,DATA_FINAL!$D$5:$D$350,D140)+1),VLOOKUP(C140&amp;"-"&amp;D140&amp;"-"&amp;B140,DATA_FINAL!$F$5:$G$350,2,FALSE),IF(B140=(COUNTIFS(DATA_FINAL!$B$5:$B$350,C140,DATA_FINAL!$D$5:$D$350,D140)+1),"*T",""))))</f>
        <v/>
      </c>
      <c r="F140" t="str">
        <f t="shared" ref="F140:F160" si="22">IF(OR(E140="",E140="*N",E140="*H",E140="*T"),"",C140&amp;"-"&amp;E140)</f>
        <v/>
      </c>
      <c r="G140" s="64" t="str">
        <f>IF(E140="","***",IF(E140="*N",D140,IF(E140="*H",AA$10,IF(E140="*T","TOTAL (Store Count: "&amp;B139&amp;")",IFERROR(VLOOKUP(F140,DATA_FINAL!$A$5:$G$324,7,FALSE),"")))))</f>
        <v>***</v>
      </c>
      <c r="H140" s="71" t="str">
        <f>IF($G140=$D140,AF$9,IF($G140=$AA$10,AF$10,IF(LEFT($G140,5)=LEFT($AA$11,5),SUMIFS(DATA_FINAL!$AC$5:$AC$350,DATA_FINAL!$B$5:$B$350,$C140,DATA_FINAL!$D$5:$D$350,$D140),IF($G140="***","***",IFERROR(SUMIFS(DATA_FINAL!$AC$5:$AC$350,DATA_FINAL!$A$5:$A$350,$F140),"")))))</f>
        <v>***</v>
      </c>
      <c r="I140" s="72" t="str">
        <f>IF($G140=$D140,AB$9,IF($G140=$AA$10,AB$10,IF(LEFT($G140,5)=LEFT($AA$11,5),SUMIFS(DATA_FINAL!$P$5:$P$350,DATA_FINAL!$B$5:$B$350,$C140,DATA_FINAL!$D$5:$D$350,$D140),IF($G140="***","***",IFERROR(SUMIFS(DATA_FINAL!$P$5:$P$350,DATA_FINAL!$A$5:$A$350,$F140),"")))))</f>
        <v>***</v>
      </c>
      <c r="J140" s="72" t="str">
        <f>IF($G140=$D140,AC$9,IF($G140=$AA$10,AC$10,IF(LEFT($G140,5)=LEFT($AA$11,5),SUMIFS(DATA_FINAL!$S$5:$S$350,DATA_FINAL!$B$5:$B$350,$C140,DATA_FINAL!$D$5:$D$350,$D140),IF($G140="***","***",IFERROR(SUMIFS(DATA_FINAL!$S$5:$S$350,DATA_FINAL!$A$5:$A$350,$F140),"")))))</f>
        <v>***</v>
      </c>
      <c r="K140" s="84" t="str">
        <f t="shared" si="17"/>
        <v>***</v>
      </c>
      <c r="L140" s="72" t="str">
        <f t="shared" si="18"/>
        <v>***</v>
      </c>
      <c r="M140" s="72" t="str">
        <f t="shared" si="19"/>
        <v>***</v>
      </c>
      <c r="N140" s="71" t="str">
        <f>IF($G140=$D140,AJ$9,IF($G140=$AA$10,AJ$10,IF(LEFT($G140,5)=LEFT($AA$11,5),SUMIFS(DATA_FINAL!$AG$5:$AG$350,DATA_FINAL!$B$5:$B$350,$C140,DATA_FINAL!$D$5:$D$350,$D140),IF($G140="***","***",IFERROR(SUMIFS(DATA_FINAL!$AG$5:$AG$350,DATA_FINAL!$A$5:$A$350,$F140),"")))))</f>
        <v>***</v>
      </c>
      <c r="O140" s="307" t="str">
        <f t="shared" si="21"/>
        <v>***</v>
      </c>
    </row>
    <row r="141" spans="1:15" ht="15" customHeight="1" x14ac:dyDescent="0.35">
      <c r="A141" t="str">
        <f>IF(A140="","",IF(B140&gt;(SUMIFS(KEY!$Z$6:$Z$110,KEY!$X$6:$X$110,C141&amp;"-"&amp;A140)+1),IF((A140+1)&gt;$AA$7,"",(A140+1)),A140))</f>
        <v/>
      </c>
      <c r="B141" t="str">
        <f>IF(A141="","",COUNTIFS($A$9:$A141,A141)-2)</f>
        <v/>
      </c>
      <c r="C141" t="str">
        <f t="shared" si="20"/>
        <v>AutoTrader</v>
      </c>
      <c r="D141" t="str">
        <f>IFERROR(VLOOKUP($C141&amp;"-"&amp;$A141,KEY!$X$6:$Y$110,2,FALSE),"")</f>
        <v/>
      </c>
      <c r="E141" t="str">
        <f>IF(B141=-1,"*N",IF(B141=0,"*H",IF(B141&lt;(COUNTIFS(DATA_FINAL!$B$5:$B$350,C141,DATA_FINAL!$D$5:$D$350,D141)+1),VLOOKUP(C141&amp;"-"&amp;D141&amp;"-"&amp;B141,DATA_FINAL!$F$5:$G$350,2,FALSE),IF(B141=(COUNTIFS(DATA_FINAL!$B$5:$B$350,C141,DATA_FINAL!$D$5:$D$350,D141)+1),"*T",""))))</f>
        <v/>
      </c>
      <c r="F141" t="str">
        <f t="shared" si="22"/>
        <v/>
      </c>
      <c r="G141" s="64" t="str">
        <f>IF(E141="","***",IF(E141="*N",D141,IF(E141="*H",AA$10,IF(E141="*T","TOTAL (Store Count: "&amp;B140&amp;")",IFERROR(VLOOKUP(F141,DATA_FINAL!$A$5:$G$324,7,FALSE),"")))))</f>
        <v>***</v>
      </c>
      <c r="H141" s="71" t="str">
        <f>IF($G141=$D141,AF$9,IF($G141=$AA$10,AF$10,IF(LEFT($G141,5)=LEFT($AA$11,5),SUMIFS(DATA_FINAL!$AC$5:$AC$350,DATA_FINAL!$B$5:$B$350,$C141,DATA_FINAL!$D$5:$D$350,$D141),IF($G141="***","***",IFERROR(SUMIFS(DATA_FINAL!$AC$5:$AC$350,DATA_FINAL!$A$5:$A$350,$F141),"")))))</f>
        <v>***</v>
      </c>
      <c r="I141" s="72" t="str">
        <f>IF($G141=$D141,AB$9,IF($G141=$AA$10,AB$10,IF(LEFT($G141,5)=LEFT($AA$11,5),SUMIFS(DATA_FINAL!$P$5:$P$350,DATA_FINAL!$B$5:$B$350,$C141,DATA_FINAL!$D$5:$D$350,$D141),IF($G141="***","***",IFERROR(SUMIFS(DATA_FINAL!$P$5:$P$350,DATA_FINAL!$A$5:$A$350,$F141),"")))))</f>
        <v>***</v>
      </c>
      <c r="J141" s="72" t="str">
        <f>IF($G141=$D141,AC$9,IF($G141=$AA$10,AC$10,IF(LEFT($G141,5)=LEFT($AA$11,5),SUMIFS(DATA_FINAL!$S$5:$S$350,DATA_FINAL!$B$5:$B$350,$C141,DATA_FINAL!$D$5:$D$350,$D141),IF($G141="***","***",IFERROR(SUMIFS(DATA_FINAL!$S$5:$S$350,DATA_FINAL!$A$5:$A$350,$F141),"")))))</f>
        <v>***</v>
      </c>
      <c r="K141" s="84" t="str">
        <f t="shared" si="17"/>
        <v>***</v>
      </c>
      <c r="L141" s="72" t="str">
        <f t="shared" si="18"/>
        <v>***</v>
      </c>
      <c r="M141" s="72" t="str">
        <f t="shared" si="19"/>
        <v>***</v>
      </c>
      <c r="N141" s="71" t="str">
        <f>IF($G141=$D141,AJ$9,IF($G141=$AA$10,AJ$10,IF(LEFT($G141,5)=LEFT($AA$11,5),SUMIFS(DATA_FINAL!$AG$5:$AG$350,DATA_FINAL!$B$5:$B$350,$C141,DATA_FINAL!$D$5:$D$350,$D141),IF($G141="***","***",IFERROR(SUMIFS(DATA_FINAL!$AG$5:$AG$350,DATA_FINAL!$A$5:$A$350,$F141),"")))))</f>
        <v>***</v>
      </c>
      <c r="O141" s="307" t="str">
        <f t="shared" si="21"/>
        <v>***</v>
      </c>
    </row>
    <row r="142" spans="1:15" ht="15" customHeight="1" x14ac:dyDescent="0.35">
      <c r="A142" t="str">
        <f>IF(A141="","",IF(B141&gt;(SUMIFS(KEY!$Z$6:$Z$110,KEY!$X$6:$X$110,C142&amp;"-"&amp;A141)+1),IF((A141+1)&gt;$AA$7,"",(A141+1)),A141))</f>
        <v/>
      </c>
      <c r="B142" t="str">
        <f>IF(A142="","",COUNTIFS($A$9:$A142,A142)-2)</f>
        <v/>
      </c>
      <c r="C142" t="str">
        <f t="shared" si="20"/>
        <v>AutoTrader</v>
      </c>
      <c r="D142" t="str">
        <f>IFERROR(VLOOKUP($C142&amp;"-"&amp;$A142,KEY!$X$6:$Y$110,2,FALSE),"")</f>
        <v/>
      </c>
      <c r="E142" t="str">
        <f>IF(B142=-1,"*N",IF(B142=0,"*H",IF(B142&lt;(COUNTIFS(DATA_FINAL!$B$5:$B$350,C142,DATA_FINAL!$D$5:$D$350,D142)+1),VLOOKUP(C142&amp;"-"&amp;D142&amp;"-"&amp;B142,DATA_FINAL!$F$5:$G$350,2,FALSE),IF(B142=(COUNTIFS(DATA_FINAL!$B$5:$B$350,C142,DATA_FINAL!$D$5:$D$350,D142)+1),"*T",""))))</f>
        <v/>
      </c>
      <c r="F142" t="str">
        <f t="shared" si="22"/>
        <v/>
      </c>
      <c r="G142" s="64" t="str">
        <f>IF(E142="","***",IF(E142="*N",D142,IF(E142="*H",AA$10,IF(E142="*T","TOTAL (Store Count: "&amp;B141&amp;")",IFERROR(VLOOKUP(F142,DATA_FINAL!$A$5:$G$324,7,FALSE),"")))))</f>
        <v>***</v>
      </c>
      <c r="H142" s="71" t="str">
        <f>IF($G142=$D142,AF$9,IF($G142=$AA$10,AF$10,IF(LEFT($G142,5)=LEFT($AA$11,5),SUMIFS(DATA_FINAL!$AC$5:$AC$350,DATA_FINAL!$B$5:$B$350,$C142,DATA_FINAL!$D$5:$D$350,$D142),IF($G142="***","***",IFERROR(SUMIFS(DATA_FINAL!$AC$5:$AC$350,DATA_FINAL!$A$5:$A$350,$F142),"")))))</f>
        <v>***</v>
      </c>
      <c r="I142" s="72" t="str">
        <f>IF($G142=$D142,AB$9,IF($G142=$AA$10,AB$10,IF(LEFT($G142,5)=LEFT($AA$11,5),SUMIFS(DATA_FINAL!$P$5:$P$350,DATA_FINAL!$B$5:$B$350,$C142,DATA_FINAL!$D$5:$D$350,$D142),IF($G142="***","***",IFERROR(SUMIFS(DATA_FINAL!$P$5:$P$350,DATA_FINAL!$A$5:$A$350,$F142),"")))))</f>
        <v>***</v>
      </c>
      <c r="J142" s="72" t="str">
        <f>IF($G142=$D142,AC$9,IF($G142=$AA$10,AC$10,IF(LEFT($G142,5)=LEFT($AA$11,5),SUMIFS(DATA_FINAL!$S$5:$S$350,DATA_FINAL!$B$5:$B$350,$C142,DATA_FINAL!$D$5:$D$350,$D142),IF($G142="***","***",IFERROR(SUMIFS(DATA_FINAL!$S$5:$S$350,DATA_FINAL!$A$5:$A$350,$F142),"")))))</f>
        <v>***</v>
      </c>
      <c r="K142" s="84" t="str">
        <f t="shared" ref="K142:K170" si="23">IF($G142=$D142,AD$9,IF($G142=$AA$10,AD$10,IF($G142="***","***",IFERROR(J142/I142,"-"))))</f>
        <v>***</v>
      </c>
      <c r="L142" s="72" t="str">
        <f t="shared" ref="L142:L170" si="24">IF($G142=$D142,AG$9,IF($G142=$AA$10,AG$10,IF($G142="***","***",IFERROR(H142/I142,"-"))))</f>
        <v>***</v>
      </c>
      <c r="M142" s="72" t="str">
        <f t="shared" ref="M142:M170" si="25">IF($G142=$D142,AH$9,IF($G142=$AA$10,AH$10,IF($G142="***","***",IFERROR(H142/J142,"-"))))</f>
        <v>***</v>
      </c>
      <c r="N142" s="71" t="str">
        <f>IF($G142=$D142,AJ$9,IF($G142=$AA$10,AJ$10,IF(LEFT($G142,5)=LEFT($AA$11,5),SUMIFS(DATA_FINAL!$AG$5:$AG$350,DATA_FINAL!$B$5:$B$350,$C142,DATA_FINAL!$D$5:$D$350,$D142),IF($G142="***","***",IFERROR(SUMIFS(DATA_FINAL!$AG$5:$AG$350,DATA_FINAL!$A$5:$A$350,$F142),"")))))</f>
        <v>***</v>
      </c>
      <c r="O142" s="307" t="str">
        <f t="shared" si="21"/>
        <v>***</v>
      </c>
    </row>
    <row r="143" spans="1:15" ht="15" customHeight="1" x14ac:dyDescent="0.35">
      <c r="A143" t="str">
        <f>IF(A142="","",IF(B142&gt;(SUMIFS(KEY!$Z$6:$Z$110,KEY!$X$6:$X$110,C143&amp;"-"&amp;A142)+1),IF((A142+1)&gt;$AA$7,"",(A142+1)),A142))</f>
        <v/>
      </c>
      <c r="B143" t="str">
        <f>IF(A143="","",COUNTIFS($A$9:$A143,A143)-2)</f>
        <v/>
      </c>
      <c r="C143" t="str">
        <f t="shared" si="20"/>
        <v>AutoTrader</v>
      </c>
      <c r="D143" t="str">
        <f>IFERROR(VLOOKUP($C143&amp;"-"&amp;$A143,KEY!$X$6:$Y$110,2,FALSE),"")</f>
        <v/>
      </c>
      <c r="E143" t="str">
        <f>IF(B143=-1,"*N",IF(B143=0,"*H",IF(B143&lt;(COUNTIFS(DATA_FINAL!$B$5:$B$350,C143,DATA_FINAL!$D$5:$D$350,D143)+1),VLOOKUP(C143&amp;"-"&amp;D143&amp;"-"&amp;B143,DATA_FINAL!$F$5:$G$350,2,FALSE),IF(B143=(COUNTIFS(DATA_FINAL!$B$5:$B$350,C143,DATA_FINAL!$D$5:$D$350,D143)+1),"*T",""))))</f>
        <v/>
      </c>
      <c r="F143" t="str">
        <f t="shared" si="22"/>
        <v/>
      </c>
      <c r="G143" s="64" t="str">
        <f>IF(E143="","***",IF(E143="*N",D143,IF(E143="*H",AA$10,IF(E143="*T","TOTAL (Store Count: "&amp;B142&amp;")",IFERROR(VLOOKUP(F143,DATA_FINAL!$A$5:$G$324,7,FALSE),"")))))</f>
        <v>***</v>
      </c>
      <c r="H143" s="71" t="str">
        <f>IF($G143=$D143,AF$9,IF($G143=$AA$10,AF$10,IF(LEFT($G143,5)=LEFT($AA$11,5),SUMIFS(DATA_FINAL!$AC$5:$AC$350,DATA_FINAL!$B$5:$B$350,$C143,DATA_FINAL!$D$5:$D$350,$D143),IF($G143="***","***",IFERROR(SUMIFS(DATA_FINAL!$AC$5:$AC$350,DATA_FINAL!$A$5:$A$350,$F143),"")))))</f>
        <v>***</v>
      </c>
      <c r="I143" s="72" t="str">
        <f>IF($G143=$D143,AB$9,IF($G143=$AA$10,AB$10,IF(LEFT($G143,5)=LEFT($AA$11,5),SUMIFS(DATA_FINAL!$P$5:$P$350,DATA_FINAL!$B$5:$B$350,$C143,DATA_FINAL!$D$5:$D$350,$D143),IF($G143="***","***",IFERROR(SUMIFS(DATA_FINAL!$P$5:$P$350,DATA_FINAL!$A$5:$A$350,$F143),"")))))</f>
        <v>***</v>
      </c>
      <c r="J143" s="72" t="str">
        <f>IF($G143=$D143,AC$9,IF($G143=$AA$10,AC$10,IF(LEFT($G143,5)=LEFT($AA$11,5),SUMIFS(DATA_FINAL!$S$5:$S$350,DATA_FINAL!$B$5:$B$350,$C143,DATA_FINAL!$D$5:$D$350,$D143),IF($G143="***","***",IFERROR(SUMIFS(DATA_FINAL!$S$5:$S$350,DATA_FINAL!$A$5:$A$350,$F143),"")))))</f>
        <v>***</v>
      </c>
      <c r="K143" s="84" t="str">
        <f t="shared" si="23"/>
        <v>***</v>
      </c>
      <c r="L143" s="72" t="str">
        <f t="shared" si="24"/>
        <v>***</v>
      </c>
      <c r="M143" s="72" t="str">
        <f t="shared" si="25"/>
        <v>***</v>
      </c>
      <c r="N143" s="71" t="str">
        <f>IF($G143=$D143,AJ$9,IF($G143=$AA$10,AJ$10,IF(LEFT($G143,5)=LEFT($AA$11,5),SUMIFS(DATA_FINAL!$AG$5:$AG$350,DATA_FINAL!$B$5:$B$350,$C143,DATA_FINAL!$D$5:$D$350,$D143),IF($G143="***","***",IFERROR(SUMIFS(DATA_FINAL!$AG$5:$AG$350,DATA_FINAL!$A$5:$A$350,$F143),"")))))</f>
        <v>***</v>
      </c>
      <c r="O143" s="307" t="str">
        <f t="shared" si="21"/>
        <v>***</v>
      </c>
    </row>
    <row r="144" spans="1:15" ht="15" customHeight="1" x14ac:dyDescent="0.35">
      <c r="A144" t="str">
        <f>IF(A143="","",IF(B143&gt;(SUMIFS(KEY!$Z$6:$Z$110,KEY!$X$6:$X$110,C144&amp;"-"&amp;A143)+1),IF((A143+1)&gt;$AA$7,"",(A143+1)),A143))</f>
        <v/>
      </c>
      <c r="B144" t="str">
        <f>IF(A144="","",COUNTIFS($A$9:$A144,A144)-2)</f>
        <v/>
      </c>
      <c r="C144" t="str">
        <f t="shared" si="20"/>
        <v>AutoTrader</v>
      </c>
      <c r="D144" t="str">
        <f>IFERROR(VLOOKUP($C144&amp;"-"&amp;$A144,KEY!$X$6:$Y$110,2,FALSE),"")</f>
        <v/>
      </c>
      <c r="E144" t="str">
        <f>IF(B144=-1,"*N",IF(B144=0,"*H",IF(B144&lt;(COUNTIFS(DATA_FINAL!$B$5:$B$350,C144,DATA_FINAL!$D$5:$D$350,D144)+1),VLOOKUP(C144&amp;"-"&amp;D144&amp;"-"&amp;B144,DATA_FINAL!$F$5:$G$350,2,FALSE),IF(B144=(COUNTIFS(DATA_FINAL!$B$5:$B$350,C144,DATA_FINAL!$D$5:$D$350,D144)+1),"*T",""))))</f>
        <v/>
      </c>
      <c r="F144" t="str">
        <f t="shared" si="22"/>
        <v/>
      </c>
      <c r="G144" s="64" t="str">
        <f>IF(E144="","***",IF(E144="*N",D144,IF(E144="*H",AA$10,IF(E144="*T","TOTAL (Store Count: "&amp;B143&amp;")",IFERROR(VLOOKUP(F144,DATA_FINAL!$A$5:$G$324,7,FALSE),"")))))</f>
        <v>***</v>
      </c>
      <c r="H144" s="71" t="str">
        <f>IF($G144=$D144,AF$9,IF($G144=$AA$10,AF$10,IF(LEFT($G144,5)=LEFT($AA$11,5),SUMIFS(DATA_FINAL!$AC$5:$AC$350,DATA_FINAL!$B$5:$B$350,$C144,DATA_FINAL!$D$5:$D$350,$D144),IF($G144="***","***",IFERROR(SUMIFS(DATA_FINAL!$AC$5:$AC$350,DATA_FINAL!$A$5:$A$350,$F144),"")))))</f>
        <v>***</v>
      </c>
      <c r="I144" s="72" t="str">
        <f>IF($G144=$D144,AB$9,IF($G144=$AA$10,AB$10,IF(LEFT($G144,5)=LEFT($AA$11,5),SUMIFS(DATA_FINAL!$P$5:$P$350,DATA_FINAL!$B$5:$B$350,$C144,DATA_FINAL!$D$5:$D$350,$D144),IF($G144="***","***",IFERROR(SUMIFS(DATA_FINAL!$P$5:$P$350,DATA_FINAL!$A$5:$A$350,$F144),"")))))</f>
        <v>***</v>
      </c>
      <c r="J144" s="72" t="str">
        <f>IF($G144=$D144,AC$9,IF($G144=$AA$10,AC$10,IF(LEFT($G144,5)=LEFT($AA$11,5),SUMIFS(DATA_FINAL!$S$5:$S$350,DATA_FINAL!$B$5:$B$350,$C144,DATA_FINAL!$D$5:$D$350,$D144),IF($G144="***","***",IFERROR(SUMIFS(DATA_FINAL!$S$5:$S$350,DATA_FINAL!$A$5:$A$350,$F144),"")))))</f>
        <v>***</v>
      </c>
      <c r="K144" s="84" t="str">
        <f t="shared" si="23"/>
        <v>***</v>
      </c>
      <c r="L144" s="72" t="str">
        <f t="shared" si="24"/>
        <v>***</v>
      </c>
      <c r="M144" s="72" t="str">
        <f t="shared" si="25"/>
        <v>***</v>
      </c>
      <c r="N144" s="71" t="str">
        <f>IF($G144=$D144,AJ$9,IF($G144=$AA$10,AJ$10,IF(LEFT($G144,5)=LEFT($AA$11,5),SUMIFS(DATA_FINAL!$AG$5:$AG$350,DATA_FINAL!$B$5:$B$350,$C144,DATA_FINAL!$D$5:$D$350,$D144),IF($G144="***","***",IFERROR(SUMIFS(DATA_FINAL!$AG$5:$AG$350,DATA_FINAL!$A$5:$A$350,$F144),"")))))</f>
        <v>***</v>
      </c>
      <c r="O144" s="307" t="str">
        <f t="shared" si="21"/>
        <v>***</v>
      </c>
    </row>
    <row r="145" spans="1:15" ht="15" customHeight="1" x14ac:dyDescent="0.35">
      <c r="A145" t="str">
        <f>IF(A144="","",IF(B144&gt;(SUMIFS(KEY!$Z$6:$Z$110,KEY!$X$6:$X$110,C145&amp;"-"&amp;A144)+1),IF((A144+1)&gt;$AA$7,"",(A144+1)),A144))</f>
        <v/>
      </c>
      <c r="B145" t="str">
        <f>IF(A145="","",COUNTIFS($A$9:$A145,A145)-2)</f>
        <v/>
      </c>
      <c r="C145" t="str">
        <f t="shared" si="20"/>
        <v>AutoTrader</v>
      </c>
      <c r="D145" t="str">
        <f>IFERROR(VLOOKUP($C145&amp;"-"&amp;$A145,KEY!$X$6:$Y$110,2,FALSE),"")</f>
        <v/>
      </c>
      <c r="E145" t="str">
        <f>IF(B145=-1,"*N",IF(B145=0,"*H",IF(B145&lt;(COUNTIFS(DATA_FINAL!$B$5:$B$350,C145,DATA_FINAL!$D$5:$D$350,D145)+1),VLOOKUP(C145&amp;"-"&amp;D145&amp;"-"&amp;B145,DATA_FINAL!$F$5:$G$350,2,FALSE),IF(B145=(COUNTIFS(DATA_FINAL!$B$5:$B$350,C145,DATA_FINAL!$D$5:$D$350,D145)+1),"*T",""))))</f>
        <v/>
      </c>
      <c r="F145" t="str">
        <f t="shared" si="22"/>
        <v/>
      </c>
      <c r="G145" s="64" t="str">
        <f>IF(E145="","***",IF(E145="*N",D145,IF(E145="*H",AA$10,IF(E145="*T","TOTAL (Store Count: "&amp;B144&amp;")",IFERROR(VLOOKUP(F145,DATA_FINAL!$A$5:$G$324,7,FALSE),"")))))</f>
        <v>***</v>
      </c>
      <c r="H145" s="71" t="str">
        <f>IF($G145=$D145,AF$9,IF($G145=$AA$10,AF$10,IF(LEFT($G145,5)=LEFT($AA$11,5),SUMIFS(DATA_FINAL!$AC$5:$AC$350,DATA_FINAL!$B$5:$B$350,$C145,DATA_FINAL!$D$5:$D$350,$D145),IF($G145="***","***",IFERROR(SUMIFS(DATA_FINAL!$AC$5:$AC$350,DATA_FINAL!$A$5:$A$350,$F145),"")))))</f>
        <v>***</v>
      </c>
      <c r="I145" s="72" t="str">
        <f>IF($G145=$D145,AB$9,IF($G145=$AA$10,AB$10,IF(LEFT($G145,5)=LEFT($AA$11,5),SUMIFS(DATA_FINAL!$P$5:$P$350,DATA_FINAL!$B$5:$B$350,$C145,DATA_FINAL!$D$5:$D$350,$D145),IF($G145="***","***",IFERROR(SUMIFS(DATA_FINAL!$P$5:$P$350,DATA_FINAL!$A$5:$A$350,$F145),"")))))</f>
        <v>***</v>
      </c>
      <c r="J145" s="72" t="str">
        <f>IF($G145=$D145,AC$9,IF($G145=$AA$10,AC$10,IF(LEFT($G145,5)=LEFT($AA$11,5),SUMIFS(DATA_FINAL!$S$5:$S$350,DATA_FINAL!$B$5:$B$350,$C145,DATA_FINAL!$D$5:$D$350,$D145),IF($G145="***","***",IFERROR(SUMIFS(DATA_FINAL!$S$5:$S$350,DATA_FINAL!$A$5:$A$350,$F145),"")))))</f>
        <v>***</v>
      </c>
      <c r="K145" s="84" t="str">
        <f t="shared" si="23"/>
        <v>***</v>
      </c>
      <c r="L145" s="72" t="str">
        <f t="shared" si="24"/>
        <v>***</v>
      </c>
      <c r="M145" s="72" t="str">
        <f t="shared" si="25"/>
        <v>***</v>
      </c>
      <c r="N145" s="71" t="str">
        <f>IF($G145=$D145,AJ$9,IF($G145=$AA$10,AJ$10,IF(LEFT($G145,5)=LEFT($AA$11,5),SUMIFS(DATA_FINAL!$AG$5:$AG$350,DATA_FINAL!$B$5:$B$350,$C145,DATA_FINAL!$D$5:$D$350,$D145),IF($G145="***","***",IFERROR(SUMIFS(DATA_FINAL!$AG$5:$AG$350,DATA_FINAL!$A$5:$A$350,$F145),"")))))</f>
        <v>***</v>
      </c>
      <c r="O145" s="307" t="str">
        <f t="shared" si="21"/>
        <v>***</v>
      </c>
    </row>
    <row r="146" spans="1:15" ht="15" customHeight="1" x14ac:dyDescent="0.35">
      <c r="A146" t="str">
        <f>IF(A145="","",IF(B145&gt;(SUMIFS(KEY!$Z$6:$Z$110,KEY!$X$6:$X$110,C146&amp;"-"&amp;A145)+1),IF((A145+1)&gt;$AA$7,"",(A145+1)),A145))</f>
        <v/>
      </c>
      <c r="B146" t="str">
        <f>IF(A146="","",COUNTIFS($A$9:$A146,A146)-2)</f>
        <v/>
      </c>
      <c r="C146" t="str">
        <f t="shared" si="20"/>
        <v>AutoTrader</v>
      </c>
      <c r="D146" t="str">
        <f>IFERROR(VLOOKUP($C146&amp;"-"&amp;$A146,KEY!$X$6:$Y$110,2,FALSE),"")</f>
        <v/>
      </c>
      <c r="E146" t="str">
        <f>IF(B146=-1,"*N",IF(B146=0,"*H",IF(B146&lt;(COUNTIFS(DATA_FINAL!$B$5:$B$350,C146,DATA_FINAL!$D$5:$D$350,D146)+1),VLOOKUP(C146&amp;"-"&amp;D146&amp;"-"&amp;B146,DATA_FINAL!$F$5:$G$350,2,FALSE),IF(B146=(COUNTIFS(DATA_FINAL!$B$5:$B$350,C146,DATA_FINAL!$D$5:$D$350,D146)+1),"*T",""))))</f>
        <v/>
      </c>
      <c r="F146" t="str">
        <f t="shared" si="22"/>
        <v/>
      </c>
      <c r="G146" s="64" t="str">
        <f>IF(E146="","***",IF(E146="*N",D146,IF(E146="*H",AA$10,IF(E146="*T","TOTAL (Store Count: "&amp;B145&amp;")",IFERROR(VLOOKUP(F146,DATA_FINAL!$A$5:$G$324,7,FALSE),"")))))</f>
        <v>***</v>
      </c>
      <c r="H146" s="71" t="str">
        <f>IF($G146=$D146,AF$9,IF($G146=$AA$10,AF$10,IF(LEFT($G146,5)=LEFT($AA$11,5),SUMIFS(DATA_FINAL!$AC$5:$AC$350,DATA_FINAL!$B$5:$B$350,$C146,DATA_FINAL!$D$5:$D$350,$D146),IF($G146="***","***",IFERROR(SUMIFS(DATA_FINAL!$AC$5:$AC$350,DATA_FINAL!$A$5:$A$350,$F146),"")))))</f>
        <v>***</v>
      </c>
      <c r="I146" s="72" t="str">
        <f>IF($G146=$D146,AB$9,IF($G146=$AA$10,AB$10,IF(LEFT($G146,5)=LEFT($AA$11,5),SUMIFS(DATA_FINAL!$P$5:$P$350,DATA_FINAL!$B$5:$B$350,$C146,DATA_FINAL!$D$5:$D$350,$D146),IF($G146="***","***",IFERROR(SUMIFS(DATA_FINAL!$P$5:$P$350,DATA_FINAL!$A$5:$A$350,$F146),"")))))</f>
        <v>***</v>
      </c>
      <c r="J146" s="72" t="str">
        <f>IF($G146=$D146,AC$9,IF($G146=$AA$10,AC$10,IF(LEFT($G146,5)=LEFT($AA$11,5),SUMIFS(DATA_FINAL!$S$5:$S$350,DATA_FINAL!$B$5:$B$350,$C146,DATA_FINAL!$D$5:$D$350,$D146),IF($G146="***","***",IFERROR(SUMIFS(DATA_FINAL!$S$5:$S$350,DATA_FINAL!$A$5:$A$350,$F146),"")))))</f>
        <v>***</v>
      </c>
      <c r="K146" s="84" t="str">
        <f t="shared" si="23"/>
        <v>***</v>
      </c>
      <c r="L146" s="72" t="str">
        <f t="shared" si="24"/>
        <v>***</v>
      </c>
      <c r="M146" s="72" t="str">
        <f t="shared" si="25"/>
        <v>***</v>
      </c>
      <c r="N146" s="71" t="str">
        <f>IF($G146=$D146,AJ$9,IF($G146=$AA$10,AJ$10,IF(LEFT($G146,5)=LEFT($AA$11,5),SUMIFS(DATA_FINAL!$AG$5:$AG$350,DATA_FINAL!$B$5:$B$350,$C146,DATA_FINAL!$D$5:$D$350,$D146),IF($G146="***","***",IFERROR(SUMIFS(DATA_FINAL!$AG$5:$AG$350,DATA_FINAL!$A$5:$A$350,$F146),"")))))</f>
        <v>***</v>
      </c>
      <c r="O146" s="307" t="str">
        <f t="shared" si="21"/>
        <v>***</v>
      </c>
    </row>
    <row r="147" spans="1:15" ht="15" customHeight="1" x14ac:dyDescent="0.35">
      <c r="A147" t="str">
        <f>IF(A146="","",IF(B146&gt;(SUMIFS(KEY!$Z$6:$Z$110,KEY!$X$6:$X$110,C147&amp;"-"&amp;A146)+1),IF((A146+1)&gt;$AA$7,"",(A146+1)),A146))</f>
        <v/>
      </c>
      <c r="B147" t="str">
        <f>IF(A147="","",COUNTIFS($A$9:$A147,A147)-2)</f>
        <v/>
      </c>
      <c r="C147" t="str">
        <f t="shared" si="20"/>
        <v>AutoTrader</v>
      </c>
      <c r="D147" t="str">
        <f>IFERROR(VLOOKUP($C147&amp;"-"&amp;$A147,KEY!$X$6:$Y$110,2,FALSE),"")</f>
        <v/>
      </c>
      <c r="E147" t="str">
        <f>IF(B147=-1,"*N",IF(B147=0,"*H",IF(B147&lt;(COUNTIFS(DATA_FINAL!$B$5:$B$350,C147,DATA_FINAL!$D$5:$D$350,D147)+1),VLOOKUP(C147&amp;"-"&amp;D147&amp;"-"&amp;B147,DATA_FINAL!$F$5:$G$350,2,FALSE),IF(B147=(COUNTIFS(DATA_FINAL!$B$5:$B$350,C147,DATA_FINAL!$D$5:$D$350,D147)+1),"*T",""))))</f>
        <v/>
      </c>
      <c r="F147" t="str">
        <f t="shared" si="22"/>
        <v/>
      </c>
      <c r="G147" s="64" t="str">
        <f>IF(E147="","***",IF(E147="*N",D147,IF(E147="*H",AA$10,IF(E147="*T","TOTAL (Store Count: "&amp;B146&amp;")",IFERROR(VLOOKUP(F147,DATA_FINAL!$A$5:$G$324,7,FALSE),"")))))</f>
        <v>***</v>
      </c>
      <c r="H147" s="71" t="str">
        <f>IF($G147=$D147,AF$9,IF($G147=$AA$10,AF$10,IF(LEFT($G147,5)=LEFT($AA$11,5),SUMIFS(DATA_FINAL!$AC$5:$AC$350,DATA_FINAL!$B$5:$B$350,$C147,DATA_FINAL!$D$5:$D$350,$D147),IF($G147="***","***",IFERROR(SUMIFS(DATA_FINAL!$AC$5:$AC$350,DATA_FINAL!$A$5:$A$350,$F147),"")))))</f>
        <v>***</v>
      </c>
      <c r="I147" s="72" t="str">
        <f>IF($G147=$D147,AB$9,IF($G147=$AA$10,AB$10,IF(LEFT($G147,5)=LEFT($AA$11,5),SUMIFS(DATA_FINAL!$P$5:$P$350,DATA_FINAL!$B$5:$B$350,$C147,DATA_FINAL!$D$5:$D$350,$D147),IF($G147="***","***",IFERROR(SUMIFS(DATA_FINAL!$P$5:$P$350,DATA_FINAL!$A$5:$A$350,$F147),"")))))</f>
        <v>***</v>
      </c>
      <c r="J147" s="72" t="str">
        <f>IF($G147=$D147,AC$9,IF($G147=$AA$10,AC$10,IF(LEFT($G147,5)=LEFT($AA$11,5),SUMIFS(DATA_FINAL!$S$5:$S$350,DATA_FINAL!$B$5:$B$350,$C147,DATA_FINAL!$D$5:$D$350,$D147),IF($G147="***","***",IFERROR(SUMIFS(DATA_FINAL!$S$5:$S$350,DATA_FINAL!$A$5:$A$350,$F147),"")))))</f>
        <v>***</v>
      </c>
      <c r="K147" s="84" t="str">
        <f t="shared" si="23"/>
        <v>***</v>
      </c>
      <c r="L147" s="72" t="str">
        <f t="shared" si="24"/>
        <v>***</v>
      </c>
      <c r="M147" s="72" t="str">
        <f t="shared" si="25"/>
        <v>***</v>
      </c>
      <c r="N147" s="71" t="str">
        <f>IF($G147=$D147,AJ$9,IF($G147=$AA$10,AJ$10,IF(LEFT($G147,5)=LEFT($AA$11,5),SUMIFS(DATA_FINAL!$AG$5:$AG$350,DATA_FINAL!$B$5:$B$350,$C147,DATA_FINAL!$D$5:$D$350,$D147),IF($G147="***","***",IFERROR(SUMIFS(DATA_FINAL!$AG$5:$AG$350,DATA_FINAL!$A$5:$A$350,$F147),"")))))</f>
        <v>***</v>
      </c>
      <c r="O147" s="307" t="str">
        <f t="shared" si="21"/>
        <v>***</v>
      </c>
    </row>
    <row r="148" spans="1:15" ht="15" customHeight="1" x14ac:dyDescent="0.35">
      <c r="A148" t="str">
        <f>IF(A147="","",IF(B147&gt;(SUMIFS(KEY!$Z$6:$Z$110,KEY!$X$6:$X$110,C148&amp;"-"&amp;A147)+1),IF((A147+1)&gt;$AA$7,"",(A147+1)),A147))</f>
        <v/>
      </c>
      <c r="B148" t="str">
        <f>IF(A148="","",COUNTIFS($A$9:$A148,A148)-2)</f>
        <v/>
      </c>
      <c r="C148" t="str">
        <f t="shared" si="20"/>
        <v>AutoTrader</v>
      </c>
      <c r="D148" t="str">
        <f>IFERROR(VLOOKUP($C148&amp;"-"&amp;$A148,KEY!$X$6:$Y$110,2,FALSE),"")</f>
        <v/>
      </c>
      <c r="E148" t="str">
        <f>IF(B148=-1,"*N",IF(B148=0,"*H",IF(B148&lt;(COUNTIFS(DATA_FINAL!$B$5:$B$350,C148,DATA_FINAL!$D$5:$D$350,D148)+1),VLOOKUP(C148&amp;"-"&amp;D148&amp;"-"&amp;B148,DATA_FINAL!$F$5:$G$350,2,FALSE),IF(B148=(COUNTIFS(DATA_FINAL!$B$5:$B$350,C148,DATA_FINAL!$D$5:$D$350,D148)+1),"*T",""))))</f>
        <v/>
      </c>
      <c r="F148" t="str">
        <f t="shared" si="22"/>
        <v/>
      </c>
      <c r="G148" s="64" t="str">
        <f>IF(E148="","***",IF(E148="*N",D148,IF(E148="*H",AA$10,IF(E148="*T","TOTAL (Store Count: "&amp;B147&amp;")",IFERROR(VLOOKUP(F148,DATA_FINAL!$A$5:$G$324,7,FALSE),"")))))</f>
        <v>***</v>
      </c>
      <c r="H148" s="71" t="str">
        <f>IF($G148=$D148,AF$9,IF($G148=$AA$10,AF$10,IF(LEFT($G148,5)=LEFT($AA$11,5),SUMIFS(DATA_FINAL!$AC$5:$AC$350,DATA_FINAL!$B$5:$B$350,$C148,DATA_FINAL!$D$5:$D$350,$D148),IF($G148="***","***",IFERROR(SUMIFS(DATA_FINAL!$AC$5:$AC$350,DATA_FINAL!$A$5:$A$350,$F148),"")))))</f>
        <v>***</v>
      </c>
      <c r="I148" s="72" t="str">
        <f>IF($G148=$D148,AB$9,IF($G148=$AA$10,AB$10,IF(LEFT($G148,5)=LEFT($AA$11,5),SUMIFS(DATA_FINAL!$P$5:$P$350,DATA_FINAL!$B$5:$B$350,$C148,DATA_FINAL!$D$5:$D$350,$D148),IF($G148="***","***",IFERROR(SUMIFS(DATA_FINAL!$P$5:$P$350,DATA_FINAL!$A$5:$A$350,$F148),"")))))</f>
        <v>***</v>
      </c>
      <c r="J148" s="72" t="str">
        <f>IF($G148=$D148,AC$9,IF($G148=$AA$10,AC$10,IF(LEFT($G148,5)=LEFT($AA$11,5),SUMIFS(DATA_FINAL!$S$5:$S$350,DATA_FINAL!$B$5:$B$350,$C148,DATA_FINAL!$D$5:$D$350,$D148),IF($G148="***","***",IFERROR(SUMIFS(DATA_FINAL!$S$5:$S$350,DATA_FINAL!$A$5:$A$350,$F148),"")))))</f>
        <v>***</v>
      </c>
      <c r="K148" s="84" t="str">
        <f t="shared" si="23"/>
        <v>***</v>
      </c>
      <c r="L148" s="72" t="str">
        <f t="shared" si="24"/>
        <v>***</v>
      </c>
      <c r="M148" s="72" t="str">
        <f t="shared" si="25"/>
        <v>***</v>
      </c>
      <c r="N148" s="71" t="str">
        <f>IF($G148=$D148,AJ$9,IF($G148=$AA$10,AJ$10,IF(LEFT($G148,5)=LEFT($AA$11,5),SUMIFS(DATA_FINAL!$AG$5:$AG$350,DATA_FINAL!$B$5:$B$350,$C148,DATA_FINAL!$D$5:$D$350,$D148),IF($G148="***","***",IFERROR(SUMIFS(DATA_FINAL!$AG$5:$AG$350,DATA_FINAL!$A$5:$A$350,$F148),"")))))</f>
        <v>***</v>
      </c>
      <c r="O148" s="307" t="str">
        <f t="shared" si="21"/>
        <v>***</v>
      </c>
    </row>
    <row r="149" spans="1:15" ht="15" customHeight="1" x14ac:dyDescent="0.35">
      <c r="A149" t="str">
        <f>IF(A148="","",IF(B148&gt;(SUMIFS(KEY!$Z$6:$Z$110,KEY!$X$6:$X$110,C149&amp;"-"&amp;A148)+1),IF((A148+1)&gt;$AA$7,"",(A148+1)),A148))</f>
        <v/>
      </c>
      <c r="B149" t="str">
        <f>IF(A149="","",COUNTIFS($A$9:$A149,A149)-2)</f>
        <v/>
      </c>
      <c r="C149" t="str">
        <f t="shared" si="20"/>
        <v>AutoTrader</v>
      </c>
      <c r="D149" t="str">
        <f>IFERROR(VLOOKUP($C149&amp;"-"&amp;$A149,KEY!$X$6:$Y$110,2,FALSE),"")</f>
        <v/>
      </c>
      <c r="E149" t="str">
        <f>IF(B149=-1,"*N",IF(B149=0,"*H",IF(B149&lt;(COUNTIFS(DATA_FINAL!$B$5:$B$350,C149,DATA_FINAL!$D$5:$D$350,D149)+1),VLOOKUP(C149&amp;"-"&amp;D149&amp;"-"&amp;B149,DATA_FINAL!$F$5:$G$350,2,FALSE),IF(B149=(COUNTIFS(DATA_FINAL!$B$5:$B$350,C149,DATA_FINAL!$D$5:$D$350,D149)+1),"*T",""))))</f>
        <v/>
      </c>
      <c r="F149" t="str">
        <f t="shared" si="22"/>
        <v/>
      </c>
      <c r="G149" s="64" t="str">
        <f>IF(E149="","***",IF(E149="*N",D149,IF(E149="*H",AA$10,IF(E149="*T","TOTAL (Store Count: "&amp;B148&amp;")",IFERROR(VLOOKUP(F149,DATA_FINAL!$A$5:$G$324,7,FALSE),"")))))</f>
        <v>***</v>
      </c>
      <c r="H149" s="71" t="str">
        <f>IF($G149=$D149,AF$9,IF($G149=$AA$10,AF$10,IF(LEFT($G149,5)=LEFT($AA$11,5),SUMIFS(DATA_FINAL!$AC$5:$AC$350,DATA_FINAL!$B$5:$B$350,$C149,DATA_FINAL!$D$5:$D$350,$D149),IF($G149="***","***",IFERROR(SUMIFS(DATA_FINAL!$AC$5:$AC$350,DATA_FINAL!$A$5:$A$350,$F149),"")))))</f>
        <v>***</v>
      </c>
      <c r="I149" s="72" t="str">
        <f>IF($G149=$D149,AB$9,IF($G149=$AA$10,AB$10,IF(LEFT($G149,5)=LEFT($AA$11,5),SUMIFS(DATA_FINAL!$P$5:$P$350,DATA_FINAL!$B$5:$B$350,$C149,DATA_FINAL!$D$5:$D$350,$D149),IF($G149="***","***",IFERROR(SUMIFS(DATA_FINAL!$P$5:$P$350,DATA_FINAL!$A$5:$A$350,$F149),"")))))</f>
        <v>***</v>
      </c>
      <c r="J149" s="72" t="str">
        <f>IF($G149=$D149,AC$9,IF($G149=$AA$10,AC$10,IF(LEFT($G149,5)=LEFT($AA$11,5),SUMIFS(DATA_FINAL!$S$5:$S$350,DATA_FINAL!$B$5:$B$350,$C149,DATA_FINAL!$D$5:$D$350,$D149),IF($G149="***","***",IFERROR(SUMIFS(DATA_FINAL!$S$5:$S$350,DATA_FINAL!$A$5:$A$350,$F149),"")))))</f>
        <v>***</v>
      </c>
      <c r="K149" s="84" t="str">
        <f t="shared" si="23"/>
        <v>***</v>
      </c>
      <c r="L149" s="72" t="str">
        <f t="shared" si="24"/>
        <v>***</v>
      </c>
      <c r="M149" s="72" t="str">
        <f t="shared" si="25"/>
        <v>***</v>
      </c>
      <c r="N149" s="71" t="str">
        <f>IF($G149=$D149,AJ$9,IF($G149=$AA$10,AJ$10,IF(LEFT($G149,5)=LEFT($AA$11,5),SUMIFS(DATA_FINAL!$AG$5:$AG$350,DATA_FINAL!$B$5:$B$350,$C149,DATA_FINAL!$D$5:$D$350,$D149),IF($G149="***","***",IFERROR(SUMIFS(DATA_FINAL!$AG$5:$AG$350,DATA_FINAL!$A$5:$A$350,$F149),"")))))</f>
        <v>***</v>
      </c>
      <c r="O149" s="307" t="str">
        <f t="shared" si="21"/>
        <v>***</v>
      </c>
    </row>
    <row r="150" spans="1:15" ht="15" customHeight="1" x14ac:dyDescent="0.35">
      <c r="A150" t="str">
        <f>IF(A149="","",IF(B149&gt;(SUMIFS(KEY!$Z$6:$Z$110,KEY!$X$6:$X$110,C150&amp;"-"&amp;A149)+1),IF((A149+1)&gt;$AA$7,"",(A149+1)),A149))</f>
        <v/>
      </c>
      <c r="B150" t="str">
        <f>IF(A150="","",COUNTIFS($A$9:$A150,A150)-2)</f>
        <v/>
      </c>
      <c r="C150" t="str">
        <f t="shared" si="20"/>
        <v>AutoTrader</v>
      </c>
      <c r="D150" t="str">
        <f>IFERROR(VLOOKUP($C150&amp;"-"&amp;$A150,KEY!$X$6:$Y$110,2,FALSE),"")</f>
        <v/>
      </c>
      <c r="E150" t="str">
        <f>IF(B150=-1,"*N",IF(B150=0,"*H",IF(B150&lt;(COUNTIFS(DATA_FINAL!$B$5:$B$350,C150,DATA_FINAL!$D$5:$D$350,D150)+1),VLOOKUP(C150&amp;"-"&amp;D150&amp;"-"&amp;B150,DATA_FINAL!$F$5:$G$350,2,FALSE),IF(B150=(COUNTIFS(DATA_FINAL!$B$5:$B$350,C150,DATA_FINAL!$D$5:$D$350,D150)+1),"*T",""))))</f>
        <v/>
      </c>
      <c r="F150" t="str">
        <f t="shared" si="22"/>
        <v/>
      </c>
      <c r="G150" s="64" t="str">
        <f>IF(E150="","***",IF(E150="*N",D150,IF(E150="*H",AA$10,IF(E150="*T","TOTAL (Store Count: "&amp;B149&amp;")",IFERROR(VLOOKUP(F150,DATA_FINAL!$A$5:$G$324,7,FALSE),"")))))</f>
        <v>***</v>
      </c>
      <c r="H150" s="71" t="str">
        <f>IF($G150=$D150,AF$9,IF($G150=$AA$10,AF$10,IF(LEFT($G150,5)=LEFT($AA$11,5),SUMIFS(DATA_FINAL!$AC$5:$AC$350,DATA_FINAL!$B$5:$B$350,$C150,DATA_FINAL!$D$5:$D$350,$D150),IF($G150="***","***",IFERROR(SUMIFS(DATA_FINAL!$AC$5:$AC$350,DATA_FINAL!$A$5:$A$350,$F150),"")))))</f>
        <v>***</v>
      </c>
      <c r="I150" s="72" t="str">
        <f>IF($G150=$D150,AB$9,IF($G150=$AA$10,AB$10,IF(LEFT($G150,5)=LEFT($AA$11,5),SUMIFS(DATA_FINAL!$P$5:$P$350,DATA_FINAL!$B$5:$B$350,$C150,DATA_FINAL!$D$5:$D$350,$D150),IF($G150="***","***",IFERROR(SUMIFS(DATA_FINAL!$P$5:$P$350,DATA_FINAL!$A$5:$A$350,$F150),"")))))</f>
        <v>***</v>
      </c>
      <c r="J150" s="72" t="str">
        <f>IF($G150=$D150,AC$9,IF($G150=$AA$10,AC$10,IF(LEFT($G150,5)=LEFT($AA$11,5),SUMIFS(DATA_FINAL!$S$5:$S$350,DATA_FINAL!$B$5:$B$350,$C150,DATA_FINAL!$D$5:$D$350,$D150),IF($G150="***","***",IFERROR(SUMIFS(DATA_FINAL!$S$5:$S$350,DATA_FINAL!$A$5:$A$350,$F150),"")))))</f>
        <v>***</v>
      </c>
      <c r="K150" s="84" t="str">
        <f t="shared" si="23"/>
        <v>***</v>
      </c>
      <c r="L150" s="72" t="str">
        <f t="shared" si="24"/>
        <v>***</v>
      </c>
      <c r="M150" s="72" t="str">
        <f t="shared" si="25"/>
        <v>***</v>
      </c>
      <c r="N150" s="71" t="str">
        <f>IF($G150=$D150,AJ$9,IF($G150=$AA$10,AJ$10,IF(LEFT($G150,5)=LEFT($AA$11,5),SUMIFS(DATA_FINAL!$AG$5:$AG$350,DATA_FINAL!$B$5:$B$350,$C150,DATA_FINAL!$D$5:$D$350,$D150),IF($G150="***","***",IFERROR(SUMIFS(DATA_FINAL!$AG$5:$AG$350,DATA_FINAL!$A$5:$A$350,$F150),"")))))</f>
        <v>***</v>
      </c>
      <c r="O150" s="307" t="str">
        <f t="shared" si="21"/>
        <v>***</v>
      </c>
    </row>
    <row r="151" spans="1:15" ht="15" customHeight="1" x14ac:dyDescent="0.35">
      <c r="A151" t="str">
        <f>IF(A150="","",IF(B150&gt;(SUMIFS(KEY!$Z$6:$Z$110,KEY!$X$6:$X$110,C151&amp;"-"&amp;A150)+1),IF((A150+1)&gt;$AA$7,"",(A150+1)),A150))</f>
        <v/>
      </c>
      <c r="B151" t="str">
        <f>IF(A151="","",COUNTIFS($A$9:$A151,A151)-2)</f>
        <v/>
      </c>
      <c r="C151" t="str">
        <f t="shared" si="20"/>
        <v>AutoTrader</v>
      </c>
      <c r="D151" t="str">
        <f>IFERROR(VLOOKUP($C151&amp;"-"&amp;$A151,KEY!$X$6:$Y$110,2,FALSE),"")</f>
        <v/>
      </c>
      <c r="E151" t="str">
        <f>IF(B151=-1,"*N",IF(B151=0,"*H",IF(B151&lt;(COUNTIFS(DATA_FINAL!$B$5:$B$350,C151,DATA_FINAL!$D$5:$D$350,D151)+1),VLOOKUP(C151&amp;"-"&amp;D151&amp;"-"&amp;B151,DATA_FINAL!$F$5:$G$350,2,FALSE),IF(B151=(COUNTIFS(DATA_FINAL!$B$5:$B$350,C151,DATA_FINAL!$D$5:$D$350,D151)+1),"*T",""))))</f>
        <v/>
      </c>
      <c r="F151" t="str">
        <f t="shared" si="22"/>
        <v/>
      </c>
      <c r="G151" s="64" t="str">
        <f>IF(E151="","***",IF(E151="*N",D151,IF(E151="*H",AA$10,IF(E151="*T","TOTAL (Store Count: "&amp;B150&amp;")",IFERROR(VLOOKUP(F151,DATA_FINAL!$A$5:$G$324,7,FALSE),"")))))</f>
        <v>***</v>
      </c>
      <c r="H151" s="71" t="str">
        <f>IF($G151=$D151,AF$9,IF($G151=$AA$10,AF$10,IF(LEFT($G151,5)=LEFT($AA$11,5),SUMIFS(DATA_FINAL!$AC$5:$AC$350,DATA_FINAL!$B$5:$B$350,$C151,DATA_FINAL!$D$5:$D$350,$D151),IF($G151="***","***",IFERROR(SUMIFS(DATA_FINAL!$AC$5:$AC$350,DATA_FINAL!$A$5:$A$350,$F151),"")))))</f>
        <v>***</v>
      </c>
      <c r="I151" s="72" t="str">
        <f>IF($G151=$D151,AB$9,IF($G151=$AA$10,AB$10,IF(LEFT($G151,5)=LEFT($AA$11,5),SUMIFS(DATA_FINAL!$P$5:$P$350,DATA_FINAL!$B$5:$B$350,$C151,DATA_FINAL!$D$5:$D$350,$D151),IF($G151="***","***",IFERROR(SUMIFS(DATA_FINAL!$P$5:$P$350,DATA_FINAL!$A$5:$A$350,$F151),"")))))</f>
        <v>***</v>
      </c>
      <c r="J151" s="72" t="str">
        <f>IF($G151=$D151,AC$9,IF($G151=$AA$10,AC$10,IF(LEFT($G151,5)=LEFT($AA$11,5),SUMIFS(DATA_FINAL!$S$5:$S$350,DATA_FINAL!$B$5:$B$350,$C151,DATA_FINAL!$D$5:$D$350,$D151),IF($G151="***","***",IFERROR(SUMIFS(DATA_FINAL!$S$5:$S$350,DATA_FINAL!$A$5:$A$350,$F151),"")))))</f>
        <v>***</v>
      </c>
      <c r="K151" s="84" t="str">
        <f t="shared" si="23"/>
        <v>***</v>
      </c>
      <c r="L151" s="72" t="str">
        <f t="shared" si="24"/>
        <v>***</v>
      </c>
      <c r="M151" s="72" t="str">
        <f t="shared" si="25"/>
        <v>***</v>
      </c>
      <c r="N151" s="71" t="str">
        <f>IF($G151=$D151,AJ$9,IF($G151=$AA$10,AJ$10,IF(LEFT($G151,5)=LEFT($AA$11,5),SUMIFS(DATA_FINAL!$AG$5:$AG$350,DATA_FINAL!$B$5:$B$350,$C151,DATA_FINAL!$D$5:$D$350,$D151),IF($G151="***","***",IFERROR(SUMIFS(DATA_FINAL!$AG$5:$AG$350,DATA_FINAL!$A$5:$A$350,$F151),"")))))</f>
        <v>***</v>
      </c>
      <c r="O151" s="307" t="str">
        <f t="shared" si="21"/>
        <v>***</v>
      </c>
    </row>
    <row r="152" spans="1:15" ht="15" customHeight="1" x14ac:dyDescent="0.35">
      <c r="A152" t="str">
        <f>IF(A151="","",IF(B151&gt;(SUMIFS(KEY!$Z$6:$Z$110,KEY!$X$6:$X$110,C152&amp;"-"&amp;A151)+1),IF((A151+1)&gt;$AA$7,"",(A151+1)),A151))</f>
        <v/>
      </c>
      <c r="B152" t="str">
        <f>IF(A152="","",COUNTIFS($A$9:$A152,A152)-2)</f>
        <v/>
      </c>
      <c r="C152" t="str">
        <f t="shared" si="20"/>
        <v>AutoTrader</v>
      </c>
      <c r="D152" t="str">
        <f>IFERROR(VLOOKUP($C152&amp;"-"&amp;$A152,KEY!$X$6:$Y$110,2,FALSE),"")</f>
        <v/>
      </c>
      <c r="E152" t="str">
        <f>IF(B152=-1,"*N",IF(B152=0,"*H",IF(B152&lt;(COUNTIFS(DATA_FINAL!$B$5:$B$350,C152,DATA_FINAL!$D$5:$D$350,D152)+1),VLOOKUP(C152&amp;"-"&amp;D152&amp;"-"&amp;B152,DATA_FINAL!$F$5:$G$350,2,FALSE),IF(B152=(COUNTIFS(DATA_FINAL!$B$5:$B$350,C152,DATA_FINAL!$D$5:$D$350,D152)+1),"*T",""))))</f>
        <v/>
      </c>
      <c r="F152" t="str">
        <f t="shared" si="22"/>
        <v/>
      </c>
      <c r="G152" s="64" t="str">
        <f>IF(E152="","***",IF(E152="*N",D152,IF(E152="*H",AA$10,IF(E152="*T","TOTAL (Store Count: "&amp;B151&amp;")",IFERROR(VLOOKUP(F152,DATA_FINAL!$A$5:$G$324,7,FALSE),"")))))</f>
        <v>***</v>
      </c>
      <c r="H152" s="71" t="str">
        <f>IF($G152=$D152,AF$9,IF($G152=$AA$10,AF$10,IF(LEFT($G152,5)=LEFT($AA$11,5),SUMIFS(DATA_FINAL!$AC$5:$AC$350,DATA_FINAL!$B$5:$B$350,$C152,DATA_FINAL!$D$5:$D$350,$D152),IF($G152="***","***",IFERROR(SUMIFS(DATA_FINAL!$AC$5:$AC$350,DATA_FINAL!$A$5:$A$350,$F152),"")))))</f>
        <v>***</v>
      </c>
      <c r="I152" s="72" t="str">
        <f>IF($G152=$D152,AB$9,IF($G152=$AA$10,AB$10,IF(LEFT($G152,5)=LEFT($AA$11,5),SUMIFS(DATA_FINAL!$P$5:$P$350,DATA_FINAL!$B$5:$B$350,$C152,DATA_FINAL!$D$5:$D$350,$D152),IF($G152="***","***",IFERROR(SUMIFS(DATA_FINAL!$P$5:$P$350,DATA_FINAL!$A$5:$A$350,$F152),"")))))</f>
        <v>***</v>
      </c>
      <c r="J152" s="72" t="str">
        <f>IF($G152=$D152,AC$9,IF($G152=$AA$10,AC$10,IF(LEFT($G152,5)=LEFT($AA$11,5),SUMIFS(DATA_FINAL!$S$5:$S$350,DATA_FINAL!$B$5:$B$350,$C152,DATA_FINAL!$D$5:$D$350,$D152),IF($G152="***","***",IFERROR(SUMIFS(DATA_FINAL!$S$5:$S$350,DATA_FINAL!$A$5:$A$350,$F152),"")))))</f>
        <v>***</v>
      </c>
      <c r="K152" s="84" t="str">
        <f t="shared" si="23"/>
        <v>***</v>
      </c>
      <c r="L152" s="72" t="str">
        <f t="shared" si="24"/>
        <v>***</v>
      </c>
      <c r="M152" s="72" t="str">
        <f t="shared" si="25"/>
        <v>***</v>
      </c>
      <c r="N152" s="71" t="str">
        <f>IF($G152=$D152,AJ$9,IF($G152=$AA$10,AJ$10,IF(LEFT($G152,5)=LEFT($AA$11,5),SUMIFS(DATA_FINAL!$AG$5:$AG$350,DATA_FINAL!$B$5:$B$350,$C152,DATA_FINAL!$D$5:$D$350,$D152),IF($G152="***","***",IFERROR(SUMIFS(DATA_FINAL!$AG$5:$AG$350,DATA_FINAL!$A$5:$A$350,$F152),"")))))</f>
        <v>***</v>
      </c>
      <c r="O152" s="307" t="str">
        <f t="shared" si="21"/>
        <v>***</v>
      </c>
    </row>
    <row r="153" spans="1:15" ht="15" customHeight="1" x14ac:dyDescent="0.35">
      <c r="A153" t="str">
        <f>IF(A152="","",IF(B152&gt;(SUMIFS(KEY!$Z$6:$Z$110,KEY!$X$6:$X$110,C153&amp;"-"&amp;A152)+1),IF((A152+1)&gt;$AA$7,"",(A152+1)),A152))</f>
        <v/>
      </c>
      <c r="B153" t="str">
        <f>IF(A153="","",COUNTIFS($A$9:$A153,A153)-2)</f>
        <v/>
      </c>
      <c r="C153" t="str">
        <f t="shared" si="20"/>
        <v>AutoTrader</v>
      </c>
      <c r="D153" t="str">
        <f>IFERROR(VLOOKUP($C153&amp;"-"&amp;$A153,KEY!$X$6:$Y$110,2,FALSE),"")</f>
        <v/>
      </c>
      <c r="E153" t="str">
        <f>IF(B153=-1,"*N",IF(B153=0,"*H",IF(B153&lt;(COUNTIFS(DATA_FINAL!$B$5:$B$350,C153,DATA_FINAL!$D$5:$D$350,D153)+1),VLOOKUP(C153&amp;"-"&amp;D153&amp;"-"&amp;B153,DATA_FINAL!$F$5:$G$350,2,FALSE),IF(B153=(COUNTIFS(DATA_FINAL!$B$5:$B$350,C153,DATA_FINAL!$D$5:$D$350,D153)+1),"*T",""))))</f>
        <v/>
      </c>
      <c r="F153" t="str">
        <f t="shared" si="22"/>
        <v/>
      </c>
      <c r="G153" s="64" t="str">
        <f>IF(E153="","***",IF(E153="*N",D153,IF(E153="*H",AA$10,IF(E153="*T","TOTAL (Store Count: "&amp;B152&amp;")",IFERROR(VLOOKUP(F153,DATA_FINAL!$A$5:$G$324,7,FALSE),"")))))</f>
        <v>***</v>
      </c>
      <c r="H153" s="71" t="str">
        <f>IF($G153=$D153,AF$9,IF($G153=$AA$10,AF$10,IF(LEFT($G153,5)=LEFT($AA$11,5),SUMIFS(DATA_FINAL!$AC$5:$AC$350,DATA_FINAL!$B$5:$B$350,$C153,DATA_FINAL!$D$5:$D$350,$D153),IF($G153="***","***",IFERROR(SUMIFS(DATA_FINAL!$AC$5:$AC$350,DATA_FINAL!$A$5:$A$350,$F153),"")))))</f>
        <v>***</v>
      </c>
      <c r="I153" s="72" t="str">
        <f>IF($G153=$D153,AB$9,IF($G153=$AA$10,AB$10,IF(LEFT($G153,5)=LEFT($AA$11,5),SUMIFS(DATA_FINAL!$P$5:$P$350,DATA_FINAL!$B$5:$B$350,$C153,DATA_FINAL!$D$5:$D$350,$D153),IF($G153="***","***",IFERROR(SUMIFS(DATA_FINAL!$P$5:$P$350,DATA_FINAL!$A$5:$A$350,$F153),"")))))</f>
        <v>***</v>
      </c>
      <c r="J153" s="72" t="str">
        <f>IF($G153=$D153,AC$9,IF($G153=$AA$10,AC$10,IF(LEFT($G153,5)=LEFT($AA$11,5),SUMIFS(DATA_FINAL!$S$5:$S$350,DATA_FINAL!$B$5:$B$350,$C153,DATA_FINAL!$D$5:$D$350,$D153),IF($G153="***","***",IFERROR(SUMIFS(DATA_FINAL!$S$5:$S$350,DATA_FINAL!$A$5:$A$350,$F153),"")))))</f>
        <v>***</v>
      </c>
      <c r="K153" s="84" t="str">
        <f t="shared" si="23"/>
        <v>***</v>
      </c>
      <c r="L153" s="72" t="str">
        <f t="shared" si="24"/>
        <v>***</v>
      </c>
      <c r="M153" s="72" t="str">
        <f t="shared" si="25"/>
        <v>***</v>
      </c>
      <c r="N153" s="71" t="str">
        <f>IF($G153=$D153,AJ$9,IF($G153=$AA$10,AJ$10,IF(LEFT($G153,5)=LEFT($AA$11,5),SUMIFS(DATA_FINAL!$AG$5:$AG$350,DATA_FINAL!$B$5:$B$350,$C153,DATA_FINAL!$D$5:$D$350,$D153),IF($G153="***","***",IFERROR(SUMIFS(DATA_FINAL!$AG$5:$AG$350,DATA_FINAL!$A$5:$A$350,$F153),"")))))</f>
        <v>***</v>
      </c>
      <c r="O153" s="307" t="str">
        <f t="shared" si="21"/>
        <v>***</v>
      </c>
    </row>
    <row r="154" spans="1:15" ht="15" customHeight="1" x14ac:dyDescent="0.35">
      <c r="A154" t="str">
        <f>IF(A153="","",IF(B153&gt;(SUMIFS(KEY!$Z$6:$Z$110,KEY!$X$6:$X$110,C154&amp;"-"&amp;A153)+1),IF((A153+1)&gt;$AA$7,"",(A153+1)),A153))</f>
        <v/>
      </c>
      <c r="B154" t="str">
        <f>IF(A154="","",COUNTIFS($A$9:$A154,A154)-2)</f>
        <v/>
      </c>
      <c r="C154" t="str">
        <f t="shared" si="20"/>
        <v>AutoTrader</v>
      </c>
      <c r="D154" t="str">
        <f>IFERROR(VLOOKUP($C154&amp;"-"&amp;$A154,KEY!$X$6:$Y$110,2,FALSE),"")</f>
        <v/>
      </c>
      <c r="E154" t="str">
        <f>IF(B154=-1,"*N",IF(B154=0,"*H",IF(B154&lt;(COUNTIFS(DATA_FINAL!$B$5:$B$350,C154,DATA_FINAL!$D$5:$D$350,D154)+1),VLOOKUP(C154&amp;"-"&amp;D154&amp;"-"&amp;B154,DATA_FINAL!$F$5:$G$350,2,FALSE),IF(B154=(COUNTIFS(DATA_FINAL!$B$5:$B$350,C154,DATA_FINAL!$D$5:$D$350,D154)+1),"*T",""))))</f>
        <v/>
      </c>
      <c r="F154" t="str">
        <f t="shared" si="22"/>
        <v/>
      </c>
      <c r="G154" s="64" t="str">
        <f>IF(E154="","***",IF(E154="*N",D154,IF(E154="*H",AA$10,IF(E154="*T","TOTAL (Store Count: "&amp;B153&amp;")",IFERROR(VLOOKUP(F154,DATA_FINAL!$A$5:$G$324,7,FALSE),"")))))</f>
        <v>***</v>
      </c>
      <c r="H154" s="71" t="str">
        <f>IF($G154=$D154,AF$9,IF($G154=$AA$10,AF$10,IF(LEFT($G154,5)=LEFT($AA$11,5),SUMIFS(DATA_FINAL!$AC$5:$AC$350,DATA_FINAL!$B$5:$B$350,$C154,DATA_FINAL!$D$5:$D$350,$D154),IF($G154="***","***",IFERROR(SUMIFS(DATA_FINAL!$AC$5:$AC$350,DATA_FINAL!$A$5:$A$350,$F154),"")))))</f>
        <v>***</v>
      </c>
      <c r="I154" s="72" t="str">
        <f>IF($G154=$D154,AB$9,IF($G154=$AA$10,AB$10,IF(LEFT($G154,5)=LEFT($AA$11,5),SUMIFS(DATA_FINAL!$P$5:$P$350,DATA_FINAL!$B$5:$B$350,$C154,DATA_FINAL!$D$5:$D$350,$D154),IF($G154="***","***",IFERROR(SUMIFS(DATA_FINAL!$P$5:$P$350,DATA_FINAL!$A$5:$A$350,$F154),"")))))</f>
        <v>***</v>
      </c>
      <c r="J154" s="72" t="str">
        <f>IF($G154=$D154,AC$9,IF($G154=$AA$10,AC$10,IF(LEFT($G154,5)=LEFT($AA$11,5),SUMIFS(DATA_FINAL!$S$5:$S$350,DATA_FINAL!$B$5:$B$350,$C154,DATA_FINAL!$D$5:$D$350,$D154),IF($G154="***","***",IFERROR(SUMIFS(DATA_FINAL!$S$5:$S$350,DATA_FINAL!$A$5:$A$350,$F154),"")))))</f>
        <v>***</v>
      </c>
      <c r="K154" s="84" t="str">
        <f t="shared" si="23"/>
        <v>***</v>
      </c>
      <c r="L154" s="72" t="str">
        <f t="shared" si="24"/>
        <v>***</v>
      </c>
      <c r="M154" s="72" t="str">
        <f t="shared" si="25"/>
        <v>***</v>
      </c>
      <c r="N154" s="71" t="str">
        <f>IF($G154=$D154,AJ$9,IF($G154=$AA$10,AJ$10,IF(LEFT($G154,5)=LEFT($AA$11,5),SUMIFS(DATA_FINAL!$AG$5:$AG$350,DATA_FINAL!$B$5:$B$350,$C154,DATA_FINAL!$D$5:$D$350,$D154),IF($G154="***","***",IFERROR(SUMIFS(DATA_FINAL!$AG$5:$AG$350,DATA_FINAL!$A$5:$A$350,$F154),"")))))</f>
        <v>***</v>
      </c>
      <c r="O154" s="307" t="str">
        <f t="shared" si="21"/>
        <v>***</v>
      </c>
    </row>
    <row r="155" spans="1:15" ht="15" customHeight="1" x14ac:dyDescent="0.35">
      <c r="A155" t="str">
        <f>IF(A154="","",IF(B154&gt;(SUMIFS(KEY!$Z$6:$Z$110,KEY!$X$6:$X$110,C155&amp;"-"&amp;A154)+1),IF((A154+1)&gt;$AA$7,"",(A154+1)),A154))</f>
        <v/>
      </c>
      <c r="B155" t="str">
        <f>IF(A155="","",COUNTIFS($A$9:$A155,A155)-2)</f>
        <v/>
      </c>
      <c r="C155" t="str">
        <f t="shared" si="20"/>
        <v>AutoTrader</v>
      </c>
      <c r="D155" t="str">
        <f>IFERROR(VLOOKUP($C155&amp;"-"&amp;$A155,KEY!$X$6:$Y$110,2,FALSE),"")</f>
        <v/>
      </c>
      <c r="E155" t="str">
        <f>IF(B155=-1,"*N",IF(B155=0,"*H",IF(B155&lt;(COUNTIFS(DATA_FINAL!$B$5:$B$350,C155,DATA_FINAL!$D$5:$D$350,D155)+1),VLOOKUP(C155&amp;"-"&amp;D155&amp;"-"&amp;B155,DATA_FINAL!$F$5:$G$350,2,FALSE),IF(B155=(COUNTIFS(DATA_FINAL!$B$5:$B$350,C155,DATA_FINAL!$D$5:$D$350,D155)+1),"*T",""))))</f>
        <v/>
      </c>
      <c r="F155" t="str">
        <f t="shared" si="22"/>
        <v/>
      </c>
      <c r="G155" s="64" t="str">
        <f>IF(E155="","***",IF(E155="*N",D155,IF(E155="*H",AA$10,IF(E155="*T","TOTAL (Store Count: "&amp;B154&amp;")",IFERROR(VLOOKUP(F155,DATA_FINAL!$A$5:$G$324,7,FALSE),"")))))</f>
        <v>***</v>
      </c>
      <c r="H155" s="71" t="str">
        <f>IF($G155=$D155,AF$9,IF($G155=$AA$10,AF$10,IF(LEFT($G155,5)=LEFT($AA$11,5),SUMIFS(DATA_FINAL!$AC$5:$AC$350,DATA_FINAL!$B$5:$B$350,$C155,DATA_FINAL!$D$5:$D$350,$D155),IF($G155="***","***",IFERROR(SUMIFS(DATA_FINAL!$AC$5:$AC$350,DATA_FINAL!$A$5:$A$350,$F155),"")))))</f>
        <v>***</v>
      </c>
      <c r="I155" s="72" t="str">
        <f>IF($G155=$D155,AB$9,IF($G155=$AA$10,AB$10,IF(LEFT($G155,5)=LEFT($AA$11,5),SUMIFS(DATA_FINAL!$P$5:$P$350,DATA_FINAL!$B$5:$B$350,$C155,DATA_FINAL!$D$5:$D$350,$D155),IF($G155="***","***",IFERROR(SUMIFS(DATA_FINAL!$P$5:$P$350,DATA_FINAL!$A$5:$A$350,$F155),"")))))</f>
        <v>***</v>
      </c>
      <c r="J155" s="72" t="str">
        <f>IF($G155=$D155,AC$9,IF($G155=$AA$10,AC$10,IF(LEFT($G155,5)=LEFT($AA$11,5),SUMIFS(DATA_FINAL!$S$5:$S$350,DATA_FINAL!$B$5:$B$350,$C155,DATA_FINAL!$D$5:$D$350,$D155),IF($G155="***","***",IFERROR(SUMIFS(DATA_FINAL!$S$5:$S$350,DATA_FINAL!$A$5:$A$350,$F155),"")))))</f>
        <v>***</v>
      </c>
      <c r="K155" s="84" t="str">
        <f t="shared" si="23"/>
        <v>***</v>
      </c>
      <c r="L155" s="72" t="str">
        <f t="shared" si="24"/>
        <v>***</v>
      </c>
      <c r="M155" s="72" t="str">
        <f t="shared" si="25"/>
        <v>***</v>
      </c>
      <c r="N155" s="71" t="str">
        <f>IF($G155=$D155,AJ$9,IF($G155=$AA$10,AJ$10,IF(LEFT($G155,5)=LEFT($AA$11,5),SUMIFS(DATA_FINAL!$AG$5:$AG$350,DATA_FINAL!$B$5:$B$350,$C155,DATA_FINAL!$D$5:$D$350,$D155),IF($G155="***","***",IFERROR(SUMIFS(DATA_FINAL!$AG$5:$AG$350,DATA_FINAL!$A$5:$A$350,$F155),"")))))</f>
        <v>***</v>
      </c>
      <c r="O155" s="307" t="str">
        <f t="shared" si="21"/>
        <v>***</v>
      </c>
    </row>
    <row r="156" spans="1:15" ht="15" customHeight="1" x14ac:dyDescent="0.35">
      <c r="A156" t="str">
        <f>IF(A155="","",IF(B155&gt;(SUMIFS(KEY!$Z$6:$Z$110,KEY!$X$6:$X$110,C156&amp;"-"&amp;A155)+1),IF((A155+1)&gt;$AA$7,"",(A155+1)),A155))</f>
        <v/>
      </c>
      <c r="B156" t="str">
        <f>IF(A156="","",COUNTIFS($A$9:$A156,A156)-2)</f>
        <v/>
      </c>
      <c r="C156" t="str">
        <f t="shared" si="20"/>
        <v>AutoTrader</v>
      </c>
      <c r="D156" t="str">
        <f>IFERROR(VLOOKUP($C156&amp;"-"&amp;$A156,KEY!$X$6:$Y$110,2,FALSE),"")</f>
        <v/>
      </c>
      <c r="E156" t="str">
        <f>IF(B156=-1,"*N",IF(B156=0,"*H",IF(B156&lt;(COUNTIFS(DATA_FINAL!$B$5:$B$350,C156,DATA_FINAL!$D$5:$D$350,D156)+1),VLOOKUP(C156&amp;"-"&amp;D156&amp;"-"&amp;B156,DATA_FINAL!$F$5:$G$350,2,FALSE),IF(B156=(COUNTIFS(DATA_FINAL!$B$5:$B$350,C156,DATA_FINAL!$D$5:$D$350,D156)+1),"*T",""))))</f>
        <v/>
      </c>
      <c r="F156" t="str">
        <f t="shared" si="22"/>
        <v/>
      </c>
      <c r="G156" s="64" t="str">
        <f>IF(E156="","***",IF(E156="*N",D156,IF(E156="*H",AA$10,IF(E156="*T","TOTAL (Store Count: "&amp;B155&amp;")",IFERROR(VLOOKUP(F156,DATA_FINAL!$A$5:$G$324,7,FALSE),"")))))</f>
        <v>***</v>
      </c>
      <c r="H156" s="71" t="str">
        <f>IF($G156=$D156,AF$9,IF($G156=$AA$10,AF$10,IF(LEFT($G156,5)=LEFT($AA$11,5),SUMIFS(DATA_FINAL!$AC$5:$AC$350,DATA_FINAL!$B$5:$B$350,$C156,DATA_FINAL!$D$5:$D$350,$D156),IF($G156="***","***",IFERROR(SUMIFS(DATA_FINAL!$AC$5:$AC$350,DATA_FINAL!$A$5:$A$350,$F156),"")))))</f>
        <v>***</v>
      </c>
      <c r="I156" s="72" t="str">
        <f>IF($G156=$D156,AB$9,IF($G156=$AA$10,AB$10,IF(LEFT($G156,5)=LEFT($AA$11,5),SUMIFS(DATA_FINAL!$P$5:$P$350,DATA_FINAL!$B$5:$B$350,$C156,DATA_FINAL!$D$5:$D$350,$D156),IF($G156="***","***",IFERROR(SUMIFS(DATA_FINAL!$P$5:$P$350,DATA_FINAL!$A$5:$A$350,$F156),"")))))</f>
        <v>***</v>
      </c>
      <c r="J156" s="72" t="str">
        <f>IF($G156=$D156,AC$9,IF($G156=$AA$10,AC$10,IF(LEFT($G156,5)=LEFT($AA$11,5),SUMIFS(DATA_FINAL!$S$5:$S$350,DATA_FINAL!$B$5:$B$350,$C156,DATA_FINAL!$D$5:$D$350,$D156),IF($G156="***","***",IFERROR(SUMIFS(DATA_FINAL!$S$5:$S$350,DATA_FINAL!$A$5:$A$350,$F156),"")))))</f>
        <v>***</v>
      </c>
      <c r="K156" s="84" t="str">
        <f t="shared" si="23"/>
        <v>***</v>
      </c>
      <c r="L156" s="72" t="str">
        <f t="shared" si="24"/>
        <v>***</v>
      </c>
      <c r="M156" s="72" t="str">
        <f t="shared" si="25"/>
        <v>***</v>
      </c>
      <c r="N156" s="71" t="str">
        <f>IF($G156=$D156,AJ$9,IF($G156=$AA$10,AJ$10,IF(LEFT($G156,5)=LEFT($AA$11,5),SUMIFS(DATA_FINAL!$AG$5:$AG$350,DATA_FINAL!$B$5:$B$350,$C156,DATA_FINAL!$D$5:$D$350,$D156),IF($G156="***","***",IFERROR(SUMIFS(DATA_FINAL!$AG$5:$AG$350,DATA_FINAL!$A$5:$A$350,$F156),"")))))</f>
        <v>***</v>
      </c>
      <c r="O156" s="307" t="str">
        <f t="shared" si="21"/>
        <v>***</v>
      </c>
    </row>
    <row r="157" spans="1:15" ht="15" customHeight="1" x14ac:dyDescent="0.35">
      <c r="A157" t="str">
        <f>IF(A156="","",IF(B156&gt;(SUMIFS(KEY!$Z$6:$Z$110,KEY!$X$6:$X$110,C157&amp;"-"&amp;A156)+1),IF((A156+1)&gt;$AA$7,"",(A156+1)),A156))</f>
        <v/>
      </c>
      <c r="B157" t="str">
        <f>IF(A157="","",COUNTIFS($A$9:$A157,A157)-2)</f>
        <v/>
      </c>
      <c r="C157" t="str">
        <f t="shared" si="20"/>
        <v>AutoTrader</v>
      </c>
      <c r="D157" t="str">
        <f>IFERROR(VLOOKUP($C157&amp;"-"&amp;$A157,KEY!$X$6:$Y$110,2,FALSE),"")</f>
        <v/>
      </c>
      <c r="E157" t="str">
        <f>IF(B157=-1,"*N",IF(B157=0,"*H",IF(B157&lt;(COUNTIFS(DATA_FINAL!$B$5:$B$350,C157,DATA_FINAL!$D$5:$D$350,D157)+1),VLOOKUP(C157&amp;"-"&amp;D157&amp;"-"&amp;B157,DATA_FINAL!$F$5:$G$350,2,FALSE),IF(B157=(COUNTIFS(DATA_FINAL!$B$5:$B$350,C157,DATA_FINAL!$D$5:$D$350,D157)+1),"*T",""))))</f>
        <v/>
      </c>
      <c r="F157" t="str">
        <f t="shared" si="22"/>
        <v/>
      </c>
      <c r="G157" s="64" t="str">
        <f>IF(E157="","***",IF(E157="*N",D157,IF(E157="*H",AA$10,IF(E157="*T","TOTAL (Store Count: "&amp;B156&amp;")",IFERROR(VLOOKUP(F157,DATA_FINAL!$A$5:$G$324,7,FALSE),"")))))</f>
        <v>***</v>
      </c>
      <c r="H157" s="71" t="str">
        <f>IF($G157=$D157,AF$9,IF($G157=$AA$10,AF$10,IF(LEFT($G157,5)=LEFT($AA$11,5),SUMIFS(DATA_FINAL!$AC$5:$AC$350,DATA_FINAL!$B$5:$B$350,$C157,DATA_FINAL!$D$5:$D$350,$D157),IF($G157="***","***",IFERROR(SUMIFS(DATA_FINAL!$AC$5:$AC$350,DATA_FINAL!$A$5:$A$350,$F157),"")))))</f>
        <v>***</v>
      </c>
      <c r="I157" s="72" t="str">
        <f>IF($G157=$D157,AB$9,IF($G157=$AA$10,AB$10,IF(LEFT($G157,5)=LEFT($AA$11,5),SUMIFS(DATA_FINAL!$P$5:$P$350,DATA_FINAL!$B$5:$B$350,$C157,DATA_FINAL!$D$5:$D$350,$D157),IF($G157="***","***",IFERROR(SUMIFS(DATA_FINAL!$P$5:$P$350,DATA_FINAL!$A$5:$A$350,$F157),"")))))</f>
        <v>***</v>
      </c>
      <c r="J157" s="72" t="str">
        <f>IF($G157=$D157,AC$9,IF($G157=$AA$10,AC$10,IF(LEFT($G157,5)=LEFT($AA$11,5),SUMIFS(DATA_FINAL!$S$5:$S$350,DATA_FINAL!$B$5:$B$350,$C157,DATA_FINAL!$D$5:$D$350,$D157),IF($G157="***","***",IFERROR(SUMIFS(DATA_FINAL!$S$5:$S$350,DATA_FINAL!$A$5:$A$350,$F157),"")))))</f>
        <v>***</v>
      </c>
      <c r="K157" s="84" t="str">
        <f t="shared" si="23"/>
        <v>***</v>
      </c>
      <c r="L157" s="72" t="str">
        <f t="shared" si="24"/>
        <v>***</v>
      </c>
      <c r="M157" s="72" t="str">
        <f t="shared" si="25"/>
        <v>***</v>
      </c>
      <c r="N157" s="71" t="str">
        <f>IF($G157=$D157,AJ$9,IF($G157=$AA$10,AJ$10,IF(LEFT($G157,5)=LEFT($AA$11,5),SUMIFS(DATA_FINAL!$AG$5:$AG$350,DATA_FINAL!$B$5:$B$350,$C157,DATA_FINAL!$D$5:$D$350,$D157),IF($G157="***","***",IFERROR(SUMIFS(DATA_FINAL!$AG$5:$AG$350,DATA_FINAL!$A$5:$A$350,$F157),"")))))</f>
        <v>***</v>
      </c>
      <c r="O157" s="307" t="str">
        <f t="shared" si="21"/>
        <v>***</v>
      </c>
    </row>
    <row r="158" spans="1:15" ht="15" customHeight="1" x14ac:dyDescent="0.35">
      <c r="A158" t="str">
        <f>IF(A157="","",IF(B157&gt;(SUMIFS(KEY!$Z$6:$Z$110,KEY!$X$6:$X$110,C158&amp;"-"&amp;A157)+1),IF((A157+1)&gt;$AA$7,"",(A157+1)),A157))</f>
        <v/>
      </c>
      <c r="B158" t="str">
        <f>IF(A158="","",COUNTIFS($A$9:$A158,A158)-2)</f>
        <v/>
      </c>
      <c r="C158" t="str">
        <f t="shared" si="20"/>
        <v>AutoTrader</v>
      </c>
      <c r="D158" t="str">
        <f>IFERROR(VLOOKUP($C158&amp;"-"&amp;$A158,KEY!$X$6:$Y$110,2,FALSE),"")</f>
        <v/>
      </c>
      <c r="E158" t="str">
        <f>IF(B158=-1,"*N",IF(B158=0,"*H",IF(B158&lt;(COUNTIFS(DATA_FINAL!$B$5:$B$350,C158,DATA_FINAL!$D$5:$D$350,D158)+1),VLOOKUP(C158&amp;"-"&amp;D158&amp;"-"&amp;B158,DATA_FINAL!$F$5:$G$350,2,FALSE),IF(B158=(COUNTIFS(DATA_FINAL!$B$5:$B$350,C158,DATA_FINAL!$D$5:$D$350,D158)+1),"*T",""))))</f>
        <v/>
      </c>
      <c r="F158" t="str">
        <f t="shared" si="22"/>
        <v/>
      </c>
      <c r="G158" s="64" t="str">
        <f>IF(E158="","***",IF(E158="*N",D158,IF(E158="*H",AA$10,IF(E158="*T","TOTAL (Store Count: "&amp;B157&amp;")",IFERROR(VLOOKUP(F158,DATA_FINAL!$A$5:$G$324,7,FALSE),"")))))</f>
        <v>***</v>
      </c>
      <c r="H158" s="71" t="str">
        <f>IF($G158=$D158,AF$9,IF($G158=$AA$10,AF$10,IF(LEFT($G158,5)=LEFT($AA$11,5),SUMIFS(DATA_FINAL!$AC$5:$AC$350,DATA_FINAL!$B$5:$B$350,$C158,DATA_FINAL!$D$5:$D$350,$D158),IF($G158="***","***",IFERROR(SUMIFS(DATA_FINAL!$AC$5:$AC$350,DATA_FINAL!$A$5:$A$350,$F158),"")))))</f>
        <v>***</v>
      </c>
      <c r="I158" s="72" t="str">
        <f>IF($G158=$D158,AB$9,IF($G158=$AA$10,AB$10,IF(LEFT($G158,5)=LEFT($AA$11,5),SUMIFS(DATA_FINAL!$P$5:$P$350,DATA_FINAL!$B$5:$B$350,$C158,DATA_FINAL!$D$5:$D$350,$D158),IF($G158="***","***",IFERROR(SUMIFS(DATA_FINAL!$P$5:$P$350,DATA_FINAL!$A$5:$A$350,$F158),"")))))</f>
        <v>***</v>
      </c>
      <c r="J158" s="72" t="str">
        <f>IF($G158=$D158,AC$9,IF($G158=$AA$10,AC$10,IF(LEFT($G158,5)=LEFT($AA$11,5),SUMIFS(DATA_FINAL!$S$5:$S$350,DATA_FINAL!$B$5:$B$350,$C158,DATA_FINAL!$D$5:$D$350,$D158),IF($G158="***","***",IFERROR(SUMIFS(DATA_FINAL!$S$5:$S$350,DATA_FINAL!$A$5:$A$350,$F158),"")))))</f>
        <v>***</v>
      </c>
      <c r="K158" s="84" t="str">
        <f t="shared" si="23"/>
        <v>***</v>
      </c>
      <c r="L158" s="72" t="str">
        <f t="shared" si="24"/>
        <v>***</v>
      </c>
      <c r="M158" s="72" t="str">
        <f t="shared" si="25"/>
        <v>***</v>
      </c>
      <c r="N158" s="71" t="str">
        <f>IF($G158=$D158,AJ$9,IF($G158=$AA$10,AJ$10,IF(LEFT($G158,5)=LEFT($AA$11,5),SUMIFS(DATA_FINAL!$AG$5:$AG$350,DATA_FINAL!$B$5:$B$350,$C158,DATA_FINAL!$D$5:$D$350,$D158),IF($G158="***","***",IFERROR(SUMIFS(DATA_FINAL!$AG$5:$AG$350,DATA_FINAL!$A$5:$A$350,$F158),"")))))</f>
        <v>***</v>
      </c>
      <c r="O158" s="307" t="str">
        <f t="shared" si="21"/>
        <v>***</v>
      </c>
    </row>
    <row r="159" spans="1:15" x14ac:dyDescent="0.35">
      <c r="A159" t="str">
        <f>IF(A158="","",IF(B158&gt;(SUMIFS(KEY!$Z$6:$Z$110,KEY!$X$6:$X$110,C159&amp;"-"&amp;A158)+1),IF((A158+1)&gt;$AA$7,"",(A158+1)),A158))</f>
        <v/>
      </c>
      <c r="B159" t="str">
        <f>IF(A159="","",COUNTIFS($A$9:$A159,A159)-2)</f>
        <v/>
      </c>
      <c r="C159" t="str">
        <f t="shared" si="20"/>
        <v>AutoTrader</v>
      </c>
      <c r="D159" t="str">
        <f>IFERROR(VLOOKUP($C159&amp;"-"&amp;$A159,KEY!$X$6:$Y$110,2,FALSE),"")</f>
        <v/>
      </c>
      <c r="E159" t="str">
        <f>IF(B159=-1,"*N",IF(B159=0,"*H",IF(B159&lt;(COUNTIFS(DATA_FINAL!$B$5:$B$350,C159,DATA_FINAL!$D$5:$D$350,D159)+1),VLOOKUP(C159&amp;"-"&amp;D159&amp;"-"&amp;B159,DATA_FINAL!$F$5:$G$350,2,FALSE),IF(B159=(COUNTIFS(DATA_FINAL!$B$5:$B$350,C159,DATA_FINAL!$D$5:$D$350,D159)+1),"*T",""))))</f>
        <v/>
      </c>
      <c r="F159" t="str">
        <f t="shared" si="22"/>
        <v/>
      </c>
      <c r="G159" s="64" t="str">
        <f>IF(E159="","***",IF(E159="*N",D159,IF(E159="*H",AA$10,IF(E159="*T","TOTAL (Store Count: "&amp;B158&amp;")",IFERROR(VLOOKUP(F159,DATA_FINAL!$A$5:$G$324,7,FALSE),"")))))</f>
        <v>***</v>
      </c>
      <c r="H159" s="71" t="str">
        <f>IF($G159=$D159,AF$9,IF($G159=$AA$10,AF$10,IF(LEFT($G159,5)=LEFT($AA$11,5),SUMIFS(DATA_FINAL!$AC$5:$AC$350,DATA_FINAL!$B$5:$B$350,$C159,DATA_FINAL!$D$5:$D$350,$D159),IF($G159="***","***",IFERROR(SUMIFS(DATA_FINAL!$AC$5:$AC$350,DATA_FINAL!$A$5:$A$350,$F159),"")))))</f>
        <v>***</v>
      </c>
      <c r="I159" s="72" t="str">
        <f>IF($G159=$D159,AB$9,IF($G159=$AA$10,AB$10,IF(LEFT($G159,5)=LEFT($AA$11,5),SUMIFS(DATA_FINAL!$P$5:$P$350,DATA_FINAL!$B$5:$B$350,$C159,DATA_FINAL!$D$5:$D$350,$D159),IF($G159="***","***",IFERROR(SUMIFS(DATA_FINAL!$P$5:$P$350,DATA_FINAL!$A$5:$A$350,$F159),"")))))</f>
        <v>***</v>
      </c>
      <c r="J159" s="72" t="str">
        <f>IF($G159=$D159,AC$9,IF($G159=$AA$10,AC$10,IF(LEFT($G159,5)=LEFT($AA$11,5),SUMIFS(DATA_FINAL!$S$5:$S$350,DATA_FINAL!$B$5:$B$350,$C159,DATA_FINAL!$D$5:$D$350,$D159),IF($G159="***","***",IFERROR(SUMIFS(DATA_FINAL!$S$5:$S$350,DATA_FINAL!$A$5:$A$350,$F159),"")))))</f>
        <v>***</v>
      </c>
      <c r="K159" s="84" t="str">
        <f t="shared" si="23"/>
        <v>***</v>
      </c>
      <c r="L159" s="72" t="str">
        <f t="shared" si="24"/>
        <v>***</v>
      </c>
      <c r="M159" s="72" t="str">
        <f t="shared" si="25"/>
        <v>***</v>
      </c>
      <c r="N159" s="71" t="str">
        <f>IF($G159=$D159,AJ$9,IF($G159=$AA$10,AJ$10,IF(LEFT($G159,5)=LEFT($AA$11,5),SUMIFS(DATA_FINAL!$AG$5:$AG$350,DATA_FINAL!$B$5:$B$350,$C159,DATA_FINAL!$D$5:$D$350,$D159),IF($G159="***","***",IFERROR(SUMIFS(DATA_FINAL!$AG$5:$AG$350,DATA_FINAL!$A$5:$A$350,$F159),"")))))</f>
        <v>***</v>
      </c>
      <c r="O159" s="307" t="str">
        <f t="shared" si="21"/>
        <v>***</v>
      </c>
    </row>
    <row r="160" spans="1:15" x14ac:dyDescent="0.35">
      <c r="A160" t="str">
        <f>IF(A159="","",IF(B159&gt;(SUMIFS(KEY!$Z$6:$Z$110,KEY!$X$6:$X$110,C160&amp;"-"&amp;A159)+1),IF((A159+1)&gt;$AA$7,"",(A159+1)),A159))</f>
        <v/>
      </c>
      <c r="B160" t="str">
        <f>IF(A160="","",COUNTIFS($A$9:$A160,A160)-2)</f>
        <v/>
      </c>
      <c r="C160" t="str">
        <f t="shared" si="20"/>
        <v>AutoTrader</v>
      </c>
      <c r="D160" t="str">
        <f>IFERROR(VLOOKUP($C160&amp;"-"&amp;$A160,KEY!$X$6:$Y$110,2,FALSE),"")</f>
        <v/>
      </c>
      <c r="E160" t="str">
        <f>IF(B160=-1,"*N",IF(B160=0,"*H",IF(B160&lt;(COUNTIFS(DATA_FINAL!$B$5:$B$350,C160,DATA_FINAL!$D$5:$D$350,D160)+1),VLOOKUP(C160&amp;"-"&amp;D160&amp;"-"&amp;B160,DATA_FINAL!$F$5:$G$350,2,FALSE),IF(B160=(COUNTIFS(DATA_FINAL!$B$5:$B$350,C160,DATA_FINAL!$D$5:$D$350,D160)+1),"*T",""))))</f>
        <v/>
      </c>
      <c r="F160" t="str">
        <f t="shared" si="22"/>
        <v/>
      </c>
      <c r="G160" s="64" t="str">
        <f>IF(E160="","***",IF(E160="*N",D160,IF(E160="*H",AA$10,IF(E160="*T","TOTAL (Store Count: "&amp;B159&amp;")",IFERROR(VLOOKUP(F160,DATA_FINAL!$A$5:$G$324,7,FALSE),"")))))</f>
        <v>***</v>
      </c>
      <c r="H160" s="71" t="str">
        <f>IF($G160=$D160,AF$9,IF($G160=$AA$10,AF$10,IF(LEFT($G160,5)=LEFT($AA$11,5),SUMIFS(DATA_FINAL!$AC$5:$AC$350,DATA_FINAL!$B$5:$B$350,$C160,DATA_FINAL!$D$5:$D$350,$D160),IF($G160="***","***",IFERROR(SUMIFS(DATA_FINAL!$AC$5:$AC$350,DATA_FINAL!$A$5:$A$350,$F160),"")))))</f>
        <v>***</v>
      </c>
      <c r="I160" s="72" t="str">
        <f>IF($G160=$D160,AB$9,IF($G160=$AA$10,AB$10,IF(LEFT($G160,5)=LEFT($AA$11,5),SUMIFS(DATA_FINAL!$P$5:$P$350,DATA_FINAL!$B$5:$B$350,$C160,DATA_FINAL!$D$5:$D$350,$D160),IF($G160="***","***",IFERROR(SUMIFS(DATA_FINAL!$P$5:$P$350,DATA_FINAL!$A$5:$A$350,$F160),"")))))</f>
        <v>***</v>
      </c>
      <c r="J160" s="72" t="str">
        <f>IF($G160=$D160,AC$9,IF($G160=$AA$10,AC$10,IF(LEFT($G160,5)=LEFT($AA$11,5),SUMIFS(DATA_FINAL!$S$5:$S$350,DATA_FINAL!$B$5:$B$350,$C160,DATA_FINAL!$D$5:$D$350,$D160),IF($G160="***","***",IFERROR(SUMIFS(DATA_FINAL!$S$5:$S$350,DATA_FINAL!$A$5:$A$350,$F160),"")))))</f>
        <v>***</v>
      </c>
      <c r="K160" s="84" t="str">
        <f t="shared" si="23"/>
        <v>***</v>
      </c>
      <c r="L160" s="72" t="str">
        <f t="shared" si="24"/>
        <v>***</v>
      </c>
      <c r="M160" s="72" t="str">
        <f t="shared" si="25"/>
        <v>***</v>
      </c>
      <c r="N160" s="71" t="str">
        <f>IF($G160=$D160,AJ$9,IF($G160=$AA$10,AJ$10,IF(LEFT($G160,5)=LEFT($AA$11,5),SUMIFS(DATA_FINAL!$AG$5:$AG$350,DATA_FINAL!$B$5:$B$350,$C160,DATA_FINAL!$D$5:$D$350,$D160),IF($G160="***","***",IFERROR(SUMIFS(DATA_FINAL!$AG$5:$AG$350,DATA_FINAL!$A$5:$A$350,$F160),"")))))</f>
        <v>***</v>
      </c>
      <c r="O160" s="307" t="str">
        <f t="shared" si="21"/>
        <v>***</v>
      </c>
    </row>
    <row r="161" spans="4:15" x14ac:dyDescent="0.35">
      <c r="D161" t="str">
        <f>IFERROR(VLOOKUP($A161,KEY!$J$17:$K$48,2,FALSE),"")</f>
        <v/>
      </c>
      <c r="G161" s="64" t="str">
        <f>IF(E161="","***",IF(E161="*N",D161,IF(E161="*H",AA$10,IF(E161="*T","TOTAL (Store Count: "&amp;B160&amp;")",IFERROR(VLOOKUP(F161,DATA_FINAL!$A$5:$G$324,7,FALSE),"")))))</f>
        <v>***</v>
      </c>
      <c r="H161" s="71" t="str">
        <f>IF($G161=$D161,AF$9,IF($G161=$AA$10,AF$10,IF(LEFT($G161,5)=LEFT($AA$11,5),SUMIFS(DATA_FINAL!$AC$5:$AC$350,DATA_FINAL!$B$5:$B$350,$C161,DATA_FINAL!$D$5:$D$350,$D161),IF($G161="***","***",IFERROR(SUMIFS(DATA_FINAL!$AC$5:$AC$350,DATA_FINAL!$A$5:$A$350,$F161),"")))))</f>
        <v>***</v>
      </c>
      <c r="I161" s="72" t="str">
        <f>IF($G161=$D161,AB$9,IF($G161=$AA$10,AB$10,IF(LEFT($G161,5)=LEFT($AA$11,5),SUMIFS(DATA_FINAL!$P$5:$P$350,DATA_FINAL!$B$5:$B$350,$C161,DATA_FINAL!$D$5:$D$350,$D161),IF($G161="***","***",IFERROR(SUMIFS(DATA_FINAL!$P$5:$P$350,DATA_FINAL!$A$5:$A$350,$F161),"")))))</f>
        <v>***</v>
      </c>
      <c r="J161" s="72" t="str">
        <f>IF($G161=$D161,AC$9,IF($G161=$AA$10,AC$10,IF(LEFT($G161,5)=LEFT($AA$11,5),SUMIFS(DATA_FINAL!$S$5:$S$350,DATA_FINAL!$B$5:$B$350,$C161,DATA_FINAL!$D$5:$D$350,$D161),IF($G161="***","***",IFERROR(SUMIFS(DATA_FINAL!$S$5:$S$350,DATA_FINAL!$A$5:$A$350,$F161),"")))))</f>
        <v>***</v>
      </c>
      <c r="K161" s="84" t="str">
        <f t="shared" si="23"/>
        <v>***</v>
      </c>
      <c r="L161" s="72" t="str">
        <f t="shared" si="24"/>
        <v>***</v>
      </c>
      <c r="M161" s="72" t="str">
        <f t="shared" si="25"/>
        <v>***</v>
      </c>
      <c r="N161" s="71" t="str">
        <f>IF($G161=$D161,AJ$9,IF($G161=$AA$10,AJ$10,IF(LEFT($G161,5)=LEFT($AA$11,5),SUMIFS(DATA_FINAL!$AG$5:$AG$350,DATA_FINAL!$B$5:$B$350,$C161,DATA_FINAL!$D$5:$D$350,$D161),IF($G161="***","***",IFERROR(SUMIFS(DATA_FINAL!$AG$5:$AG$350,DATA_FINAL!$A$5:$A$350,$F161),"")))))</f>
        <v>***</v>
      </c>
      <c r="O161" s="307" t="str">
        <f t="shared" si="21"/>
        <v>***</v>
      </c>
    </row>
    <row r="162" spans="4:15" x14ac:dyDescent="0.35">
      <c r="D162" t="str">
        <f>IFERROR(VLOOKUP($A162,KEY!$J$17:$K$48,2,FALSE),"")</f>
        <v/>
      </c>
      <c r="G162" s="64" t="str">
        <f>IF(E162="","***",IF(E162="*N",D162,IF(E162="*H",AA$10,IF(E162="*T","TOTAL (Store Count: "&amp;B161&amp;")",IFERROR(VLOOKUP(F162,DATA_FINAL!$A$5:$G$324,7,FALSE),"")))))</f>
        <v>***</v>
      </c>
      <c r="H162" s="71" t="str">
        <f>IF($G162=$D162,AF$9,IF($G162=$AA$10,AF$10,IF(LEFT($G162,5)=LEFT($AA$11,5),SUMIFS(DATA_FINAL!$AC$5:$AC$350,DATA_FINAL!$B$5:$B$350,$C162,DATA_FINAL!$D$5:$D$350,$D162),IF($G162="***","***",IFERROR(SUMIFS(DATA_FINAL!$AC$5:$AC$350,DATA_FINAL!$A$5:$A$350,$F162),"")))))</f>
        <v>***</v>
      </c>
      <c r="I162" s="72" t="str">
        <f>IF($G162=$D162,AB$9,IF($G162=$AA$10,AB$10,IF(LEFT($G162,5)=LEFT($AA$11,5),SUMIFS(DATA_FINAL!$P$5:$P$350,DATA_FINAL!$B$5:$B$350,$C162,DATA_FINAL!$D$5:$D$350,$D162),IF($G162="***","***",IFERROR(SUMIFS(DATA_FINAL!$P$5:$P$350,DATA_FINAL!$A$5:$A$350,$F162),"")))))</f>
        <v>***</v>
      </c>
      <c r="J162" s="72" t="str">
        <f>IF($G162=$D162,AC$9,IF($G162=$AA$10,AC$10,IF(LEFT($G162,5)=LEFT($AA$11,5),SUMIFS(DATA_FINAL!$S$5:$S$350,DATA_FINAL!$B$5:$B$350,$C162,DATA_FINAL!$D$5:$D$350,$D162),IF($G162="***","***",IFERROR(SUMIFS(DATA_FINAL!$S$5:$S$350,DATA_FINAL!$A$5:$A$350,$F162),"")))))</f>
        <v>***</v>
      </c>
      <c r="K162" s="84" t="str">
        <f t="shared" si="23"/>
        <v>***</v>
      </c>
      <c r="L162" s="72" t="str">
        <f t="shared" si="24"/>
        <v>***</v>
      </c>
      <c r="M162" s="72" t="str">
        <f t="shared" si="25"/>
        <v>***</v>
      </c>
      <c r="N162" s="71" t="str">
        <f>IF($G162=$D162,AJ$9,IF($G162=$AA$10,AJ$10,IF(LEFT($G162,5)=LEFT($AA$11,5),SUMIFS(DATA_FINAL!$AG$5:$AG$350,DATA_FINAL!$B$5:$B$350,$C162,DATA_FINAL!$D$5:$D$350,$D162),IF($G162="***","***",IFERROR(SUMIFS(DATA_FINAL!$AG$5:$AG$350,DATA_FINAL!$A$5:$A$350,$F162),"")))))</f>
        <v>***</v>
      </c>
      <c r="O162" s="307" t="str">
        <f t="shared" si="21"/>
        <v>***</v>
      </c>
    </row>
    <row r="163" spans="4:15" x14ac:dyDescent="0.35">
      <c r="D163" t="str">
        <f>IFERROR(VLOOKUP($A163,KEY!$J$17:$K$48,2,FALSE),"")</f>
        <v/>
      </c>
      <c r="G163" s="64" t="str">
        <f>IF(E163="","***",IF(E163="*N",D163,IF(E163="*H",AA$10,IF(E163="*T","TOTAL (Store Count: "&amp;B162&amp;")",IFERROR(VLOOKUP(F163,DATA_FINAL!$A$5:$G$324,7,FALSE),"")))))</f>
        <v>***</v>
      </c>
      <c r="H163" s="71" t="str">
        <f>IF($G163=$D163,AF$9,IF($G163=$AA$10,AF$10,IF(LEFT($G163,5)=LEFT($AA$11,5),SUMIFS(DATA_FINAL!$AC$5:$AC$350,DATA_FINAL!$B$5:$B$350,$C163,DATA_FINAL!$D$5:$D$350,$D163),IF($G163="***","***",IFERROR(SUMIFS(DATA_FINAL!$AC$5:$AC$350,DATA_FINAL!$A$5:$A$350,$F163),"")))))</f>
        <v>***</v>
      </c>
      <c r="I163" s="72" t="str">
        <f>IF($G163=$D163,AB$9,IF($G163=$AA$10,AB$10,IF(LEFT($G163,5)=LEFT($AA$11,5),SUMIFS(DATA_FINAL!$P$5:$P$350,DATA_FINAL!$B$5:$B$350,$C163,DATA_FINAL!$D$5:$D$350,$D163),IF($G163="***","***",IFERROR(SUMIFS(DATA_FINAL!$P$5:$P$350,DATA_FINAL!$A$5:$A$350,$F163),"")))))</f>
        <v>***</v>
      </c>
      <c r="J163" s="72" t="str">
        <f>IF($G163=$D163,AC$9,IF($G163=$AA$10,AC$10,IF(LEFT($G163,5)=LEFT($AA$11,5),SUMIFS(DATA_FINAL!$S$5:$S$350,DATA_FINAL!$B$5:$B$350,$C163,DATA_FINAL!$D$5:$D$350,$D163),IF($G163="***","***",IFERROR(SUMIFS(DATA_FINAL!$S$5:$S$350,DATA_FINAL!$A$5:$A$350,$F163),"")))))</f>
        <v>***</v>
      </c>
      <c r="K163" s="84" t="str">
        <f t="shared" si="23"/>
        <v>***</v>
      </c>
      <c r="L163" s="72" t="str">
        <f t="shared" si="24"/>
        <v>***</v>
      </c>
      <c r="M163" s="72" t="str">
        <f t="shared" si="25"/>
        <v>***</v>
      </c>
      <c r="N163" s="71" t="str">
        <f>IF($G163=$D163,AJ$9,IF($G163=$AA$10,AJ$10,IF(LEFT($G163,5)=LEFT($AA$11,5),SUMIFS(DATA_FINAL!$AG$5:$AG$350,DATA_FINAL!$B$5:$B$350,$C163,DATA_FINAL!$D$5:$D$350,$D163),IF($G163="***","***",IFERROR(SUMIFS(DATA_FINAL!$AG$5:$AG$350,DATA_FINAL!$A$5:$A$350,$F163),"")))))</f>
        <v>***</v>
      </c>
      <c r="O163" s="307" t="str">
        <f t="shared" si="21"/>
        <v>***</v>
      </c>
    </row>
    <row r="164" spans="4:15" x14ac:dyDescent="0.35">
      <c r="D164" t="str">
        <f>IFERROR(VLOOKUP($A164,KEY!$J$17:$K$48,2,FALSE),"")</f>
        <v/>
      </c>
      <c r="G164" s="64" t="str">
        <f>IF(E164="","***",IF(E164="*N",D164,IF(E164="*H",AA$10,IF(E164="*T","TOTAL (Store Count: "&amp;B163&amp;")",IFERROR(VLOOKUP(F164,DATA_FINAL!$A$5:$G$324,7,FALSE),"")))))</f>
        <v>***</v>
      </c>
      <c r="H164" s="71" t="str">
        <f>IF($G164=$D164,AF$9,IF($G164=$AA$10,AF$10,IF(LEFT($G164,5)=LEFT($AA$11,5),SUMIFS(DATA_FINAL!$AC$5:$AC$350,DATA_FINAL!$B$5:$B$350,$C164,DATA_FINAL!$D$5:$D$350,$D164),IF($G164="***","***",IFERROR(SUMIFS(DATA_FINAL!$AC$5:$AC$350,DATA_FINAL!$A$5:$A$350,$F164),"")))))</f>
        <v>***</v>
      </c>
      <c r="I164" s="72" t="str">
        <f>IF($G164=$D164,AB$9,IF($G164=$AA$10,AB$10,IF(LEFT($G164,5)=LEFT($AA$11,5),SUMIFS(DATA_FINAL!$P$5:$P$350,DATA_FINAL!$B$5:$B$350,$C164,DATA_FINAL!$D$5:$D$350,$D164),IF($G164="***","***",IFERROR(SUMIFS(DATA_FINAL!$P$5:$P$350,DATA_FINAL!$A$5:$A$350,$F164),"")))))</f>
        <v>***</v>
      </c>
      <c r="J164" s="72" t="str">
        <f>IF($G164=$D164,AC$9,IF($G164=$AA$10,AC$10,IF(LEFT($G164,5)=LEFT($AA$11,5),SUMIFS(DATA_FINAL!$S$5:$S$350,DATA_FINAL!$B$5:$B$350,$C164,DATA_FINAL!$D$5:$D$350,$D164),IF($G164="***","***",IFERROR(SUMIFS(DATA_FINAL!$S$5:$S$350,DATA_FINAL!$A$5:$A$350,$F164),"")))))</f>
        <v>***</v>
      </c>
      <c r="K164" s="84" t="str">
        <f t="shared" si="23"/>
        <v>***</v>
      </c>
      <c r="L164" s="72" t="str">
        <f t="shared" si="24"/>
        <v>***</v>
      </c>
      <c r="M164" s="72" t="str">
        <f t="shared" si="25"/>
        <v>***</v>
      </c>
      <c r="N164" s="71" t="str">
        <f>IF($G164=$D164,AJ$9,IF($G164=$AA$10,AJ$10,IF(LEFT($G164,5)=LEFT($AA$11,5),SUMIFS(DATA_FINAL!$AG$5:$AG$350,DATA_FINAL!$B$5:$B$350,$C164,DATA_FINAL!$D$5:$D$350,$D164),IF($G164="***","***",IFERROR(SUMIFS(DATA_FINAL!$AG$5:$AG$350,DATA_FINAL!$A$5:$A$350,$F164),"")))))</f>
        <v>***</v>
      </c>
      <c r="O164" s="307" t="str">
        <f t="shared" si="21"/>
        <v>***</v>
      </c>
    </row>
    <row r="165" spans="4:15" x14ac:dyDescent="0.35">
      <c r="D165" t="str">
        <f>IFERROR(VLOOKUP($A165,KEY!$J$17:$K$48,2,FALSE),"")</f>
        <v/>
      </c>
      <c r="G165" s="64" t="str">
        <f>IF(E165="","***",IF(E165="*N",D165,IF(E165="*H",AA$10,IF(E165="*T","TOTAL (Store Count: "&amp;B164&amp;")",IFERROR(VLOOKUP(F165,DATA_FINAL!$A$5:$G$324,7,FALSE),"")))))</f>
        <v>***</v>
      </c>
      <c r="H165" s="71" t="str">
        <f>IF($G165=$D165,AF$9,IF($G165=$AA$10,AF$10,IF(LEFT($G165,5)=LEFT($AA$11,5),SUMIFS(DATA_FINAL!$AC$5:$AC$350,DATA_FINAL!$B$5:$B$350,$C165,DATA_FINAL!$D$5:$D$350,$D165),IF($G165="***","***",IFERROR(SUMIFS(DATA_FINAL!$AC$5:$AC$350,DATA_FINAL!$A$5:$A$350,$F165),"")))))</f>
        <v>***</v>
      </c>
      <c r="I165" s="72" t="str">
        <f>IF($G165=$D165,AB$9,IF($G165=$AA$10,AB$10,IF(LEFT($G165,5)=LEFT($AA$11,5),SUMIFS(DATA_FINAL!$P$5:$P$350,DATA_FINAL!$B$5:$B$350,$C165,DATA_FINAL!$D$5:$D$350,$D165),IF($G165="***","***",IFERROR(SUMIFS(DATA_FINAL!$P$5:$P$350,DATA_FINAL!$A$5:$A$350,$F165),"")))))</f>
        <v>***</v>
      </c>
      <c r="J165" s="72" t="str">
        <f>IF($G165=$D165,AC$9,IF($G165=$AA$10,AC$10,IF(LEFT($G165,5)=LEFT($AA$11,5),SUMIFS(DATA_FINAL!$S$5:$S$350,DATA_FINAL!$B$5:$B$350,$C165,DATA_FINAL!$D$5:$D$350,$D165),IF($G165="***","***",IFERROR(SUMIFS(DATA_FINAL!$S$5:$S$350,DATA_FINAL!$A$5:$A$350,$F165),"")))))</f>
        <v>***</v>
      </c>
      <c r="K165" s="84" t="str">
        <f t="shared" si="23"/>
        <v>***</v>
      </c>
      <c r="L165" s="72" t="str">
        <f t="shared" si="24"/>
        <v>***</v>
      </c>
      <c r="M165" s="72" t="str">
        <f t="shared" si="25"/>
        <v>***</v>
      </c>
      <c r="N165" s="71" t="str">
        <f>IF($G165=$D165,AJ$9,IF($G165=$AA$10,AJ$10,IF(LEFT($G165,5)=LEFT($AA$11,5),SUMIFS(DATA_FINAL!$AG$5:$AG$350,DATA_FINAL!$B$5:$B$350,$C165,DATA_FINAL!$D$5:$D$350,$D165),IF($G165="***","***",IFERROR(SUMIFS(DATA_FINAL!$AG$5:$AG$350,DATA_FINAL!$A$5:$A$350,$F165),"")))))</f>
        <v>***</v>
      </c>
      <c r="O165" s="307" t="str">
        <f t="shared" si="21"/>
        <v>***</v>
      </c>
    </row>
    <row r="166" spans="4:15" x14ac:dyDescent="0.35">
      <c r="D166" t="str">
        <f>IFERROR(VLOOKUP($A166,KEY!$J$17:$K$48,2,FALSE),"")</f>
        <v/>
      </c>
      <c r="G166" s="64" t="str">
        <f>IF(E166="","***",IF(E166="*N",D166,IF(E166="*H",AA$10,IF(E166="*T","TOTAL (Store Count: "&amp;B165&amp;")",IFERROR(VLOOKUP(F166,DATA_FINAL!$A$5:$G$324,7,FALSE),"")))))</f>
        <v>***</v>
      </c>
      <c r="H166" s="71" t="str">
        <f>IF($G166=$D166,AF$9,IF($G166=$AA$10,AF$10,IF(LEFT($G166,5)=LEFT($AA$11,5),SUMIFS(DATA_FINAL!$AC$5:$AC$350,DATA_FINAL!$B$5:$B$350,$C166,DATA_FINAL!$D$5:$D$350,$D166),IF($G166="***","***",IFERROR(SUMIFS(DATA_FINAL!$AC$5:$AC$350,DATA_FINAL!$A$5:$A$350,$F166),"")))))</f>
        <v>***</v>
      </c>
      <c r="I166" s="72" t="str">
        <f>IF($G166=$D166,AB$9,IF($G166=$AA$10,AB$10,IF(LEFT($G166,5)=LEFT($AA$11,5),SUMIFS(DATA_FINAL!$P$5:$P$350,DATA_FINAL!$B$5:$B$350,$C166,DATA_FINAL!$D$5:$D$350,$D166),IF($G166="***","***",IFERROR(SUMIFS(DATA_FINAL!$P$5:$P$350,DATA_FINAL!$A$5:$A$350,$F166),"")))))</f>
        <v>***</v>
      </c>
      <c r="J166" s="72" t="str">
        <f>IF($G166=$D166,AC$9,IF($G166=$AA$10,AC$10,IF(LEFT($G166,5)=LEFT($AA$11,5),SUMIFS(DATA_FINAL!$S$5:$S$350,DATA_FINAL!$B$5:$B$350,$C166,DATA_FINAL!$D$5:$D$350,$D166),IF($G166="***","***",IFERROR(SUMIFS(DATA_FINAL!$S$5:$S$350,DATA_FINAL!$A$5:$A$350,$F166),"")))))</f>
        <v>***</v>
      </c>
      <c r="K166" s="84" t="str">
        <f t="shared" si="23"/>
        <v>***</v>
      </c>
      <c r="L166" s="72" t="str">
        <f t="shared" si="24"/>
        <v>***</v>
      </c>
      <c r="M166" s="72" t="str">
        <f t="shared" si="25"/>
        <v>***</v>
      </c>
      <c r="N166" s="71" t="str">
        <f>IF($G166=$D166,AJ$9,IF($G166=$AA$10,AJ$10,IF(LEFT($G166,5)=LEFT($AA$11,5),SUMIFS(DATA_FINAL!$AG$5:$AG$350,DATA_FINAL!$B$5:$B$350,$C166,DATA_FINAL!$D$5:$D$350,$D166),IF($G166="***","***",IFERROR(SUMIFS(DATA_FINAL!$AG$5:$AG$350,DATA_FINAL!$A$5:$A$350,$F166),"")))))</f>
        <v>***</v>
      </c>
      <c r="O166" s="307" t="str">
        <f t="shared" si="21"/>
        <v>***</v>
      </c>
    </row>
    <row r="167" spans="4:15" x14ac:dyDescent="0.35">
      <c r="D167" t="str">
        <f>IFERROR(VLOOKUP($A167,KEY!$J$17:$K$48,2,FALSE),"")</f>
        <v/>
      </c>
      <c r="G167" s="64" t="str">
        <f>IF(E167="","***",IF(E167="*N",D167,IF(E167="*H",AA$10,IF(E167="*T","TOTAL (Store Count: "&amp;B166&amp;")",IFERROR(VLOOKUP(F167,DATA_FINAL!$A$5:$G$324,7,FALSE),"")))))</f>
        <v>***</v>
      </c>
      <c r="H167" s="71" t="str">
        <f>IF($G167=$D167,AF$9,IF($G167=$AA$10,AF$10,IF(LEFT($G167,5)=LEFT($AA$11,5),SUMIFS(DATA_FINAL!$AC$5:$AC$350,DATA_FINAL!$B$5:$B$350,$C167,DATA_FINAL!$D$5:$D$350,$D167),IF($G167="***","***",IFERROR(SUMIFS(DATA_FINAL!$AC$5:$AC$350,DATA_FINAL!$A$5:$A$350,$F167),"")))))</f>
        <v>***</v>
      </c>
      <c r="I167" s="72" t="str">
        <f>IF($G167=$D167,AB$9,IF($G167=$AA$10,AB$10,IF(LEFT($G167,5)=LEFT($AA$11,5),SUMIFS(DATA_FINAL!$P$5:$P$350,DATA_FINAL!$B$5:$B$350,$C167,DATA_FINAL!$D$5:$D$350,$D167),IF($G167="***","***",IFERROR(SUMIFS(DATA_FINAL!$P$5:$P$350,DATA_FINAL!$A$5:$A$350,$F167),"")))))</f>
        <v>***</v>
      </c>
      <c r="J167" s="72" t="str">
        <f>IF($G167=$D167,AC$9,IF($G167=$AA$10,AC$10,IF(LEFT($G167,5)=LEFT($AA$11,5),SUMIFS(DATA_FINAL!$S$5:$S$350,DATA_FINAL!$B$5:$B$350,$C167,DATA_FINAL!$D$5:$D$350,$D167),IF($G167="***","***",IFERROR(SUMIFS(DATA_FINAL!$S$5:$S$350,DATA_FINAL!$A$5:$A$350,$F167),"")))))</f>
        <v>***</v>
      </c>
      <c r="K167" s="84" t="str">
        <f t="shared" si="23"/>
        <v>***</v>
      </c>
      <c r="L167" s="72" t="str">
        <f t="shared" si="24"/>
        <v>***</v>
      </c>
      <c r="M167" s="72" t="str">
        <f t="shared" si="25"/>
        <v>***</v>
      </c>
      <c r="N167" s="71" t="str">
        <f>IF($G167=$D167,AJ$9,IF($G167=$AA$10,AJ$10,IF(LEFT($G167,5)=LEFT($AA$11,5),SUMIFS(DATA_FINAL!$AG$5:$AG$350,DATA_FINAL!$B$5:$B$350,$C167,DATA_FINAL!$D$5:$D$350,$D167),IF($G167="***","***",IFERROR(SUMIFS(DATA_FINAL!$AG$5:$AG$350,DATA_FINAL!$A$5:$A$350,$F167),"")))))</f>
        <v>***</v>
      </c>
      <c r="O167" s="307" t="str">
        <f t="shared" si="21"/>
        <v>***</v>
      </c>
    </row>
    <row r="168" spans="4:15" x14ac:dyDescent="0.35">
      <c r="D168" t="str">
        <f>IFERROR(VLOOKUP($A168,KEY!$J$17:$K$48,2,FALSE),"")</f>
        <v/>
      </c>
      <c r="G168" s="64" t="str">
        <f>IF(E168="","***",IF(E168="*N",D168,IF(E168="*H",AA$10,IF(E168="*T","TOTAL (Store Count: "&amp;B167&amp;")",IFERROR(VLOOKUP(F168,DATA_FINAL!$A$5:$G$324,7,FALSE),"")))))</f>
        <v>***</v>
      </c>
      <c r="H168" s="71" t="str">
        <f>IF($G168=$D168,AF$9,IF($G168=$AA$10,AF$10,IF(LEFT($G168,5)=LEFT($AA$11,5),SUMIFS(DATA_FINAL!$AC$5:$AC$350,DATA_FINAL!$B$5:$B$350,$C168,DATA_FINAL!$D$5:$D$350,$D168),IF($G168="***","***",IFERROR(SUMIFS(DATA_FINAL!$AC$5:$AC$350,DATA_FINAL!$A$5:$A$350,$F168),"")))))</f>
        <v>***</v>
      </c>
      <c r="I168" s="72" t="str">
        <f>IF($G168=$D168,AB$9,IF($G168=$AA$10,AB$10,IF(LEFT($G168,5)=LEFT($AA$11,5),SUMIFS(DATA_FINAL!$P$5:$P$350,DATA_FINAL!$B$5:$B$350,$C168,DATA_FINAL!$D$5:$D$350,$D168),IF($G168="***","***",IFERROR(SUMIFS(DATA_FINAL!$P$5:$P$350,DATA_FINAL!$A$5:$A$350,$F168),"")))))</f>
        <v>***</v>
      </c>
      <c r="J168" s="72" t="str">
        <f>IF($G168=$D168,AC$9,IF($G168=$AA$10,AC$10,IF(LEFT($G168,5)=LEFT($AA$11,5),SUMIFS(DATA_FINAL!$S$5:$S$350,DATA_FINAL!$B$5:$B$350,$C168,DATA_FINAL!$D$5:$D$350,$D168),IF($G168="***","***",IFERROR(SUMIFS(DATA_FINAL!$S$5:$S$350,DATA_FINAL!$A$5:$A$350,$F168),"")))))</f>
        <v>***</v>
      </c>
      <c r="K168" s="84" t="str">
        <f t="shared" si="23"/>
        <v>***</v>
      </c>
      <c r="L168" s="72" t="str">
        <f t="shared" si="24"/>
        <v>***</v>
      </c>
      <c r="M168" s="72" t="str">
        <f t="shared" si="25"/>
        <v>***</v>
      </c>
      <c r="N168" s="71" t="str">
        <f>IF($G168=$D168,AJ$9,IF($G168=$AA$10,AJ$10,IF(LEFT($G168,5)=LEFT($AA$11,5),SUMIFS(DATA_FINAL!$AG$5:$AG$350,DATA_FINAL!$B$5:$B$350,$C168,DATA_FINAL!$D$5:$D$350,$D168),IF($G168="***","***",IFERROR(SUMIFS(DATA_FINAL!$AG$5:$AG$350,DATA_FINAL!$A$5:$A$350,$F168),"")))))</f>
        <v>***</v>
      </c>
      <c r="O168" s="307" t="str">
        <f t="shared" si="21"/>
        <v>***</v>
      </c>
    </row>
    <row r="169" spans="4:15" x14ac:dyDescent="0.35">
      <c r="D169" t="str">
        <f>IFERROR(VLOOKUP($A169,KEY!$J$17:$K$48,2,FALSE),"")</f>
        <v/>
      </c>
      <c r="G169" s="64" t="str">
        <f>IF(E169="","***",IF(E169="*N",D169,IF(E169="*H",AA$10,IF(E169="*T","TOTAL (Store Count: "&amp;B168&amp;")",IFERROR(VLOOKUP(F169,DATA_FINAL!$A$5:$G$324,7,FALSE),"")))))</f>
        <v>***</v>
      </c>
      <c r="H169" s="71" t="str">
        <f>IF($G169=$D169,AF$9,IF($G169=$AA$10,AF$10,IF(LEFT($G169,5)=LEFT($AA$11,5),SUMIFS(DATA_FINAL!$AC$5:$AC$350,DATA_FINAL!$B$5:$B$350,$C169,DATA_FINAL!$D$5:$D$350,$D169),IF($G169="***","***",IFERROR(SUMIFS(DATA_FINAL!$AC$5:$AC$350,DATA_FINAL!$A$5:$A$350,$F169),"")))))</f>
        <v>***</v>
      </c>
      <c r="I169" s="72" t="str">
        <f>IF($G169=$D169,AB$9,IF($G169=$AA$10,AB$10,IF(LEFT($G169,5)=LEFT($AA$11,5),SUMIFS(DATA_FINAL!$P$5:$P$350,DATA_FINAL!$B$5:$B$350,$C169,DATA_FINAL!$D$5:$D$350,$D169),IF($G169="***","***",IFERROR(SUMIFS(DATA_FINAL!$P$5:$P$350,DATA_FINAL!$A$5:$A$350,$F169),"")))))</f>
        <v>***</v>
      </c>
      <c r="J169" s="72" t="str">
        <f>IF($G169=$D169,AC$9,IF($G169=$AA$10,AC$10,IF(LEFT($G169,5)=LEFT($AA$11,5),SUMIFS(DATA_FINAL!$S$5:$S$350,DATA_FINAL!$B$5:$B$350,$C169,DATA_FINAL!$D$5:$D$350,$D169),IF($G169="***","***",IFERROR(SUMIFS(DATA_FINAL!$S$5:$S$350,DATA_FINAL!$A$5:$A$350,$F169),"")))))</f>
        <v>***</v>
      </c>
      <c r="K169" s="84" t="str">
        <f t="shared" si="23"/>
        <v>***</v>
      </c>
      <c r="L169" s="72" t="str">
        <f t="shared" si="24"/>
        <v>***</v>
      </c>
      <c r="M169" s="72" t="str">
        <f t="shared" si="25"/>
        <v>***</v>
      </c>
      <c r="N169" s="71" t="str">
        <f>IF($G169=$D169,AJ$9,IF($G169=$AA$10,AJ$10,IF(LEFT($G169,5)=LEFT($AA$11,5),SUMIFS(DATA_FINAL!$AG$5:$AG$350,DATA_FINAL!$B$5:$B$350,$C169,DATA_FINAL!$D$5:$D$350,$D169),IF($G169="***","***",IFERROR(SUMIFS(DATA_FINAL!$AG$5:$AG$350,DATA_FINAL!$A$5:$A$350,$F169),"")))))</f>
        <v>***</v>
      </c>
      <c r="O169" s="307" t="str">
        <f t="shared" si="21"/>
        <v>***</v>
      </c>
    </row>
    <row r="170" spans="4:15" x14ac:dyDescent="0.35">
      <c r="D170" t="str">
        <f>IFERROR(VLOOKUP($A170,KEY!$J$17:$K$48,2,FALSE),"")</f>
        <v/>
      </c>
      <c r="G170" s="64" t="str">
        <f>IF(E170="","***",IF(E170="*N",D170,IF(E170="*H",AA$10,IF(E170="*T","TOTAL (Store Count: "&amp;B169&amp;")",IFERROR(VLOOKUP(F170,DATA_FINAL!$A$5:$G$324,7,FALSE),"")))))</f>
        <v>***</v>
      </c>
      <c r="H170" s="71" t="str">
        <f>IF($G170=$D170,AF$9,IF($G170=$AA$10,AF$10,IF(LEFT($G170,5)=LEFT($AA$11,5),SUMIFS(DATA_FINAL!$AC$5:$AC$350,DATA_FINAL!$B$5:$B$350,$C170,DATA_FINAL!$D$5:$D$350,$D170),IF($G170="***","***",IFERROR(SUMIFS(DATA_FINAL!$AC$5:$AC$350,DATA_FINAL!$A$5:$A$350,$F170),"")))))</f>
        <v>***</v>
      </c>
      <c r="I170" s="72" t="str">
        <f>IF($G170=$D170,AB$9,IF($G170=$AA$10,AB$10,IF(LEFT($G170,5)=LEFT($AA$11,5),SUMIFS(DATA_FINAL!$P$5:$P$350,DATA_FINAL!$B$5:$B$350,$C170,DATA_FINAL!$D$5:$D$350,$D170),IF($G170="***","***",IFERROR(SUMIFS(DATA_FINAL!$P$5:$P$350,DATA_FINAL!$A$5:$A$350,$F170),"")))))</f>
        <v>***</v>
      </c>
      <c r="J170" s="72" t="str">
        <f>IF($G170=$D170,AC$9,IF($G170=$AA$10,AC$10,IF(LEFT($G170,5)=LEFT($AA$11,5),SUMIFS(DATA_FINAL!$S$5:$S$350,DATA_FINAL!$B$5:$B$350,$C170,DATA_FINAL!$D$5:$D$350,$D170),IF($G170="***","***",IFERROR(SUMIFS(DATA_FINAL!$S$5:$S$350,DATA_FINAL!$A$5:$A$350,$F170),"")))))</f>
        <v>***</v>
      </c>
      <c r="K170" s="84" t="str">
        <f t="shared" si="23"/>
        <v>***</v>
      </c>
      <c r="L170" s="72" t="str">
        <f t="shared" si="24"/>
        <v>***</v>
      </c>
      <c r="M170" s="72" t="str">
        <f t="shared" si="25"/>
        <v>***</v>
      </c>
      <c r="N170" s="71" t="str">
        <f>IF($G170=$D170,AJ$9,IF($G170=$AA$10,AJ$10,IF(LEFT($G170,5)=LEFT($AA$11,5),SUMIFS(DATA_FINAL!$AG$5:$AG$350,DATA_FINAL!$B$5:$B$350,$C170,DATA_FINAL!$D$5:$D$350,$D170),IF($G170="***","***",IFERROR(SUMIFS(DATA_FINAL!$AG$5:$AG$350,DATA_FINAL!$A$5:$A$350,$F170),"")))))</f>
        <v>***</v>
      </c>
      <c r="O170" s="307" t="str">
        <f t="shared" si="21"/>
        <v>***</v>
      </c>
    </row>
  </sheetData>
  <mergeCells count="3">
    <mergeCell ref="H1:J1"/>
    <mergeCell ref="G6:G7"/>
    <mergeCell ref="H2:J2"/>
  </mergeCells>
  <conditionalFormatting sqref="G9:G170">
    <cfRule type="expression" dxfId="16" priority="21">
      <formula>$E9="*N"</formula>
    </cfRule>
    <cfRule type="expression" dxfId="15" priority="22">
      <formula>$E9="*H"</formula>
    </cfRule>
    <cfRule type="cellIs" dxfId="14" priority="23" operator="equal">
      <formula>"**"</formula>
    </cfRule>
  </conditionalFormatting>
  <conditionalFormatting sqref="G9:O170">
    <cfRule type="cellIs" dxfId="13" priority="4" stopIfTrue="1" operator="equal">
      <formula>"***"</formula>
    </cfRule>
    <cfRule type="expression" dxfId="12" priority="5" stopIfTrue="1">
      <formula>$E9="*T"</formula>
    </cfRule>
  </conditionalFormatting>
  <conditionalFormatting sqref="H9:O170">
    <cfRule type="expression" dxfId="11" priority="6" stopIfTrue="1">
      <formula>$E9="*H"</formula>
    </cfRule>
    <cfRule type="cellIs" dxfId="10" priority="7" operator="equal">
      <formula>"**"</formula>
    </cfRule>
  </conditionalFormatting>
  <conditionalFormatting sqref="K7">
    <cfRule type="colorScale" priority="3">
      <colorScale>
        <cfvo type="percent" val="0"/>
        <cfvo type="percent" val="50"/>
        <cfvo type="percent" val="100"/>
        <color rgb="FFFF3437"/>
        <color rgb="FFFFFF00"/>
        <color rgb="FF92D050"/>
      </colorScale>
    </cfRule>
  </conditionalFormatting>
  <conditionalFormatting sqref="K9:K170">
    <cfRule type="colorScale" priority="10">
      <colorScale>
        <cfvo type="percent" val="3"/>
        <cfvo type="percent" val="5"/>
        <cfvo type="percent" val="7"/>
        <color rgb="FFFF3437"/>
        <color rgb="FFFFFF00"/>
        <color rgb="FF92D050"/>
      </colorScale>
    </cfRule>
  </conditionalFormatting>
  <conditionalFormatting sqref="L7">
    <cfRule type="colorScale" priority="2">
      <colorScale>
        <cfvo type="num" val="50"/>
        <cfvo type="num" val="75"/>
        <cfvo type="num" val="100"/>
        <color rgb="FF92D050"/>
        <color rgb="FFFFFF00"/>
        <color rgb="FFFF3437"/>
      </colorScale>
    </cfRule>
  </conditionalFormatting>
  <conditionalFormatting sqref="L9:L170">
    <cfRule type="colorScale" priority="9">
      <colorScale>
        <cfvo type="num" val="50"/>
        <cfvo type="num" val="75"/>
        <cfvo type="num" val="100"/>
        <color rgb="FF92D050"/>
        <color rgb="FFFFFF00"/>
        <color rgb="FFFF3437"/>
      </colorScale>
    </cfRule>
  </conditionalFormatting>
  <conditionalFormatting sqref="M7">
    <cfRule type="colorScale" priority="1">
      <colorScale>
        <cfvo type="num" val="500"/>
        <cfvo type="num" val="625"/>
        <cfvo type="num" val="750"/>
        <color rgb="FF92D050"/>
        <color rgb="FFFFFF00"/>
        <color rgb="FFFF3437"/>
      </colorScale>
    </cfRule>
  </conditionalFormatting>
  <conditionalFormatting sqref="M9:M170">
    <cfRule type="colorScale" priority="8">
      <colorScale>
        <cfvo type="num" val="500"/>
        <cfvo type="num" val="625"/>
        <cfvo type="num" val="750"/>
        <color rgb="FF92D050"/>
        <color rgb="FFFFFF00"/>
        <color rgb="FFFF3437"/>
      </colorScale>
    </cfRule>
  </conditionalFormatting>
  <dataValidations count="1">
    <dataValidation type="list" allowBlank="1" showInputMessage="1" showErrorMessage="1" sqref="H1:J1" xr:uid="{1F582AD0-CEA7-CB4E-8A2B-8E7A3346A214}">
      <formula1>$AA$1:$AD$1</formula1>
    </dataValidation>
  </dataValidations>
  <pageMargins left="0.7" right="0.7" top="0.75" bottom="0.75" header="0.3" footer="0.3"/>
  <pageSetup scale="52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CA2D1FE-B3E6-FE46-A4D5-C44BDC29B555}">
          <x14:formula1>
            <xm:f>DATA_FINAL!$AS$1:$AU$1</xm:f>
          </x14:formula1>
          <xm:sqref>H2:J2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822EEC-0F2C-F443-8A08-90287E469887}">
  <sheetPr>
    <tabColor rgb="FF00B0F0"/>
  </sheetPr>
  <dimension ref="A1:BB332"/>
  <sheetViews>
    <sheetView topLeftCell="G1" zoomScale="85" zoomScaleNormal="85" workbookViewId="0">
      <selection activeCell="P200" sqref="P200:P253"/>
    </sheetView>
  </sheetViews>
  <sheetFormatPr defaultColWidth="11.453125" defaultRowHeight="14.5" x14ac:dyDescent="0.35"/>
  <cols>
    <col min="1" max="1" width="48.81640625" hidden="1" customWidth="1"/>
    <col min="2" max="4" width="17.453125" hidden="1" customWidth="1"/>
    <col min="5" max="5" width="28.453125" hidden="1" customWidth="1"/>
    <col min="6" max="6" width="27.453125" hidden="1" customWidth="1"/>
    <col min="7" max="7" width="22.7265625" customWidth="1"/>
    <col min="8" max="9" width="11" customWidth="1"/>
    <col min="10" max="11" width="11" hidden="1" customWidth="1"/>
    <col min="12" max="13" width="11" customWidth="1"/>
    <col min="14" max="14" width="11" hidden="1" customWidth="1"/>
    <col min="15" max="27" width="11" customWidth="1"/>
    <col min="28" max="28" width="12.453125" customWidth="1"/>
    <col min="29" max="30" width="11" customWidth="1"/>
    <col min="31" max="31" width="12.81640625" bestFit="1" customWidth="1"/>
    <col min="32" max="32" width="11" customWidth="1"/>
    <col min="36" max="37" width="32.453125" customWidth="1"/>
    <col min="39" max="41" width="0" style="32" hidden="1" customWidth="1"/>
    <col min="42" max="43" width="0" hidden="1" customWidth="1"/>
    <col min="44" max="48" width="0" style="32" hidden="1" customWidth="1"/>
    <col min="49" max="54" width="0" hidden="1" customWidth="1"/>
  </cols>
  <sheetData>
    <row r="1" spans="1:54" ht="25" customHeight="1" thickBot="1" x14ac:dyDescent="0.4">
      <c r="G1" s="8" t="s">
        <v>39</v>
      </c>
      <c r="AS1" s="32" t="s">
        <v>40</v>
      </c>
      <c r="AT1" s="32" t="s">
        <v>41</v>
      </c>
      <c r="AU1" s="32" t="s">
        <v>37</v>
      </c>
    </row>
    <row r="2" spans="1:54" ht="29.25" customHeight="1" x14ac:dyDescent="0.35">
      <c r="D2" s="9"/>
      <c r="E2" s="9"/>
      <c r="F2" s="9"/>
      <c r="G2" s="434" t="s">
        <v>10</v>
      </c>
      <c r="H2" s="434"/>
      <c r="I2" s="434"/>
      <c r="J2" s="434"/>
      <c r="K2" s="434"/>
      <c r="L2" s="434"/>
      <c r="M2" s="434"/>
      <c r="N2" s="434"/>
      <c r="O2" s="434"/>
      <c r="P2" s="434"/>
      <c r="Q2" s="434"/>
      <c r="R2" s="434"/>
      <c r="S2" s="434"/>
      <c r="T2" s="434"/>
      <c r="U2" s="434"/>
      <c r="V2" s="434"/>
      <c r="W2" s="434"/>
      <c r="X2" s="434"/>
      <c r="Y2" s="434"/>
      <c r="Z2" s="434"/>
      <c r="AA2" s="434"/>
      <c r="AB2" s="434"/>
      <c r="AC2" s="434"/>
      <c r="AD2" s="434"/>
      <c r="AE2" s="434"/>
      <c r="AF2" s="434"/>
      <c r="AG2" s="10"/>
    </row>
    <row r="3" spans="1:54" x14ac:dyDescent="0.35">
      <c r="D3" s="9"/>
      <c r="E3" s="9"/>
      <c r="F3" s="9"/>
      <c r="G3" s="31"/>
      <c r="H3" s="432" t="s">
        <v>42</v>
      </c>
      <c r="I3" s="433"/>
      <c r="J3" s="433"/>
      <c r="K3" s="433"/>
      <c r="L3" s="433"/>
      <c r="M3" s="433"/>
      <c r="N3" s="433"/>
      <c r="O3" s="433"/>
      <c r="P3" s="433"/>
      <c r="Q3" s="432" t="s">
        <v>43</v>
      </c>
      <c r="R3" s="433"/>
      <c r="S3" s="433"/>
      <c r="T3" s="433"/>
      <c r="U3" s="432" t="s">
        <v>44</v>
      </c>
      <c r="V3" s="433"/>
      <c r="W3" s="433"/>
      <c r="X3" s="433"/>
      <c r="Y3" s="433"/>
      <c r="Z3" s="432" t="s">
        <v>45</v>
      </c>
      <c r="AA3" s="433"/>
      <c r="AB3" s="433"/>
      <c r="AC3" s="432" t="s">
        <v>46</v>
      </c>
      <c r="AD3" s="433"/>
      <c r="AE3" s="433"/>
      <c r="AF3" s="433"/>
      <c r="AG3" s="11"/>
      <c r="AM3" s="310" t="s">
        <v>47</v>
      </c>
      <c r="AN3" s="310"/>
      <c r="AO3" s="310"/>
      <c r="AP3" s="310"/>
      <c r="AQ3" s="311"/>
      <c r="AR3" s="310" t="s">
        <v>29</v>
      </c>
      <c r="AS3" s="310"/>
      <c r="AT3" s="310"/>
      <c r="AU3" s="310"/>
      <c r="AV3" s="316" t="e">
        <f>#REF!</f>
        <v>#REF!</v>
      </c>
      <c r="AW3" s="311"/>
      <c r="AX3" s="310" t="s">
        <v>48</v>
      </c>
      <c r="AY3" s="310"/>
      <c r="AZ3" s="310"/>
      <c r="BA3" s="310"/>
      <c r="BB3" s="316" t="str">
        <f>'By Market'!$H$3</f>
        <v>CPS</v>
      </c>
    </row>
    <row r="4" spans="1:54" ht="39" x14ac:dyDescent="0.35">
      <c r="D4" s="9"/>
      <c r="E4" s="9"/>
      <c r="F4" s="9"/>
      <c r="G4" s="31" t="s">
        <v>49</v>
      </c>
      <c r="H4" s="31" t="s">
        <v>50</v>
      </c>
      <c r="I4" s="432" t="s">
        <v>51</v>
      </c>
      <c r="J4" s="433"/>
      <c r="K4" s="433"/>
      <c r="L4" s="31" t="s">
        <v>52</v>
      </c>
      <c r="M4" s="432" t="s">
        <v>53</v>
      </c>
      <c r="N4" s="433"/>
      <c r="O4" s="31" t="s">
        <v>54</v>
      </c>
      <c r="P4" s="31" t="s">
        <v>55</v>
      </c>
      <c r="Q4" s="31" t="s">
        <v>56</v>
      </c>
      <c r="R4" s="31" t="s">
        <v>57</v>
      </c>
      <c r="S4" s="31" t="s">
        <v>4</v>
      </c>
      <c r="T4" s="31" t="s">
        <v>58</v>
      </c>
      <c r="U4" s="31" t="s">
        <v>59</v>
      </c>
      <c r="V4" s="31" t="s">
        <v>60</v>
      </c>
      <c r="W4" s="31" t="s">
        <v>61</v>
      </c>
      <c r="X4" s="31" t="s">
        <v>62</v>
      </c>
      <c r="Y4" s="31" t="s">
        <v>63</v>
      </c>
      <c r="Z4" s="31" t="s">
        <v>64</v>
      </c>
      <c r="AA4" s="31" t="s">
        <v>65</v>
      </c>
      <c r="AB4" s="31" t="s">
        <v>32</v>
      </c>
      <c r="AC4" s="31" t="s">
        <v>2</v>
      </c>
      <c r="AD4" s="31" t="s">
        <v>6</v>
      </c>
      <c r="AE4" s="31" t="s">
        <v>7</v>
      </c>
      <c r="AF4" s="31" t="s">
        <v>33</v>
      </c>
      <c r="AG4" s="12" t="s">
        <v>66</v>
      </c>
      <c r="AM4" s="306" t="s">
        <v>67</v>
      </c>
      <c r="AN4" s="306" t="s">
        <v>68</v>
      </c>
      <c r="AO4" s="306" t="s">
        <v>69</v>
      </c>
      <c r="AP4" s="306" t="s">
        <v>70</v>
      </c>
      <c r="AQ4" s="22"/>
      <c r="AR4" s="306" t="s">
        <v>67</v>
      </c>
      <c r="AS4" s="306" t="s">
        <v>68</v>
      </c>
      <c r="AT4" s="306" t="s">
        <v>69</v>
      </c>
      <c r="AU4" s="306" t="s">
        <v>70</v>
      </c>
      <c r="AV4" s="306" t="s">
        <v>71</v>
      </c>
      <c r="AW4" s="22"/>
      <c r="AX4" s="306" t="s">
        <v>67</v>
      </c>
      <c r="AY4" s="306" t="s">
        <v>68</v>
      </c>
      <c r="AZ4" s="306" t="s">
        <v>69</v>
      </c>
      <c r="BA4" s="306" t="s">
        <v>70</v>
      </c>
      <c r="BB4" s="306" t="s">
        <v>71</v>
      </c>
    </row>
    <row r="5" spans="1:54" ht="15" customHeight="1" x14ac:dyDescent="0.35">
      <c r="A5" t="str">
        <f t="shared" ref="A5:A49" si="0">$G$2&amp;"-"&amp;G5</f>
        <v>AutoTrader-Penske Chevrolet</v>
      </c>
      <c r="B5" t="str">
        <f>IF(G5="","",G2)</f>
        <v>AutoTrader</v>
      </c>
      <c r="C5" t="str">
        <f>IFERROR(VLOOKUP(G5,KEY!$D$6:$F$76,2,),"")</f>
        <v>Chevrolet</v>
      </c>
      <c r="D5" t="str">
        <f>IFERROR(VLOOKUP(G5,KEY!$D$6:$F$76,3,),"")</f>
        <v>PAG WEST</v>
      </c>
      <c r="E5" t="str">
        <f t="shared" ref="E5:E36" si="1">IF(C5="","",B5&amp;"-"&amp;C5&amp;"-"&amp;AV5)</f>
        <v>AutoTrader-Chevrolet-0</v>
      </c>
      <c r="F5" t="str">
        <f t="shared" ref="F5:F36" si="2">IF(D5="","",B5&amp;"-"&amp;D5&amp;"-"&amp;BB5)</f>
        <v>AutoTrader-PAG WEST-31</v>
      </c>
      <c r="G5" s="411" t="s">
        <v>72</v>
      </c>
      <c r="H5" s="386">
        <f>IF(G5="","",SUMIFS(INP_EOMDATA!I$4:I$2503,INP_EOMDATA!$F$4:$F$2503,$A5))</f>
        <v>4</v>
      </c>
      <c r="I5" s="387">
        <f>IF(G5="","",SUMIFS(INP_EOMDATA!J$4:J$2503,INP_EOMDATA!$F$4:$F$2503,$A5))</f>
        <v>5</v>
      </c>
      <c r="J5" s="388"/>
      <c r="K5" s="389"/>
      <c r="L5" s="387">
        <f>IF(G5="","",SUMIFS(INP_EOMDATA!K$4:K$2503,INP_EOMDATA!$F$4:$F$2503,$A5))</f>
        <v>37</v>
      </c>
      <c r="M5" s="390">
        <f>IF(G5="","",SUMIFS(INP_EOMDATA!L$4:L$2503,INP_EOMDATA!$F$4:$F$2503,$A5))</f>
        <v>5</v>
      </c>
      <c r="N5" s="391"/>
      <c r="O5" s="386">
        <f>IF(G5="","",SUMIFS(INP_EOMDATA!M$4:M$2503,INP_EOMDATA!$F$4:$F$2503,$A5))</f>
        <v>0</v>
      </c>
      <c r="P5" s="387">
        <f>IF(G5="","",SUMIFS(INP_EOMDATA!N$4:N$2503,INP_EOMDATA!$F$4:$F$2503,$A5)-O5)</f>
        <v>51</v>
      </c>
      <c r="Q5" s="387">
        <f>IF(G5="","",SUMIFS(INP_EOMDATA!O$4:O$2503,INP_EOMDATA!$F$4:$F$2503,$A5))</f>
        <v>1</v>
      </c>
      <c r="R5" s="387">
        <f>IF(G5="","",SUMIFS(INP_EOMDATA!P$4:P$2503,INP_EOMDATA!$F$4:$F$2503,$A5))</f>
        <v>6</v>
      </c>
      <c r="S5" s="387">
        <f>IF(G5="","",SUMIFS(INP_EOMDATA!Q$4:Q$2503,INP_EOMDATA!$F$4:$F$2503,$A5))</f>
        <v>7</v>
      </c>
      <c r="T5" s="392">
        <f>IF(G5="","",SUMIFS(INP_EOMDATA!R$4:R$2503,INP_EOMDATA!$F$4:$F$2503,$A5))</f>
        <v>0.13725490196078399</v>
      </c>
      <c r="U5" s="386">
        <f>IF(G5="","",SUMIFS(INP_EOMDATA!S$4:S$2503,INP_EOMDATA!$F$4:$F$2503,$A5))</f>
        <v>5</v>
      </c>
      <c r="V5" s="392">
        <f>IF(G5="","",SUMIFS(INP_EOMDATA!T$4:T$2503,INP_EOMDATA!$F$4:$F$2503,$A5))</f>
        <v>9.8039215686274495E-2</v>
      </c>
      <c r="W5" s="387">
        <f>IF(G5="","",SUMIFS(INP_EOMDATA!U$4:U$2503,INP_EOMDATA!$F$4:$F$2503,$A5))</f>
        <v>5</v>
      </c>
      <c r="X5" s="392">
        <f>IF(G5="","",SUMIFS(INP_EOMDATA!V$4:V$2503,INP_EOMDATA!$F$4:$F$2503,$A5))</f>
        <v>9.8039215686274495E-2</v>
      </c>
      <c r="Y5" s="387">
        <f>IF(G5="","",SUMIFS(INP_EOMDATA!W$4:W$2503,INP_EOMDATA!$F$4:$F$2503,$A5))</f>
        <v>5</v>
      </c>
      <c r="Z5" s="393">
        <f>IF(G5="","",SUMIFS(INP_EOMDATA!X$4:X$2503,INP_EOMDATA!$F$4:$F$2503,$A5))</f>
        <v>-4685.45</v>
      </c>
      <c r="AA5" s="393">
        <f>IF(G5="","",SUMIFS(INP_EOMDATA!Y$4:Y$2503,INP_EOMDATA!$F$4:$F$2503,$A5))</f>
        <v>13223.27</v>
      </c>
      <c r="AB5" s="393">
        <f>IF(G5="","",SUMIFS(INP_EOMDATA!Z$4:Z$2503,INP_EOMDATA!$F$4:$F$2503,$A5))</f>
        <v>8537.82</v>
      </c>
      <c r="AC5" s="393">
        <f>IF(G5="","",SUMIFS(WORKSHEET_VC!AO$5:AO$73,WORKSHEET_VC!$AN$5:$AN$73,$G5))</f>
        <v>10323.77</v>
      </c>
      <c r="AD5" s="393">
        <f>IF(G5="","",IFERROR(AC5/P5,0))</f>
        <v>202.42686274509805</v>
      </c>
      <c r="AE5" s="393">
        <f>IF(G5="","",IFERROR(AC5/S5,9999999))</f>
        <v>1474.8242857142857</v>
      </c>
      <c r="AF5" s="393">
        <f>IF(G5="","",AB5-AC5)</f>
        <v>-1785.9500000000007</v>
      </c>
      <c r="AG5" s="415">
        <v>124</v>
      </c>
      <c r="AJ5" s="13"/>
      <c r="AM5" s="32">
        <f>IF(G5="","",COUNTIF(G5:G59,"&lt;"&amp;G5)+1)</f>
        <v>39</v>
      </c>
      <c r="AN5" s="32">
        <f>IFERROR(RANK(T5,T5:T58,0)+(AM5/100),"")</f>
        <v>21.39</v>
      </c>
      <c r="AO5" s="32">
        <f>IFERROR(RANK(AD5,AD5:AD58,1)+(AM5/100),"")</f>
        <v>42.39</v>
      </c>
      <c r="AP5" s="32">
        <f>IFERROR(RANK(AE5,AE5:AE58,1)+(AM5/100),"")</f>
        <v>31.39</v>
      </c>
      <c r="AR5" s="32">
        <f>IF(G5="","",COUNTIFS(C5:C58,C5,AM5:AM58,"&lt;"&amp;AM5)+1)</f>
        <v>1</v>
      </c>
      <c r="AS5" s="32">
        <f>IF(G5="","",COUNTIFS(C5:C58,C5,AN5:AN58,"&lt;"&amp;AN5)+1)</f>
        <v>1</v>
      </c>
      <c r="AT5" s="32">
        <f>IF(G5="","",COUNTIFS(C5:C58,C5,AO5:AO58,"&lt;"&amp;AO5)+1)</f>
        <v>1</v>
      </c>
      <c r="AU5" s="32">
        <f>IF(G5="","",COUNTIFS(C5:C58,C5,AP5:AP58,"&lt;"&amp;AP5)+1)</f>
        <v>1</v>
      </c>
      <c r="AV5" s="32">
        <f>IF(G5="","",SUMIF(AR4:AU4,$AV$3,AR5:AU5))</f>
        <v>0</v>
      </c>
      <c r="AX5" s="32">
        <f>IF(G5="","",COUNTIFS(D5:D58,D5,AM5:AM58,"&lt;"&amp;AM5)+1)</f>
        <v>39</v>
      </c>
      <c r="AY5" s="32">
        <f>IF(G5="","",COUNTIFS(D5:D58,D5,AN5:AN58,"&lt;"&amp;AN5)+1)</f>
        <v>21</v>
      </c>
      <c r="AZ5" s="32">
        <f>IF(G5="","",COUNTIFS(D5:D58,D5,AO5:AO58,"&lt;"&amp;AO5)+1)</f>
        <v>42</v>
      </c>
      <c r="BA5" s="32">
        <f>IF(G5="","",COUNTIFS(D5:D58,D5,AP5:AP58,"&lt;"&amp;AP5)+1)</f>
        <v>31</v>
      </c>
      <c r="BB5" s="32">
        <f>IF(M5="","",SUMIF(AX4:BA4,$BB$3,AX5:BA5))</f>
        <v>31</v>
      </c>
    </row>
    <row r="6" spans="1:54" ht="15" customHeight="1" x14ac:dyDescent="0.35">
      <c r="A6" t="str">
        <f t="shared" si="0"/>
        <v>AutoTrader-Honda Leander</v>
      </c>
      <c r="B6" t="str">
        <f t="shared" ref="B6:B49" si="3">IF(G6="","",B5)</f>
        <v>AutoTrader</v>
      </c>
      <c r="C6" t="str">
        <f>IFERROR(VLOOKUP(G6,KEY!$D$6:$F$76,2,),"")</f>
        <v>Honda</v>
      </c>
      <c r="D6" t="str">
        <f>IFERROR(VLOOKUP(G6,KEY!$D$6:$F$76,3,),"")</f>
        <v>PAG WEST</v>
      </c>
      <c r="E6" t="str">
        <f t="shared" si="1"/>
        <v>AutoTrader-Honda-0</v>
      </c>
      <c r="F6" t="str">
        <f t="shared" si="2"/>
        <v>AutoTrader-PAG WEST-36</v>
      </c>
      <c r="G6" s="412" t="s">
        <v>73</v>
      </c>
      <c r="H6" s="386">
        <f>IF(G6="","",SUMIFS(INP_EOMDATA!I$4:I$2503,INP_EOMDATA!$F$4:$F$2503,$A6))</f>
        <v>0</v>
      </c>
      <c r="I6" s="387">
        <f>IF(G6="","",SUMIFS(INP_EOMDATA!J$4:J$2503,INP_EOMDATA!$F$4:$F$2503,$A6))</f>
        <v>11</v>
      </c>
      <c r="J6" s="388"/>
      <c r="K6" s="389"/>
      <c r="L6" s="387">
        <f>IF(G6="","",SUMIFS(INP_EOMDATA!K$4:K$2503,INP_EOMDATA!$F$4:$F$2503,$A6))</f>
        <v>43</v>
      </c>
      <c r="M6" s="390">
        <f>IF(G6="","",SUMIFS(INP_EOMDATA!L$4:L$2503,INP_EOMDATA!$F$4:$F$2503,$A6))</f>
        <v>0</v>
      </c>
      <c r="N6" s="391"/>
      <c r="O6" s="386">
        <f>IF(G6="","",SUMIFS(INP_EOMDATA!M$4:M$2503,INP_EOMDATA!$F$4:$F$2503,$A6))</f>
        <v>0</v>
      </c>
      <c r="P6" s="387">
        <f>IF(G6="","",SUMIFS(INP_EOMDATA!N$4:N$2503,INP_EOMDATA!$F$4:$F$2503,$A6)-O6)</f>
        <v>54</v>
      </c>
      <c r="Q6" s="387">
        <f>IF(G6="","",SUMIFS(INP_EOMDATA!O$4:O$2503,INP_EOMDATA!$F$4:$F$2503,$A6))</f>
        <v>0</v>
      </c>
      <c r="R6" s="387">
        <f>IF(G6="","",SUMIFS(INP_EOMDATA!P$4:P$2503,INP_EOMDATA!$F$4:$F$2503,$A6))</f>
        <v>4</v>
      </c>
      <c r="S6" s="387">
        <f>IF(G6="","",SUMIFS(INP_EOMDATA!Q$4:Q$2503,INP_EOMDATA!$F$4:$F$2503,$A6))</f>
        <v>4</v>
      </c>
      <c r="T6" s="392">
        <f>IF(G6="","",SUMIFS(INP_EOMDATA!R$4:R$2503,INP_EOMDATA!$F$4:$F$2503,$A6))</f>
        <v>7.4074074074074098E-2</v>
      </c>
      <c r="U6" s="386">
        <f>IF(G6="","",SUMIFS(INP_EOMDATA!S$4:S$2503,INP_EOMDATA!$F$4:$F$2503,$A6))</f>
        <v>10</v>
      </c>
      <c r="V6" s="392">
        <f>IF(G6="","",SUMIFS(INP_EOMDATA!T$4:T$2503,INP_EOMDATA!$F$4:$F$2503,$A6))</f>
        <v>0.18518518518518501</v>
      </c>
      <c r="W6" s="387">
        <f>IF(G6="","",SUMIFS(INP_EOMDATA!U$4:U$2503,INP_EOMDATA!$F$4:$F$2503,$A6))</f>
        <v>11</v>
      </c>
      <c r="X6" s="392">
        <f>IF(G6="","",SUMIFS(INP_EOMDATA!V$4:V$2503,INP_EOMDATA!$F$4:$F$2503,$A6))</f>
        <v>0.203703703703704</v>
      </c>
      <c r="Y6" s="387">
        <f>IF(G6="","",SUMIFS(INP_EOMDATA!W$4:W$2503,INP_EOMDATA!$F$4:$F$2503,$A6))</f>
        <v>8</v>
      </c>
      <c r="Z6" s="393">
        <f>IF(G6="","",SUMIFS(INP_EOMDATA!X$4:X$2503,INP_EOMDATA!$F$4:$F$2503,$A6))</f>
        <v>2417.36</v>
      </c>
      <c r="AA6" s="393">
        <f>IF(G6="","",SUMIFS(INP_EOMDATA!Y$4:Y$2503,INP_EOMDATA!$F$4:$F$2503,$A6))</f>
        <v>9593.65</v>
      </c>
      <c r="AB6" s="393">
        <f>IF(G6="","",SUMIFS(INP_EOMDATA!Z$4:Z$2503,INP_EOMDATA!$F$4:$F$2503,$A6))</f>
        <v>12011.01</v>
      </c>
      <c r="AC6" s="393">
        <f>IF(G6="","",SUMIFS(WORKSHEET_VC!AO$5:AO$73,WORKSHEET_VC!$AN$5:$AN$73,$G6))</f>
        <v>9940</v>
      </c>
      <c r="AD6" s="393">
        <f t="shared" ref="AD6:AD49" si="4">IF(G6="","",IFERROR(AC6/P6,0))</f>
        <v>184.07407407407408</v>
      </c>
      <c r="AE6" s="393">
        <f t="shared" ref="AE6:AE49" si="5">IF(G6="","",IFERROR(AC6/S6,9999999))</f>
        <v>2485</v>
      </c>
      <c r="AF6" s="393">
        <f t="shared" ref="AF6:AF49" si="6">IF(G6="","",AB6-AC6)</f>
        <v>2071.0100000000002</v>
      </c>
      <c r="AG6" s="415">
        <v>232</v>
      </c>
      <c r="AJ6" s="13"/>
      <c r="AM6" s="32">
        <f>IF(G6="","",COUNTIF(G5:G59,"&lt;"&amp;G6)+1)</f>
        <v>18</v>
      </c>
      <c r="AN6" s="32">
        <f>IFERROR(RANK(T6,T5:T58,0)+(AM6/100),"")</f>
        <v>31.18</v>
      </c>
      <c r="AO6" s="32">
        <f>IFERROR(RANK(AD6,AD5:AD58,1)+(AM6/100),"")</f>
        <v>38.18</v>
      </c>
      <c r="AP6" s="32">
        <f>IFERROR(RANK(AE6,AE5:AE58,1)+(AM6/100),"")</f>
        <v>36.18</v>
      </c>
      <c r="AR6" s="32">
        <f>IF(G6="","",COUNTIFS(C5:C58,C6,AM5:AM58,"&lt;"&amp;AM6)+1)</f>
        <v>2</v>
      </c>
      <c r="AS6" s="32">
        <f>IF(G6="","",COUNTIFS(C5:C58,C6,AN5:AN58,"&lt;"&amp;AN6)+1)</f>
        <v>3</v>
      </c>
      <c r="AT6" s="32">
        <f>IF(G6="","",COUNTIFS(C5:C58,C6,AO5:AO58,"&lt;"&amp;AO6)+1)</f>
        <v>6</v>
      </c>
      <c r="AU6" s="32">
        <f>IF(G6="","",COUNTIFS(C5:C58,C6,AP5:AP58,"&lt;"&amp;AP6)+1)</f>
        <v>5</v>
      </c>
      <c r="AV6" s="32">
        <f>IF(G6="","",SUMIF(AR4:AU4,$AV$3,AR6:AU6))</f>
        <v>0</v>
      </c>
      <c r="AX6" s="32">
        <f>IF(G6="","",COUNTIFS(D5:D58,D6,AM5:AM58,"&lt;"&amp;AM6)+1)</f>
        <v>18</v>
      </c>
      <c r="AY6" s="32">
        <f>IF(G6="","",COUNTIFS(D5:D58,D6,AN5:AN58,"&lt;"&amp;AN6)+1)</f>
        <v>31</v>
      </c>
      <c r="AZ6" s="32">
        <f>IF(G6="","",COUNTIFS(D5:D58,D6,AO5:AO58,"&lt;"&amp;AO6)+1)</f>
        <v>38</v>
      </c>
      <c r="BA6" s="32">
        <f>IF(G6="","",COUNTIFS(D5:D58,D6,AP5:AP58,"&lt;"&amp;AP6)+1)</f>
        <v>36</v>
      </c>
      <c r="BB6" s="32">
        <f>IF(M6="","",SUMIF(AX4:BA4,$BB$3,AX6:BA6))</f>
        <v>36</v>
      </c>
    </row>
    <row r="7" spans="1:54" ht="15" customHeight="1" x14ac:dyDescent="0.35">
      <c r="A7" t="str">
        <f t="shared" si="0"/>
        <v>AutoTrader-Round Rock Toyota</v>
      </c>
      <c r="B7" t="str">
        <f t="shared" si="3"/>
        <v>AutoTrader</v>
      </c>
      <c r="C7" t="str">
        <f>IFERROR(VLOOKUP(G7,KEY!$D$6:$F$76,2,),"")</f>
        <v>Toyota</v>
      </c>
      <c r="D7" t="str">
        <f>IFERROR(VLOOKUP(G7,KEY!$D$6:$F$76,3,),"")</f>
        <v>PAG WEST</v>
      </c>
      <c r="E7" t="str">
        <f t="shared" si="1"/>
        <v>AutoTrader-Toyota-0</v>
      </c>
      <c r="F7" t="str">
        <f t="shared" si="2"/>
        <v>AutoTrader-PAG WEST-15</v>
      </c>
      <c r="G7" s="412" t="s">
        <v>74</v>
      </c>
      <c r="H7" s="386">
        <f>IF(G7="","",SUMIFS(INP_EOMDATA!I$4:I$2503,INP_EOMDATA!$F$4:$F$2503,$A7))</f>
        <v>0</v>
      </c>
      <c r="I7" s="387">
        <f>IF(G7="","",SUMIFS(INP_EOMDATA!J$4:J$2503,INP_EOMDATA!$F$4:$F$2503,$A7))</f>
        <v>22</v>
      </c>
      <c r="J7" s="388"/>
      <c r="K7" s="389"/>
      <c r="L7" s="387">
        <f>IF(G7="","",SUMIFS(INP_EOMDATA!K$4:K$2503,INP_EOMDATA!$F$4:$F$2503,$A7))</f>
        <v>69</v>
      </c>
      <c r="M7" s="390">
        <f>IF(G7="","",SUMIFS(INP_EOMDATA!L$4:L$2503,INP_EOMDATA!$F$4:$F$2503,$A7))</f>
        <v>14</v>
      </c>
      <c r="N7" s="391"/>
      <c r="O7" s="386">
        <f>IF(G7="","",SUMIFS(INP_EOMDATA!M$4:M$2503,INP_EOMDATA!$F$4:$F$2503,$A7))</f>
        <v>0</v>
      </c>
      <c r="P7" s="387">
        <f>IF(G7="","",SUMIFS(INP_EOMDATA!N$4:N$2503,INP_EOMDATA!$F$4:$F$2503,$A7)-O7)</f>
        <v>105</v>
      </c>
      <c r="Q7" s="387">
        <f>IF(G7="","",SUMIFS(INP_EOMDATA!O$4:O$2503,INP_EOMDATA!$F$4:$F$2503,$A7))</f>
        <v>2</v>
      </c>
      <c r="R7" s="387">
        <f>IF(G7="","",SUMIFS(INP_EOMDATA!P$4:P$2503,INP_EOMDATA!$F$4:$F$2503,$A7))</f>
        <v>11</v>
      </c>
      <c r="S7" s="387">
        <f>IF(G7="","",SUMIFS(INP_EOMDATA!Q$4:Q$2503,INP_EOMDATA!$F$4:$F$2503,$A7))</f>
        <v>13</v>
      </c>
      <c r="T7" s="392">
        <f>IF(G7="","",SUMIFS(INP_EOMDATA!R$4:R$2503,INP_EOMDATA!$F$4:$F$2503,$A7))</f>
        <v>0.12380952380952399</v>
      </c>
      <c r="U7" s="386">
        <f>IF(G7="","",SUMIFS(INP_EOMDATA!S$4:S$2503,INP_EOMDATA!$F$4:$F$2503,$A7))</f>
        <v>37</v>
      </c>
      <c r="V7" s="392">
        <f>IF(G7="","",SUMIFS(INP_EOMDATA!T$4:T$2503,INP_EOMDATA!$F$4:$F$2503,$A7))</f>
        <v>0.35238095238095202</v>
      </c>
      <c r="W7" s="387">
        <f>IF(G7="","",SUMIFS(INP_EOMDATA!U$4:U$2503,INP_EOMDATA!$F$4:$F$2503,$A7))</f>
        <v>39</v>
      </c>
      <c r="X7" s="392">
        <f>IF(G7="","",SUMIFS(INP_EOMDATA!V$4:V$2503,INP_EOMDATA!$F$4:$F$2503,$A7))</f>
        <v>0.371428571428571</v>
      </c>
      <c r="Y7" s="387">
        <f>IF(G7="","",SUMIFS(INP_EOMDATA!W$4:W$2503,INP_EOMDATA!$F$4:$F$2503,$A7))</f>
        <v>22</v>
      </c>
      <c r="Z7" s="393">
        <f>IF(G7="","",SUMIFS(INP_EOMDATA!X$4:X$2503,INP_EOMDATA!$F$4:$F$2503,$A7))</f>
        <v>-25240.57</v>
      </c>
      <c r="AA7" s="393">
        <f>IF(G7="","",SUMIFS(INP_EOMDATA!Y$4:Y$2503,INP_EOMDATA!$F$4:$F$2503,$A7))</f>
        <v>15900.21</v>
      </c>
      <c r="AB7" s="393">
        <f>IF(G7="","",SUMIFS(INP_EOMDATA!Z$4:Z$2503,INP_EOMDATA!$F$4:$F$2503,$A7))</f>
        <v>-9340.36</v>
      </c>
      <c r="AC7" s="393">
        <f>IF(G7="","",SUMIFS(WORKSHEET_VC!AO$5:AO$73,WORKSHEET_VC!$AN$5:$AN$73,$G7))</f>
        <v>8648.99</v>
      </c>
      <c r="AD7" s="393">
        <f t="shared" si="4"/>
        <v>82.371333333333325</v>
      </c>
      <c r="AE7" s="393">
        <f t="shared" si="5"/>
        <v>665.30692307692311</v>
      </c>
      <c r="AF7" s="393">
        <f t="shared" si="6"/>
        <v>-17989.349999999999</v>
      </c>
      <c r="AG7" s="415">
        <v>426</v>
      </c>
      <c r="AJ7" s="13"/>
      <c r="AM7" s="32">
        <f>IF(G7="","",COUNTIF(G5:G59,"&lt;"&amp;G7)+1)</f>
        <v>43</v>
      </c>
      <c r="AN7" s="32">
        <f>IFERROR(RANK(T7,T5:T58,0)+(AM7/100),"")</f>
        <v>24.43</v>
      </c>
      <c r="AO7" s="32">
        <f>IFERROR(RANK(AD7,AD5:AD58,1)+(AM7/100),"")</f>
        <v>13.43</v>
      </c>
      <c r="AP7" s="32">
        <f>IFERROR(RANK(AE7,AE5:AE58,1)+(AM7/100),"")</f>
        <v>15.43</v>
      </c>
      <c r="AR7" s="32">
        <f>IF(G7="","",COUNTIFS(C5:C58,C7,AM5:AM58,"&lt;"&amp;AM7)+1)</f>
        <v>3</v>
      </c>
      <c r="AS7" s="32">
        <f>IF(G7="","",COUNTIFS(C5:C58,C7,AN5:AN58,"&lt;"&amp;AN7)+1)</f>
        <v>3</v>
      </c>
      <c r="AT7" s="32">
        <f>IF(G7="","",COUNTIFS(C5:C58,C7,AO5:AO58,"&lt;"&amp;AO7)+1)</f>
        <v>1</v>
      </c>
      <c r="AU7" s="32">
        <f>IF(G7="","",COUNTIFS(C5:C58,C7,AP5:AP58,"&lt;"&amp;AP7)+1)</f>
        <v>1</v>
      </c>
      <c r="AV7" s="32">
        <f>IF(G7="","",SUMIF(AR4:AU4,$AV$3,AR7:AU7))</f>
        <v>0</v>
      </c>
      <c r="AX7" s="32">
        <f>IF(G7="","",COUNTIFS(D5:D58,D7,AM5:AM58,"&lt;"&amp;AM7)+1)</f>
        <v>43</v>
      </c>
      <c r="AY7" s="32">
        <f>IF(G7="","",COUNTIFS(D5:D58,D7,AN5:AN58,"&lt;"&amp;AN7)+1)</f>
        <v>24</v>
      </c>
      <c r="AZ7" s="32">
        <f>IF(G7="","",COUNTIFS(D5:D58,D7,AO5:AO58,"&lt;"&amp;AO7)+1)</f>
        <v>13</v>
      </c>
      <c r="BA7" s="32">
        <f>IF(G7="","",COUNTIFS(D5:D58,D7,AP5:AP58,"&lt;"&amp;AP7)+1)</f>
        <v>15</v>
      </c>
      <c r="BB7" s="32">
        <f>IF(M7="","",SUMIF(AX4:BA4,$BB$3,AX7:BA7))</f>
        <v>15</v>
      </c>
    </row>
    <row r="8" spans="1:54" ht="15" customHeight="1" x14ac:dyDescent="0.35">
      <c r="A8" t="str">
        <f t="shared" si="0"/>
        <v>AutoTrader-Tempe Honda</v>
      </c>
      <c r="B8" t="str">
        <f t="shared" si="3"/>
        <v>AutoTrader</v>
      </c>
      <c r="C8" t="str">
        <f>IFERROR(VLOOKUP(G8,KEY!$D$6:$F$76,2,),"")</f>
        <v>Honda</v>
      </c>
      <c r="D8" t="str">
        <f>IFERROR(VLOOKUP(G8,KEY!$D$6:$F$76,3,),"")</f>
        <v>PAG WEST</v>
      </c>
      <c r="E8" t="str">
        <f t="shared" si="1"/>
        <v>AutoTrader-Honda-0</v>
      </c>
      <c r="F8" t="str">
        <f t="shared" si="2"/>
        <v>AutoTrader-PAG WEST-16</v>
      </c>
      <c r="G8" s="412" t="s">
        <v>75</v>
      </c>
      <c r="H8" s="386">
        <f>IF(G8="","",SUMIFS(INP_EOMDATA!I$4:I$2503,INP_EOMDATA!$F$4:$F$2503,$A8))</f>
        <v>0</v>
      </c>
      <c r="I8" s="387">
        <f>IF(G8="","",SUMIFS(INP_EOMDATA!J$4:J$2503,INP_EOMDATA!$F$4:$F$2503,$A8))</f>
        <v>12</v>
      </c>
      <c r="J8" s="388"/>
      <c r="K8" s="389"/>
      <c r="L8" s="387">
        <f>IF(G8="","",SUMIFS(INP_EOMDATA!K$4:K$2503,INP_EOMDATA!$F$4:$F$2503,$A8))</f>
        <v>45</v>
      </c>
      <c r="M8" s="390">
        <f>IF(G8="","",SUMIFS(INP_EOMDATA!L$4:L$2503,INP_EOMDATA!$F$4:$F$2503,$A8))</f>
        <v>11</v>
      </c>
      <c r="N8" s="391"/>
      <c r="O8" s="386">
        <f>IF(G8="","",SUMIFS(INP_EOMDATA!M$4:M$2503,INP_EOMDATA!$F$4:$F$2503,$A8))</f>
        <v>0</v>
      </c>
      <c r="P8" s="387">
        <f>IF(G8="","",SUMIFS(INP_EOMDATA!N$4:N$2503,INP_EOMDATA!$F$4:$F$2503,$A8)-O8)</f>
        <v>68</v>
      </c>
      <c r="Q8" s="387">
        <f>IF(G8="","",SUMIFS(INP_EOMDATA!O$4:O$2503,INP_EOMDATA!$F$4:$F$2503,$A8))</f>
        <v>0</v>
      </c>
      <c r="R8" s="387">
        <f>IF(G8="","",SUMIFS(INP_EOMDATA!P$4:P$2503,INP_EOMDATA!$F$4:$F$2503,$A8))</f>
        <v>11</v>
      </c>
      <c r="S8" s="387">
        <f>IF(G8="","",SUMIFS(INP_EOMDATA!Q$4:Q$2503,INP_EOMDATA!$F$4:$F$2503,$A8))</f>
        <v>11</v>
      </c>
      <c r="T8" s="392">
        <f>IF(G8="","",SUMIFS(INP_EOMDATA!R$4:R$2503,INP_EOMDATA!$F$4:$F$2503,$A8))</f>
        <v>0.161764705882353</v>
      </c>
      <c r="U8" s="386">
        <f>IF(G8="","",SUMIFS(INP_EOMDATA!S$4:S$2503,INP_EOMDATA!$F$4:$F$2503,$A8))</f>
        <v>22</v>
      </c>
      <c r="V8" s="392">
        <f>IF(G8="","",SUMIFS(INP_EOMDATA!T$4:T$2503,INP_EOMDATA!$F$4:$F$2503,$A8))</f>
        <v>0.32352941176470601</v>
      </c>
      <c r="W8" s="387">
        <f>IF(G8="","",SUMIFS(INP_EOMDATA!U$4:U$2503,INP_EOMDATA!$F$4:$F$2503,$A8))</f>
        <v>22</v>
      </c>
      <c r="X8" s="392">
        <f>IF(G8="","",SUMIFS(INP_EOMDATA!V$4:V$2503,INP_EOMDATA!$F$4:$F$2503,$A8))</f>
        <v>0.32352941176470601</v>
      </c>
      <c r="Y8" s="387">
        <f>IF(G8="","",SUMIFS(INP_EOMDATA!W$4:W$2503,INP_EOMDATA!$F$4:$F$2503,$A8))</f>
        <v>16</v>
      </c>
      <c r="Z8" s="393">
        <f>IF(G8="","",SUMIFS(INP_EOMDATA!X$4:X$2503,INP_EOMDATA!$F$4:$F$2503,$A8))</f>
        <v>3795.35</v>
      </c>
      <c r="AA8" s="393">
        <f>IF(G8="","",SUMIFS(INP_EOMDATA!Y$4:Y$2503,INP_EOMDATA!$F$4:$F$2503,$A8))</f>
        <v>17935.54</v>
      </c>
      <c r="AB8" s="393">
        <f>IF(G8="","",SUMIFS(INP_EOMDATA!Z$4:Z$2503,INP_EOMDATA!$F$4:$F$2503,$A8))</f>
        <v>21730.89</v>
      </c>
      <c r="AC8" s="393">
        <f>IF(G8="","",SUMIFS(WORKSHEET_VC!AO$5:AO$73,WORKSHEET_VC!$AN$5:$AN$73,$G8))</f>
        <v>7500</v>
      </c>
      <c r="AD8" s="393">
        <f t="shared" si="4"/>
        <v>110.29411764705883</v>
      </c>
      <c r="AE8" s="393">
        <f t="shared" si="5"/>
        <v>681.81818181818187</v>
      </c>
      <c r="AF8" s="393">
        <f t="shared" si="6"/>
        <v>14230.89</v>
      </c>
      <c r="AG8" s="415">
        <v>199</v>
      </c>
      <c r="AJ8" s="13"/>
      <c r="AM8" s="32">
        <f>IF(G8="","",COUNTIF(G5:G59,"&lt;"&amp;G8)+1)</f>
        <v>45</v>
      </c>
      <c r="AN8" s="32">
        <f>IFERROR(RANK(T8,T5:T58,0)+(AM8/100),"")</f>
        <v>13.45</v>
      </c>
      <c r="AO8" s="32">
        <f>IFERROR(RANK(AD8,AD5:AD58,1)+(AM8/100),"")</f>
        <v>23.45</v>
      </c>
      <c r="AP8" s="32">
        <f>IFERROR(RANK(AE8,AE5:AE58,1)+(AM8/100),"")</f>
        <v>16.45</v>
      </c>
      <c r="AR8" s="32">
        <f>IF(G8="","",COUNTIFS(C5:C58,C8,AM5:AM58,"&lt;"&amp;AM8)+1)</f>
        <v>7</v>
      </c>
      <c r="AS8" s="32">
        <f>IF(G8="","",COUNTIFS(C5:C58,C8,AN5:AN58,"&lt;"&amp;AN8)+1)</f>
        <v>2</v>
      </c>
      <c r="AT8" s="32">
        <f>IF(G8="","",COUNTIFS(C5:C58,C8,AO5:AO58,"&lt;"&amp;AO8)+1)</f>
        <v>4</v>
      </c>
      <c r="AU8" s="32">
        <f>IF(G8="","",COUNTIFS(C5:C58,C8,AP5:AP58,"&lt;"&amp;AP8)+1)</f>
        <v>2</v>
      </c>
      <c r="AV8" s="32">
        <f>IF(G8="","",SUMIF(AR4:AU4,$AV$3,AR8:AU8))</f>
        <v>0</v>
      </c>
      <c r="AX8" s="32">
        <f>IF(G8="","",COUNTIFS(D5:D58,D8,AM5:AM58,"&lt;"&amp;AM8)+1)</f>
        <v>45</v>
      </c>
      <c r="AY8" s="32">
        <f>IF(G8="","",COUNTIFS(D5:D58,D8,AN5:AN58,"&lt;"&amp;AN8)+1)</f>
        <v>13</v>
      </c>
      <c r="AZ8" s="32">
        <f>IF(G8="","",COUNTIFS(D5:D58,D8,AO5:AO58,"&lt;"&amp;AO8)+1)</f>
        <v>23</v>
      </c>
      <c r="BA8" s="32">
        <f>IF(G8="","",COUNTIFS(D5:D58,D8,AP5:AP58,"&lt;"&amp;AP8)+1)</f>
        <v>16</v>
      </c>
      <c r="BB8" s="32">
        <f>IF(M8="","",SUMIF(AX4:BA4,$BB$3,AX8:BA8))</f>
        <v>16</v>
      </c>
    </row>
    <row r="9" spans="1:54" ht="15" customHeight="1" x14ac:dyDescent="0.35">
      <c r="A9" t="str">
        <f t="shared" si="0"/>
        <v>AutoTrader-Motorwerks BMW</v>
      </c>
      <c r="B9" t="str">
        <f t="shared" si="3"/>
        <v>AutoTrader</v>
      </c>
      <c r="C9" t="str">
        <f>IFERROR(VLOOKUP(G9,KEY!$D$6:$F$76,2,),"")</f>
        <v>BMW</v>
      </c>
      <c r="D9" t="str">
        <f>IFERROR(VLOOKUP(G9,KEY!$D$6:$F$76,3,),"")</f>
        <v>PAG WEST</v>
      </c>
      <c r="E9" t="str">
        <f t="shared" si="1"/>
        <v>AutoTrader-BMW-0</v>
      </c>
      <c r="F9" t="str">
        <f t="shared" si="2"/>
        <v>AutoTrader-PAG WEST-10</v>
      </c>
      <c r="G9" s="412" t="s">
        <v>76</v>
      </c>
      <c r="H9" s="386">
        <f>IF(G9="","",SUMIFS(INP_EOMDATA!I$4:I$2503,INP_EOMDATA!$F$4:$F$2503,$A9))</f>
        <v>22</v>
      </c>
      <c r="I9" s="387">
        <f>IF(G9="","",SUMIFS(INP_EOMDATA!J$4:J$2503,INP_EOMDATA!$F$4:$F$2503,$A9))</f>
        <v>8</v>
      </c>
      <c r="J9" s="388"/>
      <c r="K9" s="389"/>
      <c r="L9" s="387">
        <f>IF(G9="","",SUMIFS(INP_EOMDATA!K$4:K$2503,INP_EOMDATA!$F$4:$F$2503,$A9))</f>
        <v>48</v>
      </c>
      <c r="M9" s="390">
        <f>IF(G9="","",SUMIFS(INP_EOMDATA!L$4:L$2503,INP_EOMDATA!$F$4:$F$2503,$A9))</f>
        <v>6</v>
      </c>
      <c r="N9" s="391"/>
      <c r="O9" s="386">
        <f>IF(G9="","",SUMIFS(INP_EOMDATA!M$4:M$2503,INP_EOMDATA!$F$4:$F$2503,$A9))</f>
        <v>0</v>
      </c>
      <c r="P9" s="387">
        <f>IF(G9="","",SUMIFS(INP_EOMDATA!N$4:N$2503,INP_EOMDATA!$F$4:$F$2503,$A9)-O9)</f>
        <v>84</v>
      </c>
      <c r="Q9" s="387">
        <f>IF(G9="","",SUMIFS(INP_EOMDATA!O$4:O$2503,INP_EOMDATA!$F$4:$F$2503,$A9))</f>
        <v>5</v>
      </c>
      <c r="R9" s="387">
        <f>IF(G9="","",SUMIFS(INP_EOMDATA!P$4:P$2503,INP_EOMDATA!$F$4:$F$2503,$A9))</f>
        <v>9</v>
      </c>
      <c r="S9" s="387">
        <f>IF(G9="","",SUMIFS(INP_EOMDATA!Q$4:Q$2503,INP_EOMDATA!$F$4:$F$2503,$A9))</f>
        <v>14</v>
      </c>
      <c r="T9" s="392">
        <f>IF(G9="","",SUMIFS(INP_EOMDATA!R$4:R$2503,INP_EOMDATA!$F$4:$F$2503,$A9))</f>
        <v>0.16666666666666699</v>
      </c>
      <c r="U9" s="386">
        <f>IF(G9="","",SUMIFS(INP_EOMDATA!S$4:S$2503,INP_EOMDATA!$F$4:$F$2503,$A9))</f>
        <v>21</v>
      </c>
      <c r="V9" s="392">
        <f>IF(G9="","",SUMIFS(INP_EOMDATA!T$4:T$2503,INP_EOMDATA!$F$4:$F$2503,$A9))</f>
        <v>0.25</v>
      </c>
      <c r="W9" s="387">
        <f>IF(G9="","",SUMIFS(INP_EOMDATA!U$4:U$2503,INP_EOMDATA!$F$4:$F$2503,$A9))</f>
        <v>21</v>
      </c>
      <c r="X9" s="392">
        <f>IF(G9="","",SUMIFS(INP_EOMDATA!V$4:V$2503,INP_EOMDATA!$F$4:$F$2503,$A9))</f>
        <v>0.25</v>
      </c>
      <c r="Y9" s="387">
        <f>IF(G9="","",SUMIFS(INP_EOMDATA!W$4:W$2503,INP_EOMDATA!$F$4:$F$2503,$A9))</f>
        <v>18</v>
      </c>
      <c r="Z9" s="393">
        <f>IF(G9="","",SUMIFS(INP_EOMDATA!X$4:X$2503,INP_EOMDATA!$F$4:$F$2503,$A9))</f>
        <v>-21720.79</v>
      </c>
      <c r="AA9" s="393">
        <f>IF(G9="","",SUMIFS(INP_EOMDATA!Y$4:Y$2503,INP_EOMDATA!$F$4:$F$2503,$A9))</f>
        <v>26118.15</v>
      </c>
      <c r="AB9" s="393">
        <f>IF(G9="","",SUMIFS(INP_EOMDATA!Z$4:Z$2503,INP_EOMDATA!$F$4:$F$2503,$A9))</f>
        <v>4397.3599999999997</v>
      </c>
      <c r="AC9" s="393">
        <f>IF(G9="","",SUMIFS(WORKSHEET_VC!AO$5:AO$73,WORKSHEET_VC!$AN$5:$AN$73,$G9))</f>
        <v>7194</v>
      </c>
      <c r="AD9" s="393">
        <f t="shared" si="4"/>
        <v>85.642857142857139</v>
      </c>
      <c r="AE9" s="393">
        <f t="shared" si="5"/>
        <v>513.85714285714289</v>
      </c>
      <c r="AF9" s="393">
        <f t="shared" si="6"/>
        <v>-2796.6400000000003</v>
      </c>
      <c r="AG9" s="415">
        <v>613</v>
      </c>
      <c r="AJ9" s="13"/>
      <c r="AM9" s="32">
        <f>IF(G9="","",COUNTIF(G5:G59,"&lt;"&amp;G9)+1)</f>
        <v>37</v>
      </c>
      <c r="AN9" s="32">
        <f>IFERROR(RANK(T9,T5:T58,0)+(AM9/100),"")</f>
        <v>7.37</v>
      </c>
      <c r="AO9" s="32">
        <f>IFERROR(RANK(AD9,AD5:AD58,1)+(AM9/100),"")</f>
        <v>14.37</v>
      </c>
      <c r="AP9" s="32">
        <f>IFERROR(RANK(AE9,AE5:AE58,1)+(AM9/100),"")</f>
        <v>10.37</v>
      </c>
      <c r="AR9" s="32">
        <f>IF(G9="","",COUNTIFS(C5:C58,C9,AM5:AM58,"&lt;"&amp;AM9)+1)</f>
        <v>8</v>
      </c>
      <c r="AS9" s="32">
        <f>IF(G9="","",COUNTIFS(C5:C58,C9,AN5:AN58,"&lt;"&amp;AN9)+1)</f>
        <v>1</v>
      </c>
      <c r="AT9" s="32">
        <f>IF(G9="","",COUNTIFS(C5:C58,C9,AO5:AO58,"&lt;"&amp;AO9)+1)</f>
        <v>4</v>
      </c>
      <c r="AU9" s="32">
        <f>IF(G9="","",COUNTIFS(C5:C58,C9,AP5:AP58,"&lt;"&amp;AP9)+1)</f>
        <v>3</v>
      </c>
      <c r="AV9" s="32">
        <f>IF(G9="","",SUMIF(AR4:AU4,$AV$3,AR9:AU9))</f>
        <v>0</v>
      </c>
      <c r="AX9" s="32">
        <f>IF(G9="","",COUNTIFS(D5:D58,D9,AM5:AM58,"&lt;"&amp;AM9)+1)</f>
        <v>37</v>
      </c>
      <c r="AY9" s="32">
        <f>IF(G9="","",COUNTIFS(D5:D58,D9,AN5:AN58,"&lt;"&amp;AN9)+1)</f>
        <v>8</v>
      </c>
      <c r="AZ9" s="32">
        <f>IF(G9="","",COUNTIFS(D5:D58,D9,AO5:AO58,"&lt;"&amp;AO9)+1)</f>
        <v>14</v>
      </c>
      <c r="BA9" s="32">
        <f>IF(G9="","",COUNTIFS(D5:D58,D9,AP5:AP58,"&lt;"&amp;AP9)+1)</f>
        <v>10</v>
      </c>
      <c r="BB9" s="32">
        <f>IF(M9="","",SUMIF(AX4:BA4,$BB$3,AX9:BA9))</f>
        <v>10</v>
      </c>
    </row>
    <row r="10" spans="1:54" ht="15" customHeight="1" x14ac:dyDescent="0.35">
      <c r="A10" t="str">
        <f t="shared" si="0"/>
        <v>AutoTrader-East Madison Toyota</v>
      </c>
      <c r="B10" t="str">
        <f t="shared" si="3"/>
        <v>AutoTrader</v>
      </c>
      <c r="C10" t="str">
        <f>IFERROR(VLOOKUP(G10,KEY!$D$6:$F$76,2,),"")</f>
        <v>Toyota</v>
      </c>
      <c r="D10" t="str">
        <f>IFERROR(VLOOKUP(G10,KEY!$D$6:$F$76,3,),"")</f>
        <v>PAG WEST</v>
      </c>
      <c r="E10" t="str">
        <f t="shared" si="1"/>
        <v>AutoTrader-Toyota-0</v>
      </c>
      <c r="F10" t="str">
        <f t="shared" si="2"/>
        <v>AutoTrader-PAG WEST-41</v>
      </c>
      <c r="G10" s="412" t="s">
        <v>77</v>
      </c>
      <c r="H10" s="386">
        <f>IF(G10="","",SUMIFS(INP_EOMDATA!I$4:I$2503,INP_EOMDATA!$F$4:$F$2503,$A10))</f>
        <v>0</v>
      </c>
      <c r="I10" s="387">
        <f>IF(G10="","",SUMIFS(INP_EOMDATA!J$4:J$2503,INP_EOMDATA!$F$4:$F$2503,$A10))</f>
        <v>2</v>
      </c>
      <c r="J10" s="388"/>
      <c r="K10" s="389"/>
      <c r="L10" s="387">
        <f>IF(G10="","",SUMIFS(INP_EOMDATA!K$4:K$2503,INP_EOMDATA!$F$4:$F$2503,$A10))</f>
        <v>5</v>
      </c>
      <c r="M10" s="390">
        <f>IF(G10="","",SUMIFS(INP_EOMDATA!L$4:L$2503,INP_EOMDATA!$F$4:$F$2503,$A10))</f>
        <v>0</v>
      </c>
      <c r="N10" s="391"/>
      <c r="O10" s="386">
        <f>IF(G10="","",SUMIFS(INP_EOMDATA!M$4:M$2503,INP_EOMDATA!$F$4:$F$2503,$A10))</f>
        <v>0</v>
      </c>
      <c r="P10" s="387">
        <f>IF(G10="","",SUMIFS(INP_EOMDATA!N$4:N$2503,INP_EOMDATA!$F$4:$F$2503,$A10)-O10)</f>
        <v>7</v>
      </c>
      <c r="Q10" s="387">
        <f>IF(G10="","",SUMIFS(INP_EOMDATA!O$4:O$2503,INP_EOMDATA!$F$4:$F$2503,$A10))</f>
        <v>1</v>
      </c>
      <c r="R10" s="387">
        <f>IF(G10="","",SUMIFS(INP_EOMDATA!P$4:P$2503,INP_EOMDATA!$F$4:$F$2503,$A10))</f>
        <v>1</v>
      </c>
      <c r="S10" s="387">
        <f>IF(G10="","",SUMIFS(INP_EOMDATA!Q$4:Q$2503,INP_EOMDATA!$F$4:$F$2503,$A10))</f>
        <v>2</v>
      </c>
      <c r="T10" s="392">
        <f>IF(G10="","",SUMIFS(INP_EOMDATA!R$4:R$2503,INP_EOMDATA!$F$4:$F$2503,$A10))</f>
        <v>0.28571428571428598</v>
      </c>
      <c r="U10" s="386">
        <f>IF(G10="","",SUMIFS(INP_EOMDATA!S$4:S$2503,INP_EOMDATA!$F$4:$F$2503,$A10))</f>
        <v>1</v>
      </c>
      <c r="V10" s="392">
        <f>IF(G10="","",SUMIFS(INP_EOMDATA!T$4:T$2503,INP_EOMDATA!$F$4:$F$2503,$A10))</f>
        <v>0.14285714285714299</v>
      </c>
      <c r="W10" s="387">
        <f>IF(G10="","",SUMIFS(INP_EOMDATA!U$4:U$2503,INP_EOMDATA!$F$4:$F$2503,$A10))</f>
        <v>1</v>
      </c>
      <c r="X10" s="392">
        <f>IF(G10="","",SUMIFS(INP_EOMDATA!V$4:V$2503,INP_EOMDATA!$F$4:$F$2503,$A10))</f>
        <v>0.14285714285714299</v>
      </c>
      <c r="Y10" s="387">
        <f>IF(G10="","",SUMIFS(INP_EOMDATA!W$4:W$2503,INP_EOMDATA!$F$4:$F$2503,$A10))</f>
        <v>1</v>
      </c>
      <c r="Z10" s="393">
        <f>IF(G10="","",SUMIFS(INP_EOMDATA!X$4:X$2503,INP_EOMDATA!$F$4:$F$2503,$A10))</f>
        <v>5940.63</v>
      </c>
      <c r="AA10" s="393">
        <f>IF(G10="","",SUMIFS(INP_EOMDATA!Y$4:Y$2503,INP_EOMDATA!$F$4:$F$2503,$A10))</f>
        <v>2335.88</v>
      </c>
      <c r="AB10" s="393">
        <f>IF(G10="","",SUMIFS(INP_EOMDATA!Z$4:Z$2503,INP_EOMDATA!$F$4:$F$2503,$A10))</f>
        <v>8276.51</v>
      </c>
      <c r="AC10" s="393">
        <f>IF(G10="","",SUMIFS(WORKSHEET_VC!AO$5:AO$73,WORKSHEET_VC!$AN$5:$AN$73,$G10))</f>
        <v>6975</v>
      </c>
      <c r="AD10" s="393">
        <f t="shared" si="4"/>
        <v>996.42857142857144</v>
      </c>
      <c r="AE10" s="393">
        <f t="shared" si="5"/>
        <v>3487.5</v>
      </c>
      <c r="AF10" s="393">
        <f t="shared" si="6"/>
        <v>1301.5100000000002</v>
      </c>
      <c r="AG10" s="415">
        <v>169</v>
      </c>
      <c r="AJ10" s="13"/>
      <c r="AM10" s="32">
        <f>IF(G10="","",COUNTIF(G5:G59,"&lt;"&amp;G10)+1)</f>
        <v>16</v>
      </c>
      <c r="AN10" s="32">
        <f>IFERROR(RANK(T10,T5:T58,0)+(AM10/100),"")</f>
        <v>1.1599999999999999</v>
      </c>
      <c r="AO10" s="32">
        <f>IFERROR(RANK(AD10,AD5:AD58,1)+(AM10/100),"")</f>
        <v>48.16</v>
      </c>
      <c r="AP10" s="32">
        <f>IFERROR(RANK(AE10,AE5:AE58,1)+(AM10/100),"")</f>
        <v>41.16</v>
      </c>
      <c r="AR10" s="32">
        <f>IF(G10="","",COUNTIFS(C5:C58,C10,AM5:AM58,"&lt;"&amp;AM10)+1)</f>
        <v>1</v>
      </c>
      <c r="AS10" s="32">
        <f>IF(G10="","",COUNTIFS(C5:C58,C10,AN5:AN58,"&lt;"&amp;AN10)+1)</f>
        <v>1</v>
      </c>
      <c r="AT10" s="32">
        <f>IF(G10="","",COUNTIFS(C5:C58,C10,AO5:AO58,"&lt;"&amp;AO10)+1)</f>
        <v>5</v>
      </c>
      <c r="AU10" s="32">
        <f>IF(G10="","",COUNTIFS(C5:C58,C10,AP5:AP58,"&lt;"&amp;AP10)+1)</f>
        <v>4</v>
      </c>
      <c r="AV10" s="32">
        <f>IF(G10="","",SUMIF(AR4:AU4,$AV$3,AR10:AU10))</f>
        <v>0</v>
      </c>
      <c r="AX10" s="32">
        <f>IF(G10="","",COUNTIFS(D5:D58,D10,AM5:AM58,"&lt;"&amp;AM10)+1)</f>
        <v>16</v>
      </c>
      <c r="AY10" s="32">
        <f>IF(G10="","",COUNTIFS(D5:D58,D10,AN5:AN58,"&lt;"&amp;AN10)+1)</f>
        <v>1</v>
      </c>
      <c r="AZ10" s="32">
        <f>IF(G10="","",COUNTIFS(D5:D58,D10,AO5:AO58,"&lt;"&amp;AO10)+1)</f>
        <v>48</v>
      </c>
      <c r="BA10" s="32">
        <f>IF(G10="","",COUNTIFS(D5:D58,D10,AP5:AP58,"&lt;"&amp;AP10)+1)</f>
        <v>41</v>
      </c>
      <c r="BB10" s="32">
        <f>IF(M10="","",SUMIF(AX4:BA4,$BB$3,AX10:BA10))</f>
        <v>41</v>
      </c>
    </row>
    <row r="11" spans="1:54" ht="15" customHeight="1" x14ac:dyDescent="0.35">
      <c r="A11" t="str">
        <f t="shared" si="0"/>
        <v>AutoTrader-BMW of Bloomfield Hills</v>
      </c>
      <c r="B11" t="str">
        <f t="shared" si="3"/>
        <v>AutoTrader</v>
      </c>
      <c r="C11" t="str">
        <f>IFERROR(VLOOKUP(G11,KEY!$D$6:$F$76,2,),"")</f>
        <v>BMW</v>
      </c>
      <c r="D11" t="str">
        <f>IFERROR(VLOOKUP(G11,KEY!$D$6:$F$76,3,),"")</f>
        <v>PAG WEST</v>
      </c>
      <c r="E11" t="str">
        <f t="shared" si="1"/>
        <v>AutoTrader-BMW-0</v>
      </c>
      <c r="F11" t="str">
        <f t="shared" si="2"/>
        <v>AutoTrader-PAG WEST-33</v>
      </c>
      <c r="G11" s="412" t="s">
        <v>78</v>
      </c>
      <c r="H11" s="386">
        <f>IF(G11="","",SUMIFS(INP_EOMDATA!I$4:I$2503,INP_EOMDATA!$F$4:$F$2503,$A11))</f>
        <v>0</v>
      </c>
      <c r="I11" s="387">
        <f>IF(G11="","",SUMIFS(INP_EOMDATA!J$4:J$2503,INP_EOMDATA!$F$4:$F$2503,$A11))</f>
        <v>7</v>
      </c>
      <c r="J11" s="388"/>
      <c r="K11" s="389"/>
      <c r="L11" s="387">
        <f>IF(G11="","",SUMIFS(INP_EOMDATA!K$4:K$2503,INP_EOMDATA!$F$4:$F$2503,$A11))</f>
        <v>23</v>
      </c>
      <c r="M11" s="390">
        <f>IF(G11="","",SUMIFS(INP_EOMDATA!L$4:L$2503,INP_EOMDATA!$F$4:$F$2503,$A11))</f>
        <v>3</v>
      </c>
      <c r="N11" s="391"/>
      <c r="O11" s="386">
        <f>IF(G11="","",SUMIFS(INP_EOMDATA!M$4:M$2503,INP_EOMDATA!$F$4:$F$2503,$A11))</f>
        <v>0</v>
      </c>
      <c r="P11" s="387">
        <f>IF(G11="","",SUMIFS(INP_EOMDATA!N$4:N$2503,INP_EOMDATA!$F$4:$F$2503,$A11)-O11)</f>
        <v>33</v>
      </c>
      <c r="Q11" s="387">
        <f>IF(G11="","",SUMIFS(INP_EOMDATA!O$4:O$2503,INP_EOMDATA!$F$4:$F$2503,$A11))</f>
        <v>0</v>
      </c>
      <c r="R11" s="387">
        <f>IF(G11="","",SUMIFS(INP_EOMDATA!P$4:P$2503,INP_EOMDATA!$F$4:$F$2503,$A11))</f>
        <v>4</v>
      </c>
      <c r="S11" s="387">
        <f>IF(G11="","",SUMIFS(INP_EOMDATA!Q$4:Q$2503,INP_EOMDATA!$F$4:$F$2503,$A11))</f>
        <v>4</v>
      </c>
      <c r="T11" s="392">
        <f>IF(G11="","",SUMIFS(INP_EOMDATA!R$4:R$2503,INP_EOMDATA!$F$4:$F$2503,$A11))</f>
        <v>0.12121212121212099</v>
      </c>
      <c r="U11" s="386">
        <f>IF(G11="","",SUMIFS(INP_EOMDATA!S$4:S$2503,INP_EOMDATA!$F$4:$F$2503,$A11))</f>
        <v>4</v>
      </c>
      <c r="V11" s="392">
        <f>IF(G11="","",SUMIFS(INP_EOMDATA!T$4:T$2503,INP_EOMDATA!$F$4:$F$2503,$A11))</f>
        <v>0.12121212121212099</v>
      </c>
      <c r="W11" s="387">
        <f>IF(G11="","",SUMIFS(INP_EOMDATA!U$4:U$2503,INP_EOMDATA!$F$4:$F$2503,$A11))</f>
        <v>4</v>
      </c>
      <c r="X11" s="392">
        <f>IF(G11="","",SUMIFS(INP_EOMDATA!V$4:V$2503,INP_EOMDATA!$F$4:$F$2503,$A11))</f>
        <v>0.12121212121212099</v>
      </c>
      <c r="Y11" s="387">
        <f>IF(G11="","",SUMIFS(INP_EOMDATA!W$4:W$2503,INP_EOMDATA!$F$4:$F$2503,$A11))</f>
        <v>2</v>
      </c>
      <c r="Z11" s="393">
        <f>IF(G11="","",SUMIFS(INP_EOMDATA!X$4:X$2503,INP_EOMDATA!$F$4:$F$2503,$A11))</f>
        <v>1359.93</v>
      </c>
      <c r="AA11" s="393">
        <f>IF(G11="","",SUMIFS(INP_EOMDATA!Y$4:Y$2503,INP_EOMDATA!$F$4:$F$2503,$A11))</f>
        <v>3643.04</v>
      </c>
      <c r="AB11" s="393">
        <f>IF(G11="","",SUMIFS(INP_EOMDATA!Z$4:Z$2503,INP_EOMDATA!$F$4:$F$2503,$A11))</f>
        <v>5002.97</v>
      </c>
      <c r="AC11" s="393">
        <f>IF(G11="","",SUMIFS(WORKSHEET_VC!AO$5:AO$73,WORKSHEET_VC!$AN$5:$AN$73,$G11))</f>
        <v>6499.99</v>
      </c>
      <c r="AD11" s="393">
        <f t="shared" si="4"/>
        <v>196.96939393939394</v>
      </c>
      <c r="AE11" s="393">
        <f t="shared" si="5"/>
        <v>1624.9974999999999</v>
      </c>
      <c r="AF11" s="393">
        <f t="shared" si="6"/>
        <v>-1497.0199999999995</v>
      </c>
      <c r="AG11" s="415">
        <v>374</v>
      </c>
      <c r="AJ11" s="13"/>
      <c r="AM11" s="32">
        <f>IF(G11="","",COUNTIF(G5:G59,"&lt;"&amp;G11)+1)</f>
        <v>8</v>
      </c>
      <c r="AN11" s="32">
        <f>IFERROR(RANK(T11,T5:T58,0)+(AM11/100),"")</f>
        <v>25.08</v>
      </c>
      <c r="AO11" s="32">
        <f>IFERROR(RANK(AD11,AD5:AD58,1)+(AM11/100),"")</f>
        <v>40.08</v>
      </c>
      <c r="AP11" s="32">
        <f>IFERROR(RANK(AE11,AE5:AE58,1)+(AM11/100),"")</f>
        <v>33.08</v>
      </c>
      <c r="AR11" s="32">
        <f>IF(G11="","",COUNTIFS(C5:C58,C11,AM5:AM58,"&lt;"&amp;AM11)+1)</f>
        <v>3</v>
      </c>
      <c r="AS11" s="32">
        <f>IF(G11="","",COUNTIFS(C5:C58,C11,AN5:AN58,"&lt;"&amp;AN11)+1)</f>
        <v>3</v>
      </c>
      <c r="AT11" s="32">
        <f>IF(G11="","",COUNTIFS(C5:C58,C11,AO5:AO58,"&lt;"&amp;AO11)+1)</f>
        <v>8</v>
      </c>
      <c r="AU11" s="32">
        <f>IF(G11="","",COUNTIFS(C5:C58,C11,AP5:AP58,"&lt;"&amp;AP11)+1)</f>
        <v>6</v>
      </c>
      <c r="AV11" s="32">
        <f>IF(G11="","",SUMIF(AR4:AU4,$AV$3,AR11:AU11))</f>
        <v>0</v>
      </c>
      <c r="AX11" s="32">
        <f>IF(G11="","",COUNTIFS(D5:D58,D11,AM5:AM58,"&lt;"&amp;AM11)+1)</f>
        <v>8</v>
      </c>
      <c r="AY11" s="32">
        <f>IF(G11="","",COUNTIFS(D5:D58,D11,AN5:AN58,"&lt;"&amp;AN11)+1)</f>
        <v>25</v>
      </c>
      <c r="AZ11" s="32">
        <f>IF(G11="","",COUNTIFS(D5:D58,D11,AO5:AO58,"&lt;"&amp;AO11)+1)</f>
        <v>40</v>
      </c>
      <c r="BA11" s="32">
        <f>IF(G11="","",COUNTIFS(D5:D58,D11,AP5:AP58,"&lt;"&amp;AP11)+1)</f>
        <v>33</v>
      </c>
      <c r="BB11" s="32">
        <f>IF(M11="","",SUMIF(AX4:BA4,$BB$3,AX11:BA11))</f>
        <v>33</v>
      </c>
    </row>
    <row r="12" spans="1:54" ht="15" customHeight="1" x14ac:dyDescent="0.35">
      <c r="A12" t="str">
        <f t="shared" si="0"/>
        <v>AutoTrader-BMW of Austin</v>
      </c>
      <c r="B12" t="str">
        <f t="shared" si="3"/>
        <v>AutoTrader</v>
      </c>
      <c r="C12" t="str">
        <f>IFERROR(VLOOKUP(G12,KEY!$D$6:$F$76,2,),"")</f>
        <v>BMW</v>
      </c>
      <c r="D12" t="str">
        <f>IFERROR(VLOOKUP(G12,KEY!$D$6:$F$76,3,),"")</f>
        <v>PAG WEST</v>
      </c>
      <c r="E12" t="str">
        <f t="shared" si="1"/>
        <v>AutoTrader-BMW-0</v>
      </c>
      <c r="F12" t="str">
        <f t="shared" si="2"/>
        <v>AutoTrader-PAG WEST-29</v>
      </c>
      <c r="G12" s="412" t="s">
        <v>79</v>
      </c>
      <c r="H12" s="386">
        <f>IF(G12="","",SUMIFS(INP_EOMDATA!I$4:I$2503,INP_EOMDATA!$F$4:$F$2503,$A12))</f>
        <v>0</v>
      </c>
      <c r="I12" s="387">
        <f>IF(G12="","",SUMIFS(INP_EOMDATA!J$4:J$2503,INP_EOMDATA!$F$4:$F$2503,$A12))</f>
        <v>1</v>
      </c>
      <c r="J12" s="388"/>
      <c r="K12" s="389"/>
      <c r="L12" s="387">
        <f>IF(G12="","",SUMIFS(INP_EOMDATA!K$4:K$2503,INP_EOMDATA!$F$4:$F$2503,$A12))</f>
        <v>69</v>
      </c>
      <c r="M12" s="390">
        <f>IF(G12="","",SUMIFS(INP_EOMDATA!L$4:L$2503,INP_EOMDATA!$F$4:$F$2503,$A12))</f>
        <v>20</v>
      </c>
      <c r="N12" s="391"/>
      <c r="O12" s="386">
        <f>IF(G12="","",SUMIFS(INP_EOMDATA!M$4:M$2503,INP_EOMDATA!$F$4:$F$2503,$A12))</f>
        <v>0</v>
      </c>
      <c r="P12" s="387">
        <f>IF(G12="","",SUMIFS(INP_EOMDATA!N$4:N$2503,INP_EOMDATA!$F$4:$F$2503,$A12)-O12)</f>
        <v>90</v>
      </c>
      <c r="Q12" s="387">
        <f>IF(G12="","",SUMIFS(INP_EOMDATA!O$4:O$2503,INP_EOMDATA!$F$4:$F$2503,$A12))</f>
        <v>1</v>
      </c>
      <c r="R12" s="387">
        <f>IF(G12="","",SUMIFS(INP_EOMDATA!P$4:P$2503,INP_EOMDATA!$F$4:$F$2503,$A12))</f>
        <v>4</v>
      </c>
      <c r="S12" s="387">
        <f>IF(G12="","",SUMIFS(INP_EOMDATA!Q$4:Q$2503,INP_EOMDATA!$F$4:$F$2503,$A12))</f>
        <v>5</v>
      </c>
      <c r="T12" s="392">
        <f>IF(G12="","",SUMIFS(INP_EOMDATA!R$4:R$2503,INP_EOMDATA!$F$4:$F$2503,$A12))</f>
        <v>5.5555555555555601E-2</v>
      </c>
      <c r="U12" s="386">
        <f>IF(G12="","",SUMIFS(INP_EOMDATA!S$4:S$2503,INP_EOMDATA!$F$4:$F$2503,$A12))</f>
        <v>10</v>
      </c>
      <c r="V12" s="392">
        <f>IF(G12="","",SUMIFS(INP_EOMDATA!T$4:T$2503,INP_EOMDATA!$F$4:$F$2503,$A12))</f>
        <v>0.11111111111111099</v>
      </c>
      <c r="W12" s="387">
        <f>IF(G12="","",SUMIFS(INP_EOMDATA!U$4:U$2503,INP_EOMDATA!$F$4:$F$2503,$A12))</f>
        <v>10</v>
      </c>
      <c r="X12" s="392">
        <f>IF(G12="","",SUMIFS(INP_EOMDATA!V$4:V$2503,INP_EOMDATA!$F$4:$F$2503,$A12))</f>
        <v>0.11111111111111099</v>
      </c>
      <c r="Y12" s="387">
        <f>IF(G12="","",SUMIFS(INP_EOMDATA!W$4:W$2503,INP_EOMDATA!$F$4:$F$2503,$A12))</f>
        <v>6</v>
      </c>
      <c r="Z12" s="393">
        <f>IF(G12="","",SUMIFS(INP_EOMDATA!X$4:X$2503,INP_EOMDATA!$F$4:$F$2503,$A12))</f>
        <v>2237.02</v>
      </c>
      <c r="AA12" s="393">
        <f>IF(G12="","",SUMIFS(INP_EOMDATA!Y$4:Y$2503,INP_EOMDATA!$F$4:$F$2503,$A12))</f>
        <v>3404.52</v>
      </c>
      <c r="AB12" s="393">
        <f>IF(G12="","",SUMIFS(INP_EOMDATA!Z$4:Z$2503,INP_EOMDATA!$F$4:$F$2503,$A12))</f>
        <v>5641.54</v>
      </c>
      <c r="AC12" s="393">
        <f>IF(G12="","",SUMIFS(WORKSHEET_VC!AO$5:AO$73,WORKSHEET_VC!$AN$5:$AN$73,$G12))</f>
        <v>5926.39</v>
      </c>
      <c r="AD12" s="393">
        <f t="shared" si="4"/>
        <v>65.848777777777784</v>
      </c>
      <c r="AE12" s="393">
        <f t="shared" si="5"/>
        <v>1185.278</v>
      </c>
      <c r="AF12" s="393">
        <f t="shared" si="6"/>
        <v>-284.85000000000036</v>
      </c>
      <c r="AG12" s="415">
        <v>690</v>
      </c>
      <c r="AJ12" s="13"/>
      <c r="AM12" s="32">
        <f>IF(G12="","",COUNTIF(G5:G59,"&lt;"&amp;G12)+1)</f>
        <v>7</v>
      </c>
      <c r="AN12" s="32">
        <f>IFERROR(RANK(T12,T5:T58,0)+(AM12/100),"")</f>
        <v>37.07</v>
      </c>
      <c r="AO12" s="32">
        <f>IFERROR(RANK(AD12,AD5:AD58,1)+(AM12/100),"")</f>
        <v>9.07</v>
      </c>
      <c r="AP12" s="32">
        <f>IFERROR(RANK(AE12,AE5:AE58,1)+(AM12/100),"")</f>
        <v>29.07</v>
      </c>
      <c r="AR12" s="32">
        <f>IF(G12="","",COUNTIFS(C5:C58,C12,AM5:AM58,"&lt;"&amp;AM12)+1)</f>
        <v>2</v>
      </c>
      <c r="AS12" s="32">
        <f>IF(G12="","",COUNTIFS(C5:C58,C12,AN5:AN58,"&lt;"&amp;AN12)+1)</f>
        <v>6</v>
      </c>
      <c r="AT12" s="32">
        <f>IF(G12="","",COUNTIFS(C5:C58,C12,AO5:AO58,"&lt;"&amp;AO12)+1)</f>
        <v>3</v>
      </c>
      <c r="AU12" s="32">
        <f>IF(G12="","",COUNTIFS(C5:C58,C12,AP5:AP58,"&lt;"&amp;AP12)+1)</f>
        <v>5</v>
      </c>
      <c r="AV12" s="32">
        <f>IF(G12="","",SUMIF(AR4:AU4,$AV$3,AR12:AU12))</f>
        <v>0</v>
      </c>
      <c r="AX12" s="32">
        <f>IF(G12="","",COUNTIFS(D5:D58,D12,AM5:AM58,"&lt;"&amp;AM12)+1)</f>
        <v>7</v>
      </c>
      <c r="AY12" s="32">
        <f>IF(G12="","",COUNTIFS(D5:D58,D12,AN5:AN58,"&lt;"&amp;AN12)+1)</f>
        <v>37</v>
      </c>
      <c r="AZ12" s="32">
        <f>IF(G12="","",COUNTIFS(D5:D58,D12,AO5:AO58,"&lt;"&amp;AO12)+1)</f>
        <v>9</v>
      </c>
      <c r="BA12" s="32">
        <f>IF(G12="","",COUNTIFS(D5:D58,D12,AP5:AP58,"&lt;"&amp;AP12)+1)</f>
        <v>29</v>
      </c>
      <c r="BB12" s="32">
        <f>IF(M12="","",SUMIF(AX4:BA4,$BB$3,AX12:BA12))</f>
        <v>29</v>
      </c>
    </row>
    <row r="13" spans="1:54" ht="15" customHeight="1" x14ac:dyDescent="0.35">
      <c r="A13" t="str">
        <f t="shared" si="0"/>
        <v>AutoTrader-Round Rock Hyundai</v>
      </c>
      <c r="B13" t="str">
        <f t="shared" si="3"/>
        <v>AutoTrader</v>
      </c>
      <c r="C13" t="str">
        <f>IFERROR(VLOOKUP(G13,KEY!$D$6:$F$76,2,),"")</f>
        <v>Hyundai</v>
      </c>
      <c r="D13" t="str">
        <f>IFERROR(VLOOKUP(G13,KEY!$D$6:$F$76,3,),"")</f>
        <v>PAG WEST</v>
      </c>
      <c r="E13" t="str">
        <f t="shared" si="1"/>
        <v>AutoTrader-Hyundai-0</v>
      </c>
      <c r="F13" t="str">
        <f t="shared" si="2"/>
        <v>AutoTrader-PAG WEST-39</v>
      </c>
      <c r="G13" s="412" t="s">
        <v>80</v>
      </c>
      <c r="H13" s="386">
        <f>IF(G13="","",SUMIFS(INP_EOMDATA!I$4:I$2503,INP_EOMDATA!$F$4:$F$2503,$A13))</f>
        <v>0</v>
      </c>
      <c r="I13" s="387">
        <f>IF(G13="","",SUMIFS(INP_EOMDATA!J$4:J$2503,INP_EOMDATA!$F$4:$F$2503,$A13))</f>
        <v>0</v>
      </c>
      <c r="J13" s="388"/>
      <c r="K13" s="389"/>
      <c r="L13" s="387">
        <f>IF(G13="","",SUMIFS(INP_EOMDATA!K$4:K$2503,INP_EOMDATA!$F$4:$F$2503,$A13))</f>
        <v>41</v>
      </c>
      <c r="M13" s="390">
        <f>IF(G13="","",SUMIFS(INP_EOMDATA!L$4:L$2503,INP_EOMDATA!$F$4:$F$2503,$A13))</f>
        <v>2</v>
      </c>
      <c r="N13" s="391"/>
      <c r="O13" s="386">
        <f>IF(G13="","",SUMIFS(INP_EOMDATA!M$4:M$2503,INP_EOMDATA!$F$4:$F$2503,$A13))</f>
        <v>0</v>
      </c>
      <c r="P13" s="387">
        <f>IF(G13="","",SUMIFS(INP_EOMDATA!N$4:N$2503,INP_EOMDATA!$F$4:$F$2503,$A13)-O13)</f>
        <v>43</v>
      </c>
      <c r="Q13" s="387">
        <f>IF(G13="","",SUMIFS(INP_EOMDATA!O$4:O$2503,INP_EOMDATA!$F$4:$F$2503,$A13))</f>
        <v>0</v>
      </c>
      <c r="R13" s="387">
        <f>IF(G13="","",SUMIFS(INP_EOMDATA!P$4:P$2503,INP_EOMDATA!$F$4:$F$2503,$A13))</f>
        <v>2</v>
      </c>
      <c r="S13" s="387">
        <f>IF(G13="","",SUMIFS(INP_EOMDATA!Q$4:Q$2503,INP_EOMDATA!$F$4:$F$2503,$A13))</f>
        <v>2</v>
      </c>
      <c r="T13" s="392">
        <f>IF(G13="","",SUMIFS(INP_EOMDATA!R$4:R$2503,INP_EOMDATA!$F$4:$F$2503,$A13))</f>
        <v>4.6511627906976702E-2</v>
      </c>
      <c r="U13" s="386">
        <f>IF(G13="","",SUMIFS(INP_EOMDATA!S$4:S$2503,INP_EOMDATA!$F$4:$F$2503,$A13))</f>
        <v>9</v>
      </c>
      <c r="V13" s="392">
        <f>IF(G13="","",SUMIFS(INP_EOMDATA!T$4:T$2503,INP_EOMDATA!$F$4:$F$2503,$A13))</f>
        <v>0.209302325581395</v>
      </c>
      <c r="W13" s="387">
        <f>IF(G13="","",SUMIFS(INP_EOMDATA!U$4:U$2503,INP_EOMDATA!$F$4:$F$2503,$A13))</f>
        <v>9</v>
      </c>
      <c r="X13" s="392">
        <f>IF(G13="","",SUMIFS(INP_EOMDATA!V$4:V$2503,INP_EOMDATA!$F$4:$F$2503,$A13))</f>
        <v>0.209302325581395</v>
      </c>
      <c r="Y13" s="387">
        <f>IF(G13="","",SUMIFS(INP_EOMDATA!W$4:W$2503,INP_EOMDATA!$F$4:$F$2503,$A13))</f>
        <v>7</v>
      </c>
      <c r="Z13" s="393">
        <f>IF(G13="","",SUMIFS(INP_EOMDATA!X$4:X$2503,INP_EOMDATA!$F$4:$F$2503,$A13))</f>
        <v>5284.69</v>
      </c>
      <c r="AA13" s="393">
        <f>IF(G13="","",SUMIFS(INP_EOMDATA!Y$4:Y$2503,INP_EOMDATA!$F$4:$F$2503,$A13))</f>
        <v>3432.29</v>
      </c>
      <c r="AB13" s="393">
        <f>IF(G13="","",SUMIFS(INP_EOMDATA!Z$4:Z$2503,INP_EOMDATA!$F$4:$F$2503,$A13))</f>
        <v>8716.98</v>
      </c>
      <c r="AC13" s="393">
        <f>IF(G13="","",SUMIFS(WORKSHEET_VC!AO$5:AO$73,WORKSHEET_VC!$AN$5:$AN$73,$G13))</f>
        <v>5623.74</v>
      </c>
      <c r="AD13" s="393">
        <f t="shared" si="4"/>
        <v>130.78465116279068</v>
      </c>
      <c r="AE13" s="393">
        <f t="shared" si="5"/>
        <v>2811.87</v>
      </c>
      <c r="AF13" s="393">
        <f t="shared" si="6"/>
        <v>3093.24</v>
      </c>
      <c r="AG13" s="415">
        <v>45</v>
      </c>
      <c r="AJ13" s="13"/>
      <c r="AM13" s="32">
        <f>IF(G13="","",COUNTIF(G5:G59,"&lt;"&amp;G13)+1)</f>
        <v>42</v>
      </c>
      <c r="AN13" s="32">
        <f>IFERROR(RANK(T13,T5:T58,0)+(AM13/100),"")</f>
        <v>40.42</v>
      </c>
      <c r="AO13" s="32">
        <f>IFERROR(RANK(AD13,AD5:AD58,1)+(AM13/100),"")</f>
        <v>31.42</v>
      </c>
      <c r="AP13" s="32">
        <f>IFERROR(RANK(AE13,AE5:AE58,1)+(AM13/100),"")</f>
        <v>39.42</v>
      </c>
      <c r="AR13" s="32">
        <f>IF(G13="","",COUNTIFS(C5:C58,C13,AM5:AM58,"&lt;"&amp;AM13)+1)</f>
        <v>2</v>
      </c>
      <c r="AS13" s="32">
        <f>IF(G13="","",COUNTIFS(C5:C58,C13,AN5:AN58,"&lt;"&amp;AN13)+1)</f>
        <v>2</v>
      </c>
      <c r="AT13" s="32">
        <f>IF(G13="","",COUNTIFS(C5:C58,C13,AO5:AO58,"&lt;"&amp;AO13)+1)</f>
        <v>1</v>
      </c>
      <c r="AU13" s="32">
        <f>IF(G13="","",COUNTIFS(C5:C58,C13,AP5:AP58,"&lt;"&amp;AP13)+1)</f>
        <v>2</v>
      </c>
      <c r="AV13" s="32">
        <f>IF(G13="","",SUMIF(AR4:AU4,$AV$3,AR13:AU13))</f>
        <v>0</v>
      </c>
      <c r="AX13" s="32">
        <f>IF(G13="","",COUNTIFS(D5:D58,D13,AM5:AM58,"&lt;"&amp;AM13)+1)</f>
        <v>42</v>
      </c>
      <c r="AY13" s="32">
        <f>IF(G13="","",COUNTIFS(D5:D58,D13,AN5:AN58,"&lt;"&amp;AN13)+1)</f>
        <v>40</v>
      </c>
      <c r="AZ13" s="32">
        <f>IF(G13="","",COUNTIFS(D5:D58,D13,AO5:AO58,"&lt;"&amp;AO13)+1)</f>
        <v>31</v>
      </c>
      <c r="BA13" s="32">
        <f>IF(G13="","",COUNTIFS(D5:D58,D13,AP5:AP58,"&lt;"&amp;AP13)+1)</f>
        <v>39</v>
      </c>
      <c r="BB13" s="32">
        <f>IF(M13="","",SUMIF(AX4:BA4,$BB$3,AX13:BA13))</f>
        <v>39</v>
      </c>
    </row>
    <row r="14" spans="1:54" ht="15" customHeight="1" x14ac:dyDescent="0.35">
      <c r="A14" t="str">
        <f t="shared" si="0"/>
        <v>AutoTrader-BMW North Scottsdale</v>
      </c>
      <c r="B14" t="str">
        <f t="shared" si="3"/>
        <v>AutoTrader</v>
      </c>
      <c r="C14" t="str">
        <f>IFERROR(VLOOKUP(G14,KEY!$D$6:$F$76,2,),"")</f>
        <v>BMW</v>
      </c>
      <c r="D14" t="str">
        <f>IFERROR(VLOOKUP(G14,KEY!$D$6:$F$76,3,),"")</f>
        <v>PAG WEST</v>
      </c>
      <c r="E14" t="str">
        <f t="shared" si="1"/>
        <v>AutoTrader-BMW-0</v>
      </c>
      <c r="F14" t="str">
        <f t="shared" si="2"/>
        <v>AutoTrader-PAG WEST-5</v>
      </c>
      <c r="G14" s="412" t="s">
        <v>81</v>
      </c>
      <c r="H14" s="386">
        <f>IF(G14="","",SUMIFS(INP_EOMDATA!I$4:I$2503,INP_EOMDATA!$F$4:$F$2503,$A14))</f>
        <v>3</v>
      </c>
      <c r="I14" s="387">
        <f>IF(G14="","",SUMIFS(INP_EOMDATA!J$4:J$2503,INP_EOMDATA!$F$4:$F$2503,$A14))</f>
        <v>17</v>
      </c>
      <c r="J14" s="388"/>
      <c r="K14" s="389"/>
      <c r="L14" s="387">
        <f>IF(G14="","",SUMIFS(INP_EOMDATA!K$4:K$2503,INP_EOMDATA!$F$4:$F$2503,$A14))</f>
        <v>68</v>
      </c>
      <c r="M14" s="390">
        <f>IF(G14="","",SUMIFS(INP_EOMDATA!L$4:L$2503,INP_EOMDATA!$F$4:$F$2503,$A14))</f>
        <v>5</v>
      </c>
      <c r="N14" s="391"/>
      <c r="O14" s="386">
        <f>IF(G14="","",SUMIFS(INP_EOMDATA!M$4:M$2503,INP_EOMDATA!$F$4:$F$2503,$A14))</f>
        <v>0</v>
      </c>
      <c r="P14" s="387">
        <f>IF(G14="","",SUMIFS(INP_EOMDATA!N$4:N$2503,INP_EOMDATA!$F$4:$F$2503,$A14)-O14)</f>
        <v>93</v>
      </c>
      <c r="Q14" s="387">
        <f>IF(G14="","",SUMIFS(INP_EOMDATA!O$4:O$2503,INP_EOMDATA!$F$4:$F$2503,$A14))</f>
        <v>2</v>
      </c>
      <c r="R14" s="387">
        <f>IF(G14="","",SUMIFS(INP_EOMDATA!P$4:P$2503,INP_EOMDATA!$F$4:$F$2503,$A14))</f>
        <v>11</v>
      </c>
      <c r="S14" s="387">
        <f>IF(G14="","",SUMIFS(INP_EOMDATA!Q$4:Q$2503,INP_EOMDATA!$F$4:$F$2503,$A14))</f>
        <v>13</v>
      </c>
      <c r="T14" s="392">
        <f>IF(G14="","",SUMIFS(INP_EOMDATA!R$4:R$2503,INP_EOMDATA!$F$4:$F$2503,$A14))</f>
        <v>0.13978494623655899</v>
      </c>
      <c r="U14" s="386">
        <f>IF(G14="","",SUMIFS(INP_EOMDATA!S$4:S$2503,INP_EOMDATA!$F$4:$F$2503,$A14))</f>
        <v>27</v>
      </c>
      <c r="V14" s="392">
        <f>IF(G14="","",SUMIFS(INP_EOMDATA!T$4:T$2503,INP_EOMDATA!$F$4:$F$2503,$A14))</f>
        <v>0.29032258064516098</v>
      </c>
      <c r="W14" s="387">
        <f>IF(G14="","",SUMIFS(INP_EOMDATA!U$4:U$2503,INP_EOMDATA!$F$4:$F$2503,$A14))</f>
        <v>27</v>
      </c>
      <c r="X14" s="392">
        <f>IF(G14="","",SUMIFS(INP_EOMDATA!V$4:V$2503,INP_EOMDATA!$F$4:$F$2503,$A14))</f>
        <v>0.29032258064516098</v>
      </c>
      <c r="Y14" s="387">
        <f>IF(G14="","",SUMIFS(INP_EOMDATA!W$4:W$2503,INP_EOMDATA!$F$4:$F$2503,$A14))</f>
        <v>17</v>
      </c>
      <c r="Z14" s="393">
        <f>IF(G14="","",SUMIFS(INP_EOMDATA!X$4:X$2503,INP_EOMDATA!$F$4:$F$2503,$A14))</f>
        <v>15437.93</v>
      </c>
      <c r="AA14" s="393">
        <f>IF(G14="","",SUMIFS(INP_EOMDATA!Y$4:Y$2503,INP_EOMDATA!$F$4:$F$2503,$A14))</f>
        <v>10260.89</v>
      </c>
      <c r="AB14" s="393">
        <f>IF(G14="","",SUMIFS(INP_EOMDATA!Z$4:Z$2503,INP_EOMDATA!$F$4:$F$2503,$A14))</f>
        <v>25698.82</v>
      </c>
      <c r="AC14" s="393">
        <f>IF(G14="","",SUMIFS(WORKSHEET_VC!AO$5:AO$73,WORKSHEET_VC!$AN$5:$AN$73,$G14))</f>
        <v>5500</v>
      </c>
      <c r="AD14" s="393">
        <f t="shared" si="4"/>
        <v>59.13978494623656</v>
      </c>
      <c r="AE14" s="393">
        <f t="shared" si="5"/>
        <v>423.07692307692309</v>
      </c>
      <c r="AF14" s="393">
        <f t="shared" si="6"/>
        <v>20198.82</v>
      </c>
      <c r="AG14" s="415">
        <v>587</v>
      </c>
      <c r="AJ14" s="13"/>
      <c r="AM14" s="32">
        <f>IF(G14="","",COUNTIF(G5:G59,"&lt;"&amp;G14)+1)</f>
        <v>6</v>
      </c>
      <c r="AN14" s="32">
        <f>IFERROR(RANK(T14,T5:T58,0)+(AM14/100),"")</f>
        <v>20.059999999999999</v>
      </c>
      <c r="AO14" s="32">
        <f>IFERROR(RANK(AD14,AD5:AD58,1)+(AM14/100),"")</f>
        <v>6.06</v>
      </c>
      <c r="AP14" s="32">
        <f>IFERROR(RANK(AE14,AE5:AE58,1)+(AM14/100),"")</f>
        <v>5.0599999999999996</v>
      </c>
      <c r="AR14" s="32">
        <f>IF(G14="","",COUNTIFS(C5:C58,C14,AM5:AM58,"&lt;"&amp;AM14)+1)</f>
        <v>1</v>
      </c>
      <c r="AS14" s="32">
        <f>IF(G14="","",COUNTIFS(C5:C58,C14,AN5:AN58,"&lt;"&amp;AN14)+1)</f>
        <v>2</v>
      </c>
      <c r="AT14" s="32">
        <f>IF(G14="","",COUNTIFS(C5:C58,C14,AO5:AO58,"&lt;"&amp;AO14)+1)</f>
        <v>2</v>
      </c>
      <c r="AU14" s="32">
        <f>IF(G14="","",COUNTIFS(C5:C58,C14,AP5:AP58,"&lt;"&amp;AP14)+1)</f>
        <v>2</v>
      </c>
      <c r="AV14" s="32">
        <f>IF(G14="","",SUMIF(AR4:AU4,$AV$3,AR14:AU14))</f>
        <v>0</v>
      </c>
      <c r="AX14" s="32">
        <f>IF(G14="","",COUNTIFS(D5:D58,D14,AM5:AM58,"&lt;"&amp;AM14)+1)</f>
        <v>6</v>
      </c>
      <c r="AY14" s="32">
        <f>IF(G14="","",COUNTIFS(D5:D58,D14,AN5:AN58,"&lt;"&amp;AN14)+1)</f>
        <v>20</v>
      </c>
      <c r="AZ14" s="32">
        <f>IF(G14="","",COUNTIFS(D5:D58,D14,AO5:AO58,"&lt;"&amp;AO14)+1)</f>
        <v>6</v>
      </c>
      <c r="BA14" s="32">
        <f>IF(G14="","",COUNTIFS(D5:D58,D14,AP5:AP58,"&lt;"&amp;AP14)+1)</f>
        <v>5</v>
      </c>
      <c r="BB14" s="32">
        <f>IF(M14="","",SUMIF(AX4:BA4,$BB$3,AX14:BA14))</f>
        <v>5</v>
      </c>
    </row>
    <row r="15" spans="1:54" ht="15" customHeight="1" x14ac:dyDescent="0.35">
      <c r="A15" t="str">
        <f t="shared" si="0"/>
        <v>AutoTrader-Penske Honda</v>
      </c>
      <c r="B15" t="str">
        <f t="shared" si="3"/>
        <v>AutoTrader</v>
      </c>
      <c r="C15" t="str">
        <f>IFERROR(VLOOKUP(G15,KEY!$D$6:$F$76,2,),"")</f>
        <v>Honda</v>
      </c>
      <c r="D15" t="str">
        <f>IFERROR(VLOOKUP(G15,KEY!$D$6:$F$76,3,),"")</f>
        <v>PAG WEST</v>
      </c>
      <c r="E15" t="str">
        <f t="shared" si="1"/>
        <v>AutoTrader-Honda-0</v>
      </c>
      <c r="F15" t="str">
        <f t="shared" si="2"/>
        <v>AutoTrader-PAG WEST-11</v>
      </c>
      <c r="G15" s="412" t="s">
        <v>82</v>
      </c>
      <c r="H15" s="386">
        <f>IF(G15="","",SUMIFS(INP_EOMDATA!I$4:I$2503,INP_EOMDATA!$F$4:$F$2503,$A15))</f>
        <v>0</v>
      </c>
      <c r="I15" s="387">
        <f>IF(G15="","",SUMIFS(INP_EOMDATA!J$4:J$2503,INP_EOMDATA!$F$4:$F$2503,$A15))</f>
        <v>6</v>
      </c>
      <c r="J15" s="388"/>
      <c r="K15" s="389"/>
      <c r="L15" s="387">
        <f>IF(G15="","",SUMIFS(INP_EOMDATA!K$4:K$2503,INP_EOMDATA!$F$4:$F$2503,$A15))</f>
        <v>54</v>
      </c>
      <c r="M15" s="390">
        <f>IF(G15="","",SUMIFS(INP_EOMDATA!L$4:L$2503,INP_EOMDATA!$F$4:$F$2503,$A15))</f>
        <v>0</v>
      </c>
      <c r="N15" s="391"/>
      <c r="O15" s="386">
        <f>IF(G15="","",SUMIFS(INP_EOMDATA!M$4:M$2503,INP_EOMDATA!$F$4:$F$2503,$A15))</f>
        <v>0</v>
      </c>
      <c r="P15" s="387">
        <f>IF(G15="","",SUMIFS(INP_EOMDATA!N$4:N$2503,INP_EOMDATA!$F$4:$F$2503,$A15)-O15)</f>
        <v>60</v>
      </c>
      <c r="Q15" s="387">
        <f>IF(G15="","",SUMIFS(INP_EOMDATA!O$4:O$2503,INP_EOMDATA!$F$4:$F$2503,$A15))</f>
        <v>1</v>
      </c>
      <c r="R15" s="387">
        <f>IF(G15="","",SUMIFS(INP_EOMDATA!P$4:P$2503,INP_EOMDATA!$F$4:$F$2503,$A15))</f>
        <v>9</v>
      </c>
      <c r="S15" s="387">
        <f>IF(G15="","",SUMIFS(INP_EOMDATA!Q$4:Q$2503,INP_EOMDATA!$F$4:$F$2503,$A15))</f>
        <v>10</v>
      </c>
      <c r="T15" s="392">
        <f>IF(G15="","",SUMIFS(INP_EOMDATA!R$4:R$2503,INP_EOMDATA!$F$4:$F$2503,$A15))</f>
        <v>0.16666666666666699</v>
      </c>
      <c r="U15" s="386">
        <f>IF(G15="","",SUMIFS(INP_EOMDATA!S$4:S$2503,INP_EOMDATA!$F$4:$F$2503,$A15))</f>
        <v>14</v>
      </c>
      <c r="V15" s="392">
        <f>IF(G15="","",SUMIFS(INP_EOMDATA!T$4:T$2503,INP_EOMDATA!$F$4:$F$2503,$A15))</f>
        <v>0.233333333333333</v>
      </c>
      <c r="W15" s="387">
        <f>IF(G15="","",SUMIFS(INP_EOMDATA!U$4:U$2503,INP_EOMDATA!$F$4:$F$2503,$A15))</f>
        <v>14</v>
      </c>
      <c r="X15" s="392">
        <f>IF(G15="","",SUMIFS(INP_EOMDATA!V$4:V$2503,INP_EOMDATA!$F$4:$F$2503,$A15))</f>
        <v>0.233333333333333</v>
      </c>
      <c r="Y15" s="387">
        <f>IF(G15="","",SUMIFS(INP_EOMDATA!W$4:W$2503,INP_EOMDATA!$F$4:$F$2503,$A15))</f>
        <v>9</v>
      </c>
      <c r="Z15" s="393">
        <f>IF(G15="","",SUMIFS(INP_EOMDATA!X$4:X$2503,INP_EOMDATA!$F$4:$F$2503,$A15))</f>
        <v>7109.17</v>
      </c>
      <c r="AA15" s="393">
        <f>IF(G15="","",SUMIFS(INP_EOMDATA!Y$4:Y$2503,INP_EOMDATA!$F$4:$F$2503,$A15))</f>
        <v>8767.4699999999993</v>
      </c>
      <c r="AB15" s="393">
        <f>IF(G15="","",SUMIFS(INP_EOMDATA!Z$4:Z$2503,INP_EOMDATA!$F$4:$F$2503,$A15))</f>
        <v>15876.64</v>
      </c>
      <c r="AC15" s="393">
        <f>IF(G15="","",SUMIFS(WORKSHEET_VC!AO$5:AO$73,WORKSHEET_VC!$AN$5:$AN$73,$G15))</f>
        <v>5500</v>
      </c>
      <c r="AD15" s="393">
        <f t="shared" si="4"/>
        <v>91.666666666666671</v>
      </c>
      <c r="AE15" s="393">
        <f t="shared" si="5"/>
        <v>550</v>
      </c>
      <c r="AF15" s="393">
        <f t="shared" si="6"/>
        <v>10376.64</v>
      </c>
      <c r="AG15" s="415">
        <v>326</v>
      </c>
      <c r="AJ15" s="13"/>
      <c r="AM15" s="32">
        <f>IF(G15="","",COUNTIF(G5:G59,"&lt;"&amp;G15)+1)</f>
        <v>40</v>
      </c>
      <c r="AN15" s="32">
        <f>IFERROR(RANK(T15,T5:T58,0)+(AM15/100),"")</f>
        <v>7.4</v>
      </c>
      <c r="AO15" s="32">
        <f>IFERROR(RANK(AD15,AD5:AD58,1)+(AM15/100),"")</f>
        <v>19.399999999999999</v>
      </c>
      <c r="AP15" s="32">
        <f>IFERROR(RANK(AE15,AE5:AE58,1)+(AM15/100),"")</f>
        <v>11.4</v>
      </c>
      <c r="AR15" s="32">
        <f>IF(G15="","",COUNTIFS(C5:C58,C15,AM5:AM58,"&lt;"&amp;AM15)+1)</f>
        <v>5</v>
      </c>
      <c r="AS15" s="32">
        <f>IF(G15="","",COUNTIFS(C5:C58,C15,AN5:AN58,"&lt;"&amp;AN15)+1)</f>
        <v>1</v>
      </c>
      <c r="AT15" s="32">
        <f>IF(G15="","",COUNTIFS(C5:C58,C15,AO5:AO58,"&lt;"&amp;AO15)+1)</f>
        <v>3</v>
      </c>
      <c r="AU15" s="32">
        <f>IF(G15="","",COUNTIFS(C5:C58,C15,AP5:AP58,"&lt;"&amp;AP15)+1)</f>
        <v>1</v>
      </c>
      <c r="AV15" s="32">
        <f>IF(G15="","",SUMIF(AR4:AU4,$AV$3,AR15:AU15))</f>
        <v>0</v>
      </c>
      <c r="AX15" s="32">
        <f>IF(G15="","",COUNTIFS(D5:D58,D15,AM5:AM58,"&lt;"&amp;AM15)+1)</f>
        <v>40</v>
      </c>
      <c r="AY15" s="32">
        <f>IF(G15="","",COUNTIFS(D5:D58,D15,AN5:AN58,"&lt;"&amp;AN15)+1)</f>
        <v>9</v>
      </c>
      <c r="AZ15" s="32">
        <f>IF(G15="","",COUNTIFS(D5:D58,D15,AO5:AO58,"&lt;"&amp;AO15)+1)</f>
        <v>19</v>
      </c>
      <c r="BA15" s="32">
        <f>IF(G15="","",COUNTIFS(D5:D58,D15,AP5:AP58,"&lt;"&amp;AP15)+1)</f>
        <v>11</v>
      </c>
      <c r="BB15" s="32">
        <f>IF(M15="","",SUMIF(AX4:BA4,$BB$3,AX15:BA15))</f>
        <v>11</v>
      </c>
    </row>
    <row r="16" spans="1:54" ht="15" customHeight="1" x14ac:dyDescent="0.35">
      <c r="A16" t="str">
        <f t="shared" si="0"/>
        <v>AutoTrader-Lexus of Austin</v>
      </c>
      <c r="B16" t="str">
        <f t="shared" si="3"/>
        <v>AutoTrader</v>
      </c>
      <c r="C16" t="str">
        <f>IFERROR(VLOOKUP(G16,KEY!$D$6:$F$76,2,),"")</f>
        <v>Lexus</v>
      </c>
      <c r="D16" t="str">
        <f>IFERROR(VLOOKUP(G16,KEY!$D$6:$F$76,3,),"")</f>
        <v>PAG WEST</v>
      </c>
      <c r="E16" t="str">
        <f t="shared" si="1"/>
        <v>AutoTrader-Lexus-0</v>
      </c>
      <c r="F16" t="str">
        <f t="shared" si="2"/>
        <v>AutoTrader-PAG WEST-38</v>
      </c>
      <c r="G16" s="412" t="s">
        <v>83</v>
      </c>
      <c r="H16" s="386">
        <f>IF(G16="","",SUMIFS(INP_EOMDATA!I$4:I$2503,INP_EOMDATA!$F$4:$F$2503,$A16))</f>
        <v>0</v>
      </c>
      <c r="I16" s="387">
        <f>IF(G16="","",SUMIFS(INP_EOMDATA!J$4:J$2503,INP_EOMDATA!$F$4:$F$2503,$A16))</f>
        <v>3</v>
      </c>
      <c r="J16" s="388"/>
      <c r="K16" s="389"/>
      <c r="L16" s="387">
        <f>IF(G16="","",SUMIFS(INP_EOMDATA!K$4:K$2503,INP_EOMDATA!$F$4:$F$2503,$A16))</f>
        <v>42</v>
      </c>
      <c r="M16" s="390">
        <f>IF(G16="","",SUMIFS(INP_EOMDATA!L$4:L$2503,INP_EOMDATA!$F$4:$F$2503,$A16))</f>
        <v>16</v>
      </c>
      <c r="N16" s="391"/>
      <c r="O16" s="386">
        <f>IF(G16="","",SUMIFS(INP_EOMDATA!M$4:M$2503,INP_EOMDATA!$F$4:$F$2503,$A16))</f>
        <v>0</v>
      </c>
      <c r="P16" s="387">
        <f>IF(G16="","",SUMIFS(INP_EOMDATA!N$4:N$2503,INP_EOMDATA!$F$4:$F$2503,$A16)-O16)</f>
        <v>61</v>
      </c>
      <c r="Q16" s="387">
        <f>IF(G16="","",SUMIFS(INP_EOMDATA!O$4:O$2503,INP_EOMDATA!$F$4:$F$2503,$A16))</f>
        <v>0</v>
      </c>
      <c r="R16" s="387">
        <f>IF(G16="","",SUMIFS(INP_EOMDATA!P$4:P$2503,INP_EOMDATA!$F$4:$F$2503,$A16))</f>
        <v>2</v>
      </c>
      <c r="S16" s="387">
        <f>IF(G16="","",SUMIFS(INP_EOMDATA!Q$4:Q$2503,INP_EOMDATA!$F$4:$F$2503,$A16))</f>
        <v>2</v>
      </c>
      <c r="T16" s="392">
        <f>IF(G16="","",SUMIFS(INP_EOMDATA!R$4:R$2503,INP_EOMDATA!$F$4:$F$2503,$A16))</f>
        <v>3.2786885245901599E-2</v>
      </c>
      <c r="U16" s="386">
        <f>IF(G16="","",SUMIFS(INP_EOMDATA!S$4:S$2503,INP_EOMDATA!$F$4:$F$2503,$A16))</f>
        <v>10</v>
      </c>
      <c r="V16" s="392">
        <f>IF(G16="","",SUMIFS(INP_EOMDATA!T$4:T$2503,INP_EOMDATA!$F$4:$F$2503,$A16))</f>
        <v>0.16393442622950799</v>
      </c>
      <c r="W16" s="387">
        <f>IF(G16="","",SUMIFS(INP_EOMDATA!U$4:U$2503,INP_EOMDATA!$F$4:$F$2503,$A16))</f>
        <v>10</v>
      </c>
      <c r="X16" s="392">
        <f>IF(G16="","",SUMIFS(INP_EOMDATA!V$4:V$2503,INP_EOMDATA!$F$4:$F$2503,$A16))</f>
        <v>0.16393442622950799</v>
      </c>
      <c r="Y16" s="387">
        <f>IF(G16="","",SUMIFS(INP_EOMDATA!W$4:W$2503,INP_EOMDATA!$F$4:$F$2503,$A16))</f>
        <v>7</v>
      </c>
      <c r="Z16" s="393">
        <f>IF(G16="","",SUMIFS(INP_EOMDATA!X$4:X$2503,INP_EOMDATA!$F$4:$F$2503,$A16))</f>
        <v>44.46</v>
      </c>
      <c r="AA16" s="393">
        <f>IF(G16="","",SUMIFS(INP_EOMDATA!Y$4:Y$2503,INP_EOMDATA!$F$4:$F$2503,$A16))</f>
        <v>2425.67</v>
      </c>
      <c r="AB16" s="393">
        <f>IF(G16="","",SUMIFS(INP_EOMDATA!Z$4:Z$2503,INP_EOMDATA!$F$4:$F$2503,$A16))</f>
        <v>2470.13</v>
      </c>
      <c r="AC16" s="393">
        <f>IF(G16="","",SUMIFS(WORKSHEET_VC!AO$5:AO$73,WORKSHEET_VC!$AN$5:$AN$73,$G16))</f>
        <v>5300</v>
      </c>
      <c r="AD16" s="393">
        <f t="shared" si="4"/>
        <v>86.885245901639351</v>
      </c>
      <c r="AE16" s="393">
        <f t="shared" si="5"/>
        <v>2650</v>
      </c>
      <c r="AF16" s="393">
        <f t="shared" si="6"/>
        <v>-2829.87</v>
      </c>
      <c r="AG16" s="415">
        <v>248</v>
      </c>
      <c r="AJ16" s="13"/>
      <c r="AM16" s="32">
        <f>IF(G16="","",COUNTIF(G5:G59,"&lt;"&amp;G16)+1)</f>
        <v>26</v>
      </c>
      <c r="AN16" s="32">
        <f>IFERROR(RANK(T16,T5:T58,0)+(AM16/100),"")</f>
        <v>42.26</v>
      </c>
      <c r="AO16" s="32">
        <f>IFERROR(RANK(AD16,AD5:AD58,1)+(AM16/100),"")</f>
        <v>15.26</v>
      </c>
      <c r="AP16" s="32">
        <f>IFERROR(RANK(AE16,AE5:AE58,1)+(AM16/100),"")</f>
        <v>38.26</v>
      </c>
      <c r="AR16" s="32">
        <f>IF(G16="","",COUNTIFS(C5:C58,C16,AM5:AM58,"&lt;"&amp;AM16)+1)</f>
        <v>1</v>
      </c>
      <c r="AS16" s="32">
        <f>IF(G16="","",COUNTIFS(C5:C58,C16,AN5:AN58,"&lt;"&amp;AN16)+1)</f>
        <v>3</v>
      </c>
      <c r="AT16" s="32">
        <f>IF(G16="","",COUNTIFS(C5:C58,C16,AO5:AO58,"&lt;"&amp;AO16)+1)</f>
        <v>3</v>
      </c>
      <c r="AU16" s="32">
        <f>IF(G16="","",COUNTIFS(C5:C58,C16,AP5:AP58,"&lt;"&amp;AP16)+1)</f>
        <v>3</v>
      </c>
      <c r="AV16" s="32">
        <f>IF(G16="","",SUMIF(AR4:AU4,$AV$3,AR16:AU16))</f>
        <v>0</v>
      </c>
      <c r="AX16" s="32">
        <f>IF(G16="","",COUNTIFS(D5:D58,D16,AM5:AM58,"&lt;"&amp;AM16)+1)</f>
        <v>26</v>
      </c>
      <c r="AY16" s="32">
        <f>IF(G16="","",COUNTIFS(D5:D58,D16,AN5:AN58,"&lt;"&amp;AN16)+1)</f>
        <v>42</v>
      </c>
      <c r="AZ16" s="32">
        <f>IF(G16="","",COUNTIFS(D5:D58,D16,AO5:AO58,"&lt;"&amp;AO16)+1)</f>
        <v>15</v>
      </c>
      <c r="BA16" s="32">
        <f>IF(G16="","",COUNTIFS(D5:D58,D16,AP5:AP58,"&lt;"&amp;AP16)+1)</f>
        <v>38</v>
      </c>
      <c r="BB16" s="32">
        <f>IF(M16="","",SUMIF(AX4:BA4,$BB$3,AX16:BA16))</f>
        <v>38</v>
      </c>
    </row>
    <row r="17" spans="1:54" ht="15" customHeight="1" x14ac:dyDescent="0.35">
      <c r="A17" t="str">
        <f t="shared" si="0"/>
        <v>AutoTrader-Round Rock Honda</v>
      </c>
      <c r="B17" t="str">
        <f t="shared" si="3"/>
        <v>AutoTrader</v>
      </c>
      <c r="C17" t="str">
        <f>IFERROR(VLOOKUP(G17,KEY!$D$6:$F$76,2,),"")</f>
        <v>Honda</v>
      </c>
      <c r="D17" t="str">
        <f>IFERROR(VLOOKUP(G17,KEY!$D$6:$F$76,3,),"")</f>
        <v>PAG WEST</v>
      </c>
      <c r="E17" t="str">
        <f t="shared" si="1"/>
        <v>AutoTrader-Honda-0</v>
      </c>
      <c r="F17" t="str">
        <f t="shared" si="2"/>
        <v>AutoTrader-PAG WEST-30</v>
      </c>
      <c r="G17" s="412" t="s">
        <v>84</v>
      </c>
      <c r="H17" s="386">
        <f>IF(G17="","",SUMIFS(INP_EOMDATA!I$4:I$2503,INP_EOMDATA!$F$4:$F$2503,$A17))</f>
        <v>0</v>
      </c>
      <c r="I17" s="387">
        <f>IF(G17="","",SUMIFS(INP_EOMDATA!J$4:J$2503,INP_EOMDATA!$F$4:$F$2503,$A17))</f>
        <v>0</v>
      </c>
      <c r="J17" s="388"/>
      <c r="K17" s="389"/>
      <c r="L17" s="387">
        <f>IF(G17="","",SUMIFS(INP_EOMDATA!K$4:K$2503,INP_EOMDATA!$F$4:$F$2503,$A17))</f>
        <v>71</v>
      </c>
      <c r="M17" s="390">
        <f>IF(G17="","",SUMIFS(INP_EOMDATA!L$4:L$2503,INP_EOMDATA!$F$4:$F$2503,$A17))</f>
        <v>0</v>
      </c>
      <c r="N17" s="391"/>
      <c r="O17" s="386">
        <f>IF(G17="","",SUMIFS(INP_EOMDATA!M$4:M$2503,INP_EOMDATA!$F$4:$F$2503,$A17))</f>
        <v>11</v>
      </c>
      <c r="P17" s="387">
        <f>IF(G17="","",SUMIFS(INP_EOMDATA!N$4:N$2503,INP_EOMDATA!$F$4:$F$2503,$A17)-O17)</f>
        <v>71</v>
      </c>
      <c r="Q17" s="387">
        <f>IF(G17="","",SUMIFS(INP_EOMDATA!O$4:O$2503,INP_EOMDATA!$F$4:$F$2503,$A17))</f>
        <v>0</v>
      </c>
      <c r="R17" s="387">
        <f>IF(G17="","",SUMIFS(INP_EOMDATA!P$4:P$2503,INP_EOMDATA!$F$4:$F$2503,$A17))</f>
        <v>4</v>
      </c>
      <c r="S17" s="387">
        <f>IF(G17="","",SUMIFS(INP_EOMDATA!Q$4:Q$2503,INP_EOMDATA!$F$4:$F$2503,$A17))</f>
        <v>4</v>
      </c>
      <c r="T17" s="392">
        <f>IF(G17="","",SUMIFS(INP_EOMDATA!R$4:R$2503,INP_EOMDATA!$F$4:$F$2503,$A17))</f>
        <v>4.8780487804878099E-2</v>
      </c>
      <c r="U17" s="386">
        <f>IF(G17="","",SUMIFS(INP_EOMDATA!S$4:S$2503,INP_EOMDATA!$F$4:$F$2503,$A17))</f>
        <v>22</v>
      </c>
      <c r="V17" s="392">
        <f>IF(G17="","",SUMIFS(INP_EOMDATA!T$4:T$2503,INP_EOMDATA!$F$4:$F$2503,$A17))</f>
        <v>0.26829268292682901</v>
      </c>
      <c r="W17" s="387">
        <f>IF(G17="","",SUMIFS(INP_EOMDATA!U$4:U$2503,INP_EOMDATA!$F$4:$F$2503,$A17))</f>
        <v>23</v>
      </c>
      <c r="X17" s="392">
        <f>IF(G17="","",SUMIFS(INP_EOMDATA!V$4:V$2503,INP_EOMDATA!$F$4:$F$2503,$A17))</f>
        <v>0.28048780487804897</v>
      </c>
      <c r="Y17" s="387">
        <f>IF(G17="","",SUMIFS(INP_EOMDATA!W$4:W$2503,INP_EOMDATA!$F$4:$F$2503,$A17))</f>
        <v>13</v>
      </c>
      <c r="Z17" s="393">
        <f>IF(G17="","",SUMIFS(INP_EOMDATA!X$4:X$2503,INP_EOMDATA!$F$4:$F$2503,$A17))</f>
        <v>-5289.86</v>
      </c>
      <c r="AA17" s="393">
        <f>IF(G17="","",SUMIFS(INP_EOMDATA!Y$4:Y$2503,INP_EOMDATA!$F$4:$F$2503,$A17))</f>
        <v>3116.74</v>
      </c>
      <c r="AB17" s="393">
        <f>IF(G17="","",SUMIFS(INP_EOMDATA!Z$4:Z$2503,INP_EOMDATA!$F$4:$F$2503,$A17))</f>
        <v>-2173.12</v>
      </c>
      <c r="AC17" s="393">
        <f>IF(G17="","",SUMIFS(WORKSHEET_VC!AO$5:AO$73,WORKSHEET_VC!$AN$5:$AN$73,$G17))</f>
        <v>4999</v>
      </c>
      <c r="AD17" s="393">
        <f t="shared" si="4"/>
        <v>70.408450704225359</v>
      </c>
      <c r="AE17" s="393">
        <f t="shared" si="5"/>
        <v>1249.75</v>
      </c>
      <c r="AF17" s="393">
        <f t="shared" si="6"/>
        <v>-7172.12</v>
      </c>
      <c r="AG17" s="415">
        <v>158</v>
      </c>
      <c r="AJ17" s="13"/>
      <c r="AM17" s="32">
        <f>IF(G17="","",COUNTIF(G5:G59,"&lt;"&amp;G17)+1)</f>
        <v>41</v>
      </c>
      <c r="AN17" s="32">
        <f>IFERROR(RANK(T17,T5:T58,0)+(AM17/100),"")</f>
        <v>39.409999999999997</v>
      </c>
      <c r="AO17" s="32">
        <f>IFERROR(RANK(AD17,AD5:AD58,1)+(AM17/100),"")</f>
        <v>11.41</v>
      </c>
      <c r="AP17" s="32">
        <f>IFERROR(RANK(AE17,AE5:AE58,1)+(AM17/100),"")</f>
        <v>30.41</v>
      </c>
      <c r="AR17" s="32">
        <f>IF(G17="","",COUNTIFS(C5:C58,C17,AM5:AM58,"&lt;"&amp;AM17)+1)</f>
        <v>6</v>
      </c>
      <c r="AS17" s="32">
        <f>IF(G17="","",COUNTIFS(C5:C58,C17,AN5:AN58,"&lt;"&amp;AN17)+1)</f>
        <v>5</v>
      </c>
      <c r="AT17" s="32">
        <f>IF(G17="","",COUNTIFS(C5:C58,C17,AO5:AO58,"&lt;"&amp;AO17)+1)</f>
        <v>1</v>
      </c>
      <c r="AU17" s="32">
        <f>IF(G17="","",COUNTIFS(C5:C58,C17,AP5:AP58,"&lt;"&amp;AP17)+1)</f>
        <v>4</v>
      </c>
      <c r="AV17" s="32">
        <f>IF(G17="","",SUMIF(AR4:AU4,$AV$3,AR17:AU17))</f>
        <v>0</v>
      </c>
      <c r="AX17" s="32">
        <f>IF(G17="","",COUNTIFS(D5:D58,D17,AM5:AM58,"&lt;"&amp;AM17)+1)</f>
        <v>41</v>
      </c>
      <c r="AY17" s="32">
        <f>IF(G17="","",COUNTIFS(D5:D58,D17,AN5:AN58,"&lt;"&amp;AN17)+1)</f>
        <v>39</v>
      </c>
      <c r="AZ17" s="32">
        <f>IF(G17="","",COUNTIFS(D5:D58,D17,AO5:AO58,"&lt;"&amp;AO17)+1)</f>
        <v>11</v>
      </c>
      <c r="BA17" s="32">
        <f>IF(G17="","",COUNTIFS(D5:D58,D17,AP5:AP58,"&lt;"&amp;AP17)+1)</f>
        <v>30</v>
      </c>
      <c r="BB17" s="32">
        <f>IF(M17="","",SUMIF(AX4:BA4,$BB$3,AX17:BA17))</f>
        <v>30</v>
      </c>
    </row>
    <row r="18" spans="1:54" ht="15" customHeight="1" x14ac:dyDescent="0.35">
      <c r="A18" t="str">
        <f t="shared" si="0"/>
        <v>AutoTrader-Honda North</v>
      </c>
      <c r="B18" t="str">
        <f t="shared" si="3"/>
        <v>AutoTrader</v>
      </c>
      <c r="C18" t="str">
        <f>IFERROR(VLOOKUP(G18,KEY!$D$6:$F$76,2,),"")</f>
        <v>Honda</v>
      </c>
      <c r="D18" t="str">
        <f>IFERROR(VLOOKUP(G18,KEY!$D$6:$F$76,3,),"")</f>
        <v>PAG WEST</v>
      </c>
      <c r="E18" t="str">
        <f t="shared" si="1"/>
        <v>AutoTrader-Honda-0</v>
      </c>
      <c r="F18" t="str">
        <f t="shared" si="2"/>
        <v>AutoTrader-PAG WEST-44</v>
      </c>
      <c r="G18" s="412" t="s">
        <v>85</v>
      </c>
      <c r="H18" s="386">
        <f>IF(G18="","",SUMIFS(INP_EOMDATA!I$4:I$2503,INP_EOMDATA!$F$4:$F$2503,$A18))</f>
        <v>0</v>
      </c>
      <c r="I18" s="387">
        <f>IF(G18="","",SUMIFS(INP_EOMDATA!J$4:J$2503,INP_EOMDATA!$F$4:$F$2503,$A18))</f>
        <v>2</v>
      </c>
      <c r="J18" s="388"/>
      <c r="K18" s="389"/>
      <c r="L18" s="387">
        <f>IF(G18="","",SUMIFS(INP_EOMDATA!K$4:K$2503,INP_EOMDATA!$F$4:$F$2503,$A18))</f>
        <v>14</v>
      </c>
      <c r="M18" s="390">
        <f>IF(G18="","",SUMIFS(INP_EOMDATA!L$4:L$2503,INP_EOMDATA!$F$4:$F$2503,$A18))</f>
        <v>4</v>
      </c>
      <c r="N18" s="391"/>
      <c r="O18" s="386">
        <f>IF(G18="","",SUMIFS(INP_EOMDATA!M$4:M$2503,INP_EOMDATA!$F$4:$F$2503,$A18))</f>
        <v>0</v>
      </c>
      <c r="P18" s="387">
        <f>IF(G18="","",SUMIFS(INP_EOMDATA!N$4:N$2503,INP_EOMDATA!$F$4:$F$2503,$A18)-O18)</f>
        <v>20</v>
      </c>
      <c r="Q18" s="387">
        <f>IF(G18="","",SUMIFS(INP_EOMDATA!O$4:O$2503,INP_EOMDATA!$F$4:$F$2503,$A18))</f>
        <v>0</v>
      </c>
      <c r="R18" s="387">
        <f>IF(G18="","",SUMIFS(INP_EOMDATA!P$4:P$2503,INP_EOMDATA!$F$4:$F$2503,$A18))</f>
        <v>0</v>
      </c>
      <c r="S18" s="387">
        <f>IF(G18="","",SUMIFS(INP_EOMDATA!Q$4:Q$2503,INP_EOMDATA!$F$4:$F$2503,$A18))</f>
        <v>0</v>
      </c>
      <c r="T18" s="392">
        <f>IF(G18="","",SUMIFS(INP_EOMDATA!R$4:R$2503,INP_EOMDATA!$F$4:$F$2503,$A18))</f>
        <v>0</v>
      </c>
      <c r="U18" s="386">
        <f>IF(G18="","",SUMIFS(INP_EOMDATA!S$4:S$2503,INP_EOMDATA!$F$4:$F$2503,$A18))</f>
        <v>0</v>
      </c>
      <c r="V18" s="392">
        <f>IF(G18="","",SUMIFS(INP_EOMDATA!T$4:T$2503,INP_EOMDATA!$F$4:$F$2503,$A18))</f>
        <v>0</v>
      </c>
      <c r="W18" s="387">
        <f>IF(G18="","",SUMIFS(INP_EOMDATA!U$4:U$2503,INP_EOMDATA!$F$4:$F$2503,$A18))</f>
        <v>0</v>
      </c>
      <c r="X18" s="392">
        <f>IF(G18="","",SUMIFS(INP_EOMDATA!V$4:V$2503,INP_EOMDATA!$F$4:$F$2503,$A18))</f>
        <v>0</v>
      </c>
      <c r="Y18" s="387">
        <f>IF(G18="","",SUMIFS(INP_EOMDATA!W$4:W$2503,INP_EOMDATA!$F$4:$F$2503,$A18))</f>
        <v>0</v>
      </c>
      <c r="Z18" s="393">
        <f>IF(G18="","",SUMIFS(INP_EOMDATA!X$4:X$2503,INP_EOMDATA!$F$4:$F$2503,$A18))</f>
        <v>0</v>
      </c>
      <c r="AA18" s="393">
        <f>IF(G18="","",SUMIFS(INP_EOMDATA!Y$4:Y$2503,INP_EOMDATA!$F$4:$F$2503,$A18))</f>
        <v>0</v>
      </c>
      <c r="AB18" s="393">
        <f>IF(G18="","",SUMIFS(INP_EOMDATA!Z$4:Z$2503,INP_EOMDATA!$F$4:$F$2503,$A18))</f>
        <v>0</v>
      </c>
      <c r="AC18" s="393">
        <f>IF(G18="","",SUMIFS(WORKSHEET_VC!AO$5:AO$73,WORKSHEET_VC!$AN$5:$AN$73,$G18))</f>
        <v>4750</v>
      </c>
      <c r="AD18" s="393">
        <f t="shared" si="4"/>
        <v>237.5</v>
      </c>
      <c r="AE18" s="393">
        <f t="shared" si="5"/>
        <v>9999999</v>
      </c>
      <c r="AF18" s="393">
        <f t="shared" si="6"/>
        <v>-4750</v>
      </c>
      <c r="AG18" s="415">
        <v>32</v>
      </c>
      <c r="AJ18" s="13"/>
      <c r="AM18" s="32">
        <f>IF(G18="","",COUNTIF(G5:G59,"&lt;"&amp;G18)+1)</f>
        <v>19</v>
      </c>
      <c r="AN18" s="32">
        <f>IFERROR(RANK(T18,T5:T58,0)+(AM18/100),"")</f>
        <v>43.19</v>
      </c>
      <c r="AO18" s="32">
        <f>IFERROR(RANK(AD18,AD5:AD58,1)+(AM18/100),"")</f>
        <v>44.19</v>
      </c>
      <c r="AP18" s="32">
        <f>IFERROR(RANK(AE18,AE5:AE58,1)+(AM18/100),"")</f>
        <v>43.19</v>
      </c>
      <c r="AR18" s="32">
        <f>IF(G18="","",COUNTIFS(C5:C58,C18,AM5:AM58,"&lt;"&amp;AM18)+1)</f>
        <v>3</v>
      </c>
      <c r="AS18" s="32">
        <f>IF(G18="","",COUNTIFS(C5:C58,C18,AN5:AN58,"&lt;"&amp;AN18)+1)</f>
        <v>7</v>
      </c>
      <c r="AT18" s="32">
        <f>IF(G18="","",COUNTIFS(C5:C58,C18,AO5:AO58,"&lt;"&amp;AO18)+1)</f>
        <v>7</v>
      </c>
      <c r="AU18" s="32">
        <f>IF(G18="","",COUNTIFS(C5:C58,C18,AP5:AP58,"&lt;"&amp;AP18)+1)</f>
        <v>7</v>
      </c>
      <c r="AV18" s="32">
        <f>IF(G18="","",SUMIF(AR4:AU4,$AV$3,AR18:AU18))</f>
        <v>0</v>
      </c>
      <c r="AX18" s="32">
        <f>IF(G18="","",COUNTIFS(D5:D58,D18,AM5:AM58,"&lt;"&amp;AM18)+1)</f>
        <v>19</v>
      </c>
      <c r="AY18" s="32">
        <f>IF(G18="","",COUNTIFS(D5:D58,D18,AN5:AN58,"&lt;"&amp;AN18)+1)</f>
        <v>44</v>
      </c>
      <c r="AZ18" s="32">
        <f>IF(G18="","",COUNTIFS(D5:D58,D18,AO5:AO58,"&lt;"&amp;AO18)+1)</f>
        <v>44</v>
      </c>
      <c r="BA18" s="32">
        <f>IF(G18="","",COUNTIFS(D5:D58,D18,AP5:AP58,"&lt;"&amp;AP18)+1)</f>
        <v>44</v>
      </c>
      <c r="BB18" s="32">
        <f>IF(M18="","",SUMIF(AX4:BA4,$BB$3,AX18:BA18))</f>
        <v>44</v>
      </c>
    </row>
    <row r="19" spans="1:54" ht="15" customHeight="1" x14ac:dyDescent="0.35">
      <c r="A19" t="str">
        <f t="shared" si="0"/>
        <v>AutoTrader-Hyundai of Leander</v>
      </c>
      <c r="B19" t="str">
        <f t="shared" si="3"/>
        <v>AutoTrader</v>
      </c>
      <c r="C19" t="str">
        <f>IFERROR(VLOOKUP(G19,KEY!$D$6:$F$76,2,),"")</f>
        <v>Hyundai</v>
      </c>
      <c r="D19" t="str">
        <f>IFERROR(VLOOKUP(G19,KEY!$D$6:$F$76,3,),"")</f>
        <v>PAG WEST</v>
      </c>
      <c r="E19" t="str">
        <f t="shared" si="1"/>
        <v>AutoTrader-Hyundai-0</v>
      </c>
      <c r="F19" t="str">
        <f t="shared" si="2"/>
        <v>AutoTrader-PAG WEST-20</v>
      </c>
      <c r="G19" s="412" t="s">
        <v>86</v>
      </c>
      <c r="H19" s="386">
        <f>IF(G19="","",SUMIFS(INP_EOMDATA!I$4:I$2503,INP_EOMDATA!$F$4:$F$2503,$A19))</f>
        <v>2</v>
      </c>
      <c r="I19" s="387">
        <f>IF(G19="","",SUMIFS(INP_EOMDATA!J$4:J$2503,INP_EOMDATA!$F$4:$F$2503,$A19))</f>
        <v>3</v>
      </c>
      <c r="J19" s="388"/>
      <c r="K19" s="389"/>
      <c r="L19" s="387">
        <f>IF(G19="","",SUMIFS(INP_EOMDATA!K$4:K$2503,INP_EOMDATA!$F$4:$F$2503,$A19))</f>
        <v>29</v>
      </c>
      <c r="M19" s="390">
        <f>IF(G19="","",SUMIFS(INP_EOMDATA!L$4:L$2503,INP_EOMDATA!$F$4:$F$2503,$A19))</f>
        <v>2</v>
      </c>
      <c r="N19" s="391"/>
      <c r="O19" s="386">
        <f>IF(G19="","",SUMIFS(INP_EOMDATA!M$4:M$2503,INP_EOMDATA!$F$4:$F$2503,$A19))</f>
        <v>0</v>
      </c>
      <c r="P19" s="387">
        <f>IF(G19="","",SUMIFS(INP_EOMDATA!N$4:N$2503,INP_EOMDATA!$F$4:$F$2503,$A19)-O19)</f>
        <v>36</v>
      </c>
      <c r="Q19" s="387">
        <f>IF(G19="","",SUMIFS(INP_EOMDATA!O$4:O$2503,INP_EOMDATA!$F$4:$F$2503,$A19))</f>
        <v>0</v>
      </c>
      <c r="R19" s="387">
        <f>IF(G19="","",SUMIFS(INP_EOMDATA!P$4:P$2503,INP_EOMDATA!$F$4:$F$2503,$A19))</f>
        <v>6</v>
      </c>
      <c r="S19" s="387">
        <f>IF(G19="","",SUMIFS(INP_EOMDATA!Q$4:Q$2503,INP_EOMDATA!$F$4:$F$2503,$A19))</f>
        <v>6</v>
      </c>
      <c r="T19" s="392">
        <f>IF(G19="","",SUMIFS(INP_EOMDATA!R$4:R$2503,INP_EOMDATA!$F$4:$F$2503,$A19))</f>
        <v>0.16666666666666699</v>
      </c>
      <c r="U19" s="386">
        <f>IF(G19="","",SUMIFS(INP_EOMDATA!S$4:S$2503,INP_EOMDATA!$F$4:$F$2503,$A19))</f>
        <v>4</v>
      </c>
      <c r="V19" s="392">
        <f>IF(G19="","",SUMIFS(INP_EOMDATA!T$4:T$2503,INP_EOMDATA!$F$4:$F$2503,$A19))</f>
        <v>0.11111111111111099</v>
      </c>
      <c r="W19" s="387">
        <f>IF(G19="","",SUMIFS(INP_EOMDATA!U$4:U$2503,INP_EOMDATA!$F$4:$F$2503,$A19))</f>
        <v>4</v>
      </c>
      <c r="X19" s="392">
        <f>IF(G19="","",SUMIFS(INP_EOMDATA!V$4:V$2503,INP_EOMDATA!$F$4:$F$2503,$A19))</f>
        <v>0.11111111111111099</v>
      </c>
      <c r="Y19" s="387">
        <f>IF(G19="","",SUMIFS(INP_EOMDATA!W$4:W$2503,INP_EOMDATA!$F$4:$F$2503,$A19))</f>
        <v>2</v>
      </c>
      <c r="Z19" s="393">
        <f>IF(G19="","",SUMIFS(INP_EOMDATA!X$4:X$2503,INP_EOMDATA!$F$4:$F$2503,$A19))</f>
        <v>-1690.58</v>
      </c>
      <c r="AA19" s="393">
        <f>IF(G19="","",SUMIFS(INP_EOMDATA!Y$4:Y$2503,INP_EOMDATA!$F$4:$F$2503,$A19))</f>
        <v>1149.05</v>
      </c>
      <c r="AB19" s="393">
        <f>IF(G19="","",SUMIFS(INP_EOMDATA!Z$4:Z$2503,INP_EOMDATA!$F$4:$F$2503,$A19))</f>
        <v>-541.53</v>
      </c>
      <c r="AC19" s="393">
        <f>IF(G19="","",SUMIFS(WORKSHEET_VC!AO$5:AO$73,WORKSHEET_VC!$AN$5:$AN$73,$G19))</f>
        <v>4730</v>
      </c>
      <c r="AD19" s="393">
        <f t="shared" si="4"/>
        <v>131.38888888888889</v>
      </c>
      <c r="AE19" s="393">
        <f t="shared" si="5"/>
        <v>788.33333333333337</v>
      </c>
      <c r="AF19" s="393">
        <f t="shared" si="6"/>
        <v>-5271.53</v>
      </c>
      <c r="AG19" s="415">
        <v>60</v>
      </c>
      <c r="AJ19" s="13"/>
      <c r="AM19" s="32">
        <f>IF(G19="","",COUNTIF(G5:G59,"&lt;"&amp;G19)+1)</f>
        <v>21</v>
      </c>
      <c r="AN19" s="32">
        <f>IFERROR(RANK(T19,T5:T58,0)+(AM19/100),"")</f>
        <v>7.21</v>
      </c>
      <c r="AO19" s="32">
        <f>IFERROR(RANK(AD19,AD5:AD58,1)+(AM19/100),"")</f>
        <v>32.21</v>
      </c>
      <c r="AP19" s="32">
        <f>IFERROR(RANK(AE19,AE5:AE58,1)+(AM19/100),"")</f>
        <v>20.21</v>
      </c>
      <c r="AR19" s="32">
        <f>IF(G19="","",COUNTIFS(C5:C58,C19,AM5:AM58,"&lt;"&amp;AM19)+1)</f>
        <v>1</v>
      </c>
      <c r="AS19" s="32">
        <f>IF(G19="","",COUNTIFS(C5:C58,C19,AN5:AN58,"&lt;"&amp;AN19)+1)</f>
        <v>1</v>
      </c>
      <c r="AT19" s="32">
        <f>IF(G19="","",COUNTIFS(C5:C58,C19,AO5:AO58,"&lt;"&amp;AO19)+1)</f>
        <v>2</v>
      </c>
      <c r="AU19" s="32">
        <f>IF(G19="","",COUNTIFS(C5:C58,C19,AP5:AP58,"&lt;"&amp;AP19)+1)</f>
        <v>1</v>
      </c>
      <c r="AV19" s="32">
        <f>IF(G19="","",SUMIF(AR4:AU4,$AV$3,AR19:AU19))</f>
        <v>0</v>
      </c>
      <c r="AX19" s="32">
        <f>IF(G19="","",COUNTIFS(D5:D58,D19,AM5:AM58,"&lt;"&amp;AM19)+1)</f>
        <v>21</v>
      </c>
      <c r="AY19" s="32">
        <f>IF(G19="","",COUNTIFS(D5:D58,D19,AN5:AN58,"&lt;"&amp;AN19)+1)</f>
        <v>7</v>
      </c>
      <c r="AZ19" s="32">
        <f>IF(G19="","",COUNTIFS(D5:D58,D19,AO5:AO58,"&lt;"&amp;AO19)+1)</f>
        <v>32</v>
      </c>
      <c r="BA19" s="32">
        <f>IF(G19="","",COUNTIFS(D5:D58,D19,AP5:AP58,"&lt;"&amp;AP19)+1)</f>
        <v>20</v>
      </c>
      <c r="BB19" s="32">
        <f>IF(M19="","",SUMIF(AX4:BA4,$BB$3,AX19:BA19))</f>
        <v>20</v>
      </c>
    </row>
    <row r="20" spans="1:54" ht="15" customHeight="1" x14ac:dyDescent="0.35">
      <c r="A20" t="str">
        <f t="shared" si="0"/>
        <v>AutoTrader-Crevier BMW</v>
      </c>
      <c r="B20" t="str">
        <f t="shared" si="3"/>
        <v>AutoTrader</v>
      </c>
      <c r="C20" t="str">
        <f>IFERROR(VLOOKUP(G20,KEY!$D$6:$F$76,2,),"")</f>
        <v>BMW</v>
      </c>
      <c r="D20" t="str">
        <f>IFERROR(VLOOKUP(G20,KEY!$D$6:$F$76,3,),"")</f>
        <v>PAG WEST</v>
      </c>
      <c r="E20" t="str">
        <f t="shared" si="1"/>
        <v>AutoTrader-BMW-0</v>
      </c>
      <c r="F20" t="str">
        <f t="shared" si="2"/>
        <v>AutoTrader-PAG WEST-4</v>
      </c>
      <c r="G20" s="412" t="s">
        <v>87</v>
      </c>
      <c r="H20" s="386">
        <f>IF(G20="","",SUMIFS(INP_EOMDATA!I$4:I$2503,INP_EOMDATA!$F$4:$F$2503,$A20))</f>
        <v>3</v>
      </c>
      <c r="I20" s="387">
        <f>IF(G20="","",SUMIFS(INP_EOMDATA!J$4:J$2503,INP_EOMDATA!$F$4:$F$2503,$A20))</f>
        <v>24</v>
      </c>
      <c r="J20" s="388"/>
      <c r="K20" s="389"/>
      <c r="L20" s="387">
        <f>IF(G20="","",SUMIFS(INP_EOMDATA!K$4:K$2503,INP_EOMDATA!$F$4:$F$2503,$A20))</f>
        <v>90</v>
      </c>
      <c r="M20" s="390">
        <f>IF(G20="","",SUMIFS(INP_EOMDATA!L$4:L$2503,INP_EOMDATA!$F$4:$F$2503,$A20))</f>
        <v>38</v>
      </c>
      <c r="N20" s="391"/>
      <c r="O20" s="386">
        <f>IF(G20="","",SUMIFS(INP_EOMDATA!M$4:M$2503,INP_EOMDATA!$F$4:$F$2503,$A20))</f>
        <v>0</v>
      </c>
      <c r="P20" s="387">
        <f>IF(G20="","",SUMIFS(INP_EOMDATA!N$4:N$2503,INP_EOMDATA!$F$4:$F$2503,$A20)-O20)</f>
        <v>155</v>
      </c>
      <c r="Q20" s="387">
        <f>IF(G20="","",SUMIFS(INP_EOMDATA!O$4:O$2503,INP_EOMDATA!$F$4:$F$2503,$A20))</f>
        <v>1</v>
      </c>
      <c r="R20" s="387">
        <f>IF(G20="","",SUMIFS(INP_EOMDATA!P$4:P$2503,INP_EOMDATA!$F$4:$F$2503,$A20))</f>
        <v>11</v>
      </c>
      <c r="S20" s="387">
        <f>IF(G20="","",SUMIFS(INP_EOMDATA!Q$4:Q$2503,INP_EOMDATA!$F$4:$F$2503,$A20))</f>
        <v>12</v>
      </c>
      <c r="T20" s="392">
        <f>IF(G20="","",SUMIFS(INP_EOMDATA!R$4:R$2503,INP_EOMDATA!$F$4:$F$2503,$A20))</f>
        <v>7.7419354838709695E-2</v>
      </c>
      <c r="U20" s="386">
        <f>IF(G20="","",SUMIFS(INP_EOMDATA!S$4:S$2503,INP_EOMDATA!$F$4:$F$2503,$A20))</f>
        <v>38</v>
      </c>
      <c r="V20" s="392">
        <f>IF(G20="","",SUMIFS(INP_EOMDATA!T$4:T$2503,INP_EOMDATA!$F$4:$F$2503,$A20))</f>
        <v>0.24516129032258099</v>
      </c>
      <c r="W20" s="387">
        <f>IF(G20="","",SUMIFS(INP_EOMDATA!U$4:U$2503,INP_EOMDATA!$F$4:$F$2503,$A20))</f>
        <v>40</v>
      </c>
      <c r="X20" s="392">
        <f>IF(G20="","",SUMIFS(INP_EOMDATA!V$4:V$2503,INP_EOMDATA!$F$4:$F$2503,$A20))</f>
        <v>0.25806451612903197</v>
      </c>
      <c r="Y20" s="387">
        <f>IF(G20="","",SUMIFS(INP_EOMDATA!W$4:W$2503,INP_EOMDATA!$F$4:$F$2503,$A20))</f>
        <v>19</v>
      </c>
      <c r="Z20" s="393">
        <f>IF(G20="","",SUMIFS(INP_EOMDATA!X$4:X$2503,INP_EOMDATA!$F$4:$F$2503,$A20))</f>
        <v>7474.9</v>
      </c>
      <c r="AA20" s="393">
        <f>IF(G20="","",SUMIFS(INP_EOMDATA!Y$4:Y$2503,INP_EOMDATA!$F$4:$F$2503,$A20))</f>
        <v>28122.53</v>
      </c>
      <c r="AB20" s="393">
        <f>IF(G20="","",SUMIFS(INP_EOMDATA!Z$4:Z$2503,INP_EOMDATA!$F$4:$F$2503,$A20))</f>
        <v>35597.43</v>
      </c>
      <c r="AC20" s="393">
        <f>IF(G20="","",SUMIFS(WORKSHEET_VC!AO$5:AO$73,WORKSHEET_VC!$AN$5:$AN$73,$G20))</f>
        <v>4500.01</v>
      </c>
      <c r="AD20" s="393">
        <f t="shared" si="4"/>
        <v>29.032322580645161</v>
      </c>
      <c r="AE20" s="393">
        <f t="shared" si="5"/>
        <v>375.00083333333333</v>
      </c>
      <c r="AF20" s="393">
        <f t="shared" si="6"/>
        <v>31097.42</v>
      </c>
      <c r="AG20" s="415">
        <v>1019</v>
      </c>
      <c r="AJ20" s="13"/>
      <c r="AM20" s="32">
        <f>IF(G20="","",COUNTIF(G5:G59,"&lt;"&amp;G20)+1)</f>
        <v>14</v>
      </c>
      <c r="AN20" s="32">
        <f>IFERROR(RANK(T20,T5:T58,0)+(AM20/100),"")</f>
        <v>30.14</v>
      </c>
      <c r="AO20" s="32">
        <f>IFERROR(RANK(AD20,AD5:AD58,1)+(AM20/100),"")</f>
        <v>2.14</v>
      </c>
      <c r="AP20" s="32">
        <f>IFERROR(RANK(AE20,AE5:AE58,1)+(AM20/100),"")</f>
        <v>4.1399999999999997</v>
      </c>
      <c r="AR20" s="32">
        <f>IF(G20="","",COUNTIFS(C5:C58,C20,AM5:AM58,"&lt;"&amp;AM20)+1)</f>
        <v>7</v>
      </c>
      <c r="AS20" s="32">
        <f>IF(G20="","",COUNTIFS(C5:C58,C20,AN5:AN58,"&lt;"&amp;AN20)+1)</f>
        <v>5</v>
      </c>
      <c r="AT20" s="32">
        <f>IF(G20="","",COUNTIFS(C5:C58,C20,AO5:AO58,"&lt;"&amp;AO20)+1)</f>
        <v>1</v>
      </c>
      <c r="AU20" s="32">
        <f>IF(G20="","",COUNTIFS(C5:C58,C20,AP5:AP58,"&lt;"&amp;AP20)+1)</f>
        <v>1</v>
      </c>
      <c r="AV20" s="32">
        <f>IF(G20="","",SUMIF(AR4:AU4,$AV$3,AR20:AU20))</f>
        <v>0</v>
      </c>
      <c r="AX20" s="32">
        <f>IF(G20="","",COUNTIFS(D5:D58,D20,AM5:AM58,"&lt;"&amp;AM20)+1)</f>
        <v>14</v>
      </c>
      <c r="AY20" s="32">
        <f>IF(G20="","",COUNTIFS(D5:D58,D20,AN5:AN58,"&lt;"&amp;AN20)+1)</f>
        <v>30</v>
      </c>
      <c r="AZ20" s="32">
        <f>IF(G20="","",COUNTIFS(D5:D58,D20,AO5:AO58,"&lt;"&amp;AO20)+1)</f>
        <v>2</v>
      </c>
      <c r="BA20" s="32">
        <f>IF(G20="","",COUNTIFS(D5:D58,D20,AP5:AP58,"&lt;"&amp;AP20)+1)</f>
        <v>4</v>
      </c>
      <c r="BB20" s="32">
        <f>IF(M20="","",SUMIF(AX4:BA4,$BB$3,AX20:BA20))</f>
        <v>4</v>
      </c>
    </row>
    <row r="21" spans="1:54" ht="15" customHeight="1" x14ac:dyDescent="0.35">
      <c r="A21" t="str">
        <f t="shared" si="0"/>
        <v>AutoTrader-Mercedes-Benz of North Scottsdale</v>
      </c>
      <c r="B21" t="str">
        <f t="shared" si="3"/>
        <v>AutoTrader</v>
      </c>
      <c r="C21" t="str">
        <f>IFERROR(VLOOKUP(G21,KEY!$D$6:$F$76,2,),"")</f>
        <v>Mercedes-Benz</v>
      </c>
      <c r="D21" t="str">
        <f>IFERROR(VLOOKUP(G21,KEY!$D$6:$F$76,3,),"")</f>
        <v>PAG WEST</v>
      </c>
      <c r="E21" t="str">
        <f t="shared" si="1"/>
        <v>AutoTrader-Mercedes-Benz-0</v>
      </c>
      <c r="F21" t="str">
        <f t="shared" si="2"/>
        <v>AutoTrader-PAG WEST-3</v>
      </c>
      <c r="G21" s="412" t="s">
        <v>88</v>
      </c>
      <c r="H21" s="386">
        <f>IF(G21="","",SUMIFS(INP_EOMDATA!I$4:I$2503,INP_EOMDATA!$F$4:$F$2503,$A21))</f>
        <v>22</v>
      </c>
      <c r="I21" s="387">
        <f>IF(G21="","",SUMIFS(INP_EOMDATA!J$4:J$2503,INP_EOMDATA!$F$4:$F$2503,$A21))</f>
        <v>4</v>
      </c>
      <c r="J21" s="388"/>
      <c r="K21" s="389"/>
      <c r="L21" s="387">
        <f>IF(G21="","",SUMIFS(INP_EOMDATA!K$4:K$2503,INP_EOMDATA!$F$4:$F$2503,$A21))</f>
        <v>48</v>
      </c>
      <c r="M21" s="390">
        <f>IF(G21="","",SUMIFS(INP_EOMDATA!L$4:L$2503,INP_EOMDATA!$F$4:$F$2503,$A21))</f>
        <v>0</v>
      </c>
      <c r="N21" s="391"/>
      <c r="O21" s="386">
        <f>IF(G21="","",SUMIFS(INP_EOMDATA!M$4:M$2503,INP_EOMDATA!$F$4:$F$2503,$A21))</f>
        <v>0</v>
      </c>
      <c r="P21" s="387">
        <f>IF(G21="","",SUMIFS(INP_EOMDATA!N$4:N$2503,INP_EOMDATA!$F$4:$F$2503,$A21)-O21)</f>
        <v>74</v>
      </c>
      <c r="Q21" s="387">
        <f>IF(G21="","",SUMIFS(INP_EOMDATA!O$4:O$2503,INP_EOMDATA!$F$4:$F$2503,$A21))</f>
        <v>0</v>
      </c>
      <c r="R21" s="387">
        <f>IF(G21="","",SUMIFS(INP_EOMDATA!P$4:P$2503,INP_EOMDATA!$F$4:$F$2503,$A21))</f>
        <v>0</v>
      </c>
      <c r="S21" s="387">
        <f>IF(G21="","",SUMIFS(INP_EOMDATA!Q$4:Q$2503,INP_EOMDATA!$F$4:$F$2503,$A21))</f>
        <v>16</v>
      </c>
      <c r="T21" s="392">
        <f>IF(G21="","",SUMIFS(INP_EOMDATA!R$4:R$2503,INP_EOMDATA!$F$4:$F$2503,$A21))</f>
        <v>0.21621621621621623</v>
      </c>
      <c r="U21" s="386">
        <f>IF(G21="","",SUMIFS(INP_EOMDATA!S$4:S$2503,INP_EOMDATA!$F$4:$F$2503,$A21))</f>
        <v>0</v>
      </c>
      <c r="V21" s="392">
        <f>IF(G21="","",SUMIFS(INP_EOMDATA!T$4:T$2503,INP_EOMDATA!$F$4:$F$2503,$A21))</f>
        <v>0</v>
      </c>
      <c r="W21" s="387">
        <f>IF(G21="","",SUMIFS(INP_EOMDATA!U$4:U$2503,INP_EOMDATA!$F$4:$F$2503,$A21))</f>
        <v>17</v>
      </c>
      <c r="X21" s="392">
        <f>IF(G21="","",SUMIFS(INP_EOMDATA!V$4:V$2503,INP_EOMDATA!$F$4:$F$2503,$A21))</f>
        <v>0.22972972972972974</v>
      </c>
      <c r="Y21" s="387">
        <f>IF(G21="","",SUMIFS(INP_EOMDATA!W$4:W$2503,INP_EOMDATA!$F$4:$F$2503,$A21))</f>
        <v>13</v>
      </c>
      <c r="Z21" s="393">
        <f>IF(G21="","",SUMIFS(INP_EOMDATA!X$4:X$2503,INP_EOMDATA!$F$4:$F$2503,$A21))</f>
        <v>-1036.6031746031731</v>
      </c>
      <c r="AA21" s="393">
        <f>IF(G21="","",SUMIFS(INP_EOMDATA!Y$4:Y$2503,INP_EOMDATA!$F$4:$F$2503,$A21))</f>
        <v>4686.8253968253903</v>
      </c>
      <c r="AB21" s="393">
        <f>IF(G21="","",SUMIFS(INP_EOMDATA!Z$4:Z$2503,INP_EOMDATA!$F$4:$F$2503,$A21))</f>
        <v>3650.2222222222199</v>
      </c>
      <c r="AC21" s="393">
        <f>IF(G21="","",SUMIFS(WORKSHEET_VC!AO$5:AO$73,WORKSHEET_VC!$AN$5:$AN$73,$G21))</f>
        <v>4398</v>
      </c>
      <c r="AD21" s="393">
        <f t="shared" si="4"/>
        <v>59.432432432432435</v>
      </c>
      <c r="AE21" s="393">
        <f t="shared" si="5"/>
        <v>274.875</v>
      </c>
      <c r="AF21" s="393">
        <f t="shared" si="6"/>
        <v>-747.7777777777801</v>
      </c>
      <c r="AG21" s="415">
        <v>386</v>
      </c>
      <c r="AJ21" s="13"/>
      <c r="AM21" s="32">
        <f>IF(G21="","",COUNTIF(G5:G59,"&lt;"&amp;G21)+1)</f>
        <v>31</v>
      </c>
      <c r="AN21" s="32">
        <f>IFERROR(RANK(T21,T5:T58,0)+(AM21/100),"")</f>
        <v>3.31</v>
      </c>
      <c r="AO21" s="32">
        <f>IFERROR(RANK(AD21,AD5:AD58,1)+(AM21/100),"")</f>
        <v>7.31</v>
      </c>
      <c r="AP21" s="32">
        <f>IFERROR(RANK(AE21,AE5:AE58,1)+(AM21/100),"")</f>
        <v>3.31</v>
      </c>
      <c r="AR21" s="32">
        <f>IF(G21="","",COUNTIFS(C5:C58,C21,AM5:AM58,"&lt;"&amp;AM21)+1)</f>
        <v>2</v>
      </c>
      <c r="AS21" s="32">
        <f>IF(G21="","",COUNTIFS(C5:C58,C21,AN5:AN58,"&lt;"&amp;AN21)+1)</f>
        <v>1</v>
      </c>
      <c r="AT21" s="32">
        <f>IF(G21="","",COUNTIFS(C5:C58,C21,AO5:AO58,"&lt;"&amp;AO21)+1)</f>
        <v>1</v>
      </c>
      <c r="AU21" s="32">
        <f>IF(G21="","",COUNTIFS(C5:C58,C21,AP5:AP58,"&lt;"&amp;AP21)+1)</f>
        <v>1</v>
      </c>
      <c r="AV21" s="32">
        <f>IF(G21="","",SUMIF(AR4:AU4,$AV$3,AR21:AU21))</f>
        <v>0</v>
      </c>
      <c r="AX21" s="32">
        <f>IF(G21="","",COUNTIFS(D5:D58,D21,AM5:AM58,"&lt;"&amp;AM21)+1)</f>
        <v>31</v>
      </c>
      <c r="AY21" s="32">
        <f>IF(G21="","",COUNTIFS(D5:D58,D21,AN5:AN58,"&lt;"&amp;AN21)+1)</f>
        <v>3</v>
      </c>
      <c r="AZ21" s="32">
        <f>IF(G21="","",COUNTIFS(D5:D58,D21,AO5:AO58,"&lt;"&amp;AO21)+1)</f>
        <v>7</v>
      </c>
      <c r="BA21" s="32">
        <f>IF(G21="","",COUNTIFS(D5:D58,D21,AP5:AP58,"&lt;"&amp;AP21)+1)</f>
        <v>3</v>
      </c>
      <c r="BB21" s="32">
        <f>IF(M21="","",SUMIF(AX4:BA4,$BB$3,AX21:BA21))</f>
        <v>3</v>
      </c>
    </row>
    <row r="22" spans="1:54" ht="15" customHeight="1" x14ac:dyDescent="0.35">
      <c r="A22" t="str">
        <f t="shared" si="0"/>
        <v>AutoTrader-Kearny Mesa Toyota</v>
      </c>
      <c r="B22" t="str">
        <f t="shared" si="3"/>
        <v>AutoTrader</v>
      </c>
      <c r="C22" t="str">
        <f>IFERROR(VLOOKUP(G22,KEY!$D$6:$F$76,2,),"")</f>
        <v>Toyota</v>
      </c>
      <c r="D22" t="str">
        <f>IFERROR(VLOOKUP(G22,KEY!$D$6:$F$76,3,),"")</f>
        <v>PAG WEST</v>
      </c>
      <c r="E22" t="str">
        <f t="shared" si="1"/>
        <v>AutoTrader-Toyota-0</v>
      </c>
      <c r="F22" t="str">
        <f t="shared" si="2"/>
        <v>AutoTrader-PAG WEST-35</v>
      </c>
      <c r="G22" s="412" t="s">
        <v>89</v>
      </c>
      <c r="H22" s="386">
        <f>IF(G22="","",SUMIFS(INP_EOMDATA!I$4:I$2503,INP_EOMDATA!$F$4:$F$2503,$A22))</f>
        <v>0</v>
      </c>
      <c r="I22" s="387">
        <f>IF(G22="","",SUMIFS(INP_EOMDATA!J$4:J$2503,INP_EOMDATA!$F$4:$F$2503,$A22))</f>
        <v>1</v>
      </c>
      <c r="J22" s="388"/>
      <c r="K22" s="389"/>
      <c r="L22" s="387">
        <f>IF(G22="","",SUMIFS(INP_EOMDATA!K$4:K$2503,INP_EOMDATA!$F$4:$F$2503,$A22))</f>
        <v>17</v>
      </c>
      <c r="M22" s="390">
        <f>IF(G22="","",SUMIFS(INP_EOMDATA!L$4:L$2503,INP_EOMDATA!$F$4:$F$2503,$A22))</f>
        <v>3</v>
      </c>
      <c r="N22" s="391"/>
      <c r="O22" s="386">
        <f>IF(G22="","",SUMIFS(INP_EOMDATA!M$4:M$2503,INP_EOMDATA!$F$4:$F$2503,$A22))</f>
        <v>2</v>
      </c>
      <c r="P22" s="387">
        <f>IF(G22="","",SUMIFS(INP_EOMDATA!N$4:N$2503,INP_EOMDATA!$F$4:$F$2503,$A22)-O22)</f>
        <v>21</v>
      </c>
      <c r="Q22" s="387">
        <f>IF(G22="","",SUMIFS(INP_EOMDATA!O$4:O$2503,INP_EOMDATA!$F$4:$F$2503,$A22))</f>
        <v>1</v>
      </c>
      <c r="R22" s="387">
        <f>IF(G22="","",SUMIFS(INP_EOMDATA!P$4:P$2503,INP_EOMDATA!$F$4:$F$2503,$A22))</f>
        <v>1</v>
      </c>
      <c r="S22" s="387">
        <f>IF(G22="","",SUMIFS(INP_EOMDATA!Q$4:Q$2503,INP_EOMDATA!$F$4:$F$2503,$A22))</f>
        <v>2</v>
      </c>
      <c r="T22" s="392">
        <f>IF(G22="","",SUMIFS(INP_EOMDATA!R$4:R$2503,INP_EOMDATA!$F$4:$F$2503,$A22))</f>
        <v>8.6956521739130405E-2</v>
      </c>
      <c r="U22" s="386">
        <f>IF(G22="","",SUMIFS(INP_EOMDATA!S$4:S$2503,INP_EOMDATA!$F$4:$F$2503,$A22))</f>
        <v>5</v>
      </c>
      <c r="V22" s="392">
        <f>IF(G22="","",SUMIFS(INP_EOMDATA!T$4:T$2503,INP_EOMDATA!$F$4:$F$2503,$A22))</f>
        <v>0.217391304347826</v>
      </c>
      <c r="W22" s="387">
        <f>IF(G22="","",SUMIFS(INP_EOMDATA!U$4:U$2503,INP_EOMDATA!$F$4:$F$2503,$A22))</f>
        <v>6</v>
      </c>
      <c r="X22" s="392">
        <f>IF(G22="","",SUMIFS(INP_EOMDATA!V$4:V$2503,INP_EOMDATA!$F$4:$F$2503,$A22))</f>
        <v>0.26086956521739102</v>
      </c>
      <c r="Y22" s="387">
        <f>IF(G22="","",SUMIFS(INP_EOMDATA!W$4:W$2503,INP_EOMDATA!$F$4:$F$2503,$A22))</f>
        <v>4</v>
      </c>
      <c r="Z22" s="393">
        <f>IF(G22="","",SUMIFS(INP_EOMDATA!X$4:X$2503,INP_EOMDATA!$F$4:$F$2503,$A22))</f>
        <v>5715.75</v>
      </c>
      <c r="AA22" s="393">
        <f>IF(G22="","",SUMIFS(INP_EOMDATA!Y$4:Y$2503,INP_EOMDATA!$F$4:$F$2503,$A22))</f>
        <v>2658.07</v>
      </c>
      <c r="AB22" s="393">
        <f>IF(G22="","",SUMIFS(INP_EOMDATA!Z$4:Z$2503,INP_EOMDATA!$F$4:$F$2503,$A22))</f>
        <v>8373.82</v>
      </c>
      <c r="AC22" s="393">
        <f>IF(G22="","",SUMIFS(WORKSHEET_VC!AO$5:AO$73,WORKSHEET_VC!$AN$5:$AN$73,$G22))</f>
        <v>4193.53</v>
      </c>
      <c r="AD22" s="393">
        <f t="shared" si="4"/>
        <v>199.69190476190474</v>
      </c>
      <c r="AE22" s="393">
        <f t="shared" si="5"/>
        <v>2096.7649999999999</v>
      </c>
      <c r="AF22" s="393">
        <f t="shared" si="6"/>
        <v>4180.29</v>
      </c>
      <c r="AG22" s="415">
        <v>95</v>
      </c>
      <c r="AJ22" s="13"/>
      <c r="AM22" s="32">
        <f>IF(G22="","",COUNTIF(G5:G59,"&lt;"&amp;G22)+1)</f>
        <v>22</v>
      </c>
      <c r="AN22" s="32">
        <f>IFERROR(RANK(T22,T5:T58,0)+(AM22/100),"")</f>
        <v>28.22</v>
      </c>
      <c r="AO22" s="32">
        <f>IFERROR(RANK(AD22,AD5:AD58,1)+(AM22/100),"")</f>
        <v>41.22</v>
      </c>
      <c r="AP22" s="32">
        <f>IFERROR(RANK(AE22,AE5:AE58,1)+(AM22/100),"")</f>
        <v>35.22</v>
      </c>
      <c r="AR22" s="32">
        <f>IF(G22="","",COUNTIFS(C5:C58,C22,AM5:AM58,"&lt;"&amp;AM22)+1)</f>
        <v>2</v>
      </c>
      <c r="AS22" s="32">
        <f>IF(G22="","",COUNTIFS(C5:C58,C22,AN5:AN58,"&lt;"&amp;AN22)+1)</f>
        <v>4</v>
      </c>
      <c r="AT22" s="32">
        <f>IF(G22="","",COUNTIFS(C5:C58,C22,AO5:AO58,"&lt;"&amp;AO22)+1)</f>
        <v>3</v>
      </c>
      <c r="AU22" s="32">
        <f>IF(G22="","",COUNTIFS(C5:C58,C22,AP5:AP58,"&lt;"&amp;AP22)+1)</f>
        <v>3</v>
      </c>
      <c r="AV22" s="32">
        <f>IF(G22="","",SUMIF(AR4:AU4,$AV$3,AR22:AU22))</f>
        <v>0</v>
      </c>
      <c r="AX22" s="32">
        <f>IF(G22="","",COUNTIFS(D5:D58,D22,AM5:AM58,"&lt;"&amp;AM22)+1)</f>
        <v>22</v>
      </c>
      <c r="AY22" s="32">
        <f>IF(G22="","",COUNTIFS(D5:D58,D22,AN5:AN58,"&lt;"&amp;AN22)+1)</f>
        <v>28</v>
      </c>
      <c r="AZ22" s="32">
        <f>IF(G22="","",COUNTIFS(D5:D58,D22,AO5:AO58,"&lt;"&amp;AO22)+1)</f>
        <v>41</v>
      </c>
      <c r="BA22" s="32">
        <f>IF(G22="","",COUNTIFS(D5:D58,D22,AP5:AP58,"&lt;"&amp;AP22)+1)</f>
        <v>35</v>
      </c>
      <c r="BB22" s="32">
        <f>IF(M22="","",SUMIF(AX4:BA4,$BB$3,AX22:BA22))</f>
        <v>35</v>
      </c>
    </row>
    <row r="23" spans="1:54" ht="15" customHeight="1" x14ac:dyDescent="0.35">
      <c r="A23" t="str">
        <f t="shared" si="0"/>
        <v>AutoTrader-Acura North Scottsdale</v>
      </c>
      <c r="B23" t="str">
        <f t="shared" si="3"/>
        <v>AutoTrader</v>
      </c>
      <c r="C23" t="str">
        <f>IFERROR(VLOOKUP(G23,KEY!$D$6:$F$76,2,),"")</f>
        <v>Acura</v>
      </c>
      <c r="D23" t="str">
        <f>IFERROR(VLOOKUP(G23,KEY!$D$6:$F$76,3,),"")</f>
        <v>PAG WEST</v>
      </c>
      <c r="E23" t="str">
        <f t="shared" si="1"/>
        <v>AutoTrader-Acura-0</v>
      </c>
      <c r="F23" t="str">
        <f t="shared" si="2"/>
        <v>AutoTrader-PAG WEST-23</v>
      </c>
      <c r="G23" s="412" t="s">
        <v>90</v>
      </c>
      <c r="H23" s="386">
        <f>IF(G23="","",SUMIFS(INP_EOMDATA!I$4:I$2503,INP_EOMDATA!$F$4:$F$2503,$A23))</f>
        <v>1</v>
      </c>
      <c r="I23" s="387">
        <f>IF(G23="","",SUMIFS(INP_EOMDATA!J$4:J$2503,INP_EOMDATA!$F$4:$F$2503,$A23))</f>
        <v>7</v>
      </c>
      <c r="J23" s="388"/>
      <c r="K23" s="389"/>
      <c r="L23" s="387">
        <f>IF(G23="","",SUMIFS(INP_EOMDATA!K$4:K$2503,INP_EOMDATA!$F$4:$F$2503,$A23))</f>
        <v>16</v>
      </c>
      <c r="M23" s="390">
        <f>IF(G23="","",SUMIFS(INP_EOMDATA!L$4:L$2503,INP_EOMDATA!$F$4:$F$2503,$A23))</f>
        <v>0</v>
      </c>
      <c r="N23" s="391"/>
      <c r="O23" s="386">
        <f>IF(G23="","",SUMIFS(INP_EOMDATA!M$4:M$2503,INP_EOMDATA!$F$4:$F$2503,$A23))</f>
        <v>0</v>
      </c>
      <c r="P23" s="387">
        <f>IF(G23="","",SUMIFS(INP_EOMDATA!N$4:N$2503,INP_EOMDATA!$F$4:$F$2503,$A23)-O23)</f>
        <v>24</v>
      </c>
      <c r="Q23" s="387">
        <f>IF(G23="","",SUMIFS(INP_EOMDATA!O$4:O$2503,INP_EOMDATA!$F$4:$F$2503,$A23))</f>
        <v>0</v>
      </c>
      <c r="R23" s="387">
        <f>IF(G23="","",SUMIFS(INP_EOMDATA!P$4:P$2503,INP_EOMDATA!$F$4:$F$2503,$A23))</f>
        <v>0</v>
      </c>
      <c r="S23" s="387">
        <f>IF(G23="","",SUMIFS(INP_EOMDATA!Q$4:Q$2503,INP_EOMDATA!$F$4:$F$2503,$A23))</f>
        <v>4</v>
      </c>
      <c r="T23" s="392">
        <f>IF(G23="","",SUMIFS(INP_EOMDATA!R$4:R$2503,INP_EOMDATA!$F$4:$F$2503,$A23))</f>
        <v>0.16666666666666666</v>
      </c>
      <c r="U23" s="386">
        <f>IF(G23="","",SUMIFS(INP_EOMDATA!S$4:S$2503,INP_EOMDATA!$F$4:$F$2503,$A23))</f>
        <v>0</v>
      </c>
      <c r="V23" s="392">
        <f>IF(G23="","",SUMIFS(INP_EOMDATA!T$4:T$2503,INP_EOMDATA!$F$4:$F$2503,$A23))</f>
        <v>0</v>
      </c>
      <c r="W23" s="387">
        <f>IF(G23="","",SUMIFS(INP_EOMDATA!U$4:U$2503,INP_EOMDATA!$F$4:$F$2503,$A23))</f>
        <v>8</v>
      </c>
      <c r="X23" s="392">
        <f>IF(G23="","",SUMIFS(INP_EOMDATA!V$4:V$2503,INP_EOMDATA!$F$4:$F$2503,$A23))</f>
        <v>0.33333333333333331</v>
      </c>
      <c r="Y23" s="387">
        <f>IF(G23="","",SUMIFS(INP_EOMDATA!W$4:W$2503,INP_EOMDATA!$F$4:$F$2503,$A23))</f>
        <v>5</v>
      </c>
      <c r="Z23" s="393">
        <f>IF(G23="","",SUMIFS(INP_EOMDATA!X$4:X$2503,INP_EOMDATA!$F$4:$F$2503,$A23))</f>
        <v>-629.66666666666595</v>
      </c>
      <c r="AA23" s="393">
        <f>IF(G23="","",SUMIFS(INP_EOMDATA!Y$4:Y$2503,INP_EOMDATA!$F$4:$F$2503,$A23))</f>
        <v>2439</v>
      </c>
      <c r="AB23" s="393">
        <f>IF(G23="","",SUMIFS(INP_EOMDATA!Z$4:Z$2503,INP_EOMDATA!$F$4:$F$2503,$A23))</f>
        <v>1809</v>
      </c>
      <c r="AC23" s="393">
        <f>IF(G23="","",SUMIFS(WORKSHEET_VC!AO$5:AO$73,WORKSHEET_VC!$AN$5:$AN$73,$G23))</f>
        <v>3500</v>
      </c>
      <c r="AD23" s="393">
        <f t="shared" si="4"/>
        <v>145.83333333333334</v>
      </c>
      <c r="AE23" s="393">
        <f t="shared" si="5"/>
        <v>875</v>
      </c>
      <c r="AF23" s="393">
        <f t="shared" si="6"/>
        <v>-1691</v>
      </c>
      <c r="AG23" s="415">
        <v>93</v>
      </c>
      <c r="AJ23" s="13"/>
      <c r="AM23" s="32">
        <f>IF(G23="","",COUNTIF(G5:G59,"&lt;"&amp;G23)+1)</f>
        <v>1</v>
      </c>
      <c r="AN23" s="32">
        <f>IFERROR(RANK(T23,T5:T58,0)+(AM23/100),"")</f>
        <v>10.01</v>
      </c>
      <c r="AO23" s="32">
        <f>IFERROR(RANK(AD23,AD5:AD58,1)+(AM23/100),"")</f>
        <v>34.01</v>
      </c>
      <c r="AP23" s="32">
        <f>IFERROR(RANK(AE23,AE5:AE58,1)+(AM23/100),"")</f>
        <v>23.01</v>
      </c>
      <c r="AR23" s="32">
        <f>IF(G23="","",COUNTIFS(C5:C58,C23,AM5:AM58,"&lt;"&amp;AM23)+1)</f>
        <v>1</v>
      </c>
      <c r="AS23" s="32">
        <f>IF(G23="","",COUNTIFS(C5:C58,C23,AN5:AN58,"&lt;"&amp;AN23)+1)</f>
        <v>1</v>
      </c>
      <c r="AT23" s="32">
        <f>IF(G23="","",COUNTIFS(C5:C58,C23,AO5:AO58,"&lt;"&amp;AO23)+1)</f>
        <v>2</v>
      </c>
      <c r="AU23" s="32">
        <f>IF(G23="","",COUNTIFS(C5:C58,C23,AP5:AP58,"&lt;"&amp;AP23)+1)</f>
        <v>1</v>
      </c>
      <c r="AV23" s="32">
        <f>IF(G23="","",SUMIF(AR4:AU4,$AV$3,AR23:AU23))</f>
        <v>0</v>
      </c>
      <c r="AX23" s="32">
        <f>IF(G23="","",COUNTIFS(D5:D58,D23,AM5:AM58,"&lt;"&amp;AM23)+1)</f>
        <v>1</v>
      </c>
      <c r="AY23" s="32">
        <f>IF(G23="","",COUNTIFS(D5:D58,D23,AN5:AN58,"&lt;"&amp;AN23)+1)</f>
        <v>10</v>
      </c>
      <c r="AZ23" s="32">
        <f>IF(G23="","",COUNTIFS(D5:D58,D23,AO5:AO58,"&lt;"&amp;AO23)+1)</f>
        <v>34</v>
      </c>
      <c r="BA23" s="32">
        <f>IF(G23="","",COUNTIFS(D5:D58,D23,AP5:AP58,"&lt;"&amp;AP23)+1)</f>
        <v>23</v>
      </c>
      <c r="BB23" s="32">
        <f>IF(M23="","",SUMIF(AX4:BA4,$BB$3,AX23:BA23))</f>
        <v>23</v>
      </c>
    </row>
    <row r="24" spans="1:54" ht="15" customHeight="1" x14ac:dyDescent="0.35">
      <c r="A24" t="str">
        <f t="shared" si="0"/>
        <v>AutoTrader-Audi North Scottsdale</v>
      </c>
      <c r="B24" t="str">
        <f t="shared" si="3"/>
        <v>AutoTrader</v>
      </c>
      <c r="C24" t="str">
        <f>IFERROR(VLOOKUP(G24,KEY!$D$6:$F$76,2,),"")</f>
        <v>Audi</v>
      </c>
      <c r="D24" t="str">
        <f>IFERROR(VLOOKUP(G24,KEY!$D$6:$F$76,3,),"")</f>
        <v>PAG WEST</v>
      </c>
      <c r="E24" t="str">
        <f t="shared" si="1"/>
        <v>AutoTrader-Audi-0</v>
      </c>
      <c r="F24" t="str">
        <f t="shared" si="2"/>
        <v>AutoTrader-PAG WEST-24</v>
      </c>
      <c r="G24" s="412" t="s">
        <v>91</v>
      </c>
      <c r="H24" s="386">
        <f>IF(G24="","",SUMIFS(INP_EOMDATA!I$4:I$2503,INP_EOMDATA!$F$4:$F$2503,$A24))</f>
        <v>0</v>
      </c>
      <c r="I24" s="387">
        <f>IF(G24="","",SUMIFS(INP_EOMDATA!J$4:J$2503,INP_EOMDATA!$F$4:$F$2503,$A24))</f>
        <v>0</v>
      </c>
      <c r="J24" s="388"/>
      <c r="K24" s="389"/>
      <c r="L24" s="387">
        <f>IF(G24="","",SUMIFS(INP_EOMDATA!K$4:K$2503,INP_EOMDATA!$F$4:$F$2503,$A24))</f>
        <v>27</v>
      </c>
      <c r="M24" s="390">
        <f>IF(G24="","",SUMIFS(INP_EOMDATA!L$4:L$2503,INP_EOMDATA!$F$4:$F$2503,$A24))</f>
        <v>0</v>
      </c>
      <c r="N24" s="391"/>
      <c r="O24" s="386">
        <f>IF(G24="","",SUMIFS(INP_EOMDATA!M$4:M$2503,INP_EOMDATA!$F$4:$F$2503,$A24))</f>
        <v>0</v>
      </c>
      <c r="P24" s="387">
        <f>IF(G24="","",SUMIFS(INP_EOMDATA!N$4:N$2503,INP_EOMDATA!$F$4:$F$2503,$A24)-O24)</f>
        <v>27</v>
      </c>
      <c r="Q24" s="387">
        <f>IF(G24="","",SUMIFS(INP_EOMDATA!O$4:O$2503,INP_EOMDATA!$F$4:$F$2503,$A24))</f>
        <v>0</v>
      </c>
      <c r="R24" s="387">
        <f>IF(G24="","",SUMIFS(INP_EOMDATA!P$4:P$2503,INP_EOMDATA!$F$4:$F$2503,$A24))</f>
        <v>0</v>
      </c>
      <c r="S24" s="387">
        <f>IF(G24="","",SUMIFS(INP_EOMDATA!Q$4:Q$2503,INP_EOMDATA!$F$4:$F$2503,$A24))</f>
        <v>4</v>
      </c>
      <c r="T24" s="392">
        <f>IF(G24="","",SUMIFS(INP_EOMDATA!R$4:R$2503,INP_EOMDATA!$F$4:$F$2503,$A24))</f>
        <v>0.14814814814814814</v>
      </c>
      <c r="U24" s="386">
        <f>IF(G24="","",SUMIFS(INP_EOMDATA!S$4:S$2503,INP_EOMDATA!$F$4:$F$2503,$A24))</f>
        <v>0</v>
      </c>
      <c r="V24" s="392">
        <f>IF(G24="","",SUMIFS(INP_EOMDATA!T$4:T$2503,INP_EOMDATA!$F$4:$F$2503,$A24))</f>
        <v>0</v>
      </c>
      <c r="W24" s="387">
        <f>IF(G24="","",SUMIFS(INP_EOMDATA!U$4:U$2503,INP_EOMDATA!$F$4:$F$2503,$A24))</f>
        <v>5</v>
      </c>
      <c r="X24" s="392">
        <f>IF(G24="","",SUMIFS(INP_EOMDATA!V$4:V$2503,INP_EOMDATA!$F$4:$F$2503,$A24))</f>
        <v>0.18518518518518517</v>
      </c>
      <c r="Y24" s="387">
        <f>IF(G24="","",SUMIFS(INP_EOMDATA!W$4:W$2503,INP_EOMDATA!$F$4:$F$2503,$A24))</f>
        <v>2</v>
      </c>
      <c r="Z24" s="393">
        <f>IF(G24="","",SUMIFS(INP_EOMDATA!X$4:X$2503,INP_EOMDATA!$F$4:$F$2503,$A24))</f>
        <v>185.25</v>
      </c>
      <c r="AA24" s="393">
        <f>IF(G24="","",SUMIFS(INP_EOMDATA!Y$4:Y$2503,INP_EOMDATA!$F$4:$F$2503,$A24))</f>
        <v>224.75</v>
      </c>
      <c r="AB24" s="393">
        <f>IF(G24="","",SUMIFS(INP_EOMDATA!Z$4:Z$2503,INP_EOMDATA!$F$4:$F$2503,$A24))</f>
        <v>410.25</v>
      </c>
      <c r="AC24" s="393">
        <f>IF(G24="","",SUMIFS(WORKSHEET_VC!AO$5:AO$73,WORKSHEET_VC!$AN$5:$AN$73,$G24))</f>
        <v>3500</v>
      </c>
      <c r="AD24" s="393">
        <f t="shared" si="4"/>
        <v>129.62962962962962</v>
      </c>
      <c r="AE24" s="393">
        <f t="shared" si="5"/>
        <v>875</v>
      </c>
      <c r="AF24" s="393">
        <f t="shared" si="6"/>
        <v>-3089.75</v>
      </c>
      <c r="AG24" s="415">
        <v>316</v>
      </c>
      <c r="AJ24" s="13"/>
      <c r="AM24" s="32">
        <f>IF(G24="","",COUNTIF(G5:G59,"&lt;"&amp;G24)+1)</f>
        <v>3</v>
      </c>
      <c r="AN24" s="32">
        <f>IFERROR(RANK(T24,T5:T58,0)+(AM24/100),"")</f>
        <v>18.03</v>
      </c>
      <c r="AO24" s="32">
        <f>IFERROR(RANK(AD24,AD5:AD58,1)+(AM24/100),"")</f>
        <v>29.03</v>
      </c>
      <c r="AP24" s="32">
        <f>IFERROR(RANK(AE24,AE5:AE58,1)+(AM24/100),"")</f>
        <v>23.03</v>
      </c>
      <c r="AR24" s="32">
        <f>IF(G24="","",COUNTIFS(C5:C58,C24,AM5:AM58,"&lt;"&amp;AM24)+1)</f>
        <v>2</v>
      </c>
      <c r="AS24" s="32">
        <f>IF(G24="","",COUNTIFS(C5:C58,C24,AN5:AN58,"&lt;"&amp;AN24)+1)</f>
        <v>2</v>
      </c>
      <c r="AT24" s="32">
        <f>IF(G24="","",COUNTIFS(C5:C58,C24,AO5:AO58,"&lt;"&amp;AO24)+1)</f>
        <v>1</v>
      </c>
      <c r="AU24" s="32">
        <f>IF(G24="","",COUNTIFS(C5:C58,C24,AP5:AP58,"&lt;"&amp;AP24)+1)</f>
        <v>2</v>
      </c>
      <c r="AV24" s="32">
        <f>IF(G24="","",SUMIF(AR4:AU4,$AV$3,AR24:AU24))</f>
        <v>0</v>
      </c>
      <c r="AX24" s="32">
        <f>IF(G24="","",COUNTIFS(D5:D58,D24,AM5:AM58,"&lt;"&amp;AM24)+1)</f>
        <v>3</v>
      </c>
      <c r="AY24" s="32">
        <f>IF(G24="","",COUNTIFS(D5:D58,D24,AN5:AN58,"&lt;"&amp;AN24)+1)</f>
        <v>18</v>
      </c>
      <c r="AZ24" s="32">
        <f>IF(G24="","",COUNTIFS(D5:D58,D24,AO5:AO58,"&lt;"&amp;AO24)+1)</f>
        <v>29</v>
      </c>
      <c r="BA24" s="32">
        <f>IF(G24="","",COUNTIFS(D5:D58,D24,AP5:AP58,"&lt;"&amp;AP24)+1)</f>
        <v>24</v>
      </c>
      <c r="BB24" s="32">
        <f>IF(M24="","",SUMIF(AX4:BA4,$BB$3,AX24:BA24))</f>
        <v>24</v>
      </c>
    </row>
    <row r="25" spans="1:54" ht="15" customHeight="1" x14ac:dyDescent="0.35">
      <c r="A25" t="str">
        <f t="shared" si="0"/>
        <v>AutoTrader-Audi South Coast</v>
      </c>
      <c r="B25" t="str">
        <f t="shared" si="3"/>
        <v>AutoTrader</v>
      </c>
      <c r="C25" t="str">
        <f>IFERROR(VLOOKUP(G25,KEY!$D$6:$F$76,2,),"")</f>
        <v>Audi</v>
      </c>
      <c r="D25" t="str">
        <f>IFERROR(VLOOKUP(G25,KEY!$D$6:$F$76,3,),"")</f>
        <v>PAG WEST</v>
      </c>
      <c r="E25" t="str">
        <f t="shared" si="1"/>
        <v>AutoTrader-Audi-0</v>
      </c>
      <c r="F25" t="str">
        <f t="shared" si="2"/>
        <v>AutoTrader-PAG WEST-42</v>
      </c>
      <c r="G25" s="412" t="s">
        <v>92</v>
      </c>
      <c r="H25" s="386">
        <f>IF(G25="","",SUMIFS(INP_EOMDATA!I$4:I$2503,INP_EOMDATA!$F$4:$F$2503,$A25))</f>
        <v>5</v>
      </c>
      <c r="I25" s="387">
        <f>IF(G25="","",SUMIFS(INP_EOMDATA!J$4:J$2503,INP_EOMDATA!$F$4:$F$2503,$A25))</f>
        <v>0</v>
      </c>
      <c r="J25" s="388"/>
      <c r="K25" s="389"/>
      <c r="L25" s="387">
        <f>IF(G25="","",SUMIFS(INP_EOMDATA!K$4:K$2503,INP_EOMDATA!$F$4:$F$2503,$A25))</f>
        <v>8</v>
      </c>
      <c r="M25" s="390">
        <f>IF(G25="","",SUMIFS(INP_EOMDATA!L$4:L$2503,INP_EOMDATA!$F$4:$F$2503,$A25))</f>
        <v>3</v>
      </c>
      <c r="N25" s="391"/>
      <c r="O25" s="386">
        <f>IF(G25="","",SUMIFS(INP_EOMDATA!M$4:M$2503,INP_EOMDATA!$F$4:$F$2503,$A25))</f>
        <v>0</v>
      </c>
      <c r="P25" s="387">
        <f>IF(G25="","",SUMIFS(INP_EOMDATA!N$4:N$2503,INP_EOMDATA!$F$4:$F$2503,$A25)-O25)</f>
        <v>16</v>
      </c>
      <c r="Q25" s="387">
        <f>IF(G25="","",SUMIFS(INP_EOMDATA!O$4:O$2503,INP_EOMDATA!$F$4:$F$2503,$A25))</f>
        <v>0</v>
      </c>
      <c r="R25" s="387">
        <f>IF(G25="","",SUMIFS(INP_EOMDATA!P$4:P$2503,INP_EOMDATA!$F$4:$F$2503,$A25))</f>
        <v>0</v>
      </c>
      <c r="S25" s="387">
        <f>IF(G25="","",SUMIFS(INP_EOMDATA!Q$4:Q$2503,INP_EOMDATA!$F$4:$F$2503,$A25))</f>
        <v>1</v>
      </c>
      <c r="T25" s="392">
        <f>IF(G25="","",SUMIFS(INP_EOMDATA!R$4:R$2503,INP_EOMDATA!$F$4:$F$2503,$A25))</f>
        <v>6.25E-2</v>
      </c>
      <c r="U25" s="386">
        <f>IF(G25="","",SUMIFS(INP_EOMDATA!S$4:S$2503,INP_EOMDATA!$F$4:$F$2503,$A25))</f>
        <v>0</v>
      </c>
      <c r="V25" s="392">
        <f>IF(G25="","",SUMIFS(INP_EOMDATA!T$4:T$2503,INP_EOMDATA!$F$4:$F$2503,$A25))</f>
        <v>0</v>
      </c>
      <c r="W25" s="387">
        <f>IF(G25="","",SUMIFS(INP_EOMDATA!U$4:U$2503,INP_EOMDATA!$F$4:$F$2503,$A25))</f>
        <v>2</v>
      </c>
      <c r="X25" s="392">
        <f>IF(G25="","",SUMIFS(INP_EOMDATA!V$4:V$2503,INP_EOMDATA!$F$4:$F$2503,$A25))</f>
        <v>0.125</v>
      </c>
      <c r="Y25" s="387">
        <f>IF(G25="","",SUMIFS(INP_EOMDATA!W$4:W$2503,INP_EOMDATA!$F$4:$F$2503,$A25))</f>
        <v>1</v>
      </c>
      <c r="Z25" s="393">
        <f>IF(G25="","",SUMIFS(INP_EOMDATA!X$4:X$2503,INP_EOMDATA!$F$4:$F$2503,$A25))</f>
        <v>552</v>
      </c>
      <c r="AA25" s="393">
        <f>IF(G25="","",SUMIFS(INP_EOMDATA!Y$4:Y$2503,INP_EOMDATA!$F$4:$F$2503,$A25))</f>
        <v>2098</v>
      </c>
      <c r="AB25" s="393">
        <f>IF(G25="","",SUMIFS(INP_EOMDATA!Z$4:Z$2503,INP_EOMDATA!$F$4:$F$2503,$A25))</f>
        <v>2651</v>
      </c>
      <c r="AC25" s="393">
        <f>IF(G25="","",SUMIFS(WORKSHEET_VC!AO$5:AO$73,WORKSHEET_VC!$AN$5:$AN$73,$G25))</f>
        <v>3500</v>
      </c>
      <c r="AD25" s="393">
        <f t="shared" si="4"/>
        <v>218.75</v>
      </c>
      <c r="AE25" s="393">
        <f t="shared" si="5"/>
        <v>3500</v>
      </c>
      <c r="AF25" s="393">
        <f t="shared" si="6"/>
        <v>-849</v>
      </c>
      <c r="AG25" s="415">
        <v>103</v>
      </c>
      <c r="AJ25" s="13"/>
      <c r="AM25" s="32">
        <f>IF(G25="","",COUNTIF(G5:G59,"&lt;"&amp;G25)+1)</f>
        <v>4</v>
      </c>
      <c r="AN25" s="32">
        <f>IFERROR(RANK(T25,T5:T58,0)+(AM25/100),"")</f>
        <v>35.04</v>
      </c>
      <c r="AO25" s="32">
        <f>IFERROR(RANK(AD25,AD5:AD58,1)+(AM25/100),"")</f>
        <v>43.04</v>
      </c>
      <c r="AP25" s="32">
        <f>IFERROR(RANK(AE25,AE5:AE58,1)+(AM25/100),"")</f>
        <v>42.04</v>
      </c>
      <c r="AR25" s="32">
        <f>IF(G25="","",COUNTIFS(C5:C58,C25,AM5:AM58,"&lt;"&amp;AM25)+1)</f>
        <v>3</v>
      </c>
      <c r="AS25" s="32">
        <f>IF(G25="","",COUNTIFS(C5:C58,C25,AN5:AN58,"&lt;"&amp;AN25)+1)</f>
        <v>3</v>
      </c>
      <c r="AT25" s="32">
        <f>IF(G25="","",COUNTIFS(C5:C58,C25,AO5:AO58,"&lt;"&amp;AO25)+1)</f>
        <v>3</v>
      </c>
      <c r="AU25" s="32">
        <f>IF(G25="","",COUNTIFS(C5:C58,C25,AP5:AP58,"&lt;"&amp;AP25)+1)</f>
        <v>3</v>
      </c>
      <c r="AV25" s="32">
        <f>IF(G25="","",SUMIF(AR4:AU4,$AV$3,AR25:AU25))</f>
        <v>0</v>
      </c>
      <c r="AX25" s="32">
        <f>IF(G25="","",COUNTIFS(D5:D58,D25,AM5:AM58,"&lt;"&amp;AM25)+1)</f>
        <v>4</v>
      </c>
      <c r="AY25" s="32">
        <f>IF(G25="","",COUNTIFS(D5:D58,D25,AN5:AN58,"&lt;"&amp;AN25)+1)</f>
        <v>35</v>
      </c>
      <c r="AZ25" s="32">
        <f>IF(G25="","",COUNTIFS(D5:D58,D25,AO5:AO58,"&lt;"&amp;AO25)+1)</f>
        <v>43</v>
      </c>
      <c r="BA25" s="32">
        <f>IF(G25="","",COUNTIFS(D5:D58,D25,AP5:AP58,"&lt;"&amp;AP25)+1)</f>
        <v>42</v>
      </c>
      <c r="BB25" s="32">
        <f>IF(M25="","",SUMIF(AX4:BA4,$BB$3,AX25:BA25))</f>
        <v>42</v>
      </c>
    </row>
    <row r="26" spans="1:54" ht="15" customHeight="1" x14ac:dyDescent="0.35">
      <c r="A26" t="str">
        <f t="shared" si="0"/>
        <v>AutoTrader-BMW of San Diego</v>
      </c>
      <c r="B26" t="str">
        <f t="shared" si="3"/>
        <v>AutoTrader</v>
      </c>
      <c r="C26" t="str">
        <f>IFERROR(VLOOKUP(G26,KEY!$D$6:$F$76,2,),"")</f>
        <v>BMW</v>
      </c>
      <c r="D26" t="str">
        <f>IFERROR(VLOOKUP(G26,KEY!$D$6:$F$76,3,),"")</f>
        <v>PAG WEST</v>
      </c>
      <c r="E26" t="str">
        <f t="shared" si="1"/>
        <v>AutoTrader-BMW-0</v>
      </c>
      <c r="F26" t="str">
        <f t="shared" si="2"/>
        <v>AutoTrader-PAG WEST-28</v>
      </c>
      <c r="G26" s="412" t="s">
        <v>93</v>
      </c>
      <c r="H26" s="386">
        <f>IF(G26="","",SUMIFS(INP_EOMDATA!I$4:I$2503,INP_EOMDATA!$F$4:$F$2503,$A26))</f>
        <v>0</v>
      </c>
      <c r="I26" s="387">
        <f>IF(G26="","",SUMIFS(INP_EOMDATA!J$4:J$2503,INP_EOMDATA!$F$4:$F$2503,$A26))</f>
        <v>8</v>
      </c>
      <c r="J26" s="388"/>
      <c r="K26" s="389"/>
      <c r="L26" s="387">
        <f>IF(G26="","",SUMIFS(INP_EOMDATA!K$4:K$2503,INP_EOMDATA!$F$4:$F$2503,$A26))</f>
        <v>25</v>
      </c>
      <c r="M26" s="390">
        <f>IF(G26="","",SUMIFS(INP_EOMDATA!L$4:L$2503,INP_EOMDATA!$F$4:$F$2503,$A26))</f>
        <v>2</v>
      </c>
      <c r="N26" s="391"/>
      <c r="O26" s="386">
        <f>IF(G26="","",SUMIFS(INP_EOMDATA!M$4:M$2503,INP_EOMDATA!$F$4:$F$2503,$A26))</f>
        <v>0</v>
      </c>
      <c r="P26" s="387">
        <f>IF(G26="","",SUMIFS(INP_EOMDATA!N$4:N$2503,INP_EOMDATA!$F$4:$F$2503,$A26)-O26)</f>
        <v>35</v>
      </c>
      <c r="Q26" s="387">
        <f>IF(G26="","",SUMIFS(INP_EOMDATA!O$4:O$2503,INP_EOMDATA!$F$4:$F$2503,$A26))</f>
        <v>1</v>
      </c>
      <c r="R26" s="387">
        <f>IF(G26="","",SUMIFS(INP_EOMDATA!P$4:P$2503,INP_EOMDATA!$F$4:$F$2503,$A26))</f>
        <v>2</v>
      </c>
      <c r="S26" s="387">
        <f>IF(G26="","",SUMIFS(INP_EOMDATA!Q$4:Q$2503,INP_EOMDATA!$F$4:$F$2503,$A26))</f>
        <v>3</v>
      </c>
      <c r="T26" s="392">
        <f>IF(G26="","",SUMIFS(INP_EOMDATA!R$4:R$2503,INP_EOMDATA!$F$4:$F$2503,$A26))</f>
        <v>8.5714285714285701E-2</v>
      </c>
      <c r="U26" s="386">
        <f>IF(G26="","",SUMIFS(INP_EOMDATA!S$4:S$2503,INP_EOMDATA!$F$4:$F$2503,$A26))</f>
        <v>8</v>
      </c>
      <c r="V26" s="392">
        <f>IF(G26="","",SUMIFS(INP_EOMDATA!T$4:T$2503,INP_EOMDATA!$F$4:$F$2503,$A26))</f>
        <v>0.22857142857142901</v>
      </c>
      <c r="W26" s="387">
        <f>IF(G26="","",SUMIFS(INP_EOMDATA!U$4:U$2503,INP_EOMDATA!$F$4:$F$2503,$A26))</f>
        <v>8</v>
      </c>
      <c r="X26" s="392">
        <f>IF(G26="","",SUMIFS(INP_EOMDATA!V$4:V$2503,INP_EOMDATA!$F$4:$F$2503,$A26))</f>
        <v>0.22857142857142901</v>
      </c>
      <c r="Y26" s="387">
        <f>IF(G26="","",SUMIFS(INP_EOMDATA!W$4:W$2503,INP_EOMDATA!$F$4:$F$2503,$A26))</f>
        <v>4</v>
      </c>
      <c r="Z26" s="393">
        <f>IF(G26="","",SUMIFS(INP_EOMDATA!X$4:X$2503,INP_EOMDATA!$F$4:$F$2503,$A26))</f>
        <v>17986.79</v>
      </c>
      <c r="AA26" s="393">
        <f>IF(G26="","",SUMIFS(INP_EOMDATA!Y$4:Y$2503,INP_EOMDATA!$F$4:$F$2503,$A26))</f>
        <v>7184.62</v>
      </c>
      <c r="AB26" s="393">
        <f>IF(G26="","",SUMIFS(INP_EOMDATA!Z$4:Z$2503,INP_EOMDATA!$F$4:$F$2503,$A26))</f>
        <v>25171.41</v>
      </c>
      <c r="AC26" s="393">
        <f>IF(G26="","",SUMIFS(WORKSHEET_VC!AO$5:AO$73,WORKSHEET_VC!$AN$5:$AN$73,$G26))</f>
        <v>3500</v>
      </c>
      <c r="AD26" s="393">
        <f t="shared" si="4"/>
        <v>100</v>
      </c>
      <c r="AE26" s="393">
        <f t="shared" si="5"/>
        <v>1166.6666666666667</v>
      </c>
      <c r="AF26" s="393">
        <f t="shared" si="6"/>
        <v>21671.41</v>
      </c>
      <c r="AG26" s="415">
        <v>269</v>
      </c>
      <c r="AJ26" s="13"/>
      <c r="AM26" s="32">
        <f>IF(G26="","",COUNTIF(G5:G59,"&lt;"&amp;G26)+1)</f>
        <v>10</v>
      </c>
      <c r="AN26" s="32">
        <f>IFERROR(RANK(T26,T5:T58,0)+(AM26/100),"")</f>
        <v>29.1</v>
      </c>
      <c r="AO26" s="32">
        <f>IFERROR(RANK(AD26,AD5:AD58,1)+(AM26/100),"")</f>
        <v>21.1</v>
      </c>
      <c r="AP26" s="32">
        <f>IFERROR(RANK(AE26,AE5:AE58,1)+(AM26/100),"")</f>
        <v>28.1</v>
      </c>
      <c r="AR26" s="32">
        <f>IF(G26="","",COUNTIFS(C5:C58,C26,AM5:AM58,"&lt;"&amp;AM26)+1)</f>
        <v>5</v>
      </c>
      <c r="AS26" s="32">
        <f>IF(G26="","",COUNTIFS(C5:C58,C26,AN5:AN58,"&lt;"&amp;AN26)+1)</f>
        <v>4</v>
      </c>
      <c r="AT26" s="32">
        <f>IF(G26="","",COUNTIFS(C5:C58,C26,AO5:AO58,"&lt;"&amp;AO26)+1)</f>
        <v>6</v>
      </c>
      <c r="AU26" s="32">
        <f>IF(G26="","",COUNTIFS(C5:C58,C26,AP5:AP58,"&lt;"&amp;AP26)+1)</f>
        <v>4</v>
      </c>
      <c r="AV26" s="32">
        <f>IF(G26="","",SUMIF(AR4:AU4,$AV$3,AR26:AU26))</f>
        <v>0</v>
      </c>
      <c r="AX26" s="32">
        <f>IF(G26="","",COUNTIFS(D5:D58,D26,AM5:AM58,"&lt;"&amp;AM26)+1)</f>
        <v>10</v>
      </c>
      <c r="AY26" s="32">
        <f>IF(G26="","",COUNTIFS(D5:D58,D26,AN5:AN58,"&lt;"&amp;AN26)+1)</f>
        <v>29</v>
      </c>
      <c r="AZ26" s="32">
        <f>IF(G26="","",COUNTIFS(D5:D58,D26,AO5:AO58,"&lt;"&amp;AO26)+1)</f>
        <v>21</v>
      </c>
      <c r="BA26" s="32">
        <f>IF(G26="","",COUNTIFS(D5:D58,D26,AP5:AP58,"&lt;"&amp;AP26)+1)</f>
        <v>28</v>
      </c>
      <c r="BB26" s="32">
        <f>IF(M26="","",SUMIF(AX4:BA4,$BB$3,AX26:BA26))</f>
        <v>28</v>
      </c>
    </row>
    <row r="27" spans="1:54" ht="15" customHeight="1" x14ac:dyDescent="0.35">
      <c r="A27" t="str">
        <f t="shared" si="0"/>
        <v>AutoTrader-Capitol Honda</v>
      </c>
      <c r="B27" t="str">
        <f t="shared" si="3"/>
        <v>AutoTrader</v>
      </c>
      <c r="C27" t="str">
        <f>IFERROR(VLOOKUP(G27,KEY!$D$6:$F$76,2,),"")</f>
        <v>Honda</v>
      </c>
      <c r="D27" t="str">
        <f>IFERROR(VLOOKUP(G27,KEY!$D$6:$F$76,3,),"")</f>
        <v>PAG WEST</v>
      </c>
      <c r="E27" t="str">
        <f t="shared" si="1"/>
        <v>AutoTrader-Honda-0</v>
      </c>
      <c r="F27" t="str">
        <f t="shared" si="2"/>
        <v>AutoTrader-PAG WEST-43</v>
      </c>
      <c r="G27" s="412" t="s">
        <v>94</v>
      </c>
      <c r="H27" s="386">
        <f>IF(G27="","",SUMIFS(INP_EOMDATA!I$4:I$2503,INP_EOMDATA!$F$4:$F$2503,$A27))</f>
        <v>0</v>
      </c>
      <c r="I27" s="387">
        <f>IF(G27="","",SUMIFS(INP_EOMDATA!J$4:J$2503,INP_EOMDATA!$F$4:$F$2503,$A27))</f>
        <v>0</v>
      </c>
      <c r="J27" s="388"/>
      <c r="K27" s="389"/>
      <c r="L27" s="387">
        <f>IF(G27="","",SUMIFS(INP_EOMDATA!K$4:K$2503,INP_EOMDATA!$F$4:$F$2503,$A27))</f>
        <v>18</v>
      </c>
      <c r="M27" s="390">
        <f>IF(G27="","",SUMIFS(INP_EOMDATA!L$4:L$2503,INP_EOMDATA!$F$4:$F$2503,$A27))</f>
        <v>2</v>
      </c>
      <c r="N27" s="391"/>
      <c r="O27" s="386">
        <f>IF(G27="","",SUMIFS(INP_EOMDATA!M$4:M$2503,INP_EOMDATA!$F$4:$F$2503,$A27))</f>
        <v>0</v>
      </c>
      <c r="P27" s="387">
        <f>IF(G27="","",SUMIFS(INP_EOMDATA!N$4:N$2503,INP_EOMDATA!$F$4:$F$2503,$A27)-O27)</f>
        <v>20</v>
      </c>
      <c r="Q27" s="387">
        <f>IF(G27="","",SUMIFS(INP_EOMDATA!O$4:O$2503,INP_EOMDATA!$F$4:$F$2503,$A27))</f>
        <v>0</v>
      </c>
      <c r="R27" s="387">
        <f>IF(G27="","",SUMIFS(INP_EOMDATA!P$4:P$2503,INP_EOMDATA!$F$4:$F$2503,$A27))</f>
        <v>0</v>
      </c>
      <c r="S27" s="387">
        <f>IF(G27="","",SUMIFS(INP_EOMDATA!Q$4:Q$2503,INP_EOMDATA!$F$4:$F$2503,$A27))</f>
        <v>0</v>
      </c>
      <c r="T27" s="392">
        <f>IF(G27="","",SUMIFS(INP_EOMDATA!R$4:R$2503,INP_EOMDATA!$F$4:$F$2503,$A27))</f>
        <v>0</v>
      </c>
      <c r="U27" s="386">
        <f>IF(G27="","",SUMIFS(INP_EOMDATA!S$4:S$2503,INP_EOMDATA!$F$4:$F$2503,$A27))</f>
        <v>6</v>
      </c>
      <c r="V27" s="392">
        <f>IF(G27="","",SUMIFS(INP_EOMDATA!T$4:T$2503,INP_EOMDATA!$F$4:$F$2503,$A27))</f>
        <v>0.3</v>
      </c>
      <c r="W27" s="387">
        <f>IF(G27="","",SUMIFS(INP_EOMDATA!U$4:U$2503,INP_EOMDATA!$F$4:$F$2503,$A27))</f>
        <v>6</v>
      </c>
      <c r="X27" s="392">
        <f>IF(G27="","",SUMIFS(INP_EOMDATA!V$4:V$2503,INP_EOMDATA!$F$4:$F$2503,$A27))</f>
        <v>0.3</v>
      </c>
      <c r="Y27" s="387">
        <f>IF(G27="","",SUMIFS(INP_EOMDATA!W$4:W$2503,INP_EOMDATA!$F$4:$F$2503,$A27))</f>
        <v>1</v>
      </c>
      <c r="Z27" s="393">
        <f>IF(G27="","",SUMIFS(INP_EOMDATA!X$4:X$2503,INP_EOMDATA!$F$4:$F$2503,$A27))</f>
        <v>0</v>
      </c>
      <c r="AA27" s="393">
        <f>IF(G27="","",SUMIFS(INP_EOMDATA!Y$4:Y$2503,INP_EOMDATA!$F$4:$F$2503,$A27))</f>
        <v>0</v>
      </c>
      <c r="AB27" s="393">
        <f>IF(G27="","",SUMIFS(INP_EOMDATA!Z$4:Z$2503,INP_EOMDATA!$F$4:$F$2503,$A27))</f>
        <v>0</v>
      </c>
      <c r="AC27" s="393">
        <f>IF(G27="","",SUMIFS(WORKSHEET_VC!AO$5:AO$73,WORKSHEET_VC!$AN$5:$AN$73,$G27))</f>
        <v>3500</v>
      </c>
      <c r="AD27" s="393">
        <f t="shared" si="4"/>
        <v>175</v>
      </c>
      <c r="AE27" s="393">
        <f t="shared" si="5"/>
        <v>9999999</v>
      </c>
      <c r="AF27" s="393">
        <f t="shared" si="6"/>
        <v>-3500</v>
      </c>
      <c r="AG27" s="415">
        <v>36</v>
      </c>
      <c r="AJ27" s="13"/>
      <c r="AM27" s="32">
        <f>IF(G27="","",COUNTIF(G5:G59,"&lt;"&amp;G27)+1)</f>
        <v>13</v>
      </c>
      <c r="AN27" s="32">
        <f>IFERROR(RANK(T27,T5:T58,0)+(AM27/100),"")</f>
        <v>43.13</v>
      </c>
      <c r="AO27" s="32">
        <f>IFERROR(RANK(AD27,AD5:AD58,1)+(AM27/100),"")</f>
        <v>37.130000000000003</v>
      </c>
      <c r="AP27" s="32">
        <f>IFERROR(RANK(AE27,AE5:AE58,1)+(AM27/100),"")</f>
        <v>43.13</v>
      </c>
      <c r="AR27" s="32">
        <f>IF(G27="","",COUNTIFS(C5:C58,C27,AM5:AM58,"&lt;"&amp;AM27)+1)</f>
        <v>1</v>
      </c>
      <c r="AS27" s="32">
        <f>IF(G27="","",COUNTIFS(C5:C58,C27,AN5:AN58,"&lt;"&amp;AN27)+1)</f>
        <v>6</v>
      </c>
      <c r="AT27" s="32">
        <f>IF(G27="","",COUNTIFS(C5:C58,C27,AO5:AO58,"&lt;"&amp;AO27)+1)</f>
        <v>5</v>
      </c>
      <c r="AU27" s="32">
        <f>IF(G27="","",COUNTIFS(C5:C58,C27,AP5:AP58,"&lt;"&amp;AP27)+1)</f>
        <v>6</v>
      </c>
      <c r="AV27" s="32">
        <f>IF(G27="","",SUMIF(AR4:AU4,$AV$3,AR27:AU27))</f>
        <v>0</v>
      </c>
      <c r="AX27" s="32">
        <f>IF(G27="","",COUNTIFS(D5:D58,D27,AM5:AM58,"&lt;"&amp;AM27)+1)</f>
        <v>13</v>
      </c>
      <c r="AY27" s="32">
        <f>IF(G27="","",COUNTIFS(D5:D58,D27,AN5:AN58,"&lt;"&amp;AN27)+1)</f>
        <v>43</v>
      </c>
      <c r="AZ27" s="32">
        <f>IF(G27="","",COUNTIFS(D5:D58,D27,AO5:AO58,"&lt;"&amp;AO27)+1)</f>
        <v>37</v>
      </c>
      <c r="BA27" s="32">
        <f>IF(G27="","",COUNTIFS(D5:D58,D27,AP5:AP58,"&lt;"&amp;AP27)+1)</f>
        <v>43</v>
      </c>
      <c r="BB27" s="32">
        <f>IF(M27="","",SUMIF(AX4:BA4,$BB$3,AX27:BA27))</f>
        <v>43</v>
      </c>
    </row>
    <row r="28" spans="1:54" ht="15" customHeight="1" x14ac:dyDescent="0.35">
      <c r="A28" t="str">
        <f t="shared" si="0"/>
        <v>AutoTrader-Toyota of Surprise</v>
      </c>
      <c r="B28" t="str">
        <f t="shared" si="3"/>
        <v>AutoTrader</v>
      </c>
      <c r="C28" t="str">
        <f>IFERROR(VLOOKUP(G28,KEY!$D$6:$F$76,2,),"")</f>
        <v>Toyota</v>
      </c>
      <c r="D28" t="str">
        <f>IFERROR(VLOOKUP(G28,KEY!$D$6:$F$76,3,),"")</f>
        <v>PAG WEST</v>
      </c>
      <c r="E28" t="str">
        <f t="shared" si="1"/>
        <v>AutoTrader-Toyota-0</v>
      </c>
      <c r="F28" t="str">
        <f t="shared" si="2"/>
        <v>AutoTrader-PAG WEST-25</v>
      </c>
      <c r="G28" s="412" t="s">
        <v>95</v>
      </c>
      <c r="H28" s="386">
        <f>IF(G28="","",SUMIFS(INP_EOMDATA!I$4:I$2503,INP_EOMDATA!$F$4:$F$2503,$A28))</f>
        <v>1</v>
      </c>
      <c r="I28" s="387">
        <f>IF(G28="","",SUMIFS(INP_EOMDATA!J$4:J$2503,INP_EOMDATA!$F$4:$F$2503,$A28))</f>
        <v>1</v>
      </c>
      <c r="J28" s="388"/>
      <c r="K28" s="389"/>
      <c r="L28" s="387">
        <f>IF(G28="","",SUMIFS(INP_EOMDATA!K$4:K$2503,INP_EOMDATA!$F$4:$F$2503,$A28))</f>
        <v>25</v>
      </c>
      <c r="M28" s="390">
        <f>IF(G28="","",SUMIFS(INP_EOMDATA!L$4:L$2503,INP_EOMDATA!$F$4:$F$2503,$A28))</f>
        <v>3</v>
      </c>
      <c r="N28" s="391"/>
      <c r="O28" s="386">
        <f>IF(G28="","",SUMIFS(INP_EOMDATA!M$4:M$2503,INP_EOMDATA!$F$4:$F$2503,$A28))</f>
        <v>0</v>
      </c>
      <c r="P28" s="387">
        <f>IF(G28="","",SUMIFS(INP_EOMDATA!N$4:N$2503,INP_EOMDATA!$F$4:$F$2503,$A28)-O28)</f>
        <v>30</v>
      </c>
      <c r="Q28" s="387">
        <f>IF(G28="","",SUMIFS(INP_EOMDATA!O$4:O$2503,INP_EOMDATA!$F$4:$F$2503,$A28))</f>
        <v>0</v>
      </c>
      <c r="R28" s="387">
        <f>IF(G28="","",SUMIFS(INP_EOMDATA!P$4:P$2503,INP_EOMDATA!$F$4:$F$2503,$A28))</f>
        <v>4</v>
      </c>
      <c r="S28" s="387">
        <f>IF(G28="","",SUMIFS(INP_EOMDATA!Q$4:Q$2503,INP_EOMDATA!$F$4:$F$2503,$A28))</f>
        <v>4</v>
      </c>
      <c r="T28" s="392">
        <f>IF(G28="","",SUMIFS(INP_EOMDATA!R$4:R$2503,INP_EOMDATA!$F$4:$F$2503,$A28))</f>
        <v>0.133333333333333</v>
      </c>
      <c r="U28" s="386">
        <f>IF(G28="","",SUMIFS(INP_EOMDATA!S$4:S$2503,INP_EOMDATA!$F$4:$F$2503,$A28))</f>
        <v>11</v>
      </c>
      <c r="V28" s="392">
        <f>IF(G28="","",SUMIFS(INP_EOMDATA!T$4:T$2503,INP_EOMDATA!$F$4:$F$2503,$A28))</f>
        <v>0.36666666666666697</v>
      </c>
      <c r="W28" s="387">
        <f>IF(G28="","",SUMIFS(INP_EOMDATA!U$4:U$2503,INP_EOMDATA!$F$4:$F$2503,$A28))</f>
        <v>7</v>
      </c>
      <c r="X28" s="392">
        <f>IF(G28="","",SUMIFS(INP_EOMDATA!V$4:V$2503,INP_EOMDATA!$F$4:$F$2503,$A28))</f>
        <v>0.233333333333333</v>
      </c>
      <c r="Y28" s="387">
        <f>IF(G28="","",SUMIFS(INP_EOMDATA!W$4:W$2503,INP_EOMDATA!$F$4:$F$2503,$A28))</f>
        <v>7</v>
      </c>
      <c r="Z28" s="393">
        <f>IF(G28="","",SUMIFS(INP_EOMDATA!X$4:X$2503,INP_EOMDATA!$F$4:$F$2503,$A28))</f>
        <v>1195.46</v>
      </c>
      <c r="AA28" s="393">
        <f>IF(G28="","",SUMIFS(INP_EOMDATA!Y$4:Y$2503,INP_EOMDATA!$F$4:$F$2503,$A28))</f>
        <v>2235.94</v>
      </c>
      <c r="AB28" s="393">
        <f>IF(G28="","",SUMIFS(INP_EOMDATA!Z$4:Z$2503,INP_EOMDATA!$F$4:$F$2503,$A28))</f>
        <v>3431.4</v>
      </c>
      <c r="AC28" s="393">
        <f>IF(G28="","",SUMIFS(WORKSHEET_VC!AO$5:AO$73,WORKSHEET_VC!$AN$5:$AN$73,$G28))</f>
        <v>3500</v>
      </c>
      <c r="AD28" s="393">
        <f t="shared" si="4"/>
        <v>116.66666666666667</v>
      </c>
      <c r="AE28" s="393">
        <f t="shared" si="5"/>
        <v>875</v>
      </c>
      <c r="AF28" s="393">
        <f t="shared" si="6"/>
        <v>-68.599999999999909</v>
      </c>
      <c r="AG28" s="415">
        <v>178</v>
      </c>
      <c r="AJ28" s="13"/>
      <c r="AM28" s="32">
        <f>IF(G28="","",COUNTIF(G5:G59,"&lt;"&amp;G28)+1)</f>
        <v>47</v>
      </c>
      <c r="AN28" s="32">
        <f>IFERROR(RANK(T28,T5:T58,0)+(AM28/100),"")</f>
        <v>22.47</v>
      </c>
      <c r="AO28" s="32">
        <f>IFERROR(RANK(AD28,AD5:AD58,1)+(AM28/100),"")</f>
        <v>27.47</v>
      </c>
      <c r="AP28" s="32">
        <f>IFERROR(RANK(AE28,AE5:AE58,1)+(AM28/100),"")</f>
        <v>23.47</v>
      </c>
      <c r="AR28" s="32">
        <f>IF(G28="","",COUNTIFS(C5:C58,C28,AM5:AM58,"&lt;"&amp;AM28)+1)</f>
        <v>5</v>
      </c>
      <c r="AS28" s="32">
        <f>IF(G28="","",COUNTIFS(C5:C58,C28,AN5:AN58,"&lt;"&amp;AN28)+1)</f>
        <v>2</v>
      </c>
      <c r="AT28" s="32">
        <f>IF(G28="","",COUNTIFS(C5:C58,C28,AO5:AO58,"&lt;"&amp;AO28)+1)</f>
        <v>2</v>
      </c>
      <c r="AU28" s="32">
        <f>IF(G28="","",COUNTIFS(C5:C58,C28,AP5:AP58,"&lt;"&amp;AP28)+1)</f>
        <v>2</v>
      </c>
      <c r="AV28" s="32">
        <f>IF(G28="","",SUMIF(AR4:AU4,$AV$3,AR28:AU28))</f>
        <v>0</v>
      </c>
      <c r="AX28" s="32">
        <f>IF(G28="","",COUNTIFS(D5:D58,D28,AM5:AM58,"&lt;"&amp;AM28)+1)</f>
        <v>47</v>
      </c>
      <c r="AY28" s="32">
        <f>IF(G28="","",COUNTIFS(D5:D58,D28,AN5:AN58,"&lt;"&amp;AN28)+1)</f>
        <v>22</v>
      </c>
      <c r="AZ28" s="32">
        <f>IF(G28="","",COUNTIFS(D5:D58,D28,AO5:AO58,"&lt;"&amp;AO28)+1)</f>
        <v>27</v>
      </c>
      <c r="BA28" s="32">
        <f>IF(G28="","",COUNTIFS(D5:D58,D28,AP5:AP58,"&lt;"&amp;AP28)+1)</f>
        <v>25</v>
      </c>
      <c r="BB28" s="32">
        <f>IF(M28="","",SUMIF(AX4:BA4,$BB$3,AX28:BA28))</f>
        <v>25</v>
      </c>
    </row>
    <row r="29" spans="1:54" ht="15" customHeight="1" x14ac:dyDescent="0.35">
      <c r="A29" t="str">
        <f t="shared" si="0"/>
        <v>AutoTrader-BMW of Ontario</v>
      </c>
      <c r="B29" t="str">
        <f t="shared" si="3"/>
        <v>AutoTrader</v>
      </c>
      <c r="C29" t="str">
        <f>IFERROR(VLOOKUP(G29,KEY!$D$6:$F$76,2,),"")</f>
        <v>BMW</v>
      </c>
      <c r="D29" t="str">
        <f>IFERROR(VLOOKUP(G29,KEY!$D$6:$F$76,3,),"")</f>
        <v>PAG WEST</v>
      </c>
      <c r="E29" t="str">
        <f t="shared" si="1"/>
        <v>AutoTrader-BMW-0</v>
      </c>
      <c r="F29" t="str">
        <f t="shared" si="2"/>
        <v>AutoTrader-PAG WEST-34</v>
      </c>
      <c r="G29" s="412" t="s">
        <v>96</v>
      </c>
      <c r="H29" s="386">
        <f>IF(G29="","",SUMIFS(INP_EOMDATA!I$4:I$2503,INP_EOMDATA!$F$4:$F$2503,$A29))</f>
        <v>0</v>
      </c>
      <c r="I29" s="387">
        <f>IF(G29="","",SUMIFS(INP_EOMDATA!J$4:J$2503,INP_EOMDATA!$F$4:$F$2503,$A29))</f>
        <v>0</v>
      </c>
      <c r="J29" s="388"/>
      <c r="K29" s="389"/>
      <c r="L29" s="387">
        <f>IF(G29="","",SUMIFS(INP_EOMDATA!K$4:K$2503,INP_EOMDATA!$F$4:$F$2503,$A29))</f>
        <v>39</v>
      </c>
      <c r="M29" s="390">
        <f>IF(G29="","",SUMIFS(INP_EOMDATA!L$4:L$2503,INP_EOMDATA!$F$4:$F$2503,$A29))</f>
        <v>1</v>
      </c>
      <c r="N29" s="391"/>
      <c r="O29" s="386">
        <f>IF(G29="","",SUMIFS(INP_EOMDATA!M$4:M$2503,INP_EOMDATA!$F$4:$F$2503,$A29))</f>
        <v>0</v>
      </c>
      <c r="P29" s="387">
        <f>IF(G29="","",SUMIFS(INP_EOMDATA!N$4:N$2503,INP_EOMDATA!$F$4:$F$2503,$A29)-O29)</f>
        <v>40</v>
      </c>
      <c r="Q29" s="387">
        <f>IF(G29="","",SUMIFS(INP_EOMDATA!O$4:O$2503,INP_EOMDATA!$F$4:$F$2503,$A29))</f>
        <v>0</v>
      </c>
      <c r="R29" s="387">
        <f>IF(G29="","",SUMIFS(INP_EOMDATA!P$4:P$2503,INP_EOMDATA!$F$4:$F$2503,$A29))</f>
        <v>2</v>
      </c>
      <c r="S29" s="387">
        <f>IF(G29="","",SUMIFS(INP_EOMDATA!Q$4:Q$2503,INP_EOMDATA!$F$4:$F$2503,$A29))</f>
        <v>2</v>
      </c>
      <c r="T29" s="392">
        <f>IF(G29="","",SUMIFS(INP_EOMDATA!R$4:R$2503,INP_EOMDATA!$F$4:$F$2503,$A29))</f>
        <v>0.05</v>
      </c>
      <c r="U29" s="386">
        <f>IF(G29="","",SUMIFS(INP_EOMDATA!S$4:S$2503,INP_EOMDATA!$F$4:$F$2503,$A29))</f>
        <v>5</v>
      </c>
      <c r="V29" s="392">
        <f>IF(G29="","",SUMIFS(INP_EOMDATA!T$4:T$2503,INP_EOMDATA!$F$4:$F$2503,$A29))</f>
        <v>0.125</v>
      </c>
      <c r="W29" s="387">
        <f>IF(G29="","",SUMIFS(INP_EOMDATA!U$4:U$2503,INP_EOMDATA!$F$4:$F$2503,$A29))</f>
        <v>5</v>
      </c>
      <c r="X29" s="392">
        <f>IF(G29="","",SUMIFS(INP_EOMDATA!V$4:V$2503,INP_EOMDATA!$F$4:$F$2503,$A29))</f>
        <v>0.125</v>
      </c>
      <c r="Y29" s="387">
        <f>IF(G29="","",SUMIFS(INP_EOMDATA!W$4:W$2503,INP_EOMDATA!$F$4:$F$2503,$A29))</f>
        <v>4</v>
      </c>
      <c r="Z29" s="393">
        <f>IF(G29="","",SUMIFS(INP_EOMDATA!X$4:X$2503,INP_EOMDATA!$F$4:$F$2503,$A29))</f>
        <v>-1316.12</v>
      </c>
      <c r="AA29" s="393">
        <f>IF(G29="","",SUMIFS(INP_EOMDATA!Y$4:Y$2503,INP_EOMDATA!$F$4:$F$2503,$A29))</f>
        <v>1220.33</v>
      </c>
      <c r="AB29" s="393">
        <f>IF(G29="","",SUMIFS(INP_EOMDATA!Z$4:Z$2503,INP_EOMDATA!$F$4:$F$2503,$A29))</f>
        <v>-95.79</v>
      </c>
      <c r="AC29" s="393">
        <f>IF(G29="","",SUMIFS(WORKSHEET_VC!AO$5:AO$73,WORKSHEET_VC!$AN$5:$AN$73,$G29))</f>
        <v>3499.99</v>
      </c>
      <c r="AD29" s="393">
        <f t="shared" si="4"/>
        <v>87.499749999999992</v>
      </c>
      <c r="AE29" s="393">
        <f t="shared" si="5"/>
        <v>1749.9949999999999</v>
      </c>
      <c r="AF29" s="393">
        <f t="shared" si="6"/>
        <v>-3595.7799999999997</v>
      </c>
      <c r="AG29" s="415">
        <v>377</v>
      </c>
      <c r="AJ29" s="13"/>
      <c r="AM29" s="32">
        <f>IF(G29="","",COUNTIF(G5:G59,"&lt;"&amp;G29)+1)</f>
        <v>9</v>
      </c>
      <c r="AN29" s="32">
        <f>IFERROR(RANK(T29,T5:T58,0)+(AM29/100),"")</f>
        <v>38.090000000000003</v>
      </c>
      <c r="AO29" s="32">
        <f>IFERROR(RANK(AD29,AD5:AD58,1)+(AM29/100),"")</f>
        <v>16.09</v>
      </c>
      <c r="AP29" s="32">
        <f>IFERROR(RANK(AE29,AE5:AE58,1)+(AM29/100),"")</f>
        <v>34.090000000000003</v>
      </c>
      <c r="AR29" s="32">
        <f>IF(G29="","",COUNTIFS(C5:C58,C29,AM5:AM58,"&lt;"&amp;AM29)+1)</f>
        <v>4</v>
      </c>
      <c r="AS29" s="32">
        <f>IF(G29="","",COUNTIFS(C5:C58,C29,AN5:AN58,"&lt;"&amp;AN29)+1)</f>
        <v>7</v>
      </c>
      <c r="AT29" s="32">
        <f>IF(G29="","",COUNTIFS(C5:C58,C29,AO5:AO58,"&lt;"&amp;AO29)+1)</f>
        <v>5</v>
      </c>
      <c r="AU29" s="32">
        <f>IF(G29="","",COUNTIFS(C5:C58,C29,AP5:AP58,"&lt;"&amp;AP29)+1)</f>
        <v>7</v>
      </c>
      <c r="AV29" s="32">
        <f>IF(G29="","",SUMIF(AR4:AU4,$AV$3,AR29:AU29))</f>
        <v>0</v>
      </c>
      <c r="AX29" s="32">
        <f>IF(G29="","",COUNTIFS(D5:D58,D29,AM5:AM58,"&lt;"&amp;AM29)+1)</f>
        <v>9</v>
      </c>
      <c r="AY29" s="32">
        <f>IF(G29="","",COUNTIFS(D5:D58,D29,AN5:AN58,"&lt;"&amp;AN29)+1)</f>
        <v>38</v>
      </c>
      <c r="AZ29" s="32">
        <f>IF(G29="","",COUNTIFS(D5:D58,D29,AO5:AO58,"&lt;"&amp;AO29)+1)</f>
        <v>16</v>
      </c>
      <c r="BA29" s="32">
        <f>IF(G29="","",COUNTIFS(D5:D58,D29,AP5:AP58,"&lt;"&amp;AP29)+1)</f>
        <v>34</v>
      </c>
      <c r="BB29" s="32">
        <f>IF(M29="","",SUMIF(AX4:BA4,$BB$3,AX29:BA29))</f>
        <v>34</v>
      </c>
    </row>
    <row r="30" spans="1:54" ht="15" customHeight="1" x14ac:dyDescent="0.35">
      <c r="A30" t="str">
        <f t="shared" si="0"/>
        <v>AutoTrader-Honda of Escondido</v>
      </c>
      <c r="B30" t="str">
        <f t="shared" si="3"/>
        <v>AutoTrader</v>
      </c>
      <c r="C30" t="str">
        <f>IFERROR(VLOOKUP(G30,KEY!$D$6:$F$76,2,),"")</f>
        <v>Honda</v>
      </c>
      <c r="D30" t="str">
        <f>IFERROR(VLOOKUP(G30,KEY!$D$6:$F$76,3,),"")</f>
        <v>PAG WEST</v>
      </c>
      <c r="E30" t="str">
        <f t="shared" si="1"/>
        <v>AutoTrader-Honda-0</v>
      </c>
      <c r="F30" t="str">
        <f t="shared" si="2"/>
        <v>AutoTrader-PAG WEST-27</v>
      </c>
      <c r="G30" s="412" t="s">
        <v>97</v>
      </c>
      <c r="H30" s="386">
        <f>IF(G30="","",SUMIFS(INP_EOMDATA!I$4:I$2503,INP_EOMDATA!$F$4:$F$2503,$A30))</f>
        <v>0</v>
      </c>
      <c r="I30" s="387">
        <f>IF(G30="","",SUMIFS(INP_EOMDATA!J$4:J$2503,INP_EOMDATA!$F$4:$F$2503,$A30))</f>
        <v>1</v>
      </c>
      <c r="J30" s="388"/>
      <c r="K30" s="389"/>
      <c r="L30" s="387">
        <f>IF(G30="","",SUMIFS(INP_EOMDATA!K$4:K$2503,INP_EOMDATA!$F$4:$F$2503,$A30))</f>
        <v>40</v>
      </c>
      <c r="M30" s="390">
        <f>IF(G30="","",SUMIFS(INP_EOMDATA!L$4:L$2503,INP_EOMDATA!$F$4:$F$2503,$A30))</f>
        <v>5</v>
      </c>
      <c r="N30" s="391"/>
      <c r="O30" s="386">
        <f>IF(G30="","",SUMIFS(INP_EOMDATA!M$4:M$2503,INP_EOMDATA!$F$4:$F$2503,$A30))</f>
        <v>0</v>
      </c>
      <c r="P30" s="387">
        <f>IF(G30="","",SUMIFS(INP_EOMDATA!N$4:N$2503,INP_EOMDATA!$F$4:$F$2503,$A30)-O30)</f>
        <v>46</v>
      </c>
      <c r="Q30" s="387">
        <f>IF(G30="","",SUMIFS(INP_EOMDATA!O$4:O$2503,INP_EOMDATA!$F$4:$F$2503,$A30))</f>
        <v>0</v>
      </c>
      <c r="R30" s="387">
        <f>IF(G30="","",SUMIFS(INP_EOMDATA!P$4:P$2503,INP_EOMDATA!$F$4:$F$2503,$A30))</f>
        <v>3</v>
      </c>
      <c r="S30" s="387">
        <f>IF(G30="","",SUMIFS(INP_EOMDATA!Q$4:Q$2503,INP_EOMDATA!$F$4:$F$2503,$A30))</f>
        <v>3</v>
      </c>
      <c r="T30" s="392">
        <f>IF(G30="","",SUMIFS(INP_EOMDATA!R$4:R$2503,INP_EOMDATA!$F$4:$F$2503,$A30))</f>
        <v>6.5217391304347797E-2</v>
      </c>
      <c r="U30" s="386">
        <f>IF(G30="","",SUMIFS(INP_EOMDATA!S$4:S$2503,INP_EOMDATA!$F$4:$F$2503,$A30))</f>
        <v>9</v>
      </c>
      <c r="V30" s="392">
        <f>IF(G30="","",SUMIFS(INP_EOMDATA!T$4:T$2503,INP_EOMDATA!$F$4:$F$2503,$A30))</f>
        <v>0.19565217391304299</v>
      </c>
      <c r="W30" s="387">
        <f>IF(G30="","",SUMIFS(INP_EOMDATA!U$4:U$2503,INP_EOMDATA!$F$4:$F$2503,$A30))</f>
        <v>8</v>
      </c>
      <c r="X30" s="392">
        <f>IF(G30="","",SUMIFS(INP_EOMDATA!V$4:V$2503,INP_EOMDATA!$F$4:$F$2503,$A30))</f>
        <v>0.173913043478261</v>
      </c>
      <c r="Y30" s="387">
        <f>IF(G30="","",SUMIFS(INP_EOMDATA!W$4:W$2503,INP_EOMDATA!$F$4:$F$2503,$A30))</f>
        <v>7</v>
      </c>
      <c r="Z30" s="393">
        <f>IF(G30="","",SUMIFS(INP_EOMDATA!X$4:X$2503,INP_EOMDATA!$F$4:$F$2503,$A30))</f>
        <v>-2242.1</v>
      </c>
      <c r="AA30" s="393">
        <f>IF(G30="","",SUMIFS(INP_EOMDATA!Y$4:Y$2503,INP_EOMDATA!$F$4:$F$2503,$A30))</f>
        <v>5053.01</v>
      </c>
      <c r="AB30" s="393">
        <f>IF(G30="","",SUMIFS(INP_EOMDATA!Z$4:Z$2503,INP_EOMDATA!$F$4:$F$2503,$A30))</f>
        <v>2810.91</v>
      </c>
      <c r="AC30" s="393">
        <f>IF(G30="","",SUMIFS(WORKSHEET_VC!AO$5:AO$73,WORKSHEET_VC!$AN$5:$AN$73,$G30))</f>
        <v>3499.99</v>
      </c>
      <c r="AD30" s="393">
        <f t="shared" si="4"/>
        <v>76.086739130434779</v>
      </c>
      <c r="AE30" s="393">
        <f t="shared" si="5"/>
        <v>1166.6633333333332</v>
      </c>
      <c r="AF30" s="393">
        <f t="shared" si="6"/>
        <v>-689.07999999999993</v>
      </c>
      <c r="AG30" s="415">
        <v>146</v>
      </c>
      <c r="AJ30" s="13"/>
      <c r="AM30" s="32">
        <f>IF(G30="","",COUNTIF(G5:G59,"&lt;"&amp;G30)+1)</f>
        <v>20</v>
      </c>
      <c r="AN30" s="32">
        <f>IFERROR(RANK(T30,T5:T58,0)+(AM30/100),"")</f>
        <v>33.200000000000003</v>
      </c>
      <c r="AO30" s="32">
        <f>IFERROR(RANK(AD30,AD5:AD58,1)+(AM30/100),"")</f>
        <v>12.2</v>
      </c>
      <c r="AP30" s="32">
        <f>IFERROR(RANK(AE30,AE5:AE58,1)+(AM30/100),"")</f>
        <v>27.2</v>
      </c>
      <c r="AR30" s="32">
        <f>IF(G30="","",COUNTIFS(C5:C58,C30,AM5:AM58,"&lt;"&amp;AM30)+1)</f>
        <v>4</v>
      </c>
      <c r="AS30" s="32">
        <f>IF(G30="","",COUNTIFS(C5:C58,C30,AN5:AN58,"&lt;"&amp;AN30)+1)</f>
        <v>4</v>
      </c>
      <c r="AT30" s="32">
        <f>IF(G30="","",COUNTIFS(C5:C58,C30,AO5:AO58,"&lt;"&amp;AO30)+1)</f>
        <v>2</v>
      </c>
      <c r="AU30" s="32">
        <f>IF(G30="","",COUNTIFS(C5:C58,C30,AP5:AP58,"&lt;"&amp;AP30)+1)</f>
        <v>3</v>
      </c>
      <c r="AV30" s="32">
        <f>IF(G30="","",SUMIF(AR4:AU4,$AV$3,AR30:AU30))</f>
        <v>0</v>
      </c>
      <c r="AX30" s="32">
        <f>IF(G30="","",COUNTIFS(D5:D58,D30,AM5:AM58,"&lt;"&amp;AM30)+1)</f>
        <v>20</v>
      </c>
      <c r="AY30" s="32">
        <f>IF(G30="","",COUNTIFS(D5:D58,D30,AN5:AN58,"&lt;"&amp;AN30)+1)</f>
        <v>33</v>
      </c>
      <c r="AZ30" s="32">
        <f>IF(G30="","",COUNTIFS(D5:D58,D30,AO5:AO58,"&lt;"&amp;AO30)+1)</f>
        <v>12</v>
      </c>
      <c r="BA30" s="32">
        <f>IF(G30="","",COUNTIFS(D5:D58,D30,AP5:AP58,"&lt;"&amp;AP30)+1)</f>
        <v>27</v>
      </c>
      <c r="BB30" s="32">
        <f>IF(M30="","",SUMIF(AX4:BA4,$BB$3,AX30:BA30))</f>
        <v>27</v>
      </c>
    </row>
    <row r="31" spans="1:54" ht="15" customHeight="1" x14ac:dyDescent="0.35">
      <c r="A31" t="str">
        <f t="shared" si="0"/>
        <v>AutoTrader-Lexus San Diego</v>
      </c>
      <c r="B31" t="str">
        <f t="shared" si="3"/>
        <v>AutoTrader</v>
      </c>
      <c r="C31" t="str">
        <f>IFERROR(VLOOKUP(G31,KEY!$D$6:$F$76,2,),"")</f>
        <v>Lexus</v>
      </c>
      <c r="D31" t="str">
        <f>IFERROR(VLOOKUP(G31,KEY!$D$6:$F$76,3,),"")</f>
        <v>PAG WEST</v>
      </c>
      <c r="E31" t="str">
        <f t="shared" si="1"/>
        <v>AutoTrader-Lexus-0</v>
      </c>
      <c r="F31" t="str">
        <f t="shared" si="2"/>
        <v>AutoTrader-PAG WEST-1</v>
      </c>
      <c r="G31" s="412" t="s">
        <v>98</v>
      </c>
      <c r="H31" s="386">
        <f>IF(G31="","",SUMIFS(INP_EOMDATA!I$4:I$2503,INP_EOMDATA!$F$4:$F$2503,$A31))</f>
        <v>33</v>
      </c>
      <c r="I31" s="387">
        <f>IF(G31="","",SUMIFS(INP_EOMDATA!J$4:J$2503,INP_EOMDATA!$F$4:$F$2503,$A31))</f>
        <v>10</v>
      </c>
      <c r="J31" s="388"/>
      <c r="K31" s="389"/>
      <c r="L31" s="387">
        <f>IF(G31="","",SUMIFS(INP_EOMDATA!K$4:K$2503,INP_EOMDATA!$F$4:$F$2503,$A31))</f>
        <v>42</v>
      </c>
      <c r="M31" s="390">
        <f>IF(G31="","",SUMIFS(INP_EOMDATA!L$4:L$2503,INP_EOMDATA!$F$4:$F$2503,$A31))</f>
        <v>3</v>
      </c>
      <c r="N31" s="391"/>
      <c r="O31" s="386">
        <f>IF(G31="","",SUMIFS(INP_EOMDATA!M$4:M$2503,INP_EOMDATA!$F$4:$F$2503,$A31))</f>
        <v>1</v>
      </c>
      <c r="P31" s="387">
        <f>IF(G31="","",SUMIFS(INP_EOMDATA!N$4:N$2503,INP_EOMDATA!$F$4:$F$2503,$A31)-O31)</f>
        <v>88</v>
      </c>
      <c r="Q31" s="387">
        <f>IF(G31="","",SUMIFS(INP_EOMDATA!O$4:O$2503,INP_EOMDATA!$F$4:$F$2503,$A31))</f>
        <v>6</v>
      </c>
      <c r="R31" s="387">
        <f>IF(G31="","",SUMIFS(INP_EOMDATA!P$4:P$2503,INP_EOMDATA!$F$4:$F$2503,$A31))</f>
        <v>16</v>
      </c>
      <c r="S31" s="387">
        <f>IF(G31="","",SUMIFS(INP_EOMDATA!Q$4:Q$2503,INP_EOMDATA!$F$4:$F$2503,$A31))</f>
        <v>22</v>
      </c>
      <c r="T31" s="392">
        <f>IF(G31="","",SUMIFS(INP_EOMDATA!R$4:R$2503,INP_EOMDATA!$F$4:$F$2503,$A31))</f>
        <v>0.24719101123595499</v>
      </c>
      <c r="U31" s="386">
        <f>IF(G31="","",SUMIFS(INP_EOMDATA!S$4:S$2503,INP_EOMDATA!$F$4:$F$2503,$A31))</f>
        <v>41</v>
      </c>
      <c r="V31" s="392">
        <f>IF(G31="","",SUMIFS(INP_EOMDATA!T$4:T$2503,INP_EOMDATA!$F$4:$F$2503,$A31))</f>
        <v>0.46067415730337102</v>
      </c>
      <c r="W31" s="387">
        <f>IF(G31="","",SUMIFS(INP_EOMDATA!U$4:U$2503,INP_EOMDATA!$F$4:$F$2503,$A31))</f>
        <v>40</v>
      </c>
      <c r="X31" s="392">
        <f>IF(G31="","",SUMIFS(INP_EOMDATA!V$4:V$2503,INP_EOMDATA!$F$4:$F$2503,$A31))</f>
        <v>0.449438202247191</v>
      </c>
      <c r="Y31" s="387">
        <f>IF(G31="","",SUMIFS(INP_EOMDATA!W$4:W$2503,INP_EOMDATA!$F$4:$F$2503,$A31))</f>
        <v>29</v>
      </c>
      <c r="Z31" s="393">
        <f>IF(G31="","",SUMIFS(INP_EOMDATA!X$4:X$2503,INP_EOMDATA!$F$4:$F$2503,$A31))</f>
        <v>-36471.29</v>
      </c>
      <c r="AA31" s="393">
        <f>IF(G31="","",SUMIFS(INP_EOMDATA!Y$4:Y$2503,INP_EOMDATA!$F$4:$F$2503,$A31))</f>
        <v>40795.879999999997</v>
      </c>
      <c r="AB31" s="393">
        <f>IF(G31="","",SUMIFS(INP_EOMDATA!Z$4:Z$2503,INP_EOMDATA!$F$4:$F$2503,$A31))</f>
        <v>4324.59</v>
      </c>
      <c r="AC31" s="393">
        <f>IF(G31="","",SUMIFS(WORKSHEET_VC!AO$5:AO$73,WORKSHEET_VC!$AN$5:$AN$73,$G31))</f>
        <v>3375</v>
      </c>
      <c r="AD31" s="393">
        <f t="shared" si="4"/>
        <v>38.352272727272727</v>
      </c>
      <c r="AE31" s="393">
        <f t="shared" si="5"/>
        <v>153.40909090909091</v>
      </c>
      <c r="AF31" s="393">
        <f t="shared" si="6"/>
        <v>949.59000000000015</v>
      </c>
      <c r="AG31" s="415">
        <v>238</v>
      </c>
      <c r="AJ31" s="13"/>
      <c r="AM31" s="32">
        <f>IF(G31="","",COUNTIF(G5:G59,"&lt;"&amp;G31)+1)</f>
        <v>28</v>
      </c>
      <c r="AN31" s="32">
        <f>IFERROR(RANK(T31,T5:T58,0)+(AM31/100),"")</f>
        <v>2.2800000000000002</v>
      </c>
      <c r="AO31" s="32">
        <f>IFERROR(RANK(AD31,AD5:AD58,1)+(AM31/100),"")</f>
        <v>5.28</v>
      </c>
      <c r="AP31" s="32">
        <f>IFERROR(RANK(AE31,AE5:AE58,1)+(AM31/100),"")</f>
        <v>1.28</v>
      </c>
      <c r="AR31" s="32">
        <f>IF(G31="","",COUNTIFS(C5:C58,C31,AM5:AM58,"&lt;"&amp;AM31)+1)</f>
        <v>3</v>
      </c>
      <c r="AS31" s="32">
        <f>IF(G31="","",COUNTIFS(C5:C58,C31,AN5:AN58,"&lt;"&amp;AN31)+1)</f>
        <v>1</v>
      </c>
      <c r="AT31" s="32">
        <f>IF(G31="","",COUNTIFS(C5:C58,C31,AO5:AO58,"&lt;"&amp;AO31)+1)</f>
        <v>1</v>
      </c>
      <c r="AU31" s="32">
        <f>IF(G31="","",COUNTIFS(C5:C58,C31,AP5:AP58,"&lt;"&amp;AP31)+1)</f>
        <v>1</v>
      </c>
      <c r="AV31" s="32">
        <f>IF(G31="","",SUMIF(AR4:AU4,$AV$3,AR31:AU31))</f>
        <v>0</v>
      </c>
      <c r="AX31" s="32">
        <f>IF(G31="","",COUNTIFS(D5:D58,D31,AM5:AM58,"&lt;"&amp;AM31)+1)</f>
        <v>28</v>
      </c>
      <c r="AY31" s="32">
        <f>IF(G31="","",COUNTIFS(D5:D58,D31,AN5:AN58,"&lt;"&amp;AN31)+1)</f>
        <v>2</v>
      </c>
      <c r="AZ31" s="32">
        <f>IF(G31="","",COUNTIFS(D5:D58,D31,AO5:AO58,"&lt;"&amp;AO31)+1)</f>
        <v>5</v>
      </c>
      <c r="BA31" s="32">
        <f>IF(G31="","",COUNTIFS(D5:D58,D31,AP5:AP58,"&lt;"&amp;AP31)+1)</f>
        <v>1</v>
      </c>
      <c r="BB31" s="32">
        <f>IF(M31="","",SUMIF(AX4:BA4,$BB$3,AX31:BA31))</f>
        <v>1</v>
      </c>
    </row>
    <row r="32" spans="1:54" ht="15" customHeight="1" x14ac:dyDescent="0.35">
      <c r="A32" t="str">
        <f t="shared" si="0"/>
        <v>AutoTrader-BMW/MINI of Escondido</v>
      </c>
      <c r="B32" t="str">
        <f t="shared" si="3"/>
        <v>AutoTrader</v>
      </c>
      <c r="C32" t="str">
        <f>IFERROR(VLOOKUP(G32,KEY!$D$6:$F$76,2,),"")</f>
        <v>BMW</v>
      </c>
      <c r="D32" t="str">
        <f>IFERROR(VLOOKUP(G32,KEY!$D$6:$F$76,3,),"")</f>
        <v>PAG WEST</v>
      </c>
      <c r="E32" t="str">
        <f t="shared" si="1"/>
        <v>AutoTrader-BMW-0</v>
      </c>
      <c r="F32" t="str">
        <f t="shared" si="2"/>
        <v>AutoTrader-PAG WEST-40</v>
      </c>
      <c r="G32" s="412" t="s">
        <v>99</v>
      </c>
      <c r="H32" s="386">
        <f>IF(G32="","",SUMIFS(INP_EOMDATA!I$4:I$2503,INP_EOMDATA!$F$4:$F$2503,$A32))</f>
        <v>0</v>
      </c>
      <c r="I32" s="387">
        <f>IF(G32="","",SUMIFS(INP_EOMDATA!J$4:J$2503,INP_EOMDATA!$F$4:$F$2503,$A32))</f>
        <v>4</v>
      </c>
      <c r="J32" s="388"/>
      <c r="K32" s="389"/>
      <c r="L32" s="387">
        <f>IF(G32="","",SUMIFS(INP_EOMDATA!K$4:K$2503,INP_EOMDATA!$F$4:$F$2503,$A32))</f>
        <v>19</v>
      </c>
      <c r="M32" s="390">
        <f>IF(G32="","",SUMIFS(INP_EOMDATA!L$4:L$2503,INP_EOMDATA!$F$4:$F$2503,$A32))</f>
        <v>0</v>
      </c>
      <c r="N32" s="391"/>
      <c r="O32" s="386">
        <f>IF(G32="","",SUMIFS(INP_EOMDATA!M$4:M$2503,INP_EOMDATA!$F$4:$F$2503,$A32))</f>
        <v>0</v>
      </c>
      <c r="P32" s="387">
        <f>IF(G32="","",SUMIFS(INP_EOMDATA!N$4:N$2503,INP_EOMDATA!$F$4:$F$2503,$A32)-O32)</f>
        <v>23</v>
      </c>
      <c r="Q32" s="387">
        <f>IF(G32="","",SUMIFS(INP_EOMDATA!O$4:O$2503,INP_EOMDATA!$F$4:$F$2503,$A32))</f>
        <v>0</v>
      </c>
      <c r="R32" s="387">
        <f>IF(G32="","",SUMIFS(INP_EOMDATA!P$4:P$2503,INP_EOMDATA!$F$4:$F$2503,$A32))</f>
        <v>1</v>
      </c>
      <c r="S32" s="387">
        <f>IF(G32="","",SUMIFS(INP_EOMDATA!Q$4:Q$2503,INP_EOMDATA!$F$4:$F$2503,$A32))</f>
        <v>1</v>
      </c>
      <c r="T32" s="392">
        <f>IF(G32="","",SUMIFS(INP_EOMDATA!R$4:R$2503,INP_EOMDATA!$F$4:$F$2503,$A32))</f>
        <v>4.3478260869565202E-2</v>
      </c>
      <c r="U32" s="386">
        <f>IF(G32="","",SUMIFS(INP_EOMDATA!S$4:S$2503,INP_EOMDATA!$F$4:$F$2503,$A32))</f>
        <v>5</v>
      </c>
      <c r="V32" s="392">
        <f>IF(G32="","",SUMIFS(INP_EOMDATA!T$4:T$2503,INP_EOMDATA!$F$4:$F$2503,$A32))</f>
        <v>0.217391304347826</v>
      </c>
      <c r="W32" s="387">
        <f>IF(G32="","",SUMIFS(INP_EOMDATA!U$4:U$2503,INP_EOMDATA!$F$4:$F$2503,$A32))</f>
        <v>5</v>
      </c>
      <c r="X32" s="392">
        <f>IF(G32="","",SUMIFS(INP_EOMDATA!V$4:V$2503,INP_EOMDATA!$F$4:$F$2503,$A32))</f>
        <v>0.217391304347826</v>
      </c>
      <c r="Y32" s="387">
        <f>IF(G32="","",SUMIFS(INP_EOMDATA!W$4:W$2503,INP_EOMDATA!$F$4:$F$2503,$A32))</f>
        <v>3</v>
      </c>
      <c r="Z32" s="393">
        <f>IF(G32="","",SUMIFS(INP_EOMDATA!X$4:X$2503,INP_EOMDATA!$F$4:$F$2503,$A32))</f>
        <v>-6162.25</v>
      </c>
      <c r="AA32" s="393">
        <f>IF(G32="","",SUMIFS(INP_EOMDATA!Y$4:Y$2503,INP_EOMDATA!$F$4:$F$2503,$A32))</f>
        <v>655.46</v>
      </c>
      <c r="AB32" s="393">
        <f>IF(G32="","",SUMIFS(INP_EOMDATA!Z$4:Z$2503,INP_EOMDATA!$F$4:$F$2503,$A32))</f>
        <v>-5506.79</v>
      </c>
      <c r="AC32" s="393">
        <f>IF(G32="","",SUMIFS(WORKSHEET_VC!AO$5:AO$73,WORKSHEET_VC!$AN$5:$AN$73,$G32))</f>
        <v>3000.02</v>
      </c>
      <c r="AD32" s="393">
        <f t="shared" si="4"/>
        <v>130.43565217391304</v>
      </c>
      <c r="AE32" s="393">
        <f t="shared" si="5"/>
        <v>3000.02</v>
      </c>
      <c r="AF32" s="393">
        <f t="shared" si="6"/>
        <v>-8506.81</v>
      </c>
      <c r="AG32" s="415">
        <v>86</v>
      </c>
      <c r="AJ32" s="13"/>
      <c r="AM32" s="32">
        <f>IF(G32="","",COUNTIF(G5:G59,"&lt;"&amp;G32)+1)</f>
        <v>11</v>
      </c>
      <c r="AN32" s="32">
        <f>IFERROR(RANK(T32,T5:T58,0)+(AM32/100),"")</f>
        <v>41.11</v>
      </c>
      <c r="AO32" s="32">
        <f>IFERROR(RANK(AD32,AD5:AD58,1)+(AM32/100),"")</f>
        <v>30.11</v>
      </c>
      <c r="AP32" s="32">
        <f>IFERROR(RANK(AE32,AE5:AE58,1)+(AM32/100),"")</f>
        <v>40.11</v>
      </c>
      <c r="AR32" s="32">
        <f>IF(G32="","",COUNTIFS(C5:C58,C32,AM5:AM58,"&lt;"&amp;AM32)+1)</f>
        <v>6</v>
      </c>
      <c r="AS32" s="32">
        <f>IF(G32="","",COUNTIFS(C5:C58,C32,AN5:AN58,"&lt;"&amp;AN32)+1)</f>
        <v>8</v>
      </c>
      <c r="AT32" s="32">
        <f>IF(G32="","",COUNTIFS(C5:C58,C32,AO5:AO58,"&lt;"&amp;AO32)+1)</f>
        <v>7</v>
      </c>
      <c r="AU32" s="32">
        <f>IF(G32="","",COUNTIFS(C5:C58,C32,AP5:AP58,"&lt;"&amp;AP32)+1)</f>
        <v>8</v>
      </c>
      <c r="AV32" s="32">
        <f>IF(G32="","",SUMIF(AR4:AU4,$AV$3,AR32:AU32))</f>
        <v>0</v>
      </c>
      <c r="AX32" s="32">
        <f>IF(G32="","",COUNTIFS(D5:D58,D32,AM5:AM58,"&lt;"&amp;AM32)+1)</f>
        <v>11</v>
      </c>
      <c r="AY32" s="32">
        <f>IF(G32="","",COUNTIFS(D5:D58,D32,AN5:AN58,"&lt;"&amp;AN32)+1)</f>
        <v>41</v>
      </c>
      <c r="AZ32" s="32">
        <f>IF(G32="","",COUNTIFS(D5:D58,D32,AO5:AO58,"&lt;"&amp;AO32)+1)</f>
        <v>30</v>
      </c>
      <c r="BA32" s="32">
        <f>IF(G32="","",COUNTIFS(D5:D58,D32,AP5:AP58,"&lt;"&amp;AP32)+1)</f>
        <v>40</v>
      </c>
      <c r="BB32" s="32">
        <f>IF(M32="","",SUMIF(AX4:BA4,$BB$3,AX32:BA32))</f>
        <v>40</v>
      </c>
    </row>
    <row r="33" spans="1:54" ht="15" customHeight="1" x14ac:dyDescent="0.35">
      <c r="A33" t="str">
        <f t="shared" si="0"/>
        <v>AutoTrader-Mercedes-Benz of San Diego</v>
      </c>
      <c r="B33" t="str">
        <f t="shared" si="3"/>
        <v>AutoTrader</v>
      </c>
      <c r="C33" t="str">
        <f>IFERROR(VLOOKUP(G33,KEY!$D$6:$F$76,2,),"")</f>
        <v>Mercedes-Benz</v>
      </c>
      <c r="D33" t="str">
        <f>IFERROR(VLOOKUP(G33,KEY!$D$6:$F$76,3,),"")</f>
        <v>PAG WEST</v>
      </c>
      <c r="E33" t="str">
        <f t="shared" si="1"/>
        <v>AutoTrader-Mercedes-Benz-0</v>
      </c>
      <c r="F33" t="str">
        <f t="shared" si="2"/>
        <v>AutoTrader-PAG WEST-12</v>
      </c>
      <c r="G33" s="412" t="s">
        <v>100</v>
      </c>
      <c r="H33" s="386">
        <f>IF(G33="","",SUMIFS(INP_EOMDATA!I$4:I$2503,INP_EOMDATA!$F$4:$F$2503,$A33))</f>
        <v>0</v>
      </c>
      <c r="I33" s="387">
        <f>IF(G33="","",SUMIFS(INP_EOMDATA!J$4:J$2503,INP_EOMDATA!$F$4:$F$2503,$A33))</f>
        <v>6</v>
      </c>
      <c r="J33" s="388"/>
      <c r="K33" s="389"/>
      <c r="L33" s="387">
        <f>IF(G33="","",SUMIFS(INP_EOMDATA!K$4:K$2503,INP_EOMDATA!$F$4:$F$2503,$A33))</f>
        <v>24</v>
      </c>
      <c r="M33" s="390">
        <f>IF(G33="","",SUMIFS(INP_EOMDATA!L$4:L$2503,INP_EOMDATA!$F$4:$F$2503,$A33))</f>
        <v>2</v>
      </c>
      <c r="N33" s="391"/>
      <c r="O33" s="386">
        <f>IF(G33="","",SUMIFS(INP_EOMDATA!M$4:M$2503,INP_EOMDATA!$F$4:$F$2503,$A33))</f>
        <v>0</v>
      </c>
      <c r="P33" s="387">
        <f>IF(G33="","",SUMIFS(INP_EOMDATA!N$4:N$2503,INP_EOMDATA!$F$4:$F$2503,$A33)-O33)</f>
        <v>32</v>
      </c>
      <c r="Q33" s="387">
        <f>IF(G33="","",SUMIFS(INP_EOMDATA!O$4:O$2503,INP_EOMDATA!$F$4:$F$2503,$A33))</f>
        <v>0</v>
      </c>
      <c r="R33" s="387">
        <f>IF(G33="","",SUMIFS(INP_EOMDATA!P$4:P$2503,INP_EOMDATA!$F$4:$F$2503,$A33))</f>
        <v>0</v>
      </c>
      <c r="S33" s="387">
        <f>IF(G33="","",SUMIFS(INP_EOMDATA!Q$4:Q$2503,INP_EOMDATA!$F$4:$F$2503,$A33))</f>
        <v>5</v>
      </c>
      <c r="T33" s="392">
        <f>IF(G33="","",SUMIFS(INP_EOMDATA!R$4:R$2503,INP_EOMDATA!$F$4:$F$2503,$A33))</f>
        <v>0.15625</v>
      </c>
      <c r="U33" s="386">
        <f>IF(G33="","",SUMIFS(INP_EOMDATA!S$4:S$2503,INP_EOMDATA!$F$4:$F$2503,$A33))</f>
        <v>0</v>
      </c>
      <c r="V33" s="392">
        <f>IF(G33="","",SUMIFS(INP_EOMDATA!T$4:T$2503,INP_EOMDATA!$F$4:$F$2503,$A33))</f>
        <v>0</v>
      </c>
      <c r="W33" s="387">
        <f>IF(G33="","",SUMIFS(INP_EOMDATA!U$4:U$2503,INP_EOMDATA!$F$4:$F$2503,$A33))</f>
        <v>9</v>
      </c>
      <c r="X33" s="392">
        <f>IF(G33="","",SUMIFS(INP_EOMDATA!V$4:V$2503,INP_EOMDATA!$F$4:$F$2503,$A33))</f>
        <v>0.28125</v>
      </c>
      <c r="Y33" s="387">
        <f>IF(G33="","",SUMIFS(INP_EOMDATA!W$4:W$2503,INP_EOMDATA!$F$4:$F$2503,$A33))</f>
        <v>6</v>
      </c>
      <c r="Z33" s="393">
        <f>IF(G33="","",SUMIFS(INP_EOMDATA!X$4:X$2503,INP_EOMDATA!$F$4:$F$2503,$A33))</f>
        <v>1581.6666666666599</v>
      </c>
      <c r="AA33" s="393">
        <f>IF(G33="","",SUMIFS(INP_EOMDATA!Y$4:Y$2503,INP_EOMDATA!$F$4:$F$2503,$A33))</f>
        <v>952.5</v>
      </c>
      <c r="AB33" s="393">
        <f>IF(G33="","",SUMIFS(INP_EOMDATA!Z$4:Z$2503,INP_EOMDATA!$F$4:$F$2503,$A33))</f>
        <v>2533.6666666666597</v>
      </c>
      <c r="AC33" s="393">
        <f>IF(G33="","",SUMIFS(WORKSHEET_VC!AO$5:AO$73,WORKSHEET_VC!$AN$5:$AN$73,$G33))</f>
        <v>2850</v>
      </c>
      <c r="AD33" s="393">
        <f t="shared" si="4"/>
        <v>89.0625</v>
      </c>
      <c r="AE33" s="393">
        <f t="shared" si="5"/>
        <v>570</v>
      </c>
      <c r="AF33" s="393">
        <f t="shared" si="6"/>
        <v>-316.33333333334031</v>
      </c>
      <c r="AG33" s="415">
        <v>247</v>
      </c>
      <c r="AJ33" s="13"/>
      <c r="AM33" s="32">
        <f>IF(G33="","",COUNTIF(G5:G59,"&lt;"&amp;G33)+1)</f>
        <v>32</v>
      </c>
      <c r="AN33" s="32">
        <f>IFERROR(RANK(T33,T5:T58,0)+(AM33/100),"")</f>
        <v>16.32</v>
      </c>
      <c r="AO33" s="32">
        <f>IFERROR(RANK(AD33,AD5:AD58,1)+(AM33/100),"")</f>
        <v>17.32</v>
      </c>
      <c r="AP33" s="32">
        <f>IFERROR(RANK(AE33,AE5:AE58,1)+(AM33/100),"")</f>
        <v>12.32</v>
      </c>
      <c r="AR33" s="32">
        <f>IF(G33="","",COUNTIFS(C5:C58,C33,AM5:AM58,"&lt;"&amp;AM33)+1)</f>
        <v>3</v>
      </c>
      <c r="AS33" s="32">
        <f>IF(G33="","",COUNTIFS(C5:C58,C33,AN5:AN58,"&lt;"&amp;AN33)+1)</f>
        <v>3</v>
      </c>
      <c r="AT33" s="32">
        <f>IF(G33="","",COUNTIFS(C5:C58,C33,AO5:AO58,"&lt;"&amp;AO33)+1)</f>
        <v>2</v>
      </c>
      <c r="AU33" s="32">
        <f>IF(G33="","",COUNTIFS(C5:C58,C33,AP5:AP58,"&lt;"&amp;AP33)+1)</f>
        <v>2</v>
      </c>
      <c r="AV33" s="32">
        <f>IF(G33="","",SUMIF(AR4:AU4,$AV$3,AR33:AU33))</f>
        <v>0</v>
      </c>
      <c r="AX33" s="32">
        <f>IF(G33="","",COUNTIFS(D5:D58,D33,AM5:AM58,"&lt;"&amp;AM33)+1)</f>
        <v>32</v>
      </c>
      <c r="AY33" s="32">
        <f>IF(G33="","",COUNTIFS(D5:D58,D33,AN5:AN58,"&lt;"&amp;AN33)+1)</f>
        <v>16</v>
      </c>
      <c r="AZ33" s="32">
        <f>IF(G33="","",COUNTIFS(D5:D58,D33,AO5:AO58,"&lt;"&amp;AO33)+1)</f>
        <v>17</v>
      </c>
      <c r="BA33" s="32">
        <f>IF(G33="","",COUNTIFS(D5:D58,D33,AP5:AP58,"&lt;"&amp;AP33)+1)</f>
        <v>12</v>
      </c>
      <c r="BB33" s="32">
        <f>IF(M33="","",SUMIF(AX4:BA4,$BB$3,AX33:BA33))</f>
        <v>12</v>
      </c>
    </row>
    <row r="34" spans="1:54" ht="15" customHeight="1" x14ac:dyDescent="0.35">
      <c r="A34" t="str">
        <f t="shared" si="0"/>
        <v>AutoTrader-Motorwerks MINI</v>
      </c>
      <c r="B34" t="str">
        <f t="shared" si="3"/>
        <v>AutoTrader</v>
      </c>
      <c r="C34" t="str">
        <f>IFERROR(VLOOKUP(G34,KEY!$D$6:$F$76,2,),"")</f>
        <v>MINI</v>
      </c>
      <c r="D34" t="str">
        <f>IFERROR(VLOOKUP(G34,KEY!$D$6:$F$76,3,),"")</f>
        <v>PAG WEST</v>
      </c>
      <c r="E34" t="str">
        <f t="shared" si="1"/>
        <v>AutoTrader-MINI-0</v>
      </c>
      <c r="F34" t="str">
        <f t="shared" si="2"/>
        <v>AutoTrader-PAG WEST-26</v>
      </c>
      <c r="G34" s="412" t="s">
        <v>101</v>
      </c>
      <c r="H34" s="386">
        <f>IF(G34="","",SUMIFS(INP_EOMDATA!I$4:I$2503,INP_EOMDATA!$F$4:$F$2503,$A34))</f>
        <v>2</v>
      </c>
      <c r="I34" s="387">
        <f>IF(G34="","",SUMIFS(INP_EOMDATA!J$4:J$2503,INP_EOMDATA!$F$4:$F$2503,$A34))</f>
        <v>2</v>
      </c>
      <c r="J34" s="388"/>
      <c r="K34" s="389"/>
      <c r="L34" s="387">
        <f>IF(G34="","",SUMIFS(INP_EOMDATA!K$4:K$2503,INP_EOMDATA!$F$4:$F$2503,$A34))</f>
        <v>15</v>
      </c>
      <c r="M34" s="390">
        <f>IF(G34="","",SUMIFS(INP_EOMDATA!L$4:L$2503,INP_EOMDATA!$F$4:$F$2503,$A34))</f>
        <v>0</v>
      </c>
      <c r="N34" s="391"/>
      <c r="O34" s="386">
        <f>IF(G34="","",SUMIFS(INP_EOMDATA!M$4:M$2503,INP_EOMDATA!$F$4:$F$2503,$A34))</f>
        <v>0</v>
      </c>
      <c r="P34" s="387">
        <f>IF(G34="","",SUMIFS(INP_EOMDATA!N$4:N$2503,INP_EOMDATA!$F$4:$F$2503,$A34)-O34)</f>
        <v>19</v>
      </c>
      <c r="Q34" s="387">
        <f>IF(G34="","",SUMIFS(INP_EOMDATA!O$4:O$2503,INP_EOMDATA!$F$4:$F$2503,$A34))</f>
        <v>0</v>
      </c>
      <c r="R34" s="387">
        <f>IF(G34="","",SUMIFS(INP_EOMDATA!P$4:P$2503,INP_EOMDATA!$F$4:$F$2503,$A34))</f>
        <v>0</v>
      </c>
      <c r="S34" s="387">
        <f>IF(G34="","",SUMIFS(INP_EOMDATA!Q$4:Q$2503,INP_EOMDATA!$F$4:$F$2503,$A34))</f>
        <v>3</v>
      </c>
      <c r="T34" s="392">
        <f>IF(G34="","",SUMIFS(INP_EOMDATA!R$4:R$2503,INP_EOMDATA!$F$4:$F$2503,$A34))</f>
        <v>0.15789473684210525</v>
      </c>
      <c r="U34" s="386">
        <f>IF(G34="","",SUMIFS(INP_EOMDATA!S$4:S$2503,INP_EOMDATA!$F$4:$F$2503,$A34))</f>
        <v>0</v>
      </c>
      <c r="V34" s="392">
        <f>IF(G34="","",SUMIFS(INP_EOMDATA!T$4:T$2503,INP_EOMDATA!$F$4:$F$2503,$A34))</f>
        <v>0</v>
      </c>
      <c r="W34" s="387">
        <f>IF(G34="","",SUMIFS(INP_EOMDATA!U$4:U$2503,INP_EOMDATA!$F$4:$F$2503,$A34))</f>
        <v>4</v>
      </c>
      <c r="X34" s="392">
        <f>IF(G34="","",SUMIFS(INP_EOMDATA!V$4:V$2503,INP_EOMDATA!$F$4:$F$2503,$A34))</f>
        <v>0.21052631578947367</v>
      </c>
      <c r="Y34" s="387">
        <f>IF(G34="","",SUMIFS(INP_EOMDATA!W$4:W$2503,INP_EOMDATA!$F$4:$F$2503,$A34))</f>
        <v>3</v>
      </c>
      <c r="Z34" s="393">
        <f>IF(G34="","",SUMIFS(INP_EOMDATA!X$4:X$2503,INP_EOMDATA!$F$4:$F$2503,$A34))</f>
        <v>-5943.5</v>
      </c>
      <c r="AA34" s="393">
        <f>IF(G34="","",SUMIFS(INP_EOMDATA!Y$4:Y$2503,INP_EOMDATA!$F$4:$F$2503,$A34))</f>
        <v>2073</v>
      </c>
      <c r="AB34" s="393">
        <f>IF(G34="","",SUMIFS(INP_EOMDATA!Z$4:Z$2503,INP_EOMDATA!$F$4:$F$2503,$A34))</f>
        <v>-3870.5</v>
      </c>
      <c r="AC34" s="393">
        <f>IF(G34="","",SUMIFS(WORKSHEET_VC!AO$5:AO$73,WORKSHEET_VC!$AN$5:$AN$73,$G34))</f>
        <v>2824.64</v>
      </c>
      <c r="AD34" s="393">
        <f t="shared" si="4"/>
        <v>148.66526315789474</v>
      </c>
      <c r="AE34" s="393">
        <f t="shared" si="5"/>
        <v>941.54666666666662</v>
      </c>
      <c r="AF34" s="393">
        <f t="shared" si="6"/>
        <v>-6695.1399999999994</v>
      </c>
      <c r="AG34" s="415">
        <v>93</v>
      </c>
      <c r="AJ34" s="13"/>
      <c r="AM34" s="32">
        <f>IF(G34="","",COUNTIF(G5:G59,"&lt;"&amp;G34)+1)</f>
        <v>38</v>
      </c>
      <c r="AN34" s="32">
        <f>IFERROR(RANK(T34,T5:T58,0)+(AM34/100),"")</f>
        <v>14.38</v>
      </c>
      <c r="AO34" s="32">
        <f>IFERROR(RANK(AD34,AD5:AD58,1)+(AM34/100),"")</f>
        <v>35.380000000000003</v>
      </c>
      <c r="AP34" s="32">
        <f>IFERROR(RANK(AE34,AE5:AE58,1)+(AM34/100),"")</f>
        <v>26.38</v>
      </c>
      <c r="AR34" s="32">
        <f>IF(G34="","",COUNTIFS(C5:C58,C34,AM5:AM58,"&lt;"&amp;AM34)+1)</f>
        <v>6</v>
      </c>
      <c r="AS34" s="32">
        <f>IF(G34="","",COUNTIFS(C5:C58,C34,AN5:AN58,"&lt;"&amp;AN34)+1)</f>
        <v>4</v>
      </c>
      <c r="AT34" s="32">
        <f>IF(G34="","",COUNTIFS(C5:C58,C34,AO5:AO58,"&lt;"&amp;AO34)+1)</f>
        <v>3</v>
      </c>
      <c r="AU34" s="32">
        <f>IF(G34="","",COUNTIFS(C5:C58,C34,AP5:AP58,"&lt;"&amp;AP34)+1)</f>
        <v>4</v>
      </c>
      <c r="AV34" s="32">
        <f>IF(G34="","",SUMIF(AR4:AU4,$AV$3,AR34:AU34))</f>
        <v>0</v>
      </c>
      <c r="AX34" s="32">
        <f>IF(G34="","",COUNTIFS(D5:D58,D34,AM5:AM58,"&lt;"&amp;AM34)+1)</f>
        <v>38</v>
      </c>
      <c r="AY34" s="32">
        <f>IF(G34="","",COUNTIFS(D5:D58,D34,AN5:AN58,"&lt;"&amp;AN34)+1)</f>
        <v>15</v>
      </c>
      <c r="AZ34" s="32">
        <f>IF(G34="","",COUNTIFS(D5:D58,D34,AO5:AO58,"&lt;"&amp;AO34)+1)</f>
        <v>35</v>
      </c>
      <c r="BA34" s="32">
        <f>IF(G34="","",COUNTIFS(D5:D58,D34,AP5:AP58,"&lt;"&amp;AP34)+1)</f>
        <v>26</v>
      </c>
      <c r="BB34" s="32">
        <f>IF(M34="","",SUMIF(AX4:BA4,$BB$3,AX34:BA34))</f>
        <v>26</v>
      </c>
    </row>
    <row r="35" spans="1:54" ht="15" customHeight="1" x14ac:dyDescent="0.35">
      <c r="A35" t="str">
        <f t="shared" si="0"/>
        <v>AutoTrader-Audi Chandler</v>
      </c>
      <c r="B35" t="str">
        <f t="shared" si="3"/>
        <v>AutoTrader</v>
      </c>
      <c r="C35" t="str">
        <f>IFERROR(VLOOKUP(G35,KEY!$D$6:$F$76,2,),"")</f>
        <v>Audi</v>
      </c>
      <c r="D35" t="str">
        <f>IFERROR(VLOOKUP(G35,KEY!$D$6:$F$76,3,),"")</f>
        <v>PAG WEST</v>
      </c>
      <c r="E35" t="str">
        <f t="shared" si="1"/>
        <v>AutoTrader-Audi-0</v>
      </c>
      <c r="F35" t="str">
        <f t="shared" si="2"/>
        <v>AutoTrader-PAG WEST-21</v>
      </c>
      <c r="G35" s="412" t="s">
        <v>102</v>
      </c>
      <c r="H35" s="386">
        <f>IF(G35="","",SUMIFS(INP_EOMDATA!I$4:I$2503,INP_EOMDATA!$F$4:$F$2503,$A35))</f>
        <v>2</v>
      </c>
      <c r="I35" s="387">
        <f>IF(G35="","",SUMIFS(INP_EOMDATA!J$4:J$2503,INP_EOMDATA!$F$4:$F$2503,$A35))</f>
        <v>0</v>
      </c>
      <c r="J35" s="388"/>
      <c r="K35" s="389"/>
      <c r="L35" s="387">
        <f>IF(G35="","",SUMIFS(INP_EOMDATA!K$4:K$2503,INP_EOMDATA!$F$4:$F$2503,$A35))</f>
        <v>16</v>
      </c>
      <c r="M35" s="390">
        <f>IF(G35="","",SUMIFS(INP_EOMDATA!L$4:L$2503,INP_EOMDATA!$F$4:$F$2503,$A35))</f>
        <v>1</v>
      </c>
      <c r="N35" s="391"/>
      <c r="O35" s="386">
        <f>IF(G35="","",SUMIFS(INP_EOMDATA!M$4:M$2503,INP_EOMDATA!$F$4:$F$2503,$A35))</f>
        <v>0</v>
      </c>
      <c r="P35" s="387">
        <f>IF(G35="","",SUMIFS(INP_EOMDATA!N$4:N$2503,INP_EOMDATA!$F$4:$F$2503,$A35)-O35)</f>
        <v>19</v>
      </c>
      <c r="Q35" s="387">
        <f>IF(G35="","",SUMIFS(INP_EOMDATA!O$4:O$2503,INP_EOMDATA!$F$4:$F$2503,$A35))</f>
        <v>0</v>
      </c>
      <c r="R35" s="387">
        <f>IF(G35="","",SUMIFS(INP_EOMDATA!P$4:P$2503,INP_EOMDATA!$F$4:$F$2503,$A35))</f>
        <v>0</v>
      </c>
      <c r="S35" s="387">
        <f>IF(G35="","",SUMIFS(INP_EOMDATA!Q$4:Q$2503,INP_EOMDATA!$F$4:$F$2503,$A35))</f>
        <v>3</v>
      </c>
      <c r="T35" s="392">
        <f>IF(G35="","",SUMIFS(INP_EOMDATA!R$4:R$2503,INP_EOMDATA!$F$4:$F$2503,$A35))</f>
        <v>0.15789473684210525</v>
      </c>
      <c r="U35" s="386">
        <f>IF(G35="","",SUMIFS(INP_EOMDATA!S$4:S$2503,INP_EOMDATA!$F$4:$F$2503,$A35))</f>
        <v>0</v>
      </c>
      <c r="V35" s="392">
        <f>IF(G35="","",SUMIFS(INP_EOMDATA!T$4:T$2503,INP_EOMDATA!$F$4:$F$2503,$A35))</f>
        <v>0</v>
      </c>
      <c r="W35" s="387">
        <f>IF(G35="","",SUMIFS(INP_EOMDATA!U$4:U$2503,INP_EOMDATA!$F$4:$F$2503,$A35))</f>
        <v>4</v>
      </c>
      <c r="X35" s="392">
        <f>IF(G35="","",SUMIFS(INP_EOMDATA!V$4:V$2503,INP_EOMDATA!$F$4:$F$2503,$A35))</f>
        <v>0.21052631578947367</v>
      </c>
      <c r="Y35" s="387">
        <f>IF(G35="","",SUMIFS(INP_EOMDATA!W$4:W$2503,INP_EOMDATA!$F$4:$F$2503,$A35))</f>
        <v>3</v>
      </c>
      <c r="Z35" s="393">
        <f>IF(G35="","",SUMIFS(INP_EOMDATA!X$4:X$2503,INP_EOMDATA!$F$4:$F$2503,$A35))</f>
        <v>-37</v>
      </c>
      <c r="AA35" s="393">
        <f>IF(G35="","",SUMIFS(INP_EOMDATA!Y$4:Y$2503,INP_EOMDATA!$F$4:$F$2503,$A35))</f>
        <v>5039</v>
      </c>
      <c r="AB35" s="393">
        <f>IF(G35="","",SUMIFS(INP_EOMDATA!Z$4:Z$2503,INP_EOMDATA!$F$4:$F$2503,$A35))</f>
        <v>5002</v>
      </c>
      <c r="AC35" s="393">
        <f>IF(G35="","",SUMIFS(WORKSHEET_VC!AO$5:AO$73,WORKSHEET_VC!$AN$5:$AN$73,$G35))</f>
        <v>2500</v>
      </c>
      <c r="AD35" s="393">
        <f t="shared" si="4"/>
        <v>131.57894736842104</v>
      </c>
      <c r="AE35" s="393">
        <f t="shared" si="5"/>
        <v>833.33333333333337</v>
      </c>
      <c r="AF35" s="393">
        <f t="shared" si="6"/>
        <v>2502</v>
      </c>
      <c r="AG35" s="415">
        <v>182</v>
      </c>
      <c r="AJ35" s="13"/>
      <c r="AM35" s="32">
        <f>IF(G35="","",COUNTIF(G5:G59,"&lt;"&amp;G35)+1)</f>
        <v>2</v>
      </c>
      <c r="AN35" s="32">
        <f>IFERROR(RANK(T35,T5:T58,0)+(AM35/100),"")</f>
        <v>14.02</v>
      </c>
      <c r="AO35" s="32">
        <f>IFERROR(RANK(AD35,AD5:AD58,1)+(AM35/100),"")</f>
        <v>33.020000000000003</v>
      </c>
      <c r="AP35" s="32">
        <f>IFERROR(RANK(AE35,AE5:AE58,1)+(AM35/100),"")</f>
        <v>21.02</v>
      </c>
      <c r="AR35" s="32">
        <f>IF(G35="","",COUNTIFS(C5:C58,C35,AM5:AM58,"&lt;"&amp;AM35)+1)</f>
        <v>1</v>
      </c>
      <c r="AS35" s="32">
        <f>IF(G35="","",COUNTIFS(C5:C58,C35,AN5:AN58,"&lt;"&amp;AN35)+1)</f>
        <v>1</v>
      </c>
      <c r="AT35" s="32">
        <f>IF(G35="","",COUNTIFS(C5:C58,C35,AO5:AO58,"&lt;"&amp;AO35)+1)</f>
        <v>2</v>
      </c>
      <c r="AU35" s="32">
        <f>IF(G35="","",COUNTIFS(C5:C58,C35,AP5:AP58,"&lt;"&amp;AP35)+1)</f>
        <v>1</v>
      </c>
      <c r="AV35" s="32">
        <f>IF(G35="","",SUMIF(AR4:AU4,$AV$3,AR35:AU35))</f>
        <v>0</v>
      </c>
      <c r="AX35" s="32">
        <f>IF(G35="","",COUNTIFS(D5:D58,D35,AM5:AM58,"&lt;"&amp;AM35)+1)</f>
        <v>2</v>
      </c>
      <c r="AY35" s="32">
        <f>IF(G35="","",COUNTIFS(D5:D58,D35,AN5:AN58,"&lt;"&amp;AN35)+1)</f>
        <v>14</v>
      </c>
      <c r="AZ35" s="32">
        <f>IF(G35="","",COUNTIFS(D5:D58,D35,AO5:AO58,"&lt;"&amp;AO35)+1)</f>
        <v>33</v>
      </c>
      <c r="BA35" s="32">
        <f>IF(G35="","",COUNTIFS(D5:D58,D35,AP5:AP58,"&lt;"&amp;AP35)+1)</f>
        <v>21</v>
      </c>
      <c r="BB35" s="32">
        <f>IF(M35="","",SUMIF(AX4:BA4,$BB$3,AX35:BA35))</f>
        <v>21</v>
      </c>
    </row>
    <row r="36" spans="1:54" ht="15" customHeight="1" x14ac:dyDescent="0.35">
      <c r="A36" t="str">
        <f t="shared" si="0"/>
        <v>AutoTrader-Lexus of Chandler</v>
      </c>
      <c r="B36" t="str">
        <f t="shared" si="3"/>
        <v>AutoTrader</v>
      </c>
      <c r="C36" t="str">
        <f>IFERROR(VLOOKUP(G36,KEY!$D$6:$F$76,2,),"")</f>
        <v>Lexus</v>
      </c>
      <c r="D36" t="str">
        <f>IFERROR(VLOOKUP(G36,KEY!$D$6:$F$76,3,),"")</f>
        <v>PAG WEST</v>
      </c>
      <c r="E36" t="str">
        <f t="shared" si="1"/>
        <v>AutoTrader-Lexus-0</v>
      </c>
      <c r="F36" t="str">
        <f t="shared" si="2"/>
        <v>AutoTrader-PAG WEST-13</v>
      </c>
      <c r="G36" s="412" t="s">
        <v>103</v>
      </c>
      <c r="H36" s="386">
        <f>IF(G36="","",SUMIFS(INP_EOMDATA!I$4:I$2503,INP_EOMDATA!$F$4:$F$2503,$A36))</f>
        <v>0</v>
      </c>
      <c r="I36" s="387">
        <f>IF(G36="","",SUMIFS(INP_EOMDATA!J$4:J$2503,INP_EOMDATA!$F$4:$F$2503,$A36))</f>
        <v>2</v>
      </c>
      <c r="J36" s="388"/>
      <c r="K36" s="389"/>
      <c r="L36" s="387">
        <f>IF(G36="","",SUMIFS(INP_EOMDATA!K$4:K$2503,INP_EOMDATA!$F$4:$F$2503,$A36))</f>
        <v>34</v>
      </c>
      <c r="M36" s="390">
        <f>IF(G36="","",SUMIFS(INP_EOMDATA!L$4:L$2503,INP_EOMDATA!$F$4:$F$2503,$A36))</f>
        <v>4</v>
      </c>
      <c r="N36" s="391"/>
      <c r="O36" s="386">
        <f>IF(G36="","",SUMIFS(INP_EOMDATA!M$4:M$2503,INP_EOMDATA!$F$4:$F$2503,$A36))</f>
        <v>0</v>
      </c>
      <c r="P36" s="387">
        <f>IF(G36="","",SUMIFS(INP_EOMDATA!N$4:N$2503,INP_EOMDATA!$F$4:$F$2503,$A36)-O36)</f>
        <v>40</v>
      </c>
      <c r="Q36" s="387">
        <f>IF(G36="","",SUMIFS(INP_EOMDATA!O$4:O$2503,INP_EOMDATA!$F$4:$F$2503,$A36))</f>
        <v>0</v>
      </c>
      <c r="R36" s="387">
        <f>IF(G36="","",SUMIFS(INP_EOMDATA!P$4:P$2503,INP_EOMDATA!$F$4:$F$2503,$A36))</f>
        <v>4</v>
      </c>
      <c r="S36" s="387">
        <f>IF(G36="","",SUMIFS(INP_EOMDATA!Q$4:Q$2503,INP_EOMDATA!$F$4:$F$2503,$A36))</f>
        <v>4</v>
      </c>
      <c r="T36" s="392">
        <f>IF(G36="","",SUMIFS(INP_EOMDATA!R$4:R$2503,INP_EOMDATA!$F$4:$F$2503,$A36))</f>
        <v>0.1</v>
      </c>
      <c r="U36" s="386">
        <f>IF(G36="","",SUMIFS(INP_EOMDATA!S$4:S$2503,INP_EOMDATA!$F$4:$F$2503,$A36))</f>
        <v>9</v>
      </c>
      <c r="V36" s="392">
        <f>IF(G36="","",SUMIFS(INP_EOMDATA!T$4:T$2503,INP_EOMDATA!$F$4:$F$2503,$A36))</f>
        <v>0.22500000000000001</v>
      </c>
      <c r="W36" s="387">
        <f>IF(G36="","",SUMIFS(INP_EOMDATA!U$4:U$2503,INP_EOMDATA!$F$4:$F$2503,$A36))</f>
        <v>8</v>
      </c>
      <c r="X36" s="392">
        <f>IF(G36="","",SUMIFS(INP_EOMDATA!V$4:V$2503,INP_EOMDATA!$F$4:$F$2503,$A36))</f>
        <v>0.2</v>
      </c>
      <c r="Y36" s="387">
        <f>IF(G36="","",SUMIFS(INP_EOMDATA!W$4:W$2503,INP_EOMDATA!$F$4:$F$2503,$A36))</f>
        <v>7</v>
      </c>
      <c r="Z36" s="393">
        <f>IF(G36="","",SUMIFS(INP_EOMDATA!X$4:X$2503,INP_EOMDATA!$F$4:$F$2503,$A36))</f>
        <v>564.36</v>
      </c>
      <c r="AA36" s="393">
        <f>IF(G36="","",SUMIFS(INP_EOMDATA!Y$4:Y$2503,INP_EOMDATA!$F$4:$F$2503,$A36))</f>
        <v>1934</v>
      </c>
      <c r="AB36" s="393">
        <f>IF(G36="","",SUMIFS(INP_EOMDATA!Z$4:Z$2503,INP_EOMDATA!$F$4:$F$2503,$A36))</f>
        <v>2498.36</v>
      </c>
      <c r="AC36" s="393">
        <f>IF(G36="","",SUMIFS(WORKSHEET_VC!AO$5:AO$73,WORKSHEET_VC!$AN$5:$AN$73,$G36))</f>
        <v>2500</v>
      </c>
      <c r="AD36" s="393">
        <f t="shared" si="4"/>
        <v>62.5</v>
      </c>
      <c r="AE36" s="393">
        <f t="shared" si="5"/>
        <v>625</v>
      </c>
      <c r="AF36" s="393">
        <f t="shared" si="6"/>
        <v>-1.6399999999998727</v>
      </c>
      <c r="AG36" s="415">
        <v>169</v>
      </c>
      <c r="AJ36" s="13"/>
      <c r="AM36" s="32">
        <f>IF(G36="","",COUNTIF(G5:G59,"&lt;"&amp;G36)+1)</f>
        <v>27</v>
      </c>
      <c r="AN36" s="32">
        <f>IFERROR(RANK(T36,T5:T58,0)+(AM36/100),"")</f>
        <v>27.27</v>
      </c>
      <c r="AO36" s="32">
        <f>IFERROR(RANK(AD36,AD5:AD58,1)+(AM36/100),"")</f>
        <v>8.27</v>
      </c>
      <c r="AP36" s="32">
        <f>IFERROR(RANK(AE36,AE5:AE58,1)+(AM36/100),"")</f>
        <v>13.27</v>
      </c>
      <c r="AR36" s="32">
        <f>IF(G36="","",COUNTIFS(C5:C58,C36,AM5:AM58,"&lt;"&amp;AM36)+1)</f>
        <v>2</v>
      </c>
      <c r="AS36" s="32">
        <f>IF(G36="","",COUNTIFS(C5:C58,C36,AN5:AN58,"&lt;"&amp;AN36)+1)</f>
        <v>2</v>
      </c>
      <c r="AT36" s="32">
        <f>IF(G36="","",COUNTIFS(C5:C58,C36,AO5:AO58,"&lt;"&amp;AO36)+1)</f>
        <v>2</v>
      </c>
      <c r="AU36" s="32">
        <f>IF(G36="","",COUNTIFS(C5:C58,C36,AP5:AP58,"&lt;"&amp;AP36)+1)</f>
        <v>2</v>
      </c>
      <c r="AV36" s="32">
        <f>IF(G36="","",SUMIF(AR4:AU4,$AV$3,AR36:AU36))</f>
        <v>0</v>
      </c>
      <c r="AX36" s="32">
        <f>IF(G36="","",COUNTIFS(D5:D58,D36,AM5:AM58,"&lt;"&amp;AM36)+1)</f>
        <v>27</v>
      </c>
      <c r="AY36" s="32">
        <f>IF(G36="","",COUNTIFS(D5:D58,D36,AN5:AN58,"&lt;"&amp;AN36)+1)</f>
        <v>27</v>
      </c>
      <c r="AZ36" s="32">
        <f>IF(G36="","",COUNTIFS(D5:D58,D36,AO5:AO58,"&lt;"&amp;AO36)+1)</f>
        <v>8</v>
      </c>
      <c r="BA36" s="32">
        <f>IF(G36="","",COUNTIFS(D5:D58,D36,AP5:AP58,"&lt;"&amp;AP36)+1)</f>
        <v>13</v>
      </c>
      <c r="BB36" s="32">
        <f>IF(M36="","",SUMIF(AX4:BA4,$BB$3,AX36:BA36))</f>
        <v>13</v>
      </c>
    </row>
    <row r="37" spans="1:54" ht="15" customHeight="1" x14ac:dyDescent="0.35">
      <c r="A37" t="str">
        <f t="shared" si="0"/>
        <v>AutoTrader-Mercedes-Benz of Chandler</v>
      </c>
      <c r="B37" t="str">
        <f t="shared" si="3"/>
        <v>AutoTrader</v>
      </c>
      <c r="C37" t="str">
        <f>IFERROR(VLOOKUP(G37,KEY!$D$6:$F$76,2,),"")</f>
        <v>Mercedes-Benz</v>
      </c>
      <c r="D37" t="str">
        <f>IFERROR(VLOOKUP(G37,KEY!$D$6:$F$76,3,),"")</f>
        <v>PAG WEST</v>
      </c>
      <c r="E37" t="str">
        <f t="shared" ref="E37:E58" si="7">IF(C37="","",B37&amp;"-"&amp;C37&amp;"-"&amp;AV37)</f>
        <v>AutoTrader-Mercedes-Benz-0</v>
      </c>
      <c r="F37" t="str">
        <f t="shared" ref="F37:F58" si="8">IF(D37="","",B37&amp;"-"&amp;D37&amp;"-"&amp;BB37)</f>
        <v>AutoTrader-PAG WEST-14</v>
      </c>
      <c r="G37" s="412" t="s">
        <v>104</v>
      </c>
      <c r="H37" s="386">
        <f>IF(G37="","",SUMIFS(INP_EOMDATA!I$4:I$2503,INP_EOMDATA!$F$4:$F$2503,$A37))</f>
        <v>1</v>
      </c>
      <c r="I37" s="387">
        <f>IF(G37="","",SUMIFS(INP_EOMDATA!J$4:J$2503,INP_EOMDATA!$F$4:$F$2503,$A37))</f>
        <v>0</v>
      </c>
      <c r="J37" s="388"/>
      <c r="K37" s="389"/>
      <c r="L37" s="387">
        <f>IF(G37="","",SUMIFS(INP_EOMDATA!K$4:K$2503,INP_EOMDATA!$F$4:$F$2503,$A37))</f>
        <v>21</v>
      </c>
      <c r="M37" s="390">
        <f>IF(G37="","",SUMIFS(INP_EOMDATA!L$4:L$2503,INP_EOMDATA!$F$4:$F$2503,$A37))</f>
        <v>0</v>
      </c>
      <c r="N37" s="391"/>
      <c r="O37" s="386">
        <f>IF(G37="","",SUMIFS(INP_EOMDATA!M$4:M$2503,INP_EOMDATA!$F$4:$F$2503,$A37))</f>
        <v>0</v>
      </c>
      <c r="P37" s="387">
        <f>IF(G37="","",SUMIFS(INP_EOMDATA!N$4:N$2503,INP_EOMDATA!$F$4:$F$2503,$A37)-O37)</f>
        <v>22</v>
      </c>
      <c r="Q37" s="387">
        <f>IF(G37="","",SUMIFS(INP_EOMDATA!O$4:O$2503,INP_EOMDATA!$F$4:$F$2503,$A37))</f>
        <v>0</v>
      </c>
      <c r="R37" s="387">
        <f>IF(G37="","",SUMIFS(INP_EOMDATA!P$4:P$2503,INP_EOMDATA!$F$4:$F$2503,$A37))</f>
        <v>0</v>
      </c>
      <c r="S37" s="387">
        <f>IF(G37="","",SUMIFS(INP_EOMDATA!Q$4:Q$2503,INP_EOMDATA!$F$4:$F$2503,$A37))</f>
        <v>4</v>
      </c>
      <c r="T37" s="392">
        <f>IF(G37="","",SUMIFS(INP_EOMDATA!R$4:R$2503,INP_EOMDATA!$F$4:$F$2503,$A37))</f>
        <v>0.18181818181818182</v>
      </c>
      <c r="U37" s="386">
        <f>IF(G37="","",SUMIFS(INP_EOMDATA!S$4:S$2503,INP_EOMDATA!$F$4:$F$2503,$A37))</f>
        <v>0</v>
      </c>
      <c r="V37" s="392">
        <f>IF(G37="","",SUMIFS(INP_EOMDATA!T$4:T$2503,INP_EOMDATA!$F$4:$F$2503,$A37))</f>
        <v>0</v>
      </c>
      <c r="W37" s="387">
        <f>IF(G37="","",SUMIFS(INP_EOMDATA!U$4:U$2503,INP_EOMDATA!$F$4:$F$2503,$A37))</f>
        <v>5</v>
      </c>
      <c r="X37" s="392">
        <f>IF(G37="","",SUMIFS(INP_EOMDATA!V$4:V$2503,INP_EOMDATA!$F$4:$F$2503,$A37))</f>
        <v>0.22727272727272727</v>
      </c>
      <c r="Y37" s="387">
        <f>IF(G37="","",SUMIFS(INP_EOMDATA!W$4:W$2503,INP_EOMDATA!$F$4:$F$2503,$A37))</f>
        <v>4</v>
      </c>
      <c r="Z37" s="393">
        <f>IF(G37="","",SUMIFS(INP_EOMDATA!X$4:X$2503,INP_EOMDATA!$F$4:$F$2503,$A37))</f>
        <v>999.25</v>
      </c>
      <c r="AA37" s="393">
        <f>IF(G37="","",SUMIFS(INP_EOMDATA!Y$4:Y$2503,INP_EOMDATA!$F$4:$F$2503,$A37))</f>
        <v>2639.5</v>
      </c>
      <c r="AB37" s="393">
        <f>IF(G37="","",SUMIFS(INP_EOMDATA!Z$4:Z$2503,INP_EOMDATA!$F$4:$F$2503,$A37))</f>
        <v>3638.75</v>
      </c>
      <c r="AC37" s="393">
        <f>IF(G37="","",SUMIFS(WORKSHEET_VC!AO$5:AO$73,WORKSHEET_VC!$AN$5:$AN$73,$G37))</f>
        <v>2500</v>
      </c>
      <c r="AD37" s="393">
        <f t="shared" si="4"/>
        <v>113.63636363636364</v>
      </c>
      <c r="AE37" s="393">
        <f t="shared" si="5"/>
        <v>625</v>
      </c>
      <c r="AF37" s="393">
        <f t="shared" si="6"/>
        <v>1138.75</v>
      </c>
      <c r="AG37" s="415">
        <v>83</v>
      </c>
      <c r="AJ37" s="13"/>
      <c r="AM37" s="32">
        <f>IF(G37="","",COUNTIF(G5:G59,"&lt;"&amp;G37)+1)</f>
        <v>30</v>
      </c>
      <c r="AN37" s="32">
        <f>IFERROR(RANK(T37,T5:T58,0)+(AM37/100),"")</f>
        <v>5.3</v>
      </c>
      <c r="AO37" s="32">
        <f>IFERROR(RANK(AD37,AD5:AD58,1)+(AM37/100),"")</f>
        <v>24.3</v>
      </c>
      <c r="AP37" s="32">
        <f>IFERROR(RANK(AE37,AE5:AE58,1)+(AM37/100),"")</f>
        <v>13.3</v>
      </c>
      <c r="AR37" s="32">
        <f>IF(G37="","",COUNTIFS(C5:C58,C37,AM5:AM58,"&lt;"&amp;AM37)+1)</f>
        <v>1</v>
      </c>
      <c r="AS37" s="32">
        <f>IF(G37="","",COUNTIFS(C5:C58,C37,AN5:AN58,"&lt;"&amp;AN37)+1)</f>
        <v>2</v>
      </c>
      <c r="AT37" s="32">
        <f>IF(G37="","",COUNTIFS(C5:C58,C37,AO5:AO58,"&lt;"&amp;AO37)+1)</f>
        <v>3</v>
      </c>
      <c r="AU37" s="32">
        <f>IF(G37="","",COUNTIFS(C5:C58,C37,AP5:AP58,"&lt;"&amp;AP37)+1)</f>
        <v>3</v>
      </c>
      <c r="AV37" s="32">
        <f>IF(G37="","",SUMIF(AR4:AU4,$AV$3,AR37:AU37))</f>
        <v>0</v>
      </c>
      <c r="AX37" s="32">
        <f>IF(G37="","",COUNTIFS(D5:D58,D37,AM5:AM58,"&lt;"&amp;AM37)+1)</f>
        <v>30</v>
      </c>
      <c r="AY37" s="32">
        <f>IF(G37="","",COUNTIFS(D5:D58,D37,AN5:AN58,"&lt;"&amp;AN37)+1)</f>
        <v>5</v>
      </c>
      <c r="AZ37" s="32">
        <f>IF(G37="","",COUNTIFS(D5:D58,D37,AO5:AO58,"&lt;"&amp;AO37)+1)</f>
        <v>24</v>
      </c>
      <c r="BA37" s="32">
        <f>IF(G37="","",COUNTIFS(D5:D58,D37,AP5:AP58,"&lt;"&amp;AP37)+1)</f>
        <v>14</v>
      </c>
      <c r="BB37" s="32">
        <f>IF(M37="","",SUMIF(AX4:BA4,$BB$3,AX37:BA37))</f>
        <v>14</v>
      </c>
    </row>
    <row r="38" spans="1:54" ht="15" customHeight="1" x14ac:dyDescent="0.35">
      <c r="A38" t="str">
        <f t="shared" si="0"/>
        <v>AutoTrader-MINI of Tempe</v>
      </c>
      <c r="B38" t="str">
        <f t="shared" si="3"/>
        <v>AutoTrader</v>
      </c>
      <c r="C38" t="str">
        <f>IFERROR(VLOOKUP(G38,KEY!$D$6:$F$76,2,),"")</f>
        <v>MINI</v>
      </c>
      <c r="D38" t="str">
        <f>IFERROR(VLOOKUP(G38,KEY!$D$6:$F$76,3,),"")</f>
        <v>PAG WEST</v>
      </c>
      <c r="E38" t="str">
        <f t="shared" si="7"/>
        <v>AutoTrader-MINI-0</v>
      </c>
      <c r="F38" t="str">
        <f t="shared" si="8"/>
        <v>AutoTrader-PAG WEST-37</v>
      </c>
      <c r="G38" s="412" t="s">
        <v>105</v>
      </c>
      <c r="H38" s="386">
        <f>IF(G38="","",SUMIFS(INP_EOMDATA!I$4:I$2503,INP_EOMDATA!$F$4:$F$2503,$A38))</f>
        <v>1</v>
      </c>
      <c r="I38" s="387">
        <f>IF(G38="","",SUMIFS(INP_EOMDATA!J$4:J$2503,INP_EOMDATA!$F$4:$F$2503,$A38))</f>
        <v>0</v>
      </c>
      <c r="J38" s="388"/>
      <c r="K38" s="389"/>
      <c r="L38" s="387">
        <f>IF(G38="","",SUMIFS(INP_EOMDATA!K$4:K$2503,INP_EOMDATA!$F$4:$F$2503,$A38))</f>
        <v>5</v>
      </c>
      <c r="M38" s="390">
        <f>IF(G38="","",SUMIFS(INP_EOMDATA!L$4:L$2503,INP_EOMDATA!$F$4:$F$2503,$A38))</f>
        <v>0</v>
      </c>
      <c r="N38" s="391"/>
      <c r="O38" s="386">
        <f>IF(G38="","",SUMIFS(INP_EOMDATA!M$4:M$2503,INP_EOMDATA!$F$4:$F$2503,$A38))</f>
        <v>0</v>
      </c>
      <c r="P38" s="387">
        <f>IF(G38="","",SUMIFS(INP_EOMDATA!N$4:N$2503,INP_EOMDATA!$F$4:$F$2503,$A38)-O38)</f>
        <v>6</v>
      </c>
      <c r="Q38" s="387">
        <f>IF(G38="","",SUMIFS(INP_EOMDATA!O$4:O$2503,INP_EOMDATA!$F$4:$F$2503,$A38))</f>
        <v>0</v>
      </c>
      <c r="R38" s="387">
        <f>IF(G38="","",SUMIFS(INP_EOMDATA!P$4:P$2503,INP_EOMDATA!$F$4:$F$2503,$A38))</f>
        <v>0</v>
      </c>
      <c r="S38" s="387">
        <f>IF(G38="","",SUMIFS(INP_EOMDATA!Q$4:Q$2503,INP_EOMDATA!$F$4:$F$2503,$A38))</f>
        <v>1</v>
      </c>
      <c r="T38" s="392">
        <f>IF(G38="","",SUMIFS(INP_EOMDATA!R$4:R$2503,INP_EOMDATA!$F$4:$F$2503,$A38))</f>
        <v>0.16666666666666666</v>
      </c>
      <c r="U38" s="386">
        <f>IF(G38="","",SUMIFS(INP_EOMDATA!S$4:S$2503,INP_EOMDATA!$F$4:$F$2503,$A38))</f>
        <v>0</v>
      </c>
      <c r="V38" s="392">
        <f>IF(G38="","",SUMIFS(INP_EOMDATA!T$4:T$2503,INP_EOMDATA!$F$4:$F$2503,$A38))</f>
        <v>0</v>
      </c>
      <c r="W38" s="387">
        <f>IF(G38="","",SUMIFS(INP_EOMDATA!U$4:U$2503,INP_EOMDATA!$F$4:$F$2503,$A38))</f>
        <v>1</v>
      </c>
      <c r="X38" s="392">
        <f>IF(G38="","",SUMIFS(INP_EOMDATA!V$4:V$2503,INP_EOMDATA!$F$4:$F$2503,$A38))</f>
        <v>0.16666666666666666</v>
      </c>
      <c r="Y38" s="387">
        <f>IF(G38="","",SUMIFS(INP_EOMDATA!W$4:W$2503,INP_EOMDATA!$F$4:$F$2503,$A38))</f>
        <v>0</v>
      </c>
      <c r="Z38" s="393">
        <f>IF(G38="","",SUMIFS(INP_EOMDATA!X$4:X$2503,INP_EOMDATA!$F$4:$F$2503,$A38))</f>
        <v>-35</v>
      </c>
      <c r="AA38" s="393">
        <f>IF(G38="","",SUMIFS(INP_EOMDATA!Y$4:Y$2503,INP_EOMDATA!$F$4:$F$2503,$A38))</f>
        <v>355</v>
      </c>
      <c r="AB38" s="393">
        <f>IF(G38="","",SUMIFS(INP_EOMDATA!Z$4:Z$2503,INP_EOMDATA!$F$4:$F$2503,$A38))</f>
        <v>320</v>
      </c>
      <c r="AC38" s="393">
        <f>IF(G38="","",SUMIFS(WORKSHEET_VC!AO$5:AO$73,WORKSHEET_VC!$AN$5:$AN$73,$G38))</f>
        <v>2500</v>
      </c>
      <c r="AD38" s="393">
        <f t="shared" si="4"/>
        <v>416.66666666666669</v>
      </c>
      <c r="AE38" s="393">
        <f t="shared" si="5"/>
        <v>2500</v>
      </c>
      <c r="AF38" s="393">
        <f t="shared" si="6"/>
        <v>-2180</v>
      </c>
      <c r="AG38" s="415">
        <v>42</v>
      </c>
      <c r="AJ38" s="13"/>
      <c r="AM38" s="32">
        <f>IF(G38="","",COUNTIF(G5:G59,"&lt;"&amp;G38)+1)</f>
        <v>36</v>
      </c>
      <c r="AN38" s="32">
        <f>IFERROR(RANK(T38,T5:T58,0)+(AM38/100),"")</f>
        <v>10.36</v>
      </c>
      <c r="AO38" s="32">
        <f>IFERROR(RANK(AD38,AD5:AD58,1)+(AM38/100),"")</f>
        <v>45.36</v>
      </c>
      <c r="AP38" s="32">
        <f>IFERROR(RANK(AE38,AE5:AE58,1)+(AM38/100),"")</f>
        <v>37.36</v>
      </c>
      <c r="AR38" s="32">
        <f>IF(G38="","",COUNTIFS(C5:C58,C38,AM5:AM58,"&lt;"&amp;AM38)+1)</f>
        <v>5</v>
      </c>
      <c r="AS38" s="32">
        <f>IF(G38="","",COUNTIFS(C5:C58,C38,AN5:AN58,"&lt;"&amp;AN38)+1)</f>
        <v>3</v>
      </c>
      <c r="AT38" s="32">
        <f>IF(G38="","",COUNTIFS(C5:C58,C38,AO5:AO58,"&lt;"&amp;AO38)+1)</f>
        <v>5</v>
      </c>
      <c r="AU38" s="32">
        <f>IF(G38="","",COUNTIFS(C5:C58,C38,AP5:AP58,"&lt;"&amp;AP38)+1)</f>
        <v>5</v>
      </c>
      <c r="AV38" s="32">
        <f>IF(G38="","",SUMIF(AR4:AU4,$AV$3,AR38:AU38))</f>
        <v>0</v>
      </c>
      <c r="AX38" s="32">
        <f>IF(G38="","",COUNTIFS(D5:D58,D38,AM5:AM58,"&lt;"&amp;AM38)+1)</f>
        <v>36</v>
      </c>
      <c r="AY38" s="32">
        <f>IF(G38="","",COUNTIFS(D5:D58,D38,AN5:AN58,"&lt;"&amp;AN38)+1)</f>
        <v>12</v>
      </c>
      <c r="AZ38" s="32">
        <f>IF(G38="","",COUNTIFS(D5:D58,D38,AO5:AO58,"&lt;"&amp;AO38)+1)</f>
        <v>45</v>
      </c>
      <c r="BA38" s="32">
        <f>IF(G38="","",COUNTIFS(D5:D58,D38,AP5:AP58,"&lt;"&amp;AP38)+1)</f>
        <v>37</v>
      </c>
      <c r="BB38" s="32">
        <f>IF(M38="","",SUMIF(AX4:BA4,$BB$3,AX38:BA38))</f>
        <v>37</v>
      </c>
    </row>
    <row r="39" spans="1:54" ht="15" customHeight="1" x14ac:dyDescent="0.35">
      <c r="A39" t="str">
        <f t="shared" si="0"/>
        <v>AutoTrader-Volkswagen North Scottsdale</v>
      </c>
      <c r="B39" t="str">
        <f t="shared" si="3"/>
        <v>AutoTrader</v>
      </c>
      <c r="C39" t="str">
        <f>IFERROR(VLOOKUP(G39,KEY!$D$6:$F$76,2,),"")</f>
        <v>Volkswagen</v>
      </c>
      <c r="D39" t="str">
        <f>IFERROR(VLOOKUP(G39,KEY!$D$6:$F$76,3,),"")</f>
        <v>PAG WEST</v>
      </c>
      <c r="E39" t="str">
        <f t="shared" si="7"/>
        <v>AutoTrader-Volkswagen-0</v>
      </c>
      <c r="F39" t="str">
        <f t="shared" si="8"/>
        <v>AutoTrader-PAG WEST-9</v>
      </c>
      <c r="G39" s="412" t="s">
        <v>106</v>
      </c>
      <c r="H39" s="386">
        <f>IF(G39="","",SUMIFS(INP_EOMDATA!I$4:I$2503,INP_EOMDATA!$F$4:$F$2503,$A39))</f>
        <v>7</v>
      </c>
      <c r="I39" s="387">
        <f>IF(G39="","",SUMIFS(INP_EOMDATA!J$4:J$2503,INP_EOMDATA!$F$4:$F$2503,$A39))</f>
        <v>4</v>
      </c>
      <c r="J39" s="388"/>
      <c r="K39" s="389"/>
      <c r="L39" s="387">
        <f>IF(G39="","",SUMIFS(INP_EOMDATA!K$4:K$2503,INP_EOMDATA!$F$4:$F$2503,$A39))</f>
        <v>16</v>
      </c>
      <c r="M39" s="390">
        <f>IF(G39="","",SUMIFS(INP_EOMDATA!L$4:L$2503,INP_EOMDATA!$F$4:$F$2503,$A39))</f>
        <v>1</v>
      </c>
      <c r="N39" s="391"/>
      <c r="O39" s="386">
        <f>IF(G39="","",SUMIFS(INP_EOMDATA!M$4:M$2503,INP_EOMDATA!$F$4:$F$2503,$A39))</f>
        <v>0</v>
      </c>
      <c r="P39" s="387">
        <f>IF(G39="","",SUMIFS(INP_EOMDATA!N$4:N$2503,INP_EOMDATA!$F$4:$F$2503,$A39)-O39)</f>
        <v>28</v>
      </c>
      <c r="Q39" s="387">
        <f>IF(G39="","",SUMIFS(INP_EOMDATA!O$4:O$2503,INP_EOMDATA!$F$4:$F$2503,$A39))</f>
        <v>0</v>
      </c>
      <c r="R39" s="387">
        <f>IF(G39="","",SUMIFS(INP_EOMDATA!P$4:P$2503,INP_EOMDATA!$F$4:$F$2503,$A39))</f>
        <v>0</v>
      </c>
      <c r="S39" s="387">
        <f>IF(G39="","",SUMIFS(INP_EOMDATA!Q$4:Q$2503,INP_EOMDATA!$F$4:$F$2503,$A39))</f>
        <v>5</v>
      </c>
      <c r="T39" s="392">
        <f>IF(G39="","",SUMIFS(INP_EOMDATA!R$4:R$2503,INP_EOMDATA!$F$4:$F$2503,$A39))</f>
        <v>0.17857142857142858</v>
      </c>
      <c r="U39" s="386">
        <f>IF(G39="","",SUMIFS(INP_EOMDATA!S$4:S$2503,INP_EOMDATA!$F$4:$F$2503,$A39))</f>
        <v>0</v>
      </c>
      <c r="V39" s="392">
        <f>IF(G39="","",SUMIFS(INP_EOMDATA!T$4:T$2503,INP_EOMDATA!$F$4:$F$2503,$A39))</f>
        <v>0</v>
      </c>
      <c r="W39" s="387">
        <f>IF(G39="","",SUMIFS(INP_EOMDATA!U$4:U$2503,INP_EOMDATA!$F$4:$F$2503,$A39))</f>
        <v>5</v>
      </c>
      <c r="X39" s="392">
        <f>IF(G39="","",SUMIFS(INP_EOMDATA!V$4:V$2503,INP_EOMDATA!$F$4:$F$2503,$A39))</f>
        <v>0.17857142857142858</v>
      </c>
      <c r="Y39" s="387">
        <f>IF(G39="","",SUMIFS(INP_EOMDATA!W$4:W$2503,INP_EOMDATA!$F$4:$F$2503,$A39))</f>
        <v>4</v>
      </c>
      <c r="Z39" s="393">
        <f>IF(G39="","",SUMIFS(INP_EOMDATA!X$4:X$2503,INP_EOMDATA!$F$4:$F$2503,$A39))</f>
        <v>-3597</v>
      </c>
      <c r="AA39" s="393">
        <f>IF(G39="","",SUMIFS(INP_EOMDATA!Y$4:Y$2503,INP_EOMDATA!$F$4:$F$2503,$A39))</f>
        <v>3004</v>
      </c>
      <c r="AB39" s="393">
        <f>IF(G39="","",SUMIFS(INP_EOMDATA!Z$4:Z$2503,INP_EOMDATA!$F$4:$F$2503,$A39))</f>
        <v>-594.5</v>
      </c>
      <c r="AC39" s="393">
        <f>IF(G39="","",SUMIFS(WORKSHEET_VC!AO$5:AO$73,WORKSHEET_VC!$AN$5:$AN$73,$G39))</f>
        <v>2500</v>
      </c>
      <c r="AD39" s="393">
        <f t="shared" si="4"/>
        <v>89.285714285714292</v>
      </c>
      <c r="AE39" s="393">
        <f t="shared" si="5"/>
        <v>500</v>
      </c>
      <c r="AF39" s="393">
        <f t="shared" si="6"/>
        <v>-3094.5</v>
      </c>
      <c r="AG39" s="415">
        <v>97</v>
      </c>
      <c r="AJ39" s="13"/>
      <c r="AM39" s="32">
        <f>IF(G39="","",COUNTIF(G5:G59,"&lt;"&amp;G39)+1)</f>
        <v>48</v>
      </c>
      <c r="AN39" s="32">
        <f>IFERROR(RANK(T39,T5:T58,0)+(AM39/100),"")</f>
        <v>6.48</v>
      </c>
      <c r="AO39" s="32">
        <f>IFERROR(RANK(AD39,AD5:AD58,1)+(AM39/100),"")</f>
        <v>18.48</v>
      </c>
      <c r="AP39" s="32">
        <f>IFERROR(RANK(AE39,AE5:AE58,1)+(AM39/100),"")</f>
        <v>7.48</v>
      </c>
      <c r="AR39" s="32">
        <f>IF(G39="","",COUNTIFS(C5:C58,C39,AM5:AM58,"&lt;"&amp;AM39)+1)</f>
        <v>1</v>
      </c>
      <c r="AS39" s="32">
        <f>IF(G39="","",COUNTIFS(C5:C58,C39,AN5:AN58,"&lt;"&amp;AN39)+1)</f>
        <v>1</v>
      </c>
      <c r="AT39" s="32">
        <f>IF(G39="","",COUNTIFS(C5:C58,C39,AO5:AO58,"&lt;"&amp;AO39)+1)</f>
        <v>1</v>
      </c>
      <c r="AU39" s="32">
        <f>IF(G39="","",COUNTIFS(C5:C58,C39,AP5:AP58,"&lt;"&amp;AP39)+1)</f>
        <v>1</v>
      </c>
      <c r="AV39" s="32">
        <f>IF(G39="","",SUMIF(AR4:AU4,$AV$3,AR39:AU39))</f>
        <v>0</v>
      </c>
      <c r="AX39" s="32">
        <f>IF(G39="","",COUNTIFS(D5:D58,D39,AM5:AM58,"&lt;"&amp;AM39)+1)</f>
        <v>48</v>
      </c>
      <c r="AY39" s="32">
        <f>IF(G39="","",COUNTIFS(D5:D58,D39,AN5:AN58,"&lt;"&amp;AN39)+1)</f>
        <v>6</v>
      </c>
      <c r="AZ39" s="32">
        <f>IF(G39="","",COUNTIFS(D5:D58,D39,AO5:AO58,"&lt;"&amp;AO39)+1)</f>
        <v>18</v>
      </c>
      <c r="BA39" s="32">
        <f>IF(G39="","",COUNTIFS(D5:D58,D39,AP5:AP58,"&lt;"&amp;AP39)+1)</f>
        <v>9</v>
      </c>
      <c r="BB39" s="32">
        <f>IF(M39="","",SUMIF(AX4:BA4,$BB$3,AX39:BA39))</f>
        <v>9</v>
      </c>
    </row>
    <row r="40" spans="1:54" ht="15" customHeight="1" x14ac:dyDescent="0.35">
      <c r="A40" t="str">
        <f t="shared" si="0"/>
        <v>AutoTrader-Mini of Austin</v>
      </c>
      <c r="B40" t="str">
        <f t="shared" si="3"/>
        <v>AutoTrader</v>
      </c>
      <c r="C40" t="str">
        <f>IFERROR(VLOOKUP(G40,KEY!$D$6:$F$76,2,),"")</f>
        <v>MINI</v>
      </c>
      <c r="D40" t="str">
        <f>IFERROR(VLOOKUP(G40,KEY!$D$6:$F$76,3,),"")</f>
        <v>PAG WEST</v>
      </c>
      <c r="E40" t="str">
        <f t="shared" si="7"/>
        <v>AutoTrader-MINI-0</v>
      </c>
      <c r="F40" t="str">
        <f t="shared" si="8"/>
        <v>AutoTrader-PAG WEST-47</v>
      </c>
      <c r="G40" s="412" t="s">
        <v>107</v>
      </c>
      <c r="H40" s="386">
        <f>IF(G40="","",SUMIFS(INP_EOMDATA!I$4:I$2503,INP_EOMDATA!$F$4:$F$2503,$A40))</f>
        <v>0</v>
      </c>
      <c r="I40" s="387">
        <f>IF(G40="","",SUMIFS(INP_EOMDATA!J$4:J$2503,INP_EOMDATA!$F$4:$F$2503,$A40))</f>
        <v>0</v>
      </c>
      <c r="J40" s="388"/>
      <c r="K40" s="389"/>
      <c r="L40" s="387">
        <f>IF(G40="","",SUMIFS(INP_EOMDATA!K$4:K$2503,INP_EOMDATA!$F$4:$F$2503,$A40))</f>
        <v>5</v>
      </c>
      <c r="M40" s="390">
        <f>IF(G40="","",SUMIFS(INP_EOMDATA!L$4:L$2503,INP_EOMDATA!$F$4:$F$2503,$A40))</f>
        <v>0</v>
      </c>
      <c r="N40" s="391"/>
      <c r="O40" s="386">
        <f>IF(G40="","",SUMIFS(INP_EOMDATA!M$4:M$2503,INP_EOMDATA!$F$4:$F$2503,$A40))</f>
        <v>0</v>
      </c>
      <c r="P40" s="387">
        <f>IF(G40="","",SUMIFS(INP_EOMDATA!N$4:N$2503,INP_EOMDATA!$F$4:$F$2503,$A40)-O40)</f>
        <v>5</v>
      </c>
      <c r="Q40" s="387">
        <f>IF(G40="","",SUMIFS(INP_EOMDATA!O$4:O$2503,INP_EOMDATA!$F$4:$F$2503,$A40))</f>
        <v>0</v>
      </c>
      <c r="R40" s="387">
        <f>IF(G40="","",SUMIFS(INP_EOMDATA!P$4:P$2503,INP_EOMDATA!$F$4:$F$2503,$A40))</f>
        <v>0</v>
      </c>
      <c r="S40" s="387">
        <f>IF(G40="","",SUMIFS(INP_EOMDATA!Q$4:Q$2503,INP_EOMDATA!$F$4:$F$2503,$A40))</f>
        <v>0</v>
      </c>
      <c r="T40" s="392">
        <f>IF(G40="","",SUMIFS(INP_EOMDATA!R$4:R$2503,INP_EOMDATA!$F$4:$F$2503,$A40))</f>
        <v>0</v>
      </c>
      <c r="U40" s="386">
        <f>IF(G40="","",SUMIFS(INP_EOMDATA!S$4:S$2503,INP_EOMDATA!$F$4:$F$2503,$A40))</f>
        <v>0</v>
      </c>
      <c r="V40" s="392">
        <f>IF(G40="","",SUMIFS(INP_EOMDATA!T$4:T$2503,INP_EOMDATA!$F$4:$F$2503,$A40))</f>
        <v>0</v>
      </c>
      <c r="W40" s="387">
        <f>IF(G40="","",SUMIFS(INP_EOMDATA!U$4:U$2503,INP_EOMDATA!$F$4:$F$2503,$A40))</f>
        <v>0</v>
      </c>
      <c r="X40" s="392">
        <f>IF(G40="","",SUMIFS(INP_EOMDATA!V$4:V$2503,INP_EOMDATA!$F$4:$F$2503,$A40))</f>
        <v>0</v>
      </c>
      <c r="Y40" s="387">
        <f>IF(G40="","",SUMIFS(INP_EOMDATA!W$4:W$2503,INP_EOMDATA!$F$4:$F$2503,$A40))</f>
        <v>0</v>
      </c>
      <c r="Z40" s="393">
        <f>IF(G40="","",SUMIFS(INP_EOMDATA!X$4:X$2503,INP_EOMDATA!$F$4:$F$2503,$A40))</f>
        <v>0</v>
      </c>
      <c r="AA40" s="393">
        <f>IF(G40="","",SUMIFS(INP_EOMDATA!Y$4:Y$2503,INP_EOMDATA!$F$4:$F$2503,$A40))</f>
        <v>0</v>
      </c>
      <c r="AB40" s="393">
        <f>IF(G40="","",SUMIFS(INP_EOMDATA!Z$4:Z$2503,INP_EOMDATA!$F$4:$F$2503,$A40))</f>
        <v>0</v>
      </c>
      <c r="AC40" s="393">
        <f>IF(G40="","",SUMIFS(WORKSHEET_VC!AO$5:AO$73,WORKSHEET_VC!$AN$5:$AN$73,$G40))</f>
        <v>2100.19</v>
      </c>
      <c r="AD40" s="393">
        <f t="shared" si="4"/>
        <v>420.03800000000001</v>
      </c>
      <c r="AE40" s="393">
        <f t="shared" si="5"/>
        <v>9999999</v>
      </c>
      <c r="AF40" s="393">
        <f t="shared" si="6"/>
        <v>-2100.19</v>
      </c>
      <c r="AG40" s="415">
        <v>53</v>
      </c>
      <c r="AJ40" s="13"/>
      <c r="AM40" s="32">
        <f>IF(G40="","",COUNTIF(G5:G59,"&lt;"&amp;G40)+1)</f>
        <v>34</v>
      </c>
      <c r="AN40" s="32">
        <f>IFERROR(RANK(T40,T5:T58,0)+(AM40/100),"")</f>
        <v>43.34</v>
      </c>
      <c r="AO40" s="32">
        <f>IFERROR(RANK(AD40,AD5:AD58,1)+(AM40/100),"")</f>
        <v>46.34</v>
      </c>
      <c r="AP40" s="32">
        <f>IFERROR(RANK(AE40,AE5:AE58,1)+(AM40/100),"")</f>
        <v>43.34</v>
      </c>
      <c r="AR40" s="32">
        <f>IF(G40="","",COUNTIFS(C5:C58,C40,AM5:AM58,"&lt;"&amp;AM40)+1)</f>
        <v>3</v>
      </c>
      <c r="AS40" s="32">
        <f>IF(G40="","",COUNTIFS(C5:C58,C40,AN5:AN58,"&lt;"&amp;AN40)+1)</f>
        <v>6</v>
      </c>
      <c r="AT40" s="32">
        <f>IF(G40="","",COUNTIFS(C5:C58,C40,AO5:AO58,"&lt;"&amp;AO40)+1)</f>
        <v>6</v>
      </c>
      <c r="AU40" s="32">
        <f>IF(G40="","",COUNTIFS(C5:C58,C40,AP5:AP58,"&lt;"&amp;AP40)+1)</f>
        <v>6</v>
      </c>
      <c r="AV40" s="32">
        <f>IF(G40="","",SUMIF(AR4:AU4,$AV$3,AR40:AU40))</f>
        <v>0</v>
      </c>
      <c r="AX40" s="32">
        <f>IF(G40="","",COUNTIFS(D5:D58,D40,AM5:AM58,"&lt;"&amp;AM40)+1)</f>
        <v>34</v>
      </c>
      <c r="AY40" s="32">
        <f>IF(G40="","",COUNTIFS(D5:D58,D40,AN5:AN58,"&lt;"&amp;AN40)+1)</f>
        <v>47</v>
      </c>
      <c r="AZ40" s="32">
        <f>IF(G40="","",COUNTIFS(D5:D58,D40,AO5:AO58,"&lt;"&amp;AO40)+1)</f>
        <v>46</v>
      </c>
      <c r="BA40" s="32">
        <f>IF(G40="","",COUNTIFS(D5:D58,D40,AP5:AP58,"&lt;"&amp;AP40)+1)</f>
        <v>47</v>
      </c>
      <c r="BB40" s="32">
        <f>IF(M40="","",SUMIF(AX4:BA4,$BB$3,AX40:BA40))</f>
        <v>47</v>
      </c>
    </row>
    <row r="41" spans="1:54" ht="15" customHeight="1" x14ac:dyDescent="0.35">
      <c r="A41" t="str">
        <f t="shared" si="0"/>
        <v>AutoTrader-Toyota of Clovis</v>
      </c>
      <c r="B41" t="str">
        <f t="shared" si="3"/>
        <v>AutoTrader</v>
      </c>
      <c r="C41" t="str">
        <f>IFERROR(VLOOKUP(G41,KEY!$D$6:$F$76,2,),"")</f>
        <v>Toyota</v>
      </c>
      <c r="D41" t="str">
        <f>IFERROR(VLOOKUP(G41,KEY!$D$6:$F$76,3,),"")</f>
        <v>PAG WEST</v>
      </c>
      <c r="E41" t="str">
        <f t="shared" si="7"/>
        <v>AutoTrader-Toyota-0</v>
      </c>
      <c r="F41" t="str">
        <f t="shared" si="8"/>
        <v>AutoTrader-PAG WEST-48</v>
      </c>
      <c r="G41" s="412" t="s">
        <v>108</v>
      </c>
      <c r="H41" s="386">
        <f>IF(G41="","",SUMIFS(INP_EOMDATA!I$4:I$2503,INP_EOMDATA!$F$4:$F$2503,$A41))</f>
        <v>0</v>
      </c>
      <c r="I41" s="387">
        <f>IF(G41="","",SUMIFS(INP_EOMDATA!J$4:J$2503,INP_EOMDATA!$F$4:$F$2503,$A41))</f>
        <v>0</v>
      </c>
      <c r="J41" s="388"/>
      <c r="K41" s="389"/>
      <c r="L41" s="387">
        <f>IF(G41="","",SUMIFS(INP_EOMDATA!K$4:K$2503,INP_EOMDATA!$F$4:$F$2503,$A41))</f>
        <v>4</v>
      </c>
      <c r="M41" s="390">
        <f>IF(G41="","",SUMIFS(INP_EOMDATA!L$4:L$2503,INP_EOMDATA!$F$4:$F$2503,$A41))</f>
        <v>0</v>
      </c>
      <c r="N41" s="391"/>
      <c r="O41" s="386">
        <f>IF(G41="","",SUMIFS(INP_EOMDATA!M$4:M$2503,INP_EOMDATA!$F$4:$F$2503,$A41))</f>
        <v>0</v>
      </c>
      <c r="P41" s="387">
        <f>IF(G41="","",SUMIFS(INP_EOMDATA!N$4:N$2503,INP_EOMDATA!$F$4:$F$2503,$A41)-O41)</f>
        <v>4</v>
      </c>
      <c r="Q41" s="387">
        <f>IF(G41="","",SUMIFS(INP_EOMDATA!O$4:O$2503,INP_EOMDATA!$F$4:$F$2503,$A41))</f>
        <v>0</v>
      </c>
      <c r="R41" s="387">
        <f>IF(G41="","",SUMIFS(INP_EOMDATA!P$4:P$2503,INP_EOMDATA!$F$4:$F$2503,$A41))</f>
        <v>0</v>
      </c>
      <c r="S41" s="387">
        <f>IF(G41="","",SUMIFS(INP_EOMDATA!Q$4:Q$2503,INP_EOMDATA!$F$4:$F$2503,$A41))</f>
        <v>0</v>
      </c>
      <c r="T41" s="392">
        <f>IF(G41="","",SUMIFS(INP_EOMDATA!R$4:R$2503,INP_EOMDATA!$F$4:$F$2503,$A41))</f>
        <v>0</v>
      </c>
      <c r="U41" s="386">
        <f>IF(G41="","",SUMIFS(INP_EOMDATA!S$4:S$2503,INP_EOMDATA!$F$4:$F$2503,$A41))</f>
        <v>0</v>
      </c>
      <c r="V41" s="392">
        <f>IF(G41="","",SUMIFS(INP_EOMDATA!T$4:T$2503,INP_EOMDATA!$F$4:$F$2503,$A41))</f>
        <v>0</v>
      </c>
      <c r="W41" s="387">
        <f>IF(G41="","",SUMIFS(INP_EOMDATA!U$4:U$2503,INP_EOMDATA!$F$4:$F$2503,$A41))</f>
        <v>0</v>
      </c>
      <c r="X41" s="392">
        <f>IF(G41="","",SUMIFS(INP_EOMDATA!V$4:V$2503,INP_EOMDATA!$F$4:$F$2503,$A41))</f>
        <v>0</v>
      </c>
      <c r="Y41" s="387">
        <f>IF(G41="","",SUMIFS(INP_EOMDATA!W$4:W$2503,INP_EOMDATA!$F$4:$F$2503,$A41))</f>
        <v>0</v>
      </c>
      <c r="Z41" s="393">
        <f>IF(G41="","",SUMIFS(INP_EOMDATA!X$4:X$2503,INP_EOMDATA!$F$4:$F$2503,$A41))</f>
        <v>0</v>
      </c>
      <c r="AA41" s="393">
        <f>IF(G41="","",SUMIFS(INP_EOMDATA!Y$4:Y$2503,INP_EOMDATA!$F$4:$F$2503,$A41))</f>
        <v>0</v>
      </c>
      <c r="AB41" s="393">
        <f>IF(G41="","",SUMIFS(INP_EOMDATA!Z$4:Z$2503,INP_EOMDATA!$F$4:$F$2503,$A41))</f>
        <v>0</v>
      </c>
      <c r="AC41" s="393">
        <f>IF(G41="","",SUMIFS(WORKSHEET_VC!AO$5:AO$73,WORKSHEET_VC!$AN$5:$AN$73,$G41))</f>
        <v>2000</v>
      </c>
      <c r="AD41" s="393">
        <f t="shared" si="4"/>
        <v>500</v>
      </c>
      <c r="AE41" s="393">
        <f t="shared" si="5"/>
        <v>9999999</v>
      </c>
      <c r="AF41" s="393">
        <f t="shared" si="6"/>
        <v>-2000</v>
      </c>
      <c r="AG41" s="415">
        <v>0</v>
      </c>
      <c r="AJ41" s="13"/>
      <c r="AM41" s="32">
        <f>IF(G41="","",COUNTIF(G5:G59,"&lt;"&amp;G41)+1)</f>
        <v>46</v>
      </c>
      <c r="AN41" s="32">
        <f>IFERROR(RANK(T41,T5:T58,0)+(AM41/100),"")</f>
        <v>43.46</v>
      </c>
      <c r="AO41" s="32">
        <f>IFERROR(RANK(AD41,AD5:AD58,1)+(AM41/100),"")</f>
        <v>47.46</v>
      </c>
      <c r="AP41" s="32">
        <f>IFERROR(RANK(AE41,AE5:AE58,1)+(AM41/100),"")</f>
        <v>43.46</v>
      </c>
      <c r="AR41" s="32">
        <f>IF(G41="","",COUNTIFS(C5:C58,C41,AM5:AM58,"&lt;"&amp;AM41)+1)</f>
        <v>4</v>
      </c>
      <c r="AS41" s="32">
        <f>IF(G41="","",COUNTIFS(C5:C58,C41,AN5:AN58,"&lt;"&amp;AN41)+1)</f>
        <v>5</v>
      </c>
      <c r="AT41" s="32">
        <f>IF(G41="","",COUNTIFS(C5:C58,C41,AO5:AO58,"&lt;"&amp;AO41)+1)</f>
        <v>4</v>
      </c>
      <c r="AU41" s="32">
        <f>IF(G41="","",COUNTIFS(C5:C58,C41,AP5:AP58,"&lt;"&amp;AP41)+1)</f>
        <v>5</v>
      </c>
      <c r="AV41" s="32">
        <f>IF(G41="","",SUMIF(AR4:AU4,$AV$3,AR41:AU41))</f>
        <v>0</v>
      </c>
      <c r="AX41" s="32">
        <f>IF(G41="","",COUNTIFS(D5:D58,D41,AM5:AM58,"&lt;"&amp;AM41)+1)</f>
        <v>46</v>
      </c>
      <c r="AY41" s="32">
        <f>IF(G41="","",COUNTIFS(D5:D58,D41,AN5:AN58,"&lt;"&amp;AN41)+1)</f>
        <v>48</v>
      </c>
      <c r="AZ41" s="32">
        <f>IF(G41="","",COUNTIFS(D5:D58,D41,AO5:AO58,"&lt;"&amp;AO41)+1)</f>
        <v>47</v>
      </c>
      <c r="BA41" s="32">
        <f>IF(G41="","",COUNTIFS(D5:D58,D41,AP5:AP58,"&lt;"&amp;AP41)+1)</f>
        <v>48</v>
      </c>
      <c r="BB41" s="32">
        <f>IF(M41="","",SUMIF(AX4:BA4,$BB$3,AX41:BA41))</f>
        <v>48</v>
      </c>
    </row>
    <row r="42" spans="1:54" ht="15" customHeight="1" x14ac:dyDescent="0.35">
      <c r="A42" t="str">
        <f t="shared" si="0"/>
        <v>AutoTrader-MINI of Marin</v>
      </c>
      <c r="B42" t="str">
        <f t="shared" si="3"/>
        <v>AutoTrader</v>
      </c>
      <c r="C42" t="str">
        <f>IFERROR(VLOOKUP(G42,KEY!$D$6:$F$76,2,),"")</f>
        <v>MINI</v>
      </c>
      <c r="D42" t="str">
        <f>IFERROR(VLOOKUP(G42,KEY!$D$6:$F$76,3,),"")</f>
        <v>PAG WEST</v>
      </c>
      <c r="E42" t="str">
        <f t="shared" si="7"/>
        <v>AutoTrader-MINI-0</v>
      </c>
      <c r="F42" t="str">
        <f t="shared" si="8"/>
        <v>AutoTrader-PAG WEST-22</v>
      </c>
      <c r="G42" s="412" t="s">
        <v>109</v>
      </c>
      <c r="H42" s="386">
        <f>IF(G42="","",SUMIFS(INP_EOMDATA!I$4:I$2503,INP_EOMDATA!$F$4:$F$2503,$A42))</f>
        <v>0</v>
      </c>
      <c r="I42" s="387">
        <f>IF(G42="","",SUMIFS(INP_EOMDATA!J$4:J$2503,INP_EOMDATA!$F$4:$F$2503,$A42))</f>
        <v>0</v>
      </c>
      <c r="J42" s="388"/>
      <c r="K42" s="389"/>
      <c r="L42" s="387">
        <f>IF(G42="","",SUMIFS(INP_EOMDATA!K$4:K$2503,INP_EOMDATA!$F$4:$F$2503,$A42))</f>
        <v>16</v>
      </c>
      <c r="M42" s="390">
        <f>IF(G42="","",SUMIFS(INP_EOMDATA!L$4:L$2503,INP_EOMDATA!$F$4:$F$2503,$A42))</f>
        <v>0</v>
      </c>
      <c r="N42" s="391"/>
      <c r="O42" s="386">
        <f>IF(G42="","",SUMIFS(INP_EOMDATA!M$4:M$2503,INP_EOMDATA!$F$4:$F$2503,$A42))</f>
        <v>0</v>
      </c>
      <c r="P42" s="387">
        <f>IF(G42="","",SUMIFS(INP_EOMDATA!N$4:N$2503,INP_EOMDATA!$F$4:$F$2503,$A42)-O42)</f>
        <v>16</v>
      </c>
      <c r="Q42" s="387">
        <f>IF(G42="","",SUMIFS(INP_EOMDATA!O$4:O$2503,INP_EOMDATA!$F$4:$F$2503,$A42))</f>
        <v>0</v>
      </c>
      <c r="R42" s="387">
        <f>IF(G42="","",SUMIFS(INP_EOMDATA!P$4:P$2503,INP_EOMDATA!$F$4:$F$2503,$A42))</f>
        <v>0</v>
      </c>
      <c r="S42" s="387">
        <f>IF(G42="","",SUMIFS(INP_EOMDATA!Q$4:Q$2503,INP_EOMDATA!$F$4:$F$2503,$A42))</f>
        <v>2</v>
      </c>
      <c r="T42" s="392">
        <f>IF(G42="","",SUMIFS(INP_EOMDATA!R$4:R$2503,INP_EOMDATA!$F$4:$F$2503,$A42))</f>
        <v>0.125</v>
      </c>
      <c r="U42" s="386">
        <f>IF(G42="","",SUMIFS(INP_EOMDATA!S$4:S$2503,INP_EOMDATA!$F$4:$F$2503,$A42))</f>
        <v>0</v>
      </c>
      <c r="V42" s="392">
        <f>IF(G42="","",SUMIFS(INP_EOMDATA!T$4:T$2503,INP_EOMDATA!$F$4:$F$2503,$A42))</f>
        <v>0</v>
      </c>
      <c r="W42" s="387">
        <f>IF(G42="","",SUMIFS(INP_EOMDATA!U$4:U$2503,INP_EOMDATA!$F$4:$F$2503,$A42))</f>
        <v>2</v>
      </c>
      <c r="X42" s="392">
        <f>IF(G42="","",SUMIFS(INP_EOMDATA!V$4:V$2503,INP_EOMDATA!$F$4:$F$2503,$A42))</f>
        <v>0.125</v>
      </c>
      <c r="Y42" s="387">
        <f>IF(G42="","",SUMIFS(INP_EOMDATA!W$4:W$2503,INP_EOMDATA!$F$4:$F$2503,$A42))</f>
        <v>1</v>
      </c>
      <c r="Z42" s="393">
        <f>IF(G42="","",SUMIFS(INP_EOMDATA!X$4:X$2503,INP_EOMDATA!$F$4:$F$2503,$A42))</f>
        <v>-247</v>
      </c>
      <c r="AA42" s="393">
        <f>IF(G42="","",SUMIFS(INP_EOMDATA!Y$4:Y$2503,INP_EOMDATA!$F$4:$F$2503,$A42))</f>
        <v>0</v>
      </c>
      <c r="AB42" s="393">
        <f>IF(G42="","",SUMIFS(INP_EOMDATA!Z$4:Z$2503,INP_EOMDATA!$F$4:$F$2503,$A42))</f>
        <v>-247</v>
      </c>
      <c r="AC42" s="393">
        <f>IF(G42="","",SUMIFS(WORKSHEET_VC!AO$5:AO$73,WORKSHEET_VC!$AN$5:$AN$73,$G42))</f>
        <v>1699.99</v>
      </c>
      <c r="AD42" s="393">
        <f t="shared" si="4"/>
        <v>106.249375</v>
      </c>
      <c r="AE42" s="393">
        <f t="shared" si="5"/>
        <v>849.995</v>
      </c>
      <c r="AF42" s="393">
        <f t="shared" si="6"/>
        <v>-1946.99</v>
      </c>
      <c r="AG42" s="415">
        <v>58</v>
      </c>
      <c r="AJ42" s="13"/>
      <c r="AM42" s="32">
        <f>IF(G42="","",COUNTIF(G5:G59,"&lt;"&amp;G42)+1)</f>
        <v>35</v>
      </c>
      <c r="AN42" s="32">
        <f>IFERROR(RANK(T42,T5:T58,0)+(AM42/100),"")</f>
        <v>23.35</v>
      </c>
      <c r="AO42" s="32">
        <f>IFERROR(RANK(AD42,AD5:AD58,1)+(AM42/100),"")</f>
        <v>22.35</v>
      </c>
      <c r="AP42" s="32">
        <f>IFERROR(RANK(AE42,AE5:AE58,1)+(AM42/100),"")</f>
        <v>22.35</v>
      </c>
      <c r="AR42" s="32">
        <f>IF(G42="","",COUNTIFS(C5:C58,C42,AM5:AM58,"&lt;"&amp;AM42)+1)</f>
        <v>4</v>
      </c>
      <c r="AS42" s="32">
        <f>IF(G42="","",COUNTIFS(C5:C58,C42,AN5:AN58,"&lt;"&amp;AN42)+1)</f>
        <v>5</v>
      </c>
      <c r="AT42" s="32">
        <f>IF(G42="","",COUNTIFS(C5:C58,C42,AO5:AO58,"&lt;"&amp;AO42)+1)</f>
        <v>1</v>
      </c>
      <c r="AU42" s="32">
        <f>IF(G42="","",COUNTIFS(C5:C58,C42,AP5:AP58,"&lt;"&amp;AP42)+1)</f>
        <v>3</v>
      </c>
      <c r="AV42" s="32">
        <f>IF(G42="","",SUMIF(AR4:AU4,$AV$3,AR42:AU42))</f>
        <v>0</v>
      </c>
      <c r="AX42" s="32">
        <f>IF(G42="","",COUNTIFS(D5:D58,D42,AM5:AM58,"&lt;"&amp;AM42)+1)</f>
        <v>35</v>
      </c>
      <c r="AY42" s="32">
        <f>IF(G42="","",COUNTIFS(D5:D58,D42,AN5:AN58,"&lt;"&amp;AN42)+1)</f>
        <v>23</v>
      </c>
      <c r="AZ42" s="32">
        <f>IF(G42="","",COUNTIFS(D5:D58,D42,AO5:AO58,"&lt;"&amp;AO42)+1)</f>
        <v>22</v>
      </c>
      <c r="BA42" s="32">
        <f>IF(G42="","",COUNTIFS(D5:D58,D42,AP5:AP58,"&lt;"&amp;AP42)+1)</f>
        <v>22</v>
      </c>
      <c r="BB42" s="32">
        <f>IF(M42="","",SUMIF(AX4:BA4,$BB$3,AX42:BA42))</f>
        <v>22</v>
      </c>
    </row>
    <row r="43" spans="1:54" ht="15" customHeight="1" x14ac:dyDescent="0.35">
      <c r="A43" t="str">
        <f t="shared" si="0"/>
        <v>AutoTrader-Crevier MINI</v>
      </c>
      <c r="B43" t="str">
        <f t="shared" si="3"/>
        <v>AutoTrader</v>
      </c>
      <c r="C43" t="str">
        <f>IFERROR(VLOOKUP(G43,KEY!$D$6:$F$76,2,),"")</f>
        <v>MINI</v>
      </c>
      <c r="D43" t="str">
        <f>IFERROR(VLOOKUP(G43,KEY!$D$6:$F$76,3,),"")</f>
        <v>PAG WEST</v>
      </c>
      <c r="E43" t="str">
        <f t="shared" si="7"/>
        <v>AutoTrader-MINI-0</v>
      </c>
      <c r="F43" t="str">
        <f t="shared" si="8"/>
        <v>AutoTrader-PAG WEST-17</v>
      </c>
      <c r="G43" s="412" t="s">
        <v>110</v>
      </c>
      <c r="H43" s="386">
        <f>IF(G43="","",SUMIFS(INP_EOMDATA!I$4:I$2503,INP_EOMDATA!$F$4:$F$2503,$A43))</f>
        <v>2</v>
      </c>
      <c r="I43" s="387">
        <f>IF(G43="","",SUMIFS(INP_EOMDATA!J$4:J$2503,INP_EOMDATA!$F$4:$F$2503,$A43))</f>
        <v>1</v>
      </c>
      <c r="J43" s="388"/>
      <c r="K43" s="389"/>
      <c r="L43" s="387">
        <f>IF(G43="","",SUMIFS(INP_EOMDATA!K$4:K$2503,INP_EOMDATA!$F$4:$F$2503,$A43))</f>
        <v>7</v>
      </c>
      <c r="M43" s="390">
        <f>IF(G43="","",SUMIFS(INP_EOMDATA!L$4:L$2503,INP_EOMDATA!$F$4:$F$2503,$A43))</f>
        <v>0</v>
      </c>
      <c r="N43" s="391"/>
      <c r="O43" s="386">
        <f>IF(G43="","",SUMIFS(INP_EOMDATA!M$4:M$2503,INP_EOMDATA!$F$4:$F$2503,$A43))</f>
        <v>0</v>
      </c>
      <c r="P43" s="387">
        <f>IF(G43="","",SUMIFS(INP_EOMDATA!N$4:N$2503,INP_EOMDATA!$F$4:$F$2503,$A43)-O43)</f>
        <v>10</v>
      </c>
      <c r="Q43" s="387">
        <f>IF(G43="","",SUMIFS(INP_EOMDATA!O$4:O$2503,INP_EOMDATA!$F$4:$F$2503,$A43))</f>
        <v>0</v>
      </c>
      <c r="R43" s="387">
        <f>IF(G43="","",SUMIFS(INP_EOMDATA!P$4:P$2503,INP_EOMDATA!$F$4:$F$2503,$A43))</f>
        <v>0</v>
      </c>
      <c r="S43" s="387">
        <f>IF(G43="","",SUMIFS(INP_EOMDATA!Q$4:Q$2503,INP_EOMDATA!$F$4:$F$2503,$A43))</f>
        <v>2</v>
      </c>
      <c r="T43" s="392">
        <f>IF(G43="","",SUMIFS(INP_EOMDATA!R$4:R$2503,INP_EOMDATA!$F$4:$F$2503,$A43))</f>
        <v>0.2</v>
      </c>
      <c r="U43" s="386">
        <f>IF(G43="","",SUMIFS(INP_EOMDATA!S$4:S$2503,INP_EOMDATA!$F$4:$F$2503,$A43))</f>
        <v>0</v>
      </c>
      <c r="V43" s="392">
        <f>IF(G43="","",SUMIFS(INP_EOMDATA!T$4:T$2503,INP_EOMDATA!$F$4:$F$2503,$A43))</f>
        <v>0</v>
      </c>
      <c r="W43" s="387">
        <f>IF(G43="","",SUMIFS(INP_EOMDATA!U$4:U$2503,INP_EOMDATA!$F$4:$F$2503,$A43))</f>
        <v>2</v>
      </c>
      <c r="X43" s="392">
        <f>IF(G43="","",SUMIFS(INP_EOMDATA!V$4:V$2503,INP_EOMDATA!$F$4:$F$2503,$A43))</f>
        <v>0.2</v>
      </c>
      <c r="Y43" s="387">
        <f>IF(G43="","",SUMIFS(INP_EOMDATA!W$4:W$2503,INP_EOMDATA!$F$4:$F$2503,$A43))</f>
        <v>2</v>
      </c>
      <c r="Z43" s="393">
        <f>IF(G43="","",SUMIFS(INP_EOMDATA!X$4:X$2503,INP_EOMDATA!$F$4:$F$2503,$A43))</f>
        <v>144</v>
      </c>
      <c r="AA43" s="393">
        <f>IF(G43="","",SUMIFS(INP_EOMDATA!Y$4:Y$2503,INP_EOMDATA!$F$4:$F$2503,$A43))</f>
        <v>812.5</v>
      </c>
      <c r="AB43" s="393">
        <f>IF(G43="","",SUMIFS(INP_EOMDATA!Z$4:Z$2503,INP_EOMDATA!$F$4:$F$2503,$A43))</f>
        <v>956.5</v>
      </c>
      <c r="AC43" s="393">
        <f>IF(G43="","",SUMIFS(WORKSHEET_VC!AO$5:AO$73,WORKSHEET_VC!$AN$5:$AN$73,$G43))</f>
        <v>1500</v>
      </c>
      <c r="AD43" s="393">
        <f t="shared" si="4"/>
        <v>150</v>
      </c>
      <c r="AE43" s="393">
        <f t="shared" si="5"/>
        <v>750</v>
      </c>
      <c r="AF43" s="393">
        <f t="shared" si="6"/>
        <v>-543.5</v>
      </c>
      <c r="AG43" s="415">
        <v>109</v>
      </c>
      <c r="AJ43" s="13"/>
      <c r="AM43" s="32">
        <f>IF(G43="","",COUNTIF(G5:G59,"&lt;"&amp;G43)+1)</f>
        <v>15</v>
      </c>
      <c r="AN43" s="32">
        <f>IFERROR(RANK(T43,T5:T58,0)+(AM43/100),"")</f>
        <v>4.1500000000000004</v>
      </c>
      <c r="AO43" s="32">
        <f>IFERROR(RANK(AD43,AD5:AD58,1)+(AM43/100),"")</f>
        <v>36.15</v>
      </c>
      <c r="AP43" s="32">
        <f>IFERROR(RANK(AE43,AE5:AE58,1)+(AM43/100),"")</f>
        <v>17.149999999999999</v>
      </c>
      <c r="AR43" s="32">
        <f>IF(G43="","",COUNTIFS(C5:C58,C43,AM5:AM58,"&lt;"&amp;AM43)+1)</f>
        <v>1</v>
      </c>
      <c r="AS43" s="32">
        <f>IF(G43="","",COUNTIFS(C5:C58,C43,AN5:AN58,"&lt;"&amp;AN43)+1)</f>
        <v>1</v>
      </c>
      <c r="AT43" s="32">
        <f>IF(G43="","",COUNTIFS(C5:C58,C43,AO5:AO58,"&lt;"&amp;AO43)+1)</f>
        <v>4</v>
      </c>
      <c r="AU43" s="32">
        <f>IF(G43="","",COUNTIFS(C5:C58,C43,AP5:AP58,"&lt;"&amp;AP43)+1)</f>
        <v>1</v>
      </c>
      <c r="AV43" s="32">
        <f>IF(G43="","",SUMIF(AR4:AU4,$AV$3,AR43:AU43))</f>
        <v>0</v>
      </c>
      <c r="AX43" s="32">
        <f>IF(G43="","",COUNTIFS(D5:D58,D43,AM5:AM58,"&lt;"&amp;AM43)+1)</f>
        <v>15</v>
      </c>
      <c r="AY43" s="32">
        <f>IF(G43="","",COUNTIFS(D5:D58,D43,AN5:AN58,"&lt;"&amp;AN43)+1)</f>
        <v>4</v>
      </c>
      <c r="AZ43" s="32">
        <f>IF(G43="","",COUNTIFS(D5:D58,D43,AO5:AO58,"&lt;"&amp;AO43)+1)</f>
        <v>36</v>
      </c>
      <c r="BA43" s="32">
        <f>IF(G43="","",COUNTIFS(D5:D58,D43,AP5:AP58,"&lt;"&amp;AP43)+1)</f>
        <v>17</v>
      </c>
      <c r="BB43" s="32">
        <f>IF(M43="","",SUMIF(AX4:BA4,$BB$3,AX43:BA43))</f>
        <v>17</v>
      </c>
    </row>
    <row r="44" spans="1:54" ht="15" customHeight="1" x14ac:dyDescent="0.35">
      <c r="A44" t="str">
        <f t="shared" si="0"/>
        <v>AutoTrader-Lamborghini North Scottsdale</v>
      </c>
      <c r="B44" t="str">
        <f t="shared" si="3"/>
        <v>AutoTrader</v>
      </c>
      <c r="C44" t="str">
        <f>IFERROR(VLOOKUP(G44,KEY!$D$6:$F$76,2,),"")</f>
        <v>Ultra</v>
      </c>
      <c r="D44" t="str">
        <f>IFERROR(VLOOKUP(G44,KEY!$D$6:$F$76,3,),"")</f>
        <v>PAG WEST</v>
      </c>
      <c r="E44" t="str">
        <f t="shared" si="7"/>
        <v>AutoTrader-Ultra-0</v>
      </c>
      <c r="F44" t="str">
        <f t="shared" si="8"/>
        <v>AutoTrader-PAG WEST-45</v>
      </c>
      <c r="G44" s="412" t="s">
        <v>111</v>
      </c>
      <c r="H44" s="386">
        <f>IF(G44="","",SUMIFS(INP_EOMDATA!I$4:I$2503,INP_EOMDATA!$F$4:$F$2503,$A44))</f>
        <v>0</v>
      </c>
      <c r="I44" s="387">
        <f>IF(G44="","",SUMIFS(INP_EOMDATA!J$4:J$2503,INP_EOMDATA!$F$4:$F$2503,$A44))</f>
        <v>1</v>
      </c>
      <c r="J44" s="388"/>
      <c r="K44" s="389"/>
      <c r="L44" s="387">
        <f>IF(G44="","",SUMIFS(INP_EOMDATA!K$4:K$2503,INP_EOMDATA!$F$4:$F$2503,$A44))</f>
        <v>4</v>
      </c>
      <c r="M44" s="390">
        <f>IF(G44="","",SUMIFS(INP_EOMDATA!L$4:L$2503,INP_EOMDATA!$F$4:$F$2503,$A44))</f>
        <v>8</v>
      </c>
      <c r="N44" s="391"/>
      <c r="O44" s="386">
        <f>IF(G44="","",SUMIFS(INP_EOMDATA!M$4:M$2503,INP_EOMDATA!$F$4:$F$2503,$A44))</f>
        <v>0</v>
      </c>
      <c r="P44" s="387">
        <f>IF(G44="","",SUMIFS(INP_EOMDATA!N$4:N$2503,INP_EOMDATA!$F$4:$F$2503,$A44)-O44)</f>
        <v>13</v>
      </c>
      <c r="Q44" s="387">
        <f>IF(G44="","",SUMIFS(INP_EOMDATA!O$4:O$2503,INP_EOMDATA!$F$4:$F$2503,$A44))</f>
        <v>0</v>
      </c>
      <c r="R44" s="387">
        <f>IF(G44="","",SUMIFS(INP_EOMDATA!P$4:P$2503,INP_EOMDATA!$F$4:$F$2503,$A44))</f>
        <v>0</v>
      </c>
      <c r="S44" s="387">
        <f>IF(G44="","",SUMIFS(INP_EOMDATA!Q$4:Q$2503,INP_EOMDATA!$F$4:$F$2503,$A44))</f>
        <v>0</v>
      </c>
      <c r="T44" s="392">
        <f>IF(G44="","",SUMIFS(INP_EOMDATA!R$4:R$2503,INP_EOMDATA!$F$4:$F$2503,$A44))</f>
        <v>0</v>
      </c>
      <c r="U44" s="386">
        <f>IF(G44="","",SUMIFS(INP_EOMDATA!S$4:S$2503,INP_EOMDATA!$F$4:$F$2503,$A44))</f>
        <v>1</v>
      </c>
      <c r="V44" s="392">
        <f>IF(G44="","",SUMIFS(INP_EOMDATA!T$4:T$2503,INP_EOMDATA!$F$4:$F$2503,$A44))</f>
        <v>7.69230769230769E-2</v>
      </c>
      <c r="W44" s="387">
        <f>IF(G44="","",SUMIFS(INP_EOMDATA!U$4:U$2503,INP_EOMDATA!$F$4:$F$2503,$A44))</f>
        <v>1</v>
      </c>
      <c r="X44" s="392">
        <f>IF(G44="","",SUMIFS(INP_EOMDATA!V$4:V$2503,INP_EOMDATA!$F$4:$F$2503,$A44))</f>
        <v>7.69230769230769E-2</v>
      </c>
      <c r="Y44" s="387">
        <f>IF(G44="","",SUMIFS(INP_EOMDATA!W$4:W$2503,INP_EOMDATA!$F$4:$F$2503,$A44))</f>
        <v>1</v>
      </c>
      <c r="Z44" s="393">
        <f>IF(G44="","",SUMIFS(INP_EOMDATA!X$4:X$2503,INP_EOMDATA!$F$4:$F$2503,$A44))</f>
        <v>0</v>
      </c>
      <c r="AA44" s="393">
        <f>IF(G44="","",SUMIFS(INP_EOMDATA!Y$4:Y$2503,INP_EOMDATA!$F$4:$F$2503,$A44))</f>
        <v>0</v>
      </c>
      <c r="AB44" s="393">
        <f>IF(G44="","",SUMIFS(INP_EOMDATA!Z$4:Z$2503,INP_EOMDATA!$F$4:$F$2503,$A44))</f>
        <v>0</v>
      </c>
      <c r="AC44" s="393">
        <f>IF(G44="","",SUMIFS(WORKSHEET_VC!AO$5:AO$73,WORKSHEET_VC!$AN$5:$AN$73,$G44))</f>
        <v>1500</v>
      </c>
      <c r="AD44" s="393">
        <f t="shared" si="4"/>
        <v>115.38461538461539</v>
      </c>
      <c r="AE44" s="393">
        <f t="shared" si="5"/>
        <v>9999999</v>
      </c>
      <c r="AF44" s="393">
        <f t="shared" si="6"/>
        <v>-1500</v>
      </c>
      <c r="AG44" s="415">
        <v>125</v>
      </c>
      <c r="AJ44" s="13"/>
      <c r="AM44" s="32">
        <f>IF(G44="","",COUNTIF(G5:G59,"&lt;"&amp;G44)+1)</f>
        <v>23</v>
      </c>
      <c r="AN44" s="32">
        <f>IFERROR(RANK(T44,T5:T58,0)+(AM44/100),"")</f>
        <v>43.23</v>
      </c>
      <c r="AO44" s="32">
        <f>IFERROR(RANK(AD44,AD5:AD58,1)+(AM44/100),"")</f>
        <v>25.23</v>
      </c>
      <c r="AP44" s="32">
        <f>IFERROR(RANK(AE44,AE5:AE58,1)+(AM44/100),"")</f>
        <v>43.23</v>
      </c>
      <c r="AR44" s="32">
        <f>IF(G44="","",COUNTIFS(C5:C58,C44,AM5:AM58,"&lt;"&amp;AM44)+1)</f>
        <v>2</v>
      </c>
      <c r="AS44" s="32">
        <f>IF(G44="","",COUNTIFS(C5:C58,C44,AN5:AN58,"&lt;"&amp;AN44)+1)</f>
        <v>2</v>
      </c>
      <c r="AT44" s="32">
        <f>IF(G44="","",COUNTIFS(C5:C58,C44,AO5:AO58,"&lt;"&amp;AO44)+1)</f>
        <v>2</v>
      </c>
      <c r="AU44" s="32">
        <f>IF(G44="","",COUNTIFS(C5:C58,C44,AP5:AP58,"&lt;"&amp;AP44)+1)</f>
        <v>2</v>
      </c>
      <c r="AV44" s="32">
        <f>IF(G44="","",SUMIF(AR4:AU4,$AV$3,AR44:AU44))</f>
        <v>0</v>
      </c>
      <c r="AX44" s="32">
        <f>IF(G44="","",COUNTIFS(D5:D58,D44,AM5:AM58,"&lt;"&amp;AM44)+1)</f>
        <v>23</v>
      </c>
      <c r="AY44" s="32">
        <f>IF(G44="","",COUNTIFS(D5:D58,D44,AN5:AN58,"&lt;"&amp;AN44)+1)</f>
        <v>45</v>
      </c>
      <c r="AZ44" s="32">
        <f>IF(G44="","",COUNTIFS(D5:D58,D44,AO5:AO58,"&lt;"&amp;AO44)+1)</f>
        <v>25</v>
      </c>
      <c r="BA44" s="32">
        <f>IF(G44="","",COUNTIFS(D5:D58,D44,AP5:AP58,"&lt;"&amp;AP44)+1)</f>
        <v>45</v>
      </c>
      <c r="BB44" s="32">
        <f>IF(M44="","",SUMIF(AX4:BA4,$BB$3,AX44:BA44))</f>
        <v>45</v>
      </c>
    </row>
    <row r="45" spans="1:54" ht="15" customHeight="1" x14ac:dyDescent="0.35">
      <c r="A45" t="str">
        <f t="shared" si="0"/>
        <v>AutoTrader-Land Rover Chandler</v>
      </c>
      <c r="B45" t="str">
        <f t="shared" si="3"/>
        <v>AutoTrader</v>
      </c>
      <c r="C45" t="str">
        <f>IFERROR(VLOOKUP(G45,KEY!$D$6:$F$76,2,),"")</f>
        <v>LR</v>
      </c>
      <c r="D45" t="str">
        <f>IFERROR(VLOOKUP(G45,KEY!$D$6:$F$76,3,),"")</f>
        <v>PAG WEST</v>
      </c>
      <c r="E45" t="str">
        <f t="shared" si="7"/>
        <v>AutoTrader-LR-0</v>
      </c>
      <c r="F45" t="str">
        <f t="shared" si="8"/>
        <v>AutoTrader-PAG WEST-46</v>
      </c>
      <c r="G45" s="412" t="s">
        <v>112</v>
      </c>
      <c r="H45" s="386">
        <f>IF(G45="","",SUMIFS(INP_EOMDATA!I$4:I$2503,INP_EOMDATA!$F$4:$F$2503,$A45))</f>
        <v>0</v>
      </c>
      <c r="I45" s="387">
        <f>IF(G45="","",SUMIFS(INP_EOMDATA!J$4:J$2503,INP_EOMDATA!$F$4:$F$2503,$A45))</f>
        <v>1</v>
      </c>
      <c r="J45" s="388"/>
      <c r="K45" s="389"/>
      <c r="L45" s="387">
        <f>IF(G45="","",SUMIFS(INP_EOMDATA!K$4:K$2503,INP_EOMDATA!$F$4:$F$2503,$A45))</f>
        <v>4</v>
      </c>
      <c r="M45" s="390">
        <f>IF(G45="","",SUMIFS(INP_EOMDATA!L$4:L$2503,INP_EOMDATA!$F$4:$F$2503,$A45))</f>
        <v>3</v>
      </c>
      <c r="N45" s="391"/>
      <c r="O45" s="386">
        <f>IF(G45="","",SUMIFS(INP_EOMDATA!M$4:M$2503,INP_EOMDATA!$F$4:$F$2503,$A45))</f>
        <v>0</v>
      </c>
      <c r="P45" s="387">
        <f>IF(G45="","",SUMIFS(INP_EOMDATA!N$4:N$2503,INP_EOMDATA!$F$4:$F$2503,$A45)-O45)</f>
        <v>8</v>
      </c>
      <c r="Q45" s="387">
        <f>IF(G45="","",SUMIFS(INP_EOMDATA!O$4:O$2503,INP_EOMDATA!$F$4:$F$2503,$A45))</f>
        <v>0</v>
      </c>
      <c r="R45" s="387">
        <f>IF(G45="","",SUMIFS(INP_EOMDATA!P$4:P$2503,INP_EOMDATA!$F$4:$F$2503,$A45))</f>
        <v>0</v>
      </c>
      <c r="S45" s="387">
        <f>IF(G45="","",SUMIFS(INP_EOMDATA!Q$4:Q$2503,INP_EOMDATA!$F$4:$F$2503,$A45))</f>
        <v>0</v>
      </c>
      <c r="T45" s="392">
        <f>IF(G45="","",SUMIFS(INP_EOMDATA!R$4:R$2503,INP_EOMDATA!$F$4:$F$2503,$A45))</f>
        <v>0</v>
      </c>
      <c r="U45" s="386">
        <f>IF(G45="","",SUMIFS(INP_EOMDATA!S$4:S$2503,INP_EOMDATA!$F$4:$F$2503,$A45))</f>
        <v>1</v>
      </c>
      <c r="V45" s="392">
        <f>IF(G45="","",SUMIFS(INP_EOMDATA!T$4:T$2503,INP_EOMDATA!$F$4:$F$2503,$A45))</f>
        <v>0.125</v>
      </c>
      <c r="W45" s="387">
        <f>IF(G45="","",SUMIFS(INP_EOMDATA!U$4:U$2503,INP_EOMDATA!$F$4:$F$2503,$A45))</f>
        <v>0</v>
      </c>
      <c r="X45" s="392">
        <f>IF(G45="","",SUMIFS(INP_EOMDATA!V$4:V$2503,INP_EOMDATA!$F$4:$F$2503,$A45))</f>
        <v>0</v>
      </c>
      <c r="Y45" s="387">
        <f>IF(G45="","",SUMIFS(INP_EOMDATA!W$4:W$2503,INP_EOMDATA!$F$4:$F$2503,$A45))</f>
        <v>0</v>
      </c>
      <c r="Z45" s="393">
        <f>IF(G45="","",SUMIFS(INP_EOMDATA!X$4:X$2503,INP_EOMDATA!$F$4:$F$2503,$A45))</f>
        <v>0</v>
      </c>
      <c r="AA45" s="393">
        <f>IF(G45="","",SUMIFS(INP_EOMDATA!Y$4:Y$2503,INP_EOMDATA!$F$4:$F$2503,$A45))</f>
        <v>0</v>
      </c>
      <c r="AB45" s="393">
        <f>IF(G45="","",SUMIFS(INP_EOMDATA!Z$4:Z$2503,INP_EOMDATA!$F$4:$F$2503,$A45))</f>
        <v>0</v>
      </c>
      <c r="AC45" s="393">
        <f>IF(G45="","",SUMIFS(WORKSHEET_VC!AO$5:AO$73,WORKSHEET_VC!$AN$5:$AN$73,$G45))</f>
        <v>1500</v>
      </c>
      <c r="AD45" s="393">
        <f t="shared" si="4"/>
        <v>187.5</v>
      </c>
      <c r="AE45" s="393">
        <f t="shared" si="5"/>
        <v>9999999</v>
      </c>
      <c r="AF45" s="393">
        <f t="shared" si="6"/>
        <v>-1500</v>
      </c>
      <c r="AG45" s="415">
        <v>70</v>
      </c>
      <c r="AJ45" s="13"/>
      <c r="AM45" s="32">
        <f>IF(G45="","",COUNTIF(G5:G59,"&lt;"&amp;G45)+1)</f>
        <v>24</v>
      </c>
      <c r="AN45" s="32">
        <f>IFERROR(RANK(T45,T5:T58,0)+(AM45/100),"")</f>
        <v>43.24</v>
      </c>
      <c r="AO45" s="32">
        <f>IFERROR(RANK(AD45,AD5:AD58,1)+(AM45/100),"")</f>
        <v>39.24</v>
      </c>
      <c r="AP45" s="32">
        <f>IFERROR(RANK(AE45,AE5:AE58,1)+(AM45/100),"")</f>
        <v>43.24</v>
      </c>
      <c r="AR45" s="32">
        <f>IF(G45="","",COUNTIFS(C5:C58,C45,AM5:AM58,"&lt;"&amp;AM45)+1)</f>
        <v>1</v>
      </c>
      <c r="AS45" s="32">
        <f>IF(G45="","",COUNTIFS(C5:C58,C45,AN5:AN58,"&lt;"&amp;AN45)+1)</f>
        <v>2</v>
      </c>
      <c r="AT45" s="32">
        <f>IF(G45="","",COUNTIFS(C5:C58,C45,AO5:AO58,"&lt;"&amp;AO45)+1)</f>
        <v>2</v>
      </c>
      <c r="AU45" s="32">
        <f>IF(G45="","",COUNTIFS(C5:C58,C45,AP5:AP58,"&lt;"&amp;AP45)+1)</f>
        <v>2</v>
      </c>
      <c r="AV45" s="32">
        <f>IF(G45="","",SUMIF(AR4:AU4,$AV$3,AR45:AU45))</f>
        <v>0</v>
      </c>
      <c r="AX45" s="32">
        <f>IF(G45="","",COUNTIFS(D5:D58,D45,AM5:AM58,"&lt;"&amp;AM45)+1)</f>
        <v>24</v>
      </c>
      <c r="AY45" s="32">
        <f>IF(G45="","",COUNTIFS(D5:D58,D45,AN5:AN58,"&lt;"&amp;AN45)+1)</f>
        <v>46</v>
      </c>
      <c r="AZ45" s="32">
        <f>IF(G45="","",COUNTIFS(D5:D58,D45,AO5:AO58,"&lt;"&amp;AO45)+1)</f>
        <v>39</v>
      </c>
      <c r="BA45" s="32">
        <f>IF(G45="","",COUNTIFS(D5:D58,D45,AP5:AP58,"&lt;"&amp;AP45)+1)</f>
        <v>46</v>
      </c>
      <c r="BB45" s="32">
        <f>IF(M45="","",SUMIF(AX4:BA4,$BB$3,AX45:BA45))</f>
        <v>46</v>
      </c>
    </row>
    <row r="46" spans="1:54" ht="15" customHeight="1" x14ac:dyDescent="0.35">
      <c r="A46" t="str">
        <f t="shared" si="0"/>
        <v>AutoTrader-Capitol Acura</v>
      </c>
      <c r="B46" t="str">
        <f t="shared" si="3"/>
        <v>AutoTrader</v>
      </c>
      <c r="C46" t="str">
        <f>IFERROR(VLOOKUP(G46,KEY!$D$6:$F$76,2,),"")</f>
        <v>Acura</v>
      </c>
      <c r="D46" t="str">
        <f>IFERROR(VLOOKUP(G46,KEY!$D$6:$F$76,3,),"")</f>
        <v>PAG WEST</v>
      </c>
      <c r="E46" t="str">
        <f t="shared" si="7"/>
        <v>AutoTrader-Acura-0</v>
      </c>
      <c r="F46" t="str">
        <f t="shared" si="8"/>
        <v>AutoTrader-PAG WEST-32</v>
      </c>
      <c r="G46" s="413" t="s">
        <v>113</v>
      </c>
      <c r="H46" s="386">
        <f>IF(G46="","",SUMIFS(INP_EOMDATA!I$4:I$2503,INP_EOMDATA!$F$4:$F$2503,$A46))</f>
        <v>3</v>
      </c>
      <c r="I46" s="387">
        <f>IF(G46="","",SUMIFS(INP_EOMDATA!J$4:J$2503,INP_EOMDATA!$F$4:$F$2503,$A46))</f>
        <v>1</v>
      </c>
      <c r="J46" s="388"/>
      <c r="K46" s="389"/>
      <c r="L46" s="387">
        <f>IF(G46="","",SUMIFS(INP_EOMDATA!K$4:K$2503,INP_EOMDATA!$F$4:$F$2503,$A46))</f>
        <v>11</v>
      </c>
      <c r="M46" s="390">
        <f>IF(G46="","",SUMIFS(INP_EOMDATA!L$4:L$2503,INP_EOMDATA!$F$4:$F$2503,$A46))</f>
        <v>1</v>
      </c>
      <c r="N46" s="391"/>
      <c r="O46" s="386">
        <f>IF(G46="","",SUMIFS(INP_EOMDATA!M$4:M$2503,INP_EOMDATA!$F$4:$F$2503,$A46))</f>
        <v>0</v>
      </c>
      <c r="P46" s="387">
        <f>IF(G46="","",SUMIFS(INP_EOMDATA!N$4:N$2503,INP_EOMDATA!$F$4:$F$2503,$A46)-O46)</f>
        <v>16</v>
      </c>
      <c r="Q46" s="387">
        <f>IF(G46="","",SUMIFS(INP_EOMDATA!O$4:O$2503,INP_EOMDATA!$F$4:$F$2503,$A46))</f>
        <v>0</v>
      </c>
      <c r="R46" s="387">
        <f>IF(G46="","",SUMIFS(INP_EOMDATA!P$4:P$2503,INP_EOMDATA!$F$4:$F$2503,$A46))</f>
        <v>0</v>
      </c>
      <c r="S46" s="387">
        <f>IF(G46="","",SUMIFS(INP_EOMDATA!Q$4:Q$2503,INP_EOMDATA!$F$4:$F$2503,$A46))</f>
        <v>1</v>
      </c>
      <c r="T46" s="392">
        <f>IF(G46="","",SUMIFS(INP_EOMDATA!R$4:R$2503,INP_EOMDATA!$F$4:$F$2503,$A46))</f>
        <v>6.25E-2</v>
      </c>
      <c r="U46" s="386">
        <f>IF(G46="","",SUMIFS(INP_EOMDATA!S$4:S$2503,INP_EOMDATA!$F$4:$F$2503,$A46))</f>
        <v>0</v>
      </c>
      <c r="V46" s="392">
        <f>IF(G46="","",SUMIFS(INP_EOMDATA!T$4:T$2503,INP_EOMDATA!$F$4:$F$2503,$A46))</f>
        <v>0</v>
      </c>
      <c r="W46" s="387">
        <f>IF(G46="","",SUMIFS(INP_EOMDATA!U$4:U$2503,INP_EOMDATA!$F$4:$F$2503,$A46))</f>
        <v>4</v>
      </c>
      <c r="X46" s="392">
        <f>IF(G46="","",SUMIFS(INP_EOMDATA!V$4:V$2503,INP_EOMDATA!$F$4:$F$2503,$A46))</f>
        <v>0.25</v>
      </c>
      <c r="Y46" s="387">
        <f>IF(G46="","",SUMIFS(INP_EOMDATA!W$4:W$2503,INP_EOMDATA!$F$4:$F$2503,$A46))</f>
        <v>1</v>
      </c>
      <c r="Z46" s="393">
        <f>IF(G46="","",SUMIFS(INP_EOMDATA!X$4:X$2503,INP_EOMDATA!$F$4:$F$2503,$A46))</f>
        <v>-1947</v>
      </c>
      <c r="AA46" s="393">
        <f>IF(G46="","",SUMIFS(INP_EOMDATA!Y$4:Y$2503,INP_EOMDATA!$F$4:$F$2503,$A46))</f>
        <v>5223</v>
      </c>
      <c r="AB46" s="393">
        <f>IF(G46="","",SUMIFS(INP_EOMDATA!Z$4:Z$2503,INP_EOMDATA!$F$4:$F$2503,$A46))</f>
        <v>3275</v>
      </c>
      <c r="AC46" s="393">
        <f>IF(G46="","",SUMIFS(WORKSHEET_VC!AO$5:AO$73,WORKSHEET_VC!$AN$5:$AN$73,$G46))</f>
        <v>1500</v>
      </c>
      <c r="AD46" s="393">
        <f t="shared" si="4"/>
        <v>93.75</v>
      </c>
      <c r="AE46" s="393">
        <f t="shared" si="5"/>
        <v>1500</v>
      </c>
      <c r="AF46" s="393">
        <f t="shared" si="6"/>
        <v>1775</v>
      </c>
      <c r="AG46" s="415">
        <v>52</v>
      </c>
      <c r="AJ46" s="13"/>
      <c r="AM46" s="32">
        <f>IF(G46="","",COUNTIF(G5:G59,"&lt;"&amp;G46)+1)</f>
        <v>12</v>
      </c>
      <c r="AN46" s="32">
        <f>IFERROR(RANK(T46,T5:T58,0)+(AM46/100),"")</f>
        <v>35.119999999999997</v>
      </c>
      <c r="AO46" s="32">
        <f>IFERROR(RANK(AD46,AD5:AD58,1)+(AM46/100),"")</f>
        <v>20.12</v>
      </c>
      <c r="AP46" s="32">
        <f>IFERROR(RANK(AE46,AE5:AE58,1)+(AM46/100),"")</f>
        <v>32.119999999999997</v>
      </c>
      <c r="AR46" s="32">
        <f>IF(G46="","",COUNTIFS(C5:C58,C46,AM5:AM58,"&lt;"&amp;AM46)+1)</f>
        <v>2</v>
      </c>
      <c r="AS46" s="32">
        <f>IF(G46="","",COUNTIFS(C5:C58,C46,AN5:AN58,"&lt;"&amp;AN46)+1)</f>
        <v>2</v>
      </c>
      <c r="AT46" s="32">
        <f>IF(G46="","",COUNTIFS(C5:C58,C46,AO5:AO58,"&lt;"&amp;AO46)+1)</f>
        <v>1</v>
      </c>
      <c r="AU46" s="32">
        <f>IF(G46="","",COUNTIFS(C5:C58,C46,AP5:AP58,"&lt;"&amp;AP46)+1)</f>
        <v>2</v>
      </c>
      <c r="AV46" s="32">
        <f>IF(G46="","",SUMIF(AR4:AU4,$AV$3,AR46:AU46))</f>
        <v>0</v>
      </c>
      <c r="AX46" s="32">
        <f>IF(G46="","",COUNTIFS(D5:D58,D46,AM5:AM58,"&lt;"&amp;AM46)+1)</f>
        <v>12</v>
      </c>
      <c r="AY46" s="32">
        <f>IF(G46="","",COUNTIFS(D5:D58,D46,AN5:AN58,"&lt;"&amp;AN46)+1)</f>
        <v>36</v>
      </c>
      <c r="AZ46" s="32">
        <f>IF(G46="","",COUNTIFS(D5:D58,D46,AO5:AO58,"&lt;"&amp;AO46)+1)</f>
        <v>20</v>
      </c>
      <c r="BA46" s="32">
        <f>IF(G46="","",COUNTIFS(D5:D58,D46,AP5:AP58,"&lt;"&amp;AP46)+1)</f>
        <v>32</v>
      </c>
      <c r="BB46" s="32">
        <f>IF(M46="","",SUMIF(AX4:BA4,$BB$3,AX46:BA46))</f>
        <v>32</v>
      </c>
    </row>
    <row r="47" spans="1:54" ht="15" customHeight="1" x14ac:dyDescent="0.35">
      <c r="A47" t="str">
        <f t="shared" si="0"/>
        <v>AutoTrader-Mazda of Escondido</v>
      </c>
      <c r="B47" t="str">
        <f t="shared" si="3"/>
        <v>AutoTrader</v>
      </c>
      <c r="C47" t="str">
        <f>IFERROR(VLOOKUP(G47,KEY!$D$6:$F$76,2,),"")</f>
        <v>Mazda</v>
      </c>
      <c r="D47" t="str">
        <f>IFERROR(VLOOKUP(G47,KEY!$D$6:$F$76,3,),"")</f>
        <v>PAG WEST</v>
      </c>
      <c r="E47" t="str">
        <f t="shared" si="7"/>
        <v>AutoTrader-Mazda-0</v>
      </c>
      <c r="F47" t="str">
        <f t="shared" si="8"/>
        <v>AutoTrader-PAG WEST-18</v>
      </c>
      <c r="G47" s="412" t="s">
        <v>114</v>
      </c>
      <c r="H47" s="386">
        <f>IF(G47="","",SUMIFS(INP_EOMDATA!I$4:I$2503,INP_EOMDATA!$F$4:$F$2503,$A47))</f>
        <v>0</v>
      </c>
      <c r="I47" s="387">
        <f>IF(G47="","",SUMIFS(INP_EOMDATA!J$4:J$2503,INP_EOMDATA!$F$4:$F$2503,$A47))</f>
        <v>1</v>
      </c>
      <c r="J47" s="388"/>
      <c r="K47" s="389"/>
      <c r="L47" s="387">
        <f>IF(G47="","",SUMIFS(INP_EOMDATA!K$4:K$2503,INP_EOMDATA!$F$4:$F$2503,$A47))</f>
        <v>12</v>
      </c>
      <c r="M47" s="390">
        <f>IF(G47="","",SUMIFS(INP_EOMDATA!L$4:L$2503,INP_EOMDATA!$F$4:$F$2503,$A47))</f>
        <v>0</v>
      </c>
      <c r="N47" s="391"/>
      <c r="O47" s="386">
        <f>IF(G47="","",SUMIFS(INP_EOMDATA!M$4:M$2503,INP_EOMDATA!$F$4:$F$2503,$A47))</f>
        <v>0</v>
      </c>
      <c r="P47" s="387">
        <f>IF(G47="","",SUMIFS(INP_EOMDATA!N$4:N$2503,INP_EOMDATA!$F$4:$F$2503,$A47)-O47)</f>
        <v>13</v>
      </c>
      <c r="Q47" s="387">
        <f>IF(G47="","",SUMIFS(INP_EOMDATA!O$4:O$2503,INP_EOMDATA!$F$4:$F$2503,$A47))</f>
        <v>0</v>
      </c>
      <c r="R47" s="387">
        <f>IF(G47="","",SUMIFS(INP_EOMDATA!P$4:P$2503,INP_EOMDATA!$F$4:$F$2503,$A47))</f>
        <v>0</v>
      </c>
      <c r="S47" s="387">
        <f>IF(G47="","",SUMIFS(INP_EOMDATA!Q$4:Q$2503,INP_EOMDATA!$F$4:$F$2503,$A47))</f>
        <v>2</v>
      </c>
      <c r="T47" s="392">
        <f>IF(G47="","",SUMIFS(INP_EOMDATA!R$4:R$2503,INP_EOMDATA!$F$4:$F$2503,$A47))</f>
        <v>0.15384615384615385</v>
      </c>
      <c r="U47" s="386">
        <f>IF(G47="","",SUMIFS(INP_EOMDATA!S$4:S$2503,INP_EOMDATA!$F$4:$F$2503,$A47))</f>
        <v>0</v>
      </c>
      <c r="V47" s="392">
        <f>IF(G47="","",SUMIFS(INP_EOMDATA!T$4:T$2503,INP_EOMDATA!$F$4:$F$2503,$A47))</f>
        <v>0</v>
      </c>
      <c r="W47" s="387">
        <f>IF(G47="","",SUMIFS(INP_EOMDATA!U$4:U$2503,INP_EOMDATA!$F$4:$F$2503,$A47))</f>
        <v>2</v>
      </c>
      <c r="X47" s="392">
        <f>IF(G47="","",SUMIFS(INP_EOMDATA!V$4:V$2503,INP_EOMDATA!$F$4:$F$2503,$A47))</f>
        <v>0.15384615384615385</v>
      </c>
      <c r="Y47" s="387">
        <f>IF(G47="","",SUMIFS(INP_EOMDATA!W$4:W$2503,INP_EOMDATA!$F$4:$F$2503,$A47))</f>
        <v>1</v>
      </c>
      <c r="Z47" s="393">
        <f>IF(G47="","",SUMIFS(INP_EOMDATA!X$4:X$2503,INP_EOMDATA!$F$4:$F$2503,$A47))</f>
        <v>-60.5</v>
      </c>
      <c r="AA47" s="393">
        <f>IF(G47="","",SUMIFS(INP_EOMDATA!Y$4:Y$2503,INP_EOMDATA!$F$4:$F$2503,$A47))</f>
        <v>326.5</v>
      </c>
      <c r="AB47" s="393">
        <f>IF(G47="","",SUMIFS(INP_EOMDATA!Z$4:Z$2503,INP_EOMDATA!$F$4:$F$2503,$A47))</f>
        <v>266</v>
      </c>
      <c r="AC47" s="393">
        <f>IF(G47="","",SUMIFS(WORKSHEET_VC!AO$5:AO$73,WORKSHEET_VC!$AN$5:$AN$73,$G47))</f>
        <v>1500</v>
      </c>
      <c r="AD47" s="393">
        <f t="shared" si="4"/>
        <v>115.38461538461539</v>
      </c>
      <c r="AE47" s="393">
        <f t="shared" si="5"/>
        <v>750</v>
      </c>
      <c r="AF47" s="393">
        <f t="shared" si="6"/>
        <v>-1234</v>
      </c>
      <c r="AG47" s="415">
        <v>15</v>
      </c>
      <c r="AJ47" s="13"/>
      <c r="AM47" s="32">
        <f>IF(G47="","",COUNTIF(G5:G59,"&lt;"&amp;G47)+1)</f>
        <v>29</v>
      </c>
      <c r="AN47" s="32">
        <f>IFERROR(RANK(T47,T5:T58,0)+(AM47/100),"")</f>
        <v>17.29</v>
      </c>
      <c r="AO47" s="32">
        <f>IFERROR(RANK(AD47,AD5:AD58,1)+(AM47/100),"")</f>
        <v>25.29</v>
      </c>
      <c r="AP47" s="32">
        <f>IFERROR(RANK(AE47,AE5:AE58,1)+(AM47/100),"")</f>
        <v>17.29</v>
      </c>
      <c r="AR47" s="32">
        <f>IF(G47="","",COUNTIFS(C5:C58,C47,AM5:AM58,"&lt;"&amp;AM47)+1)</f>
        <v>1</v>
      </c>
      <c r="AS47" s="32">
        <f>IF(G47="","",COUNTIFS(C5:C58,C47,AN5:AN58,"&lt;"&amp;AN47)+1)</f>
        <v>1</v>
      </c>
      <c r="AT47" s="32">
        <f>IF(G47="","",COUNTIFS(C5:C58,C47,AO5:AO58,"&lt;"&amp;AO47)+1)</f>
        <v>1</v>
      </c>
      <c r="AU47" s="32">
        <f>IF(G47="","",COUNTIFS(C5:C58,C47,AP5:AP58,"&lt;"&amp;AP47)+1)</f>
        <v>1</v>
      </c>
      <c r="AV47" s="32">
        <f>IF(G47="","",SUMIF(AR4:AU4,$AV$3,AR47:AU47))</f>
        <v>0</v>
      </c>
      <c r="AX47" s="32">
        <f>IF(G47="","",COUNTIFS(D5:D58,D47,AM5:AM58,"&lt;"&amp;AM47)+1)</f>
        <v>29</v>
      </c>
      <c r="AY47" s="32">
        <f>IF(G47="","",COUNTIFS(D5:D58,D47,AN5:AN58,"&lt;"&amp;AN47)+1)</f>
        <v>17</v>
      </c>
      <c r="AZ47" s="32">
        <f>IF(G47="","",COUNTIFS(D5:D58,D47,AO5:AO58,"&lt;"&amp;AO47)+1)</f>
        <v>26</v>
      </c>
      <c r="BA47" s="32">
        <f>IF(G47="","",COUNTIFS(D5:D58,D47,AP5:AP58,"&lt;"&amp;AP47)+1)</f>
        <v>18</v>
      </c>
      <c r="BB47" s="32">
        <f>IF(M47="","",SUMIF(AX4:BA4,$BB$3,AX47:BA47))</f>
        <v>18</v>
      </c>
    </row>
    <row r="48" spans="1:54" ht="15" customHeight="1" x14ac:dyDescent="0.35">
      <c r="A48" t="str">
        <f t="shared" si="0"/>
        <v>AutoTrader-MINI North Scottsdale</v>
      </c>
      <c r="B48" t="str">
        <f t="shared" si="3"/>
        <v>AutoTrader</v>
      </c>
      <c r="C48" t="str">
        <f>IFERROR(VLOOKUP(G48,KEY!$D$6:$F$76,2,),"")</f>
        <v>MINI</v>
      </c>
      <c r="D48" t="str">
        <f>IFERROR(VLOOKUP(G48,KEY!$D$6:$F$76,3,),"")</f>
        <v>PAG WEST</v>
      </c>
      <c r="E48" t="str">
        <f t="shared" si="7"/>
        <v>AutoTrader-MINI-0</v>
      </c>
      <c r="F48" t="str">
        <f t="shared" si="8"/>
        <v>AutoTrader-PAG WEST-19</v>
      </c>
      <c r="G48" s="412" t="s">
        <v>115</v>
      </c>
      <c r="H48" s="386">
        <f>IF(G48="","",SUMIFS(INP_EOMDATA!I$4:I$2503,INP_EOMDATA!$F$4:$F$2503,$A48))</f>
        <v>0</v>
      </c>
      <c r="I48" s="387">
        <f>IF(G48="","",SUMIFS(INP_EOMDATA!J$4:J$2503,INP_EOMDATA!$F$4:$F$2503,$A48))</f>
        <v>0</v>
      </c>
      <c r="J48" s="388"/>
      <c r="K48" s="389"/>
      <c r="L48" s="387">
        <f>IF(G48="","",SUMIFS(INP_EOMDATA!K$4:K$2503,INP_EOMDATA!$F$4:$F$2503,$A48))</f>
        <v>12</v>
      </c>
      <c r="M48" s="390">
        <f>IF(G48="","",SUMIFS(INP_EOMDATA!L$4:L$2503,INP_EOMDATA!$F$4:$F$2503,$A48))</f>
        <v>0</v>
      </c>
      <c r="N48" s="391"/>
      <c r="O48" s="386">
        <f>IF(G48="","",SUMIFS(INP_EOMDATA!M$4:M$2503,INP_EOMDATA!$F$4:$F$2503,$A48))</f>
        <v>0</v>
      </c>
      <c r="P48" s="387">
        <f>IF(G48="","",SUMIFS(INP_EOMDATA!N$4:N$2503,INP_EOMDATA!$F$4:$F$2503,$A48)-O48)</f>
        <v>12</v>
      </c>
      <c r="Q48" s="387">
        <f>IF(G48="","",SUMIFS(INP_EOMDATA!O$4:O$2503,INP_EOMDATA!$F$4:$F$2503,$A48))</f>
        <v>0</v>
      </c>
      <c r="R48" s="387">
        <f>IF(G48="","",SUMIFS(INP_EOMDATA!P$4:P$2503,INP_EOMDATA!$F$4:$F$2503,$A48))</f>
        <v>0</v>
      </c>
      <c r="S48" s="387">
        <f>IF(G48="","",SUMIFS(INP_EOMDATA!Q$4:Q$2503,INP_EOMDATA!$F$4:$F$2503,$A48))</f>
        <v>2</v>
      </c>
      <c r="T48" s="392">
        <f>IF(G48="","",SUMIFS(INP_EOMDATA!R$4:R$2503,INP_EOMDATA!$F$4:$F$2503,$A48))</f>
        <v>0.16666666666666666</v>
      </c>
      <c r="U48" s="386">
        <f>IF(G48="","",SUMIFS(INP_EOMDATA!S$4:S$2503,INP_EOMDATA!$F$4:$F$2503,$A48))</f>
        <v>0</v>
      </c>
      <c r="V48" s="392">
        <f>IF(G48="","",SUMIFS(INP_EOMDATA!T$4:T$2503,INP_EOMDATA!$F$4:$F$2503,$A48))</f>
        <v>0</v>
      </c>
      <c r="W48" s="387">
        <f>IF(G48="","",SUMIFS(INP_EOMDATA!U$4:U$2503,INP_EOMDATA!$F$4:$F$2503,$A48))</f>
        <v>3</v>
      </c>
      <c r="X48" s="392">
        <f>IF(G48="","",SUMIFS(INP_EOMDATA!V$4:V$2503,INP_EOMDATA!$F$4:$F$2503,$A48))</f>
        <v>0.25</v>
      </c>
      <c r="Y48" s="387">
        <f>IF(G48="","",SUMIFS(INP_EOMDATA!W$4:W$2503,INP_EOMDATA!$F$4:$F$2503,$A48))</f>
        <v>2</v>
      </c>
      <c r="Z48" s="393">
        <f>IF(G48="","",SUMIFS(INP_EOMDATA!X$4:X$2503,INP_EOMDATA!$F$4:$F$2503,$A48))</f>
        <v>-1220</v>
      </c>
      <c r="AA48" s="393">
        <f>IF(G48="","",SUMIFS(INP_EOMDATA!Y$4:Y$2503,INP_EOMDATA!$F$4:$F$2503,$A48))</f>
        <v>844.5</v>
      </c>
      <c r="AB48" s="393">
        <f>IF(G48="","",SUMIFS(INP_EOMDATA!Z$4:Z$2503,INP_EOMDATA!$F$4:$F$2503,$A48))</f>
        <v>-376</v>
      </c>
      <c r="AC48" s="393">
        <f>IF(G48="","",SUMIFS(WORKSHEET_VC!AO$5:AO$73,WORKSHEET_VC!$AN$5:$AN$73,$G48))</f>
        <v>1500</v>
      </c>
      <c r="AD48" s="393">
        <f t="shared" si="4"/>
        <v>125</v>
      </c>
      <c r="AE48" s="393">
        <f t="shared" si="5"/>
        <v>750</v>
      </c>
      <c r="AF48" s="393">
        <f t="shared" si="6"/>
        <v>-1876</v>
      </c>
      <c r="AG48" s="415">
        <v>25</v>
      </c>
      <c r="AJ48" s="13"/>
      <c r="AM48" s="32">
        <f>IF(G48="","",COUNTIF(G5:G59,"&lt;"&amp;G48)+1)</f>
        <v>33</v>
      </c>
      <c r="AN48" s="32">
        <f>IFERROR(RANK(T48,T5:T58,0)+(AM48/100),"")</f>
        <v>10.33</v>
      </c>
      <c r="AO48" s="32">
        <f>IFERROR(RANK(AD48,AD5:AD58,1)+(AM48/100),"")</f>
        <v>28.33</v>
      </c>
      <c r="AP48" s="32">
        <f>IFERROR(RANK(AE48,AE5:AE58,1)+(AM48/100),"")</f>
        <v>17.329999999999998</v>
      </c>
      <c r="AR48" s="32">
        <f>IF(G48="","",COUNTIFS(C5:C58,C48,AM5:AM58,"&lt;"&amp;AM48)+1)</f>
        <v>2</v>
      </c>
      <c r="AS48" s="32">
        <f>IF(G48="","",COUNTIFS(C5:C58,C48,AN5:AN58,"&lt;"&amp;AN48)+1)</f>
        <v>2</v>
      </c>
      <c r="AT48" s="32">
        <f>IF(G48="","",COUNTIFS(C5:C58,C48,AO5:AO58,"&lt;"&amp;AO48)+1)</f>
        <v>2</v>
      </c>
      <c r="AU48" s="32">
        <f>IF(G48="","",COUNTIFS(C5:C58,C48,AP5:AP58,"&lt;"&amp;AP48)+1)</f>
        <v>2</v>
      </c>
      <c r="AV48" s="32">
        <f>IF(G48="","",SUMIF(AR4:AU4,$AV$3,AR48:AU48))</f>
        <v>0</v>
      </c>
      <c r="AX48" s="32">
        <f>IF(G48="","",COUNTIFS(D5:D58,D48,AM5:AM58,"&lt;"&amp;AM48)+1)</f>
        <v>33</v>
      </c>
      <c r="AY48" s="32">
        <f>IF(G48="","",COUNTIFS(D5:D58,D48,AN5:AN58,"&lt;"&amp;AN48)+1)</f>
        <v>11</v>
      </c>
      <c r="AZ48" s="32">
        <f>IF(G48="","",COUNTIFS(D5:D58,D48,AO5:AO58,"&lt;"&amp;AO48)+1)</f>
        <v>28</v>
      </c>
      <c r="BA48" s="32">
        <f>IF(G48="","",COUNTIFS(D5:D58,D48,AP5:AP58,"&lt;"&amp;AP48)+1)</f>
        <v>19</v>
      </c>
      <c r="BB48" s="32">
        <f>IF(M48="","",SUMIF(AX4:BA4,$BB$3,AX48:BA48))</f>
        <v>19</v>
      </c>
    </row>
    <row r="49" spans="1:54" ht="15" customHeight="1" x14ac:dyDescent="0.35">
      <c r="A49" t="str">
        <f t="shared" si="0"/>
        <v>AutoTrader-Subaru Orange Coast</v>
      </c>
      <c r="B49" t="str">
        <f t="shared" si="3"/>
        <v>AutoTrader</v>
      </c>
      <c r="C49" t="str">
        <f>IFERROR(VLOOKUP(G49,KEY!$D$6:$F$76,2,),"")</f>
        <v>Subaru</v>
      </c>
      <c r="D49" t="str">
        <f>IFERROR(VLOOKUP(G49,KEY!$D$6:$F$76,3,),"")</f>
        <v>PAG WEST</v>
      </c>
      <c r="E49" t="str">
        <f t="shared" si="7"/>
        <v>AutoTrader-Subaru-0</v>
      </c>
      <c r="F49" t="str">
        <f t="shared" si="8"/>
        <v>AutoTrader-PAG WEST-8</v>
      </c>
      <c r="G49" s="412" t="s">
        <v>116</v>
      </c>
      <c r="H49" s="386">
        <f>IF(G49="","",SUMIFS(INP_EOMDATA!I$4:I$2503,INP_EOMDATA!$F$4:$F$2503,$A49))</f>
        <v>0</v>
      </c>
      <c r="I49" s="387">
        <f>IF(G49="","",SUMIFS(INP_EOMDATA!J$4:J$2503,INP_EOMDATA!$F$4:$F$2503,$A49))</f>
        <v>2</v>
      </c>
      <c r="J49" s="388"/>
      <c r="K49" s="389"/>
      <c r="L49" s="387">
        <f>IF(G49="","",SUMIFS(INP_EOMDATA!K$4:K$2503,INP_EOMDATA!$F$4:$F$2503,$A49))</f>
        <v>38</v>
      </c>
      <c r="M49" s="390">
        <f>IF(G49="","",SUMIFS(INP_EOMDATA!L$4:L$2503,INP_EOMDATA!$F$4:$F$2503,$A49))</f>
        <v>1</v>
      </c>
      <c r="N49" s="391"/>
      <c r="O49" s="386">
        <f>IF(G49="","",SUMIFS(INP_EOMDATA!M$4:M$2503,INP_EOMDATA!$F$4:$F$2503,$A49))</f>
        <v>0</v>
      </c>
      <c r="P49" s="387">
        <f>IF(G49="","",SUMIFS(INP_EOMDATA!N$4:N$2503,INP_EOMDATA!$F$4:$F$2503,$A49)-O49)</f>
        <v>41</v>
      </c>
      <c r="Q49" s="387">
        <f>IF(G49="","",SUMIFS(INP_EOMDATA!O$4:O$2503,INP_EOMDATA!$F$4:$F$2503,$A49))</f>
        <v>0</v>
      </c>
      <c r="R49" s="387">
        <f>IF(G49="","",SUMIFS(INP_EOMDATA!P$4:P$2503,INP_EOMDATA!$F$4:$F$2503,$A49))</f>
        <v>3</v>
      </c>
      <c r="S49" s="387">
        <f>IF(G49="","",SUMIFS(INP_EOMDATA!Q$4:Q$2503,INP_EOMDATA!$F$4:$F$2503,$A49))</f>
        <v>3</v>
      </c>
      <c r="T49" s="392">
        <f>IF(G49="","",SUMIFS(INP_EOMDATA!R$4:R$2503,INP_EOMDATA!$F$4:$F$2503,$A49))</f>
        <v>7.3170731707317097E-2</v>
      </c>
      <c r="U49" s="386">
        <f>IF(G49="","",SUMIFS(INP_EOMDATA!S$4:S$2503,INP_EOMDATA!$F$4:$F$2503,$A49))</f>
        <v>7</v>
      </c>
      <c r="V49" s="392">
        <f>IF(G49="","",SUMIFS(INP_EOMDATA!T$4:T$2503,INP_EOMDATA!$F$4:$F$2503,$A49))</f>
        <v>0.17073170731707299</v>
      </c>
      <c r="W49" s="387">
        <f>IF(G49="","",SUMIFS(INP_EOMDATA!U$4:U$2503,INP_EOMDATA!$F$4:$F$2503,$A49))</f>
        <v>7</v>
      </c>
      <c r="X49" s="392">
        <f>IF(G49="","",SUMIFS(INP_EOMDATA!V$4:V$2503,INP_EOMDATA!$F$4:$F$2503,$A49))</f>
        <v>0.17073170731707299</v>
      </c>
      <c r="Y49" s="387">
        <f>IF(G49="","",SUMIFS(INP_EOMDATA!W$4:W$2503,INP_EOMDATA!$F$4:$F$2503,$A49))</f>
        <v>6</v>
      </c>
      <c r="Z49" s="393">
        <f>IF(G49="","",SUMIFS(INP_EOMDATA!X$4:X$2503,INP_EOMDATA!$F$4:$F$2503,$A49))</f>
        <v>7765.68</v>
      </c>
      <c r="AA49" s="393">
        <f>IF(G49="","",SUMIFS(INP_EOMDATA!Y$4:Y$2503,INP_EOMDATA!$F$4:$F$2503,$A49))</f>
        <v>949</v>
      </c>
      <c r="AB49" s="393">
        <f>IF(G49="","",SUMIFS(INP_EOMDATA!Z$4:Z$2503,INP_EOMDATA!$F$4:$F$2503,$A49))</f>
        <v>8714.68</v>
      </c>
      <c r="AC49" s="393">
        <f>IF(G49="","",SUMIFS(WORKSHEET_VC!AO$5:AO$73,WORKSHEET_VC!$AN$5:$AN$73,$G49))</f>
        <v>1500</v>
      </c>
      <c r="AD49" s="393">
        <f t="shared" si="4"/>
        <v>36.585365853658537</v>
      </c>
      <c r="AE49" s="393">
        <f t="shared" si="5"/>
        <v>500</v>
      </c>
      <c r="AF49" s="393">
        <f t="shared" si="6"/>
        <v>7214.68</v>
      </c>
      <c r="AG49" s="415">
        <v>34</v>
      </c>
      <c r="AJ49" s="13"/>
      <c r="AM49" s="32">
        <f>IF(G49="","",COUNTIF(G5:G59,"&lt;"&amp;G49)+1)</f>
        <v>44</v>
      </c>
      <c r="AN49" s="32">
        <f>IFERROR(RANK(T49,T5:T58,0)+(AM49/100),"")</f>
        <v>32.44</v>
      </c>
      <c r="AO49" s="32">
        <f>IFERROR(RANK(AD49,AD5:AD58,1)+(AM49/100),"")</f>
        <v>4.4400000000000004</v>
      </c>
      <c r="AP49" s="32">
        <f>IFERROR(RANK(AE49,AE5:AE58,1)+(AM49/100),"")</f>
        <v>7.44</v>
      </c>
      <c r="AR49" s="32">
        <f>IF(G49="","",COUNTIFS(C5:C58,C49,AM5:AM58,"&lt;"&amp;AM49)+1)</f>
        <v>1</v>
      </c>
      <c r="AS49" s="32">
        <f>IF(G49="","",COUNTIFS(C5:C58,C49,AN5:AN58,"&lt;"&amp;AN49)+1)</f>
        <v>1</v>
      </c>
      <c r="AT49" s="32">
        <f>IF(G49="","",COUNTIFS(C5:C58,C49,AO5:AO58,"&lt;"&amp;AO49)+1)</f>
        <v>1</v>
      </c>
      <c r="AU49" s="32">
        <f>IF(G49="","",COUNTIFS(C5:C58,C49,AP5:AP58,"&lt;"&amp;AP49)+1)</f>
        <v>1</v>
      </c>
      <c r="AV49" s="32">
        <f>IF(G49="","",SUMIF(AR4:AU4,$AV$3,AR49:AU49))</f>
        <v>0</v>
      </c>
      <c r="AX49" s="32">
        <f>IF(G49="","",COUNTIFS(D5:D58,D49,AM5:AM58,"&lt;"&amp;AM49)+1)</f>
        <v>44</v>
      </c>
      <c r="AY49" s="32">
        <f>IF(G49="","",COUNTIFS(D5:D58,D49,AN5:AN58,"&lt;"&amp;AN49)+1)</f>
        <v>32</v>
      </c>
      <c r="AZ49" s="32">
        <f>IF(G49="","",COUNTIFS(D5:D58,D49,AO5:AO58,"&lt;"&amp;AO49)+1)</f>
        <v>4</v>
      </c>
      <c r="BA49" s="32">
        <f>IF(G49="","",COUNTIFS(D5:D58,D49,AP5:AP58,"&lt;"&amp;AP49)+1)</f>
        <v>8</v>
      </c>
      <c r="BB49" s="32">
        <f>IF(M49="","",SUMIF(AX4:BA4,$BB$3,AX49:BA49))</f>
        <v>8</v>
      </c>
    </row>
    <row r="50" spans="1:54" ht="15" customHeight="1" x14ac:dyDescent="0.35">
      <c r="A50" t="str">
        <f t="shared" ref="A50:A58" si="9">$G$2&amp;"-"&amp;G50</f>
        <v>AutoTrader-Land Rover North Scottsdale</v>
      </c>
      <c r="B50" t="str">
        <f t="shared" ref="B50:B58" si="10">IF(G50="","",B49)</f>
        <v>AutoTrader</v>
      </c>
      <c r="C50" t="str">
        <f>IFERROR(VLOOKUP(G50,KEY!$D$6:$F$76,2,),"")</f>
        <v>LR</v>
      </c>
      <c r="D50" t="str">
        <f>IFERROR(VLOOKUP(G50,KEY!$D$6:$F$76,3,),"")</f>
        <v>PAG WEST</v>
      </c>
      <c r="E50" t="str">
        <f t="shared" si="7"/>
        <v>AutoTrader-LR-0</v>
      </c>
      <c r="F50" t="str">
        <f t="shared" si="8"/>
        <v>AutoTrader-PAG WEST-6</v>
      </c>
      <c r="G50" s="412" t="s">
        <v>117</v>
      </c>
      <c r="H50" s="386">
        <f>IF(G50="","",SUMIFS(INP_EOMDATA!I$4:I$2503,INP_EOMDATA!$F$4:$F$2503,$A50))</f>
        <v>0</v>
      </c>
      <c r="I50" s="387">
        <f>IF(G50="","",SUMIFS(INP_EOMDATA!J$4:J$2503,INP_EOMDATA!$F$4:$F$2503,$A50))</f>
        <v>6</v>
      </c>
      <c r="J50" s="388"/>
      <c r="K50" s="389"/>
      <c r="L50" s="387">
        <f>IF(G50="","",SUMIFS(INP_EOMDATA!K$4:K$2503,INP_EOMDATA!$F$4:$F$2503,$A50))</f>
        <v>14</v>
      </c>
      <c r="M50" s="390">
        <f>IF(G50="","",SUMIFS(INP_EOMDATA!L$4:L$2503,INP_EOMDATA!$F$4:$F$2503,$A50))</f>
        <v>1</v>
      </c>
      <c r="N50" s="391"/>
      <c r="O50" s="386">
        <f>IF(G50="","",SUMIFS(INP_EOMDATA!M$4:M$2503,INP_EOMDATA!$F$4:$F$2503,$A50))</f>
        <v>0</v>
      </c>
      <c r="P50" s="387">
        <f>IF(G50="","",SUMIFS(INP_EOMDATA!N$4:N$2503,INP_EOMDATA!$F$4:$F$2503,$A50)-O50)</f>
        <v>21</v>
      </c>
      <c r="Q50" s="387">
        <f>IF(G50="","",SUMIFS(INP_EOMDATA!O$4:O$2503,INP_EOMDATA!$F$4:$F$2503,$A50))</f>
        <v>1</v>
      </c>
      <c r="R50" s="387">
        <f>IF(G50="","",SUMIFS(INP_EOMDATA!P$4:P$2503,INP_EOMDATA!$F$4:$F$2503,$A50))</f>
        <v>2</v>
      </c>
      <c r="S50" s="387">
        <f>IF(G50="","",SUMIFS(INP_EOMDATA!Q$4:Q$2503,INP_EOMDATA!$F$4:$F$2503,$A50))</f>
        <v>3</v>
      </c>
      <c r="T50" s="392">
        <f>IF(G50="","",SUMIFS(INP_EOMDATA!R$4:R$2503,INP_EOMDATA!$F$4:$F$2503,$A50))</f>
        <v>0.14285714285714299</v>
      </c>
      <c r="U50" s="386">
        <f>IF(G50="","",SUMIFS(INP_EOMDATA!S$4:S$2503,INP_EOMDATA!$F$4:$F$2503,$A50))</f>
        <v>5</v>
      </c>
      <c r="V50" s="392">
        <f>IF(G50="","",SUMIFS(INP_EOMDATA!T$4:T$2503,INP_EOMDATA!$F$4:$F$2503,$A50))</f>
        <v>0.238095238095238</v>
      </c>
      <c r="W50" s="387">
        <f>IF(G50="","",SUMIFS(INP_EOMDATA!U$4:U$2503,INP_EOMDATA!$F$4:$F$2503,$A50))</f>
        <v>5</v>
      </c>
      <c r="X50" s="392">
        <f>IF(G50="","",SUMIFS(INP_EOMDATA!V$4:V$2503,INP_EOMDATA!$F$4:$F$2503,$A50))</f>
        <v>0.238095238095238</v>
      </c>
      <c r="Y50" s="387">
        <f>IF(G50="","",SUMIFS(INP_EOMDATA!W$4:W$2503,INP_EOMDATA!$F$4:$F$2503,$A50))</f>
        <v>5</v>
      </c>
      <c r="Z50" s="393">
        <f>IF(G50="","",SUMIFS(INP_EOMDATA!X$4:X$2503,INP_EOMDATA!$F$4:$F$2503,$A50))</f>
        <v>-6578.71</v>
      </c>
      <c r="AA50" s="393">
        <f>IF(G50="","",SUMIFS(INP_EOMDATA!Y$4:Y$2503,INP_EOMDATA!$F$4:$F$2503,$A50))</f>
        <v>9451.39</v>
      </c>
      <c r="AB50" s="393">
        <f>IF(G50="","",SUMIFS(INP_EOMDATA!Z$4:Z$2503,INP_EOMDATA!$F$4:$F$2503,$A50))</f>
        <v>2872.68</v>
      </c>
      <c r="AC50" s="393">
        <f>IF(G50="","",SUMIFS(WORKSHEET_VC!AO$5:AO$73,WORKSHEET_VC!$AN$5:$AN$73,$G50))</f>
        <v>1418.45</v>
      </c>
      <c r="AD50" s="393">
        <f t="shared" ref="AD50:AD53" si="11">IF(G50="","",IFERROR(AC50/P50,0))</f>
        <v>67.545238095238091</v>
      </c>
      <c r="AE50" s="393">
        <f t="shared" ref="AE50:AE53" si="12">IF(G50="","",IFERROR(AC50/S50,9999999))</f>
        <v>472.81666666666666</v>
      </c>
      <c r="AF50" s="393">
        <f t="shared" ref="AF50:AF53" si="13">IF(G50="","",AB50-AC50)</f>
        <v>1454.2299999999998</v>
      </c>
      <c r="AG50" s="415">
        <v>130</v>
      </c>
      <c r="AJ50" s="13"/>
      <c r="AM50" s="32">
        <f>IF(G50="","",COUNTIF(G5:G59,"&lt;"&amp;G50)+1)</f>
        <v>25</v>
      </c>
      <c r="AN50" s="32">
        <f>IFERROR(RANK(T50,T5:T58,0)+(AM50/100),"")</f>
        <v>19.25</v>
      </c>
      <c r="AO50" s="32">
        <f>IFERROR(RANK(AD50,AD5:AD58,1)+(AM50/100),"")</f>
        <v>10.25</v>
      </c>
      <c r="AP50" s="32">
        <f>IFERROR(RANK(AE50,AE5:AE58,1)+(AM50/100),"")</f>
        <v>6.25</v>
      </c>
      <c r="AR50" s="32">
        <f>IF(G50="","",COUNTIFS(C5:C58,C50,AM5:AM58,"&lt;"&amp;AM50)+1)</f>
        <v>2</v>
      </c>
      <c r="AS50" s="32">
        <f>IF(G50="","",COUNTIFS(C5:C58,C50,AN5:AN58,"&lt;"&amp;AN50)+1)</f>
        <v>1</v>
      </c>
      <c r="AT50" s="32">
        <f>IF(G50="","",COUNTIFS(C5:C58,C50,AO5:AO58,"&lt;"&amp;AO50)+1)</f>
        <v>1</v>
      </c>
      <c r="AU50" s="32">
        <f>IF(G50="","",COUNTIFS(C5:C58,C50,AP5:AP58,"&lt;"&amp;AP50)+1)</f>
        <v>1</v>
      </c>
      <c r="AV50" s="32">
        <f>IF(G50="","",SUMIF(AR4:AU4,$AV$3,AR50:AU50))</f>
        <v>0</v>
      </c>
      <c r="AX50" s="32">
        <f>IF(G50="","",COUNTIFS(D5:D58,D50,AM5:AM58,"&lt;"&amp;AM50)+1)</f>
        <v>25</v>
      </c>
      <c r="AY50" s="32">
        <f>IF(G50="","",COUNTIFS(D5:D58,D50,AN5:AN58,"&lt;"&amp;AN50)+1)</f>
        <v>19</v>
      </c>
      <c r="AZ50" s="32">
        <f>IF(G50="","",COUNTIFS(D5:D58,D50,AO5:AO58,"&lt;"&amp;AO50)+1)</f>
        <v>10</v>
      </c>
      <c r="BA50" s="32">
        <f>IF(G50="","",COUNTIFS(D5:D58,D50,AP5:AP58,"&lt;"&amp;AP50)+1)</f>
        <v>6</v>
      </c>
      <c r="BB50" s="32">
        <f>IF(M50="","",SUMIF(AX4:BA4,$BB$3,AX50:BA50))</f>
        <v>6</v>
      </c>
    </row>
    <row r="51" spans="1:54" ht="15.5" x14ac:dyDescent="0.35">
      <c r="A51" t="str">
        <f t="shared" si="9"/>
        <v>AutoTrader-Bentley Scottsdale</v>
      </c>
      <c r="B51" t="str">
        <f t="shared" si="10"/>
        <v>AutoTrader</v>
      </c>
      <c r="C51" t="str">
        <f>IFERROR(VLOOKUP(G51,KEY!$D$6:$F$76,2,),"")</f>
        <v>Ultra</v>
      </c>
      <c r="D51" t="str">
        <f>IFERROR(VLOOKUP(G51,KEY!$D$6:$F$76,3,),"")</f>
        <v>PAG WEST</v>
      </c>
      <c r="E51" t="str">
        <f t="shared" si="7"/>
        <v>AutoTrader-Ultra-0</v>
      </c>
      <c r="F51" t="str">
        <f t="shared" si="8"/>
        <v>AutoTrader-PAG WEST-7</v>
      </c>
      <c r="G51" s="411" t="s">
        <v>118</v>
      </c>
      <c r="H51" s="386">
        <f>IF(G51="","",SUMIFS(INP_EOMDATA!I$4:I$2503,INP_EOMDATA!$F$4:$F$2503,$A51))</f>
        <v>0</v>
      </c>
      <c r="I51" s="387">
        <f>IF(G51="","",SUMIFS(INP_EOMDATA!J$4:J$2503,INP_EOMDATA!$F$4:$F$2503,$A51))</f>
        <v>6</v>
      </c>
      <c r="J51" s="388"/>
      <c r="K51" s="389"/>
      <c r="L51" s="387">
        <f>IF(G51="","",SUMIFS(INP_EOMDATA!K$4:K$2503,INP_EOMDATA!$F$4:$F$2503,$A51))</f>
        <v>17</v>
      </c>
      <c r="M51" s="390">
        <f>IF(G51="","",SUMIFS(INP_EOMDATA!L$4:L$2503,INP_EOMDATA!$F$4:$F$2503,$A51))</f>
        <v>8</v>
      </c>
      <c r="N51" s="391"/>
      <c r="O51" s="386">
        <f>IF(G51="","",SUMIFS(INP_EOMDATA!M$4:M$2503,INP_EOMDATA!$F$4:$F$2503,$A51))</f>
        <v>0</v>
      </c>
      <c r="P51" s="387">
        <f>IF(G51="","",SUMIFS(INP_EOMDATA!N$4:N$2503,INP_EOMDATA!$F$4:$F$2503,$A51)-O51)</f>
        <v>31</v>
      </c>
      <c r="Q51" s="387">
        <f>IF(G51="","",SUMIFS(INP_EOMDATA!O$4:O$2503,INP_EOMDATA!$F$4:$F$2503,$A51))</f>
        <v>0</v>
      </c>
      <c r="R51" s="387">
        <f>IF(G51="","",SUMIFS(INP_EOMDATA!P$4:P$2503,INP_EOMDATA!$F$4:$F$2503,$A51))</f>
        <v>2</v>
      </c>
      <c r="S51" s="387">
        <f>IF(G51="","",SUMIFS(INP_EOMDATA!Q$4:Q$2503,INP_EOMDATA!$F$4:$F$2503,$A51))</f>
        <v>2</v>
      </c>
      <c r="T51" s="392">
        <f>IF(G51="","",SUMIFS(INP_EOMDATA!R$4:R$2503,INP_EOMDATA!$F$4:$F$2503,$A51))</f>
        <v>6.4516129032258104E-2</v>
      </c>
      <c r="U51" s="386">
        <f>IF(G51="","",SUMIFS(INP_EOMDATA!S$4:S$2503,INP_EOMDATA!$F$4:$F$2503,$A51))</f>
        <v>19</v>
      </c>
      <c r="V51" s="392">
        <f>IF(G51="","",SUMIFS(INP_EOMDATA!T$4:T$2503,INP_EOMDATA!$F$4:$F$2503,$A51))</f>
        <v>0.61290322580645196</v>
      </c>
      <c r="W51" s="387">
        <f>IF(G51="","",SUMIFS(INP_EOMDATA!U$4:U$2503,INP_EOMDATA!$F$4:$F$2503,$A51))</f>
        <v>19</v>
      </c>
      <c r="X51" s="392">
        <f>IF(G51="","",SUMIFS(INP_EOMDATA!V$4:V$2503,INP_EOMDATA!$F$4:$F$2503,$A51))</f>
        <v>0.61290322580645196</v>
      </c>
      <c r="Y51" s="387">
        <f>IF(G51="","",SUMIFS(INP_EOMDATA!W$4:W$2503,INP_EOMDATA!$F$4:$F$2503,$A51))</f>
        <v>19</v>
      </c>
      <c r="Z51" s="393">
        <f>IF(G51="","",SUMIFS(INP_EOMDATA!X$4:X$2503,INP_EOMDATA!$F$4:$F$2503,$A51))</f>
        <v>35230.99</v>
      </c>
      <c r="AA51" s="393">
        <f>IF(G51="","",SUMIFS(INP_EOMDATA!Y$4:Y$2503,INP_EOMDATA!$F$4:$F$2503,$A51))</f>
        <v>3425.43</v>
      </c>
      <c r="AB51" s="393">
        <f>IF(G51="","",SUMIFS(INP_EOMDATA!Z$4:Z$2503,INP_EOMDATA!$F$4:$F$2503,$A51))</f>
        <v>38656.42</v>
      </c>
      <c r="AC51" s="393">
        <f>IF(G51="","",SUMIFS(WORKSHEET_VC!AO$5:AO$73,WORKSHEET_VC!$AN$5:$AN$73,$G51))</f>
        <v>1000</v>
      </c>
      <c r="AD51" s="393">
        <f t="shared" si="11"/>
        <v>32.258064516129032</v>
      </c>
      <c r="AE51" s="393">
        <f t="shared" si="12"/>
        <v>500</v>
      </c>
      <c r="AF51" s="393">
        <f t="shared" si="13"/>
        <v>37656.42</v>
      </c>
      <c r="AG51" s="415">
        <v>151</v>
      </c>
      <c r="AJ51" s="13"/>
      <c r="AM51" s="32">
        <f>IF(G51="","",COUNTIF(G5:G59,"&lt;"&amp;G51)+1)</f>
        <v>5</v>
      </c>
      <c r="AN51" s="32">
        <f>IFERROR(RANK(T51,T5:T58,0)+(AM51/100),"")</f>
        <v>34.049999999999997</v>
      </c>
      <c r="AO51" s="32">
        <f>IFERROR(RANK(AD51,AD5:AD58,1)+(AM51/100),"")</f>
        <v>3.05</v>
      </c>
      <c r="AP51" s="32">
        <f>IFERROR(RANK(AE51,AE5:AE58,1)+(AM51/100),"")</f>
        <v>7.05</v>
      </c>
      <c r="AR51" s="32">
        <f>IF(G51="","",COUNTIFS(C5:C58,C51,AM5:AM58,"&lt;"&amp;AM51)+1)</f>
        <v>1</v>
      </c>
      <c r="AS51" s="32">
        <f>IF(G51="","",COUNTIFS(C5:C58,C51,AN5:AN58,"&lt;"&amp;AN51)+1)</f>
        <v>1</v>
      </c>
      <c r="AT51" s="32">
        <f>IF(G51="","",COUNTIFS(C5:C58,C51,AO5:AO58,"&lt;"&amp;AO51)+1)</f>
        <v>1</v>
      </c>
      <c r="AU51" s="32">
        <f>IF(G51="","",COUNTIFS(C5:C58,C51,AP5:AP58,"&lt;"&amp;AP51)+1)</f>
        <v>1</v>
      </c>
      <c r="AV51" s="32">
        <f>IF(G51="","",SUMIF(AR4:AU4,$AV$3,AR51:AU51))</f>
        <v>0</v>
      </c>
      <c r="AX51" s="32">
        <f>IF(G51="","",COUNTIFS(D5:D58,D51,AM5:AM58,"&lt;"&amp;AM51)+1)</f>
        <v>5</v>
      </c>
      <c r="AY51" s="32">
        <f>IF(G51="","",COUNTIFS(D5:D58,D51,AN5:AN58,"&lt;"&amp;AN51)+1)</f>
        <v>34</v>
      </c>
      <c r="AZ51" s="32">
        <f>IF(G51="","",COUNTIFS(D5:D58,D51,AO5:AO58,"&lt;"&amp;AO51)+1)</f>
        <v>3</v>
      </c>
      <c r="BA51" s="32">
        <f>IF(G51="","",COUNTIFS(D5:D58,D51,AP5:AP58,"&lt;"&amp;AP51)+1)</f>
        <v>7</v>
      </c>
      <c r="BB51" s="32">
        <f>IF(M51="","",SUMIF(AX4:BA4,$BB$3,AX51:BA51))</f>
        <v>7</v>
      </c>
    </row>
    <row r="52" spans="1:54" ht="15.5" x14ac:dyDescent="0.35">
      <c r="A52" t="str">
        <f t="shared" si="9"/>
        <v>AutoTrader-Genesis of Round Rock</v>
      </c>
      <c r="B52" t="str">
        <f t="shared" si="10"/>
        <v>AutoTrader</v>
      </c>
      <c r="C52" t="str">
        <f>IFERROR(VLOOKUP(G52,KEY!$D$6:$F$76,2,),"")</f>
        <v>Genesis</v>
      </c>
      <c r="D52" t="str">
        <f>IFERROR(VLOOKUP(G52,KEY!$D$6:$F$76,3,),"")</f>
        <v>PAG WEST</v>
      </c>
      <c r="E52" t="str">
        <f t="shared" si="7"/>
        <v>AutoTrader-Genesis-0</v>
      </c>
      <c r="F52" t="str">
        <f t="shared" si="8"/>
        <v>AutoTrader-PAG WEST-2</v>
      </c>
      <c r="G52" s="411" t="s">
        <v>119</v>
      </c>
      <c r="H52" s="386">
        <f>IF(G52="","",SUMIFS(INP_EOMDATA!I$4:I$2503,INP_EOMDATA!$F$4:$F$2503,$A52))</f>
        <v>0</v>
      </c>
      <c r="I52" s="387">
        <f>IF(G52="","",SUMIFS(INP_EOMDATA!J$4:J$2503,INP_EOMDATA!$F$4:$F$2503,$A52))</f>
        <v>3</v>
      </c>
      <c r="J52" s="388"/>
      <c r="K52" s="389"/>
      <c r="L52" s="387">
        <f>IF(G52="","",SUMIFS(INP_EOMDATA!K$4:K$2503,INP_EOMDATA!$F$4:$F$2503,$A52))</f>
        <v>26</v>
      </c>
      <c r="M52" s="390">
        <f>IF(G52="","",SUMIFS(INP_EOMDATA!L$4:L$2503,INP_EOMDATA!$F$4:$F$2503,$A52))</f>
        <v>0</v>
      </c>
      <c r="N52" s="391"/>
      <c r="O52" s="386">
        <f>IF(G52="","",SUMIFS(INP_EOMDATA!M$4:M$2503,INP_EOMDATA!$F$4:$F$2503,$A52))</f>
        <v>0</v>
      </c>
      <c r="P52" s="387">
        <f>IF(G52="","",SUMIFS(INP_EOMDATA!N$4:N$2503,INP_EOMDATA!$F$4:$F$2503,$A52)-O52)</f>
        <v>29</v>
      </c>
      <c r="Q52" s="387">
        <f>IF(G52="","",SUMIFS(INP_EOMDATA!O$4:O$2503,INP_EOMDATA!$F$4:$F$2503,$A52))</f>
        <v>0</v>
      </c>
      <c r="R52" s="387">
        <f>IF(G52="","",SUMIFS(INP_EOMDATA!P$4:P$2503,INP_EOMDATA!$F$4:$F$2503,$A52))</f>
        <v>3</v>
      </c>
      <c r="S52" s="387">
        <f>IF(G52="","",SUMIFS(INP_EOMDATA!Q$4:Q$2503,INP_EOMDATA!$F$4:$F$2503,$A52))</f>
        <v>3</v>
      </c>
      <c r="T52" s="392">
        <f>IF(G52="","",SUMIFS(INP_EOMDATA!R$4:R$2503,INP_EOMDATA!$F$4:$F$2503,$A52))</f>
        <v>0.10344827586206901</v>
      </c>
      <c r="U52" s="386">
        <f>IF(G52="","",SUMIFS(INP_EOMDATA!S$4:S$2503,INP_EOMDATA!$F$4:$F$2503,$A52))</f>
        <v>2</v>
      </c>
      <c r="V52" s="392">
        <f>IF(G52="","",SUMIFS(INP_EOMDATA!T$4:T$2503,INP_EOMDATA!$F$4:$F$2503,$A52))</f>
        <v>6.8965517241379296E-2</v>
      </c>
      <c r="W52" s="387">
        <f>IF(G52="","",SUMIFS(INP_EOMDATA!U$4:U$2503,INP_EOMDATA!$F$4:$F$2503,$A52))</f>
        <v>2</v>
      </c>
      <c r="X52" s="392">
        <f>IF(G52="","",SUMIFS(INP_EOMDATA!V$4:V$2503,INP_EOMDATA!$F$4:$F$2503,$A52))</f>
        <v>6.8965517241379296E-2</v>
      </c>
      <c r="Y52" s="387">
        <f>IF(G52="","",SUMIFS(INP_EOMDATA!W$4:W$2503,INP_EOMDATA!$F$4:$F$2503,$A52))</f>
        <v>2</v>
      </c>
      <c r="Z52" s="393">
        <f>IF(G52="","",SUMIFS(INP_EOMDATA!X$4:X$2503,INP_EOMDATA!$F$4:$F$2503,$A52))</f>
        <v>-1652.28</v>
      </c>
      <c r="AA52" s="393">
        <f>IF(G52="","",SUMIFS(INP_EOMDATA!Y$4:Y$2503,INP_EOMDATA!$F$4:$F$2503,$A52))</f>
        <v>14369.22</v>
      </c>
      <c r="AB52" s="393">
        <f>IF(G52="","",SUMIFS(INP_EOMDATA!Z$4:Z$2503,INP_EOMDATA!$F$4:$F$2503,$A52))</f>
        <v>12716.94</v>
      </c>
      <c r="AC52" s="393">
        <f>IF(G52="","",SUMIFS(WORKSHEET_VC!AO$5:AO$73,WORKSHEET_VC!$AN$5:$AN$73,$G52))</f>
        <v>750.01</v>
      </c>
      <c r="AD52" s="393">
        <f t="shared" si="11"/>
        <v>25.86241379310345</v>
      </c>
      <c r="AE52" s="393">
        <f t="shared" si="12"/>
        <v>250.00333333333333</v>
      </c>
      <c r="AF52" s="393">
        <f t="shared" si="13"/>
        <v>11966.93</v>
      </c>
      <c r="AG52" s="415">
        <v>122</v>
      </c>
      <c r="AJ52" s="13"/>
      <c r="AM52" s="32">
        <f>IF(G52="","",COUNTIF(G5:G59,"&lt;"&amp;G52)+1)</f>
        <v>17</v>
      </c>
      <c r="AN52" s="32">
        <f>IFERROR(RANK(T52,T5:T58,0)+(AM52/100),"")</f>
        <v>26.17</v>
      </c>
      <c r="AO52" s="32">
        <f>IFERROR(RANK(AD52,AD5:AD58,1)+(AM52/100),"")</f>
        <v>1.17</v>
      </c>
      <c r="AP52" s="32">
        <f>IFERROR(RANK(AE52,AE5:AE58,1)+(AM52/100),"")</f>
        <v>2.17</v>
      </c>
      <c r="AR52" s="32">
        <f>IF(G52="","",COUNTIFS(C5:C58,C52,AM5:AM58,"&lt;"&amp;AM52)+1)</f>
        <v>1</v>
      </c>
      <c r="AS52" s="32">
        <f>IF(G52="","",COUNTIFS(C5:C58,C52,AN5:AN58,"&lt;"&amp;AN52)+1)</f>
        <v>1</v>
      </c>
      <c r="AT52" s="32">
        <f>IF(G52="","",COUNTIFS(C5:C58,C52,AO5:AO58,"&lt;"&amp;AO52)+1)</f>
        <v>1</v>
      </c>
      <c r="AU52" s="32">
        <f>IF(G52="","",COUNTIFS(C5:C58,C52,AP5:AP58,"&lt;"&amp;AP52)+1)</f>
        <v>1</v>
      </c>
      <c r="AV52" s="32">
        <f>IF(G52="","",SUMIF(AR4:AU4,$AV$3,AR52:AU52))</f>
        <v>0</v>
      </c>
      <c r="AX52" s="32">
        <f>IF(G52="","",COUNTIFS(D5:D58,D52,AM5:AM58,"&lt;"&amp;AM52)+1)</f>
        <v>17</v>
      </c>
      <c r="AY52" s="32">
        <f>IF(G52="","",COUNTIFS(D5:D58,D52,AN5:AN58,"&lt;"&amp;AN52)+1)</f>
        <v>26</v>
      </c>
      <c r="AZ52" s="32">
        <f>IF(G52="","",COUNTIFS(D5:D58,D52,AO5:AO58,"&lt;"&amp;AO52)+1)</f>
        <v>1</v>
      </c>
      <c r="BA52" s="32">
        <f>IF(G52="","",COUNTIFS(D5:D58,D52,AP5:AP58,"&lt;"&amp;AP52)+1)</f>
        <v>2</v>
      </c>
      <c r="BB52" s="32">
        <f>IF(M52="","",SUMIF(AX4:BA4,$BB$3,AX52:BA52))</f>
        <v>2</v>
      </c>
    </row>
    <row r="53" spans="1:54" ht="15.5" x14ac:dyDescent="0.35">
      <c r="A53" t="str">
        <f t="shared" si="9"/>
        <v>AutoTrader-</v>
      </c>
      <c r="B53" t="str">
        <f t="shared" si="10"/>
        <v/>
      </c>
      <c r="C53" t="str">
        <f>IFERROR(VLOOKUP(G53,KEY!$D$6:$F$76,2,),"")</f>
        <v/>
      </c>
      <c r="D53" t="str">
        <f>IFERROR(VLOOKUP(G53,KEY!$D$6:$F$76,3,),"")</f>
        <v/>
      </c>
      <c r="E53" t="str">
        <f t="shared" si="7"/>
        <v/>
      </c>
      <c r="F53" t="str">
        <f t="shared" si="8"/>
        <v/>
      </c>
      <c r="G53" s="411"/>
      <c r="H53" s="386" t="str">
        <f>IF(G53="","",SUMIFS(INP_EOMDATA!I$4:I$2503,INP_EOMDATA!$F$4:$F$2503,$A53))</f>
        <v/>
      </c>
      <c r="I53" s="387" t="str">
        <f>IF(G53="","",SUMIFS(INP_EOMDATA!J$4:J$2503,INP_EOMDATA!$F$4:$F$2503,$A53))</f>
        <v/>
      </c>
      <c r="J53" s="388"/>
      <c r="K53" s="389"/>
      <c r="L53" s="387" t="str">
        <f>IF(G53="","",SUMIFS(INP_EOMDATA!K$4:K$2503,INP_EOMDATA!$F$4:$F$2503,$A53))</f>
        <v/>
      </c>
      <c r="M53" s="390" t="str">
        <f>IF(G53="","",SUMIFS(INP_EOMDATA!L$4:L$2503,INP_EOMDATA!$F$4:$F$2503,$A53))</f>
        <v/>
      </c>
      <c r="N53" s="391"/>
      <c r="O53" s="386" t="str">
        <f>IF(G53="","",SUMIFS(INP_EOMDATA!M$4:M$2503,INP_EOMDATA!$F$4:$F$2503,$A53))</f>
        <v/>
      </c>
      <c r="P53" s="387" t="str">
        <f>IF(G53="","",SUMIFS(INP_EOMDATA!N$4:N$2503,INP_EOMDATA!$F$4:$F$2503,$A53)-O53)</f>
        <v/>
      </c>
      <c r="Q53" s="387" t="str">
        <f>IF(G53="","",SUMIFS(INP_EOMDATA!O$4:O$2503,INP_EOMDATA!$F$4:$F$2503,$A53))</f>
        <v/>
      </c>
      <c r="R53" s="387" t="str">
        <f>IF(G53="","",SUMIFS(INP_EOMDATA!P$4:P$2503,INP_EOMDATA!$F$4:$F$2503,$A53))</f>
        <v/>
      </c>
      <c r="S53" s="387" t="str">
        <f>IF(G53="","",SUMIFS(INP_EOMDATA!Q$4:Q$2503,INP_EOMDATA!$F$4:$F$2503,$A53))</f>
        <v/>
      </c>
      <c r="T53" s="392" t="str">
        <f>IF(G53="","",SUMIFS(INP_EOMDATA!R$4:R$2503,INP_EOMDATA!$F$4:$F$2503,$A53))</f>
        <v/>
      </c>
      <c r="U53" s="386" t="str">
        <f>IF(G53="","",SUMIFS(INP_EOMDATA!S$4:S$2503,INP_EOMDATA!$F$4:$F$2503,$A53))</f>
        <v/>
      </c>
      <c r="V53" s="392" t="str">
        <f>IF(G53="","",SUMIFS(INP_EOMDATA!T$4:T$2503,INP_EOMDATA!$F$4:$F$2503,$A53))</f>
        <v/>
      </c>
      <c r="W53" s="387" t="str">
        <f>IF(G53="","",SUMIFS(INP_EOMDATA!U$4:U$2503,INP_EOMDATA!$F$4:$F$2503,$A53))</f>
        <v/>
      </c>
      <c r="X53" s="392" t="str">
        <f>IF(G53="","",SUMIFS(INP_EOMDATA!V$4:V$2503,INP_EOMDATA!$F$4:$F$2503,$A53))</f>
        <v/>
      </c>
      <c r="Y53" s="387" t="str">
        <f>IF(G53="","",SUMIFS(INP_EOMDATA!W$4:W$2503,INP_EOMDATA!$F$4:$F$2503,$A53))</f>
        <v/>
      </c>
      <c r="Z53" s="393" t="str">
        <f>IF(G53="","",SUMIFS(INP_EOMDATA!X$4:X$2503,INP_EOMDATA!$F$4:$F$2503,$A53))</f>
        <v/>
      </c>
      <c r="AA53" s="393" t="str">
        <f>IF(G53="","",SUMIFS(INP_EOMDATA!Y$4:Y$2503,INP_EOMDATA!$F$4:$F$2503,$A53))</f>
        <v/>
      </c>
      <c r="AB53" s="393" t="str">
        <f>IF(G53="","",SUMIFS(INP_EOMDATA!Z$4:Z$2503,INP_EOMDATA!$F$4:$F$2503,$A53))</f>
        <v/>
      </c>
      <c r="AC53" s="393" t="str">
        <f>IF(G53="","",SUMIFS(WORKSHEET_VC!AO$5:AO$73,WORKSHEET_VC!$AN$5:$AN$73,$G53))</f>
        <v/>
      </c>
      <c r="AD53" s="393" t="str">
        <f t="shared" si="11"/>
        <v/>
      </c>
      <c r="AE53" s="393" t="str">
        <f t="shared" si="12"/>
        <v/>
      </c>
      <c r="AF53" s="393" t="str">
        <f t="shared" si="13"/>
        <v/>
      </c>
      <c r="AG53" s="415"/>
      <c r="AJ53" s="13"/>
      <c r="AM53" s="32" t="str">
        <f>IF(G53="","",COUNTIF(G5:G59,"&lt;"&amp;G53)+1)</f>
        <v/>
      </c>
      <c r="AN53" s="32" t="str">
        <f>IFERROR(RANK(T53,T5:T58,0)+(AM53/100),"")</f>
        <v/>
      </c>
      <c r="AO53" s="32" t="str">
        <f>IFERROR(RANK(AD53,AD5:AD58,1)+(AM53/100),"")</f>
        <v/>
      </c>
      <c r="AP53" s="32" t="str">
        <f>IFERROR(RANK(AE53,AE5:AE58,1)+(AM53/100),"")</f>
        <v/>
      </c>
      <c r="AR53" s="32" t="str">
        <f>IF(G53="","",COUNTIFS(C5:C58,C53,AM5:AM58,"&lt;"&amp;AM53)+1)</f>
        <v/>
      </c>
      <c r="AS53" s="32" t="str">
        <f>IF(G53="","",COUNTIFS(C5:C58,C53,AN5:AN58,"&lt;"&amp;AN53)+1)</f>
        <v/>
      </c>
      <c r="AT53" s="32" t="str">
        <f>IF(G53="","",COUNTIFS(C5:C58,C53,AO5:AO58,"&lt;"&amp;AO53)+1)</f>
        <v/>
      </c>
      <c r="AU53" s="32" t="str">
        <f>IF(G53="","",COUNTIFS(C5:C58,C53,AP5:AP58,"&lt;"&amp;AP53)+1)</f>
        <v/>
      </c>
      <c r="AV53" s="32" t="str">
        <f>IF(G53="","",SUMIF(AR4:AU4,$AV$3,AR53:AU53))</f>
        <v/>
      </c>
      <c r="AX53" s="32" t="str">
        <f>IF(G53="","",COUNTIFS(D5:D58,D53,AM5:AM58,"&lt;"&amp;AM53)+1)</f>
        <v/>
      </c>
      <c r="AY53" s="32" t="str">
        <f>IF(G53="","",COUNTIFS(D5:D58,D53,AN5:AN58,"&lt;"&amp;AN53)+1)</f>
        <v/>
      </c>
      <c r="AZ53" s="32" t="str">
        <f>IF(G53="","",COUNTIFS(D5:D58,D53,AO5:AO58,"&lt;"&amp;AO53)+1)</f>
        <v/>
      </c>
      <c r="BA53" s="32" t="str">
        <f>IF(G53="","",COUNTIFS(D5:D58,D53,AP5:AP58,"&lt;"&amp;AP53)+1)</f>
        <v/>
      </c>
      <c r="BB53" s="32" t="str">
        <f>IF(M53="","",SUMIF(AX4:BA4,$BB$3,AX53:BA53))</f>
        <v/>
      </c>
    </row>
    <row r="54" spans="1:54" ht="15.5" x14ac:dyDescent="0.35">
      <c r="A54" t="str">
        <f t="shared" si="9"/>
        <v>AutoTrader-</v>
      </c>
      <c r="B54" t="str">
        <f t="shared" si="10"/>
        <v/>
      </c>
      <c r="C54" t="str">
        <f>IFERROR(VLOOKUP(G54,KEY!$D$6:$F$76,2,),"")</f>
        <v/>
      </c>
      <c r="D54" t="str">
        <f>IFERROR(VLOOKUP(G54,KEY!$D$6:$F$76,3,),"")</f>
        <v/>
      </c>
      <c r="E54" t="str">
        <f t="shared" si="7"/>
        <v/>
      </c>
      <c r="F54" t="str">
        <f t="shared" si="8"/>
        <v/>
      </c>
      <c r="G54" s="411"/>
      <c r="H54" s="386" t="str">
        <f>IF(G54="","",SUMIFS(INP_EOMDATA!I$4:I$2503,INP_EOMDATA!$F$4:$F$2503,$A54))</f>
        <v/>
      </c>
      <c r="I54" s="387" t="str">
        <f>IF(G54="","",SUMIFS(INP_EOMDATA!J$4:J$2503,INP_EOMDATA!$F$4:$F$2503,$A54))</f>
        <v/>
      </c>
      <c r="J54" s="388"/>
      <c r="K54" s="389"/>
      <c r="L54" s="387" t="str">
        <f>IF(G54="","",SUMIFS(INP_EOMDATA!K$4:K$2503,INP_EOMDATA!$F$4:$F$2503,$A54))</f>
        <v/>
      </c>
      <c r="M54" s="390" t="str">
        <f>IF(G54="","",SUMIFS(INP_EOMDATA!L$4:L$2503,INP_EOMDATA!$F$4:$F$2503,$A54))</f>
        <v/>
      </c>
      <c r="N54" s="391"/>
      <c r="O54" s="386" t="str">
        <f>IF(G54="","",SUMIFS(INP_EOMDATA!M$4:M$2503,INP_EOMDATA!$F$4:$F$2503,$A54))</f>
        <v/>
      </c>
      <c r="P54" s="387" t="str">
        <f>IF(G54="","",SUMIFS(INP_EOMDATA!N$4:N$2503,INP_EOMDATA!$F$4:$F$2503,$A54)-O54)</f>
        <v/>
      </c>
      <c r="Q54" s="387" t="str">
        <f>IF(G54="","",SUMIFS(INP_EOMDATA!O$4:O$2503,INP_EOMDATA!$F$4:$F$2503,$A54))</f>
        <v/>
      </c>
      <c r="R54" s="387" t="str">
        <f>IF(G54="","",SUMIFS(INP_EOMDATA!P$4:P$2503,INP_EOMDATA!$F$4:$F$2503,$A54))</f>
        <v/>
      </c>
      <c r="S54" s="387" t="str">
        <f>IF(G54="","",SUMIFS(INP_EOMDATA!Q$4:Q$2503,INP_EOMDATA!$F$4:$F$2503,$A54))</f>
        <v/>
      </c>
      <c r="T54" s="392" t="str">
        <f>IF(G54="","",SUMIFS(INP_EOMDATA!R$4:R$2503,INP_EOMDATA!$F$4:$F$2503,$A54))</f>
        <v/>
      </c>
      <c r="U54" s="386" t="str">
        <f>IF(G54="","",SUMIFS(INP_EOMDATA!S$4:S$2503,INP_EOMDATA!$F$4:$F$2503,$A54))</f>
        <v/>
      </c>
      <c r="V54" s="392" t="str">
        <f>IF(G54="","",SUMIFS(INP_EOMDATA!T$4:T$2503,INP_EOMDATA!$F$4:$F$2503,$A54))</f>
        <v/>
      </c>
      <c r="W54" s="387" t="str">
        <f>IF(G54="","",SUMIFS(INP_EOMDATA!U$4:U$2503,INP_EOMDATA!$F$4:$F$2503,$A54))</f>
        <v/>
      </c>
      <c r="X54" s="392" t="str">
        <f>IF(G54="","",SUMIFS(INP_EOMDATA!V$4:V$2503,INP_EOMDATA!$F$4:$F$2503,$A54))</f>
        <v/>
      </c>
      <c r="Y54" s="387" t="str">
        <f>IF(G54="","",SUMIFS(INP_EOMDATA!W$4:W$2503,INP_EOMDATA!$F$4:$F$2503,$A54))</f>
        <v/>
      </c>
      <c r="Z54" s="393" t="str">
        <f>IF(G54="","",SUMIFS(INP_EOMDATA!X$4:X$2503,INP_EOMDATA!$F$4:$F$2503,$A54))</f>
        <v/>
      </c>
      <c r="AA54" s="393" t="str">
        <f>IF(G54="","",SUMIFS(INP_EOMDATA!Y$4:Y$2503,INP_EOMDATA!$F$4:$F$2503,$A54))</f>
        <v/>
      </c>
      <c r="AB54" s="393" t="str">
        <f>IF(G54="","",SUMIFS(INP_EOMDATA!Z$4:Z$2503,INP_EOMDATA!$F$4:$F$2503,$A54))</f>
        <v/>
      </c>
      <c r="AC54" s="393" t="str">
        <f>IF(G54="","",SUMIFS(WORKSHEET_VC!AO$5:AO$73,WORKSHEET_VC!$AN$5:$AN$73,$G54))</f>
        <v/>
      </c>
      <c r="AD54" s="393" t="str">
        <f t="shared" ref="AD54:AD58" si="14">IF(G54="","",IFERROR(AC54/P54,0))</f>
        <v/>
      </c>
      <c r="AE54" s="393" t="str">
        <f t="shared" ref="AE54:AE58" si="15">IF(G54="","",IFERROR(AC54/S54,9999999))</f>
        <v/>
      </c>
      <c r="AF54" s="393" t="str">
        <f t="shared" ref="AF54:AF58" si="16">IF(G54="","",AB54-AC54)</f>
        <v/>
      </c>
      <c r="AG54" s="415"/>
      <c r="AJ54" s="13"/>
      <c r="AM54" s="32" t="str">
        <f>IF(G54="","",COUNTIF(G5:G59,"&lt;"&amp;G54)+1)</f>
        <v/>
      </c>
      <c r="AN54" s="32" t="str">
        <f>IFERROR(RANK(T54,T5:T58,0)+(AM54/100),"")</f>
        <v/>
      </c>
      <c r="AO54" s="32" t="str">
        <f>IFERROR(RANK(AD54,AD5:AD58,1)+(AM54/100),"")</f>
        <v/>
      </c>
      <c r="AP54" s="32" t="str">
        <f>IFERROR(RANK(AE54,AE5:AE58,1)+(AM54/100),"")</f>
        <v/>
      </c>
      <c r="AR54" s="32" t="str">
        <f>IF(G54="","",COUNTIFS(C5:C58,C54,AM5:AM58,"&lt;"&amp;AM54)+1)</f>
        <v/>
      </c>
      <c r="AS54" s="32" t="str">
        <f>IF(G54="","",COUNTIFS(C5:C58,C54,AN5:AN58,"&lt;"&amp;AN54)+1)</f>
        <v/>
      </c>
      <c r="AT54" s="32" t="str">
        <f>IF(G54="","",COUNTIFS(C5:C58,C54,AO5:AO58,"&lt;"&amp;AO54)+1)</f>
        <v/>
      </c>
      <c r="AU54" s="32" t="str">
        <f>IF(G54="","",COUNTIFS(C5:C58,C54,AP5:AP58,"&lt;"&amp;AP54)+1)</f>
        <v/>
      </c>
      <c r="AV54" s="32" t="str">
        <f>IF(G54="","",SUMIF(AR4:AU4,$AV$3,AR54:AU54))</f>
        <v/>
      </c>
      <c r="AX54" s="32" t="str">
        <f>IF(G54="","",COUNTIFS(D5:D58,D54,AM5:AM58,"&lt;"&amp;AM54)+1)</f>
        <v/>
      </c>
      <c r="AY54" s="32" t="str">
        <f>IF(G54="","",COUNTIFS(D5:D58,D54,AN5:AN58,"&lt;"&amp;AN54)+1)</f>
        <v/>
      </c>
      <c r="AZ54" s="32" t="str">
        <f>IF(G54="","",COUNTIFS(D5:D58,D54,AO5:AO58,"&lt;"&amp;AO54)+1)</f>
        <v/>
      </c>
      <c r="BA54" s="32" t="str">
        <f>IF(G54="","",COUNTIFS(D5:D58,D54,AP5:AP58,"&lt;"&amp;AP54)+1)</f>
        <v/>
      </c>
      <c r="BB54" s="32" t="str">
        <f>IF(M54="","",SUMIF(AX4:BA4,$BB$3,AX54:BA54))</f>
        <v/>
      </c>
    </row>
    <row r="55" spans="1:54" x14ac:dyDescent="0.35">
      <c r="A55" t="str">
        <f t="shared" si="9"/>
        <v>AutoTrader-</v>
      </c>
      <c r="B55" t="str">
        <f t="shared" si="10"/>
        <v/>
      </c>
      <c r="C55" t="str">
        <f>IFERROR(VLOOKUP(G55,KEY!$D$6:$F$76,2,),"")</f>
        <v/>
      </c>
      <c r="D55" t="str">
        <f>IFERROR(VLOOKUP(G55,KEY!$D$6:$F$76,3,),"")</f>
        <v/>
      </c>
      <c r="E55" t="str">
        <f t="shared" si="7"/>
        <v/>
      </c>
      <c r="F55" t="str">
        <f t="shared" si="8"/>
        <v/>
      </c>
      <c r="G55" s="412"/>
      <c r="H55" s="386" t="str">
        <f>IF(G55="","",SUMIFS(INP_EOMDATA!I$4:I$2503,INP_EOMDATA!$F$4:$F$2503,$A55))</f>
        <v/>
      </c>
      <c r="I55" s="387" t="str">
        <f>IF(G55="","",SUMIFS(INP_EOMDATA!J$4:J$2503,INP_EOMDATA!$F$4:$F$2503,$A55))</f>
        <v/>
      </c>
      <c r="J55" s="388"/>
      <c r="K55" s="389"/>
      <c r="L55" s="387" t="str">
        <f>IF(G55="","",SUMIFS(INP_EOMDATA!K$4:K$2503,INP_EOMDATA!$F$4:$F$2503,$A55))</f>
        <v/>
      </c>
      <c r="M55" s="390" t="str">
        <f>IF(G55="","",SUMIFS(INP_EOMDATA!L$4:L$2503,INP_EOMDATA!$F$4:$F$2503,$A55))</f>
        <v/>
      </c>
      <c r="N55" s="391"/>
      <c r="O55" s="386" t="str">
        <f>IF(G55="","",SUMIFS(INP_EOMDATA!M$4:M$2503,INP_EOMDATA!$F$4:$F$2503,$A55))</f>
        <v/>
      </c>
      <c r="P55" s="387" t="str">
        <f>IF(G55="","",SUMIFS(INP_EOMDATA!N$4:N$2503,INP_EOMDATA!$F$4:$F$2503,$A55)-O55)</f>
        <v/>
      </c>
      <c r="Q55" s="387" t="str">
        <f>IF(G55="","",SUMIFS(INP_EOMDATA!O$4:O$2503,INP_EOMDATA!$F$4:$F$2503,$A55))</f>
        <v/>
      </c>
      <c r="R55" s="387" t="str">
        <f>IF(G55="","",SUMIFS(INP_EOMDATA!P$4:P$2503,INP_EOMDATA!$F$4:$F$2503,$A55))</f>
        <v/>
      </c>
      <c r="S55" s="387" t="str">
        <f>IF(G55="","",SUMIFS(INP_EOMDATA!Q$4:Q$2503,INP_EOMDATA!$F$4:$F$2503,$A55))</f>
        <v/>
      </c>
      <c r="T55" s="392" t="str">
        <f>IF(G55="","",SUMIFS(INP_EOMDATA!R$4:R$2503,INP_EOMDATA!$F$4:$F$2503,$A55))</f>
        <v/>
      </c>
      <c r="U55" s="386" t="str">
        <f>IF(G55="","",SUMIFS(INP_EOMDATA!S$4:S$2503,INP_EOMDATA!$F$4:$F$2503,$A55))</f>
        <v/>
      </c>
      <c r="V55" s="392" t="str">
        <f>IF(G55="","",SUMIFS(INP_EOMDATA!T$4:T$2503,INP_EOMDATA!$F$4:$F$2503,$A55))</f>
        <v/>
      </c>
      <c r="W55" s="387" t="str">
        <f>IF(G55="","",SUMIFS(INP_EOMDATA!U$4:U$2503,INP_EOMDATA!$F$4:$F$2503,$A55))</f>
        <v/>
      </c>
      <c r="X55" s="392" t="str">
        <f>IF(G55="","",SUMIFS(INP_EOMDATA!V$4:V$2503,INP_EOMDATA!$F$4:$F$2503,$A55))</f>
        <v/>
      </c>
      <c r="Y55" s="387" t="str">
        <f>IF(G55="","",SUMIFS(INP_EOMDATA!W$4:W$2503,INP_EOMDATA!$F$4:$F$2503,$A55))</f>
        <v/>
      </c>
      <c r="Z55" s="393" t="str">
        <f>IF(G55="","",SUMIFS(INP_EOMDATA!X$4:X$2503,INP_EOMDATA!$F$4:$F$2503,$A55))</f>
        <v/>
      </c>
      <c r="AA55" s="393" t="str">
        <f>IF(G55="","",SUMIFS(INP_EOMDATA!Y$4:Y$2503,INP_EOMDATA!$F$4:$F$2503,$A55))</f>
        <v/>
      </c>
      <c r="AB55" s="393" t="str">
        <f>IF(G55="","",SUMIFS(INP_EOMDATA!Z$4:Z$2503,INP_EOMDATA!$F$4:$F$2503,$A55))</f>
        <v/>
      </c>
      <c r="AC55" s="393" t="str">
        <f>IF(G55="","",SUMIFS(WORKSHEET_VC!AO$5:AO$73,WORKSHEET_VC!$AN$5:$AN$73,$G55))</f>
        <v/>
      </c>
      <c r="AD55" s="393" t="str">
        <f t="shared" si="14"/>
        <v/>
      </c>
      <c r="AE55" s="393" t="str">
        <f t="shared" si="15"/>
        <v/>
      </c>
      <c r="AF55" s="393" t="str">
        <f t="shared" si="16"/>
        <v/>
      </c>
      <c r="AG55" s="415"/>
      <c r="AJ55" s="13"/>
      <c r="AM55" s="32" t="str">
        <f>IF(G55="","",COUNTIF(G5:G59,"&lt;"&amp;G55)+1)</f>
        <v/>
      </c>
      <c r="AN55" s="32" t="str">
        <f>IFERROR(RANK(T55,T5:T58,0)+(AM55/100),"")</f>
        <v/>
      </c>
      <c r="AO55" s="32" t="str">
        <f>IFERROR(RANK(AD55,AD5:AD58,1)+(AM55/100),"")</f>
        <v/>
      </c>
      <c r="AP55" s="32" t="str">
        <f>IFERROR(RANK(AE55,AE5:AE58,1)+(AM55/100),"")</f>
        <v/>
      </c>
      <c r="AR55" s="32" t="str">
        <f>IF(G55="","",COUNTIFS(C5:C58,C55,AM5:AM58,"&lt;"&amp;AM55)+1)</f>
        <v/>
      </c>
      <c r="AS55" s="32" t="str">
        <f>IF(G55="","",COUNTIFS(C5:C58,C55,AN5:AN58,"&lt;"&amp;AN55)+1)</f>
        <v/>
      </c>
      <c r="AT55" s="32" t="str">
        <f>IF(G55="","",COUNTIFS(C5:C58,C55,AO5:AO58,"&lt;"&amp;AO55)+1)</f>
        <v/>
      </c>
      <c r="AU55" s="32" t="str">
        <f>IF(G55="","",COUNTIFS(C5:C58,C55,AP5:AP58,"&lt;"&amp;AP55)+1)</f>
        <v/>
      </c>
      <c r="AV55" s="32" t="str">
        <f>IF(G55="","",SUMIF(AR4:AU4,$AV$3,AR55:AU55))</f>
        <v/>
      </c>
      <c r="AX55" s="32" t="str">
        <f>IF(G55="","",COUNTIFS(D5:D58,D55,AM5:AM58,"&lt;"&amp;AM55)+1)</f>
        <v/>
      </c>
      <c r="AY55" s="32" t="str">
        <f>IF(G55="","",COUNTIFS(D5:D58,D55,AN5:AN58,"&lt;"&amp;AN55)+1)</f>
        <v/>
      </c>
      <c r="AZ55" s="32" t="str">
        <f>IF(G55="","",COUNTIFS(D5:D58,D55,AO5:AO58,"&lt;"&amp;AO55)+1)</f>
        <v/>
      </c>
      <c r="BA55" s="32" t="str">
        <f>IF(G55="","",COUNTIFS(D5:D58,D55,AP5:AP58,"&lt;"&amp;AP55)+1)</f>
        <v/>
      </c>
      <c r="BB55" s="32" t="str">
        <f>IF(M55="","",SUMIF(AX4:BA4,$BB$3,AX55:BA55))</f>
        <v/>
      </c>
    </row>
    <row r="56" spans="1:54" x14ac:dyDescent="0.35">
      <c r="A56" t="str">
        <f t="shared" si="9"/>
        <v>AutoTrader-</v>
      </c>
      <c r="B56" t="str">
        <f t="shared" si="10"/>
        <v/>
      </c>
      <c r="C56" t="str">
        <f>IFERROR(VLOOKUP(G56,KEY!$D$6:$F$76,2,),"")</f>
        <v/>
      </c>
      <c r="D56" t="str">
        <f>IFERROR(VLOOKUP(G56,KEY!$D$6:$F$76,3,),"")</f>
        <v/>
      </c>
      <c r="E56" t="str">
        <f t="shared" si="7"/>
        <v/>
      </c>
      <c r="F56" t="str">
        <f t="shared" si="8"/>
        <v/>
      </c>
      <c r="G56" s="414"/>
      <c r="H56" s="386" t="str">
        <f>IF(G56="","",SUMIFS(INP_EOMDATA!I$4:I$2503,INP_EOMDATA!$F$4:$F$2503,$A56))</f>
        <v/>
      </c>
      <c r="I56" s="387" t="str">
        <f>IF(G56="","",SUMIFS(INP_EOMDATA!J$4:J$2503,INP_EOMDATA!$F$4:$F$2503,$A56))</f>
        <v/>
      </c>
      <c r="J56" s="388"/>
      <c r="K56" s="389"/>
      <c r="L56" s="387" t="str">
        <f>IF(G56="","",SUMIFS(INP_EOMDATA!K$4:K$2503,INP_EOMDATA!$F$4:$F$2503,$A56))</f>
        <v/>
      </c>
      <c r="M56" s="390" t="str">
        <f>IF(G56="","",SUMIFS(INP_EOMDATA!L$4:L$2503,INP_EOMDATA!$F$4:$F$2503,$A56))</f>
        <v/>
      </c>
      <c r="N56" s="391"/>
      <c r="O56" s="386" t="str">
        <f>IF(G56="","",SUMIFS(INP_EOMDATA!M$4:M$2503,INP_EOMDATA!$F$4:$F$2503,$A56))</f>
        <v/>
      </c>
      <c r="P56" s="387" t="str">
        <f>IF(G56="","",SUMIFS(INP_EOMDATA!N$4:N$2503,INP_EOMDATA!$F$4:$F$2503,$A56)-O56)</f>
        <v/>
      </c>
      <c r="Q56" s="387" t="str">
        <f>IF(G56="","",SUMIFS(INP_EOMDATA!O$4:O$2503,INP_EOMDATA!$F$4:$F$2503,$A56))</f>
        <v/>
      </c>
      <c r="R56" s="387" t="str">
        <f>IF(G56="","",SUMIFS(INP_EOMDATA!P$4:P$2503,INP_EOMDATA!$F$4:$F$2503,$A56))</f>
        <v/>
      </c>
      <c r="S56" s="387" t="str">
        <f>IF(G56="","",SUMIFS(INP_EOMDATA!Q$4:Q$2503,INP_EOMDATA!$F$4:$F$2503,$A56))</f>
        <v/>
      </c>
      <c r="T56" s="392" t="str">
        <f>IF(G56="","",SUMIFS(INP_EOMDATA!R$4:R$2503,INP_EOMDATA!$F$4:$F$2503,$A56))</f>
        <v/>
      </c>
      <c r="U56" s="386" t="str">
        <f>IF(G56="","",SUMIFS(INP_EOMDATA!S$4:S$2503,INP_EOMDATA!$F$4:$F$2503,$A56))</f>
        <v/>
      </c>
      <c r="V56" s="392" t="str">
        <f>IF(G56="","",SUMIFS(INP_EOMDATA!T$4:T$2503,INP_EOMDATA!$F$4:$F$2503,$A56))</f>
        <v/>
      </c>
      <c r="W56" s="387" t="str">
        <f>IF(G56="","",SUMIFS(INP_EOMDATA!U$4:U$2503,INP_EOMDATA!$F$4:$F$2503,$A56))</f>
        <v/>
      </c>
      <c r="X56" s="392" t="str">
        <f>IF(G56="","",SUMIFS(INP_EOMDATA!V$4:V$2503,INP_EOMDATA!$F$4:$F$2503,$A56))</f>
        <v/>
      </c>
      <c r="Y56" s="387" t="str">
        <f>IF(G56="","",SUMIFS(INP_EOMDATA!W$4:W$2503,INP_EOMDATA!$F$4:$F$2503,$A56))</f>
        <v/>
      </c>
      <c r="Z56" s="393" t="str">
        <f>IF(G56="","",SUMIFS(INP_EOMDATA!X$4:X$2503,INP_EOMDATA!$F$4:$F$2503,$A56))</f>
        <v/>
      </c>
      <c r="AA56" s="393" t="str">
        <f>IF(G56="","",SUMIFS(INP_EOMDATA!Y$4:Y$2503,INP_EOMDATA!$F$4:$F$2503,$A56))</f>
        <v/>
      </c>
      <c r="AB56" s="393" t="str">
        <f>IF(G56="","",SUMIFS(INP_EOMDATA!Z$4:Z$2503,INP_EOMDATA!$F$4:$F$2503,$A56))</f>
        <v/>
      </c>
      <c r="AC56" s="393" t="str">
        <f>IF(G56="","",SUMIFS(WORKSHEET_VC!AO$5:AO$73,WORKSHEET_VC!$AN$5:$AN$73,$G56))</f>
        <v/>
      </c>
      <c r="AD56" s="393" t="str">
        <f t="shared" si="14"/>
        <v/>
      </c>
      <c r="AE56" s="393" t="str">
        <f t="shared" si="15"/>
        <v/>
      </c>
      <c r="AF56" s="393" t="str">
        <f t="shared" si="16"/>
        <v/>
      </c>
      <c r="AG56" s="415"/>
      <c r="AJ56" s="13"/>
      <c r="AM56" s="32" t="str">
        <f>IF(G56="","",COUNTIF(G5:G59,"&lt;"&amp;G56)+1)</f>
        <v/>
      </c>
      <c r="AN56" s="32" t="str">
        <f>IFERROR(RANK(T56,T5:T58,0)+(AM56/100),"")</f>
        <v/>
      </c>
      <c r="AO56" s="32" t="str">
        <f>IFERROR(RANK(AD56,AD5:AD58,1)+(AM56/100),"")</f>
        <v/>
      </c>
      <c r="AP56" s="32" t="str">
        <f>IFERROR(RANK(AE56,AE5:AE58,1)+(AM56/100),"")</f>
        <v/>
      </c>
      <c r="AR56" s="32" t="str">
        <f>IF(G56="","",COUNTIFS(C5:C58,C56,AM5:AM58,"&lt;"&amp;AM56)+1)</f>
        <v/>
      </c>
      <c r="AS56" s="32" t="str">
        <f>IF(G56="","",COUNTIFS(C5:C58,C56,AN5:AN58,"&lt;"&amp;AN56)+1)</f>
        <v/>
      </c>
      <c r="AT56" s="32" t="str">
        <f>IF(G56="","",COUNTIFS(C5:C58,C56,AO5:AO58,"&lt;"&amp;AO56)+1)</f>
        <v/>
      </c>
      <c r="AU56" s="32" t="str">
        <f>IF(G56="","",COUNTIFS(C5:C58,C56,AP5:AP58,"&lt;"&amp;AP56)+1)</f>
        <v/>
      </c>
      <c r="AV56" s="32" t="str">
        <f>IF(G56="","",SUMIF(AR4:AU4,$AV$3,AR56:AU56))</f>
        <v/>
      </c>
      <c r="AX56" s="32" t="str">
        <f>IF(G56="","",COUNTIFS(D5:D58,D56,AM5:AM58,"&lt;"&amp;AM56)+1)</f>
        <v/>
      </c>
      <c r="AY56" s="32" t="str">
        <f>IF(G56="","",COUNTIFS(D5:D58,D56,AN5:AN58,"&lt;"&amp;AN56)+1)</f>
        <v/>
      </c>
      <c r="AZ56" s="32" t="str">
        <f>IF(G56="","",COUNTIFS(D5:D58,D56,AO5:AO58,"&lt;"&amp;AO56)+1)</f>
        <v/>
      </c>
      <c r="BA56" s="32" t="str">
        <f>IF(G56="","",COUNTIFS(D5:D58,D56,AP5:AP58,"&lt;"&amp;AP56)+1)</f>
        <v/>
      </c>
      <c r="BB56" s="32" t="str">
        <f>IF(M56="","",SUMIF(AX4:BA4,$BB$3,AX56:BA56))</f>
        <v/>
      </c>
    </row>
    <row r="57" spans="1:54" x14ac:dyDescent="0.35">
      <c r="A57" t="str">
        <f t="shared" si="9"/>
        <v>AutoTrader-</v>
      </c>
      <c r="B57" t="str">
        <f t="shared" si="10"/>
        <v/>
      </c>
      <c r="C57" t="str">
        <f>IFERROR(VLOOKUP(G57,KEY!$D$6:$F$76,2,),"")</f>
        <v/>
      </c>
      <c r="D57" t="str">
        <f>IFERROR(VLOOKUP(G57,KEY!$D$6:$F$76,3,),"")</f>
        <v/>
      </c>
      <c r="E57" t="str">
        <f t="shared" si="7"/>
        <v/>
      </c>
      <c r="F57" t="str">
        <f t="shared" si="8"/>
        <v/>
      </c>
      <c r="G57" s="412"/>
      <c r="H57" s="386" t="str">
        <f>IF(G57="","",SUMIFS(INP_EOMDATA!I$4:I$2503,INP_EOMDATA!$F$4:$F$2503,$A57))</f>
        <v/>
      </c>
      <c r="I57" s="387" t="str">
        <f>IF(G57="","",SUMIFS(INP_EOMDATA!J$4:J$2503,INP_EOMDATA!$F$4:$F$2503,$A57))</f>
        <v/>
      </c>
      <c r="J57" s="388"/>
      <c r="K57" s="389"/>
      <c r="L57" s="387" t="str">
        <f>IF(G57="","",SUMIFS(INP_EOMDATA!K$4:K$2503,INP_EOMDATA!$F$4:$F$2503,$A57))</f>
        <v/>
      </c>
      <c r="M57" s="390" t="str">
        <f>IF(G57="","",SUMIFS(INP_EOMDATA!L$4:L$2503,INP_EOMDATA!$F$4:$F$2503,$A57))</f>
        <v/>
      </c>
      <c r="N57" s="391"/>
      <c r="O57" s="386" t="str">
        <f>IF(G57="","",SUMIFS(INP_EOMDATA!M$4:M$2503,INP_EOMDATA!$F$4:$F$2503,$A57))</f>
        <v/>
      </c>
      <c r="P57" s="387" t="str">
        <f>IF(G57="","",SUMIFS(INP_EOMDATA!N$4:N$2503,INP_EOMDATA!$F$4:$F$2503,$A57)-O57)</f>
        <v/>
      </c>
      <c r="Q57" s="387" t="str">
        <f>IF(G57="","",SUMIFS(INP_EOMDATA!O$4:O$2503,INP_EOMDATA!$F$4:$F$2503,$A57))</f>
        <v/>
      </c>
      <c r="R57" s="387" t="str">
        <f>IF(G57="","",SUMIFS(INP_EOMDATA!P$4:P$2503,INP_EOMDATA!$F$4:$F$2503,$A57))</f>
        <v/>
      </c>
      <c r="S57" s="387" t="str">
        <f>IF(G57="","",SUMIFS(INP_EOMDATA!Q$4:Q$2503,INP_EOMDATA!$F$4:$F$2503,$A57))</f>
        <v/>
      </c>
      <c r="T57" s="392" t="str">
        <f>IF(G57="","",SUMIFS(INP_EOMDATA!R$4:R$2503,INP_EOMDATA!$F$4:$F$2503,$A57))</f>
        <v/>
      </c>
      <c r="U57" s="386" t="str">
        <f>IF(G57="","",SUMIFS(INP_EOMDATA!S$4:S$2503,INP_EOMDATA!$F$4:$F$2503,$A57))</f>
        <v/>
      </c>
      <c r="V57" s="392" t="str">
        <f>IF(G57="","",SUMIFS(INP_EOMDATA!T$4:T$2503,INP_EOMDATA!$F$4:$F$2503,$A57))</f>
        <v/>
      </c>
      <c r="W57" s="387" t="str">
        <f>IF(G57="","",SUMIFS(INP_EOMDATA!U$4:U$2503,INP_EOMDATA!$F$4:$F$2503,$A57))</f>
        <v/>
      </c>
      <c r="X57" s="392" t="str">
        <f>IF(G57="","",SUMIFS(INP_EOMDATA!V$4:V$2503,INP_EOMDATA!$F$4:$F$2503,$A57))</f>
        <v/>
      </c>
      <c r="Y57" s="387" t="str">
        <f>IF(G57="","",SUMIFS(INP_EOMDATA!W$4:W$2503,INP_EOMDATA!$F$4:$F$2503,$A57))</f>
        <v/>
      </c>
      <c r="Z57" s="393" t="str">
        <f>IF(G57="","",SUMIFS(INP_EOMDATA!X$4:X$2503,INP_EOMDATA!$F$4:$F$2503,$A57))</f>
        <v/>
      </c>
      <c r="AA57" s="393" t="str">
        <f>IF(G57="","",SUMIFS(INP_EOMDATA!Y$4:Y$2503,INP_EOMDATA!$F$4:$F$2503,$A57))</f>
        <v/>
      </c>
      <c r="AB57" s="393" t="str">
        <f>IF(G57="","",SUMIFS(INP_EOMDATA!Z$4:Z$2503,INP_EOMDATA!$F$4:$F$2503,$A57))</f>
        <v/>
      </c>
      <c r="AC57" s="393" t="str">
        <f>IF(G57="","",SUMIFS(WORKSHEET_VC!AO$5:AO$73,WORKSHEET_VC!$AN$5:$AN$73,$G57))</f>
        <v/>
      </c>
      <c r="AD57" s="393" t="str">
        <f t="shared" si="14"/>
        <v/>
      </c>
      <c r="AE57" s="393" t="str">
        <f t="shared" si="15"/>
        <v/>
      </c>
      <c r="AF57" s="393" t="str">
        <f t="shared" si="16"/>
        <v/>
      </c>
      <c r="AG57" s="415"/>
      <c r="AJ57" s="13"/>
      <c r="AM57" s="32" t="str">
        <f>IF(G57="","",COUNTIF(G5:G59,"&lt;"&amp;G57)+1)</f>
        <v/>
      </c>
      <c r="AN57" s="32" t="str">
        <f>IFERROR(RANK(T57,T5:T58,0)+(AM57/100),"")</f>
        <v/>
      </c>
      <c r="AO57" s="32" t="str">
        <f>IFERROR(RANK(AD57,AD5:AD58,1)+(AM57/100),"")</f>
        <v/>
      </c>
      <c r="AP57" s="32" t="str">
        <f>IFERROR(RANK(AE57,AE5:AE58,1)+(AM57/100),"")</f>
        <v/>
      </c>
      <c r="AR57" s="32" t="str">
        <f>IF(G57="","",COUNTIFS(C5:C58,C57,AM5:AM58,"&lt;"&amp;AM57)+1)</f>
        <v/>
      </c>
      <c r="AS57" s="32" t="str">
        <f>IF(G57="","",COUNTIFS(C5:C58,C57,AN5:AN58,"&lt;"&amp;AN57)+1)</f>
        <v/>
      </c>
      <c r="AT57" s="32" t="str">
        <f>IF(G57="","",COUNTIFS(C5:C58,C57,AO5:AO58,"&lt;"&amp;AO57)+1)</f>
        <v/>
      </c>
      <c r="AU57" s="32" t="str">
        <f>IF(G57="","",COUNTIFS(C5:C58,C57,AP5:AP58,"&lt;"&amp;AP57)+1)</f>
        <v/>
      </c>
      <c r="AV57" s="32" t="str">
        <f>IF(G57="","",SUMIF(AR4:AU4,$AV$3,AR57:AU57))</f>
        <v/>
      </c>
      <c r="AX57" s="32" t="str">
        <f>IF(G57="","",COUNTIFS(D5:D58,D57,AM5:AM58,"&lt;"&amp;AM57)+1)</f>
        <v/>
      </c>
      <c r="AY57" s="32" t="str">
        <f>IF(G57="","",COUNTIFS(D5:D58,D57,AN5:AN58,"&lt;"&amp;AN57)+1)</f>
        <v/>
      </c>
      <c r="AZ57" s="32" t="str">
        <f>IF(G57="","",COUNTIFS(D5:D58,D57,AO5:AO58,"&lt;"&amp;AO57)+1)</f>
        <v/>
      </c>
      <c r="BA57" s="32" t="str">
        <f>IF(G57="","",COUNTIFS(D5:D58,D57,AP5:AP58,"&lt;"&amp;AP57)+1)</f>
        <v/>
      </c>
      <c r="BB57" s="32" t="str">
        <f>IF(M57="","",SUMIF(AX4:BA4,$BB$3,AX57:BA57))</f>
        <v/>
      </c>
    </row>
    <row r="58" spans="1:54" s="17" customFormat="1" ht="18" customHeight="1" thickBot="1" x14ac:dyDescent="0.4">
      <c r="A58" t="str">
        <f t="shared" si="9"/>
        <v>AutoTrader-</v>
      </c>
      <c r="B58" t="str">
        <f t="shared" si="10"/>
        <v/>
      </c>
      <c r="C58" t="str">
        <f>IFERROR(VLOOKUP(G58,KEY!$D$6:$F$76,2,),"")</f>
        <v/>
      </c>
      <c r="D58" t="str">
        <f>IFERROR(VLOOKUP(G58,KEY!$D$6:$F$76,3,),"")</f>
        <v/>
      </c>
      <c r="E58" t="str">
        <f t="shared" si="7"/>
        <v/>
      </c>
      <c r="F58" t="str">
        <f t="shared" si="8"/>
        <v/>
      </c>
      <c r="G58" s="414"/>
      <c r="H58" s="386" t="str">
        <f>IF(G58="","",SUMIFS(INP_EOMDATA!I$4:I$2503,INP_EOMDATA!$F$4:$F$2503,$A58))</f>
        <v/>
      </c>
      <c r="I58" s="387" t="str">
        <f>IF(G58="","",SUMIFS(INP_EOMDATA!J$4:J$2503,INP_EOMDATA!$F$4:$F$2503,$A58))</f>
        <v/>
      </c>
      <c r="J58" s="388"/>
      <c r="K58" s="389"/>
      <c r="L58" s="387" t="str">
        <f>IF(G58="","",SUMIFS(INP_EOMDATA!K$4:K$2503,INP_EOMDATA!$F$4:$F$2503,$A58))</f>
        <v/>
      </c>
      <c r="M58" s="390" t="str">
        <f>IF(G58="","",SUMIFS(INP_EOMDATA!L$4:L$2503,INP_EOMDATA!$F$4:$F$2503,$A58))</f>
        <v/>
      </c>
      <c r="N58" s="391"/>
      <c r="O58" s="386" t="str">
        <f>IF(G58="","",SUMIFS(INP_EOMDATA!M$4:M$2503,INP_EOMDATA!$F$4:$F$2503,$A58))</f>
        <v/>
      </c>
      <c r="P58" s="387" t="str">
        <f>IF(G58="","",SUMIFS(INP_EOMDATA!N$4:N$2503,INP_EOMDATA!$F$4:$F$2503,$A58)-O58)</f>
        <v/>
      </c>
      <c r="Q58" s="387" t="str">
        <f>IF(G58="","",SUMIFS(INP_EOMDATA!O$4:O$2503,INP_EOMDATA!$F$4:$F$2503,$A58))</f>
        <v/>
      </c>
      <c r="R58" s="387" t="str">
        <f>IF(G58="","",SUMIFS(INP_EOMDATA!P$4:P$2503,INP_EOMDATA!$F$4:$F$2503,$A58))</f>
        <v/>
      </c>
      <c r="S58" s="387" t="str">
        <f>IF(G58="","",SUMIFS(INP_EOMDATA!Q$4:Q$2503,INP_EOMDATA!$F$4:$F$2503,$A58))</f>
        <v/>
      </c>
      <c r="T58" s="392" t="str">
        <f>IF(G58="","",SUMIFS(INP_EOMDATA!R$4:R$2503,INP_EOMDATA!$F$4:$F$2503,$A58))</f>
        <v/>
      </c>
      <c r="U58" s="386" t="str">
        <f>IF(G58="","",SUMIFS(INP_EOMDATA!S$4:S$2503,INP_EOMDATA!$F$4:$F$2503,$A58))</f>
        <v/>
      </c>
      <c r="V58" s="392" t="str">
        <f>IF(G58="","",SUMIFS(INP_EOMDATA!T$4:T$2503,INP_EOMDATA!$F$4:$F$2503,$A58))</f>
        <v/>
      </c>
      <c r="W58" s="387" t="str">
        <f>IF(G58="","",SUMIFS(INP_EOMDATA!U$4:U$2503,INP_EOMDATA!$F$4:$F$2503,$A58))</f>
        <v/>
      </c>
      <c r="X58" s="392" t="str">
        <f>IF(G58="","",SUMIFS(INP_EOMDATA!V$4:V$2503,INP_EOMDATA!$F$4:$F$2503,$A58))</f>
        <v/>
      </c>
      <c r="Y58" s="387" t="str">
        <f>IF(G58="","",SUMIFS(INP_EOMDATA!W$4:W$2503,INP_EOMDATA!$F$4:$F$2503,$A58))</f>
        <v/>
      </c>
      <c r="Z58" s="393" t="str">
        <f>IF(G58="","",SUMIFS(INP_EOMDATA!X$4:X$2503,INP_EOMDATA!$F$4:$F$2503,$A58))</f>
        <v/>
      </c>
      <c r="AA58" s="393" t="str">
        <f>IF(G58="","",SUMIFS(INP_EOMDATA!Y$4:Y$2503,INP_EOMDATA!$F$4:$F$2503,$A58))</f>
        <v/>
      </c>
      <c r="AB58" s="393" t="str">
        <f>IF(G58="","",SUMIFS(INP_EOMDATA!Z$4:Z$2503,INP_EOMDATA!$F$4:$F$2503,$A58))</f>
        <v/>
      </c>
      <c r="AC58" s="393" t="str">
        <f>IF(G58="","",SUMIFS(WORKSHEET_VC!AO$5:AO$73,WORKSHEET_VC!$AN$5:$AN$73,$G58))</f>
        <v/>
      </c>
      <c r="AD58" s="393" t="str">
        <f t="shared" si="14"/>
        <v/>
      </c>
      <c r="AE58" s="393" t="str">
        <f t="shared" si="15"/>
        <v/>
      </c>
      <c r="AF58" s="393" t="str">
        <f t="shared" si="16"/>
        <v/>
      </c>
      <c r="AG58" s="416"/>
      <c r="AJ58" s="13"/>
      <c r="AK58"/>
      <c r="AM58" s="32" t="str">
        <f>IF(G58="","",COUNTIF(G5:G59,"&lt;"&amp;G58)+1)</f>
        <v/>
      </c>
      <c r="AN58" s="32" t="str">
        <f>IFERROR(RANK(T58,T5:T58,0)+(AM58/100),"")</f>
        <v/>
      </c>
      <c r="AO58" s="32" t="str">
        <f>IFERROR(RANK(AD58,AD5:AD58,1)+(AM58/100),"")</f>
        <v/>
      </c>
      <c r="AP58" s="32" t="str">
        <f>IFERROR(RANK(AE58,AE5:AE58,1)+(AM58/100),"")</f>
        <v/>
      </c>
      <c r="AR58" s="32" t="str">
        <f>IF(G58="","",COUNTIFS(C5:C58,C58,AM5:AM58,"&lt;"&amp;AM58)+1)</f>
        <v/>
      </c>
      <c r="AS58" s="32" t="str">
        <f>IF(G58="","",COUNTIFS(C5:C58,C58,AN5:AN58,"&lt;"&amp;AN58)+1)</f>
        <v/>
      </c>
      <c r="AT58" s="32" t="str">
        <f>IF(G58="","",COUNTIFS(C5:C58,C58,AO5:AO58,"&lt;"&amp;AO58)+1)</f>
        <v/>
      </c>
      <c r="AU58" s="32" t="str">
        <f>IF(G58="","",COUNTIFS(C5:C58,C58,AP5:AP58,"&lt;"&amp;AP58)+1)</f>
        <v/>
      </c>
      <c r="AV58" s="32" t="str">
        <f>IF(G58="","",SUMIF(AR4:AU4,$AV$3,AR58:AU58))</f>
        <v/>
      </c>
      <c r="AX58" s="32" t="str">
        <f>IF(G58="","",COUNTIFS(D5:D58,D58,AM5:AM58,"&lt;"&amp;AM58)+1)</f>
        <v/>
      </c>
      <c r="AY58" s="32" t="str">
        <f>IF(G58="","",COUNTIFS(D5:D58,D58,AN5:AN58,"&lt;"&amp;AN58)+1)</f>
        <v/>
      </c>
      <c r="AZ58" s="32" t="str">
        <f>IF(G58="","",COUNTIFS(D5:D58,D58,AO5:AO58,"&lt;"&amp;AO58)+1)</f>
        <v/>
      </c>
      <c r="BA58" s="32" t="str">
        <f>IF(G58="","",COUNTIFS(D5:D58,D58,AP5:AP58,"&lt;"&amp;AP58)+1)</f>
        <v/>
      </c>
      <c r="BB58" s="32" t="str">
        <f>IF(M58="","",SUMIF(AX4:BA4,$BB$3,AX58:BA58))</f>
        <v/>
      </c>
    </row>
    <row r="59" spans="1:54" ht="15.5" x14ac:dyDescent="0.35">
      <c r="A59" s="17"/>
      <c r="B59" s="17" t="str">
        <f>G2&amp;"-ALL"</f>
        <v>AutoTrader-ALL</v>
      </c>
      <c r="C59" s="17"/>
      <c r="D59" s="17"/>
      <c r="E59" s="17"/>
      <c r="F59" s="17"/>
      <c r="G59" s="377"/>
      <c r="H59" s="18">
        <f>SUM(H5:H58)</f>
        <v>114</v>
      </c>
      <c r="I59" s="435">
        <f>SUM(I5:I58)</f>
        <v>195</v>
      </c>
      <c r="J59" s="436"/>
      <c r="K59" s="436"/>
      <c r="L59" s="18">
        <f>SUM(L5:L58)</f>
        <v>1373</v>
      </c>
      <c r="M59" s="435">
        <f>SUM(M5:M58)</f>
        <v>178</v>
      </c>
      <c r="N59" s="436"/>
      <c r="O59" s="18">
        <f>SUM(O5:O58)</f>
        <v>14</v>
      </c>
      <c r="P59" s="18">
        <f>SUM(P5:P58)</f>
        <v>1860</v>
      </c>
      <c r="Q59" s="18">
        <f>SUM(Q5:Q58)</f>
        <v>23</v>
      </c>
      <c r="R59" s="18">
        <f>SUM(R5:R58)</f>
        <v>138</v>
      </c>
      <c r="S59" s="18">
        <f>SUM(S5:S58)</f>
        <v>216</v>
      </c>
      <c r="T59" s="19">
        <f t="shared" ref="T59:T64" si="17">S59/P59</f>
        <v>0.11612903225806452</v>
      </c>
      <c r="U59" s="18">
        <f>SUM(U5:U58)</f>
        <v>368</v>
      </c>
      <c r="V59" s="19">
        <f>U59/P59</f>
        <v>0.19784946236559139</v>
      </c>
      <c r="W59" s="18">
        <f>SUM(W5:W58)</f>
        <v>440</v>
      </c>
      <c r="X59" s="19">
        <f>W59/P59</f>
        <v>0.23655913978494625</v>
      </c>
      <c r="Y59" s="18">
        <f t="shared" ref="Y59:AG59" si="18">SUM(Y5:Y58)</f>
        <v>299</v>
      </c>
      <c r="Z59" s="20">
        <f t="shared" si="18"/>
        <v>-4780.6331746031874</v>
      </c>
      <c r="AA59" s="20">
        <f t="shared" si="18"/>
        <v>270079.32539682538</v>
      </c>
      <c r="AB59" s="20">
        <f t="shared" si="18"/>
        <v>265296.10888888885</v>
      </c>
      <c r="AC59" s="20">
        <f t="shared" si="18"/>
        <v>184520.69999999998</v>
      </c>
      <c r="AD59" s="20">
        <f t="shared" si="18"/>
        <v>7265.1935229372657</v>
      </c>
      <c r="AE59" s="20">
        <f t="shared" si="18"/>
        <v>60049611.702214122</v>
      </c>
      <c r="AF59" s="20">
        <f t="shared" si="18"/>
        <v>80775.408888888865</v>
      </c>
      <c r="AG59" s="21">
        <f t="shared" si="18"/>
        <v>9482</v>
      </c>
      <c r="AJ59" s="13"/>
      <c r="AM59" s="32" t="str">
        <f>IF(G59="","",COUNTIF(G$5:G$59,"&lt;"&amp;G59)+1)</f>
        <v/>
      </c>
    </row>
    <row r="60" spans="1:54" hidden="1" x14ac:dyDescent="0.35">
      <c r="G60" t="s">
        <v>120</v>
      </c>
      <c r="H60" s="22">
        <f ca="1">SUMIF($D$5:H$58,$G60,H$5:H$58)</f>
        <v>0</v>
      </c>
      <c r="I60" s="430">
        <f ca="1">SUMIF($D$5:I$58,$G60,I$5:I$58)</f>
        <v>0</v>
      </c>
      <c r="J60" s="430"/>
      <c r="K60" s="430"/>
      <c r="L60" s="22">
        <f ca="1">SUMIF($D$5:L$58,$G60,L$5:L$58)</f>
        <v>0</v>
      </c>
      <c r="M60" s="430">
        <f ca="1">SUMIF($D$5:M$58,$G60,M$5:M$58)</f>
        <v>0</v>
      </c>
      <c r="N60" s="430"/>
      <c r="O60" s="22">
        <f ca="1">SUMIF($D$5:O$58,$G60,O$5:O$58)</f>
        <v>0</v>
      </c>
      <c r="P60" s="22">
        <f ca="1">SUMIF($D$5:P$58,$G60,P$5:P$58)</f>
        <v>0</v>
      </c>
      <c r="Q60" s="22">
        <f ca="1">SUMIF($D$5:Q$58,$G60,Q$5:Q$58)</f>
        <v>0</v>
      </c>
      <c r="R60" s="22">
        <f ca="1">SUMIF($D$5:R$58,$G60,R$5:R$58)</f>
        <v>0</v>
      </c>
      <c r="S60" s="22">
        <f ca="1">SUMIF($D$5:S$58,$G60,S$5:S$58)</f>
        <v>0</v>
      </c>
      <c r="T60" s="23" t="e">
        <f t="shared" ca="1" si="17"/>
        <v>#DIV/0!</v>
      </c>
      <c r="U60" s="22">
        <f ca="1">SUMIF($D$5:U$58,$G60,U$5:U$58)</f>
        <v>0</v>
      </c>
      <c r="V60" s="23" t="e">
        <f t="shared" ref="V60:V64" ca="1" si="19">U60/P60</f>
        <v>#DIV/0!</v>
      </c>
      <c r="W60" s="22">
        <f ca="1">SUMIF($D$5:W$58,$G60,W$5:W$58)</f>
        <v>0</v>
      </c>
      <c r="X60" s="23" t="e">
        <f t="shared" ref="X60:X64" ca="1" si="20">W60/P60</f>
        <v>#DIV/0!</v>
      </c>
      <c r="Y60" s="22">
        <f ca="1">SUMIF($D$5:Y$58,$G60,Y$5:Y$58)</f>
        <v>0</v>
      </c>
      <c r="Z60" s="24">
        <f ca="1">SUMIF($D$5:Z$58,$G60,Z$5:Z$58)</f>
        <v>0</v>
      </c>
      <c r="AA60" s="24">
        <f ca="1">SUMIF($D$5:AA$58,$G60,AA$5:AA$58)</f>
        <v>0</v>
      </c>
      <c r="AB60" s="24">
        <f ca="1">SUMIF($D$5:AB$58,$G60,AB$5:AB$58)</f>
        <v>0</v>
      </c>
      <c r="AC60" s="24">
        <f ca="1">SUMIF($D$5:AC$58,$G60,AC$5:AC$58)</f>
        <v>0</v>
      </c>
      <c r="AD60" s="24">
        <f ca="1">SUMIF($D$5:AD$58,$G60,AD$5:AD$58)</f>
        <v>0</v>
      </c>
      <c r="AE60" s="24">
        <f ca="1">SUMIF($D$5:AE$58,$G60,AE$5:AE$58)</f>
        <v>0</v>
      </c>
      <c r="AF60" s="24">
        <f ca="1">SUMIF($D$5:AF$58,$G60,AF$5:AF$58)</f>
        <v>0</v>
      </c>
      <c r="AG60" s="25">
        <f ca="1">SUMIF($D$5:AG$58,$G60,AG$5:AG$58)</f>
        <v>0</v>
      </c>
      <c r="AJ60" s="13"/>
    </row>
    <row r="61" spans="1:54" hidden="1" x14ac:dyDescent="0.35">
      <c r="G61" t="s">
        <v>121</v>
      </c>
      <c r="H61" s="22">
        <f ca="1">SUMIF($D$5:H$58,$G61,H$5:H$58)</f>
        <v>0</v>
      </c>
      <c r="I61" s="430">
        <f ca="1">SUMIF($D$5:I$58,$G61,I$5:I$58)</f>
        <v>0</v>
      </c>
      <c r="J61" s="430"/>
      <c r="K61" s="430"/>
      <c r="L61" s="22">
        <f ca="1">SUMIF($D$5:L$58,$G61,L$5:L$58)</f>
        <v>0</v>
      </c>
      <c r="M61" s="430">
        <f ca="1">SUMIF($D$5:M$58,$G61,M$5:M$58)</f>
        <v>0</v>
      </c>
      <c r="N61" s="430"/>
      <c r="O61" s="22">
        <f ca="1">SUMIF($D$5:O$58,$G61,O$5:O$58)</f>
        <v>0</v>
      </c>
      <c r="P61" s="22">
        <f ca="1">SUMIF($D$5:P$58,$G61,P$5:P$58)</f>
        <v>0</v>
      </c>
      <c r="Q61" s="22">
        <f ca="1">SUMIF($D$5:Q$58,$G61,Q$5:Q$58)</f>
        <v>0</v>
      </c>
      <c r="R61" s="22">
        <f ca="1">SUMIF($D$5:R$58,$G61,R$5:R$58)</f>
        <v>0</v>
      </c>
      <c r="S61" s="22">
        <f ca="1">SUMIF($D$5:S$58,$G61,S$5:S$58)</f>
        <v>0</v>
      </c>
      <c r="T61" s="23" t="e">
        <f t="shared" ca="1" si="17"/>
        <v>#DIV/0!</v>
      </c>
      <c r="U61" s="22">
        <f ca="1">SUMIF($D$5:U$58,$G61,U$5:U$58)</f>
        <v>0</v>
      </c>
      <c r="V61" s="23" t="e">
        <f t="shared" ca="1" si="19"/>
        <v>#DIV/0!</v>
      </c>
      <c r="W61" s="22">
        <f ca="1">SUMIF($D$5:W$58,$G61,W$5:W$58)</f>
        <v>0</v>
      </c>
      <c r="X61" s="23" t="e">
        <f t="shared" ca="1" si="20"/>
        <v>#DIV/0!</v>
      </c>
      <c r="Y61" s="22">
        <f ca="1">SUMIF($D$5:Y$58,$G61,Y$5:Y$58)</f>
        <v>0</v>
      </c>
      <c r="Z61" s="24">
        <f ca="1">SUMIF($D$5:Z$58,$G61,Z$5:Z$58)</f>
        <v>0</v>
      </c>
      <c r="AA61" s="24">
        <f ca="1">SUMIF($D$5:AA$58,$G61,AA$5:AA$58)</f>
        <v>0</v>
      </c>
      <c r="AB61" s="24">
        <f ca="1">SUMIF($D$5:AB$58,$G61,AB$5:AB$58)</f>
        <v>0</v>
      </c>
      <c r="AC61" s="24">
        <f ca="1">SUMIF($D$5:AC$58,$G61,AC$5:AC$58)</f>
        <v>0</v>
      </c>
      <c r="AD61" s="24">
        <f ca="1">SUMIF($D$5:AD$58,$G61,AD$5:AD$58)</f>
        <v>0</v>
      </c>
      <c r="AE61" s="24">
        <f ca="1">SUMIF($D$5:AE$58,$G61,AE$5:AE$58)</f>
        <v>0</v>
      </c>
      <c r="AF61" s="24">
        <f ca="1">SUMIF($D$5:AF$58,$G61,AF$5:AF$58)</f>
        <v>0</v>
      </c>
      <c r="AG61" s="25">
        <f ca="1">SUMIF($D$5:AG$58,$G61,AG$5:AG$58)</f>
        <v>0</v>
      </c>
      <c r="AJ61" s="13"/>
    </row>
    <row r="62" spans="1:54" hidden="1" x14ac:dyDescent="0.35">
      <c r="G62" t="s">
        <v>122</v>
      </c>
      <c r="H62" s="22">
        <f ca="1">SUMIF($D$5:H$58,$G62,H$5:H$58)</f>
        <v>0</v>
      </c>
      <c r="I62" s="430">
        <f ca="1">SUMIF($D$5:I$58,$G62,I$5:I$58)</f>
        <v>0</v>
      </c>
      <c r="J62" s="430"/>
      <c r="K62" s="430"/>
      <c r="L62" s="22">
        <f ca="1">SUMIF($D$5:L$58,$G62,L$5:L$58)</f>
        <v>0</v>
      </c>
      <c r="M62" s="430">
        <f ca="1">SUMIF($D$5:M$58,$G62,M$5:M$58)</f>
        <v>0</v>
      </c>
      <c r="N62" s="430"/>
      <c r="O62" s="22">
        <f ca="1">SUMIF($D$5:O$58,$G62,O$5:O$58)</f>
        <v>0</v>
      </c>
      <c r="P62" s="22">
        <f ca="1">SUMIF($D$5:P$58,$G62,P$5:P$58)</f>
        <v>0</v>
      </c>
      <c r="Q62" s="22">
        <f ca="1">SUMIF($D$5:Q$58,$G62,Q$5:Q$58)</f>
        <v>0</v>
      </c>
      <c r="R62" s="22">
        <f ca="1">SUMIF($D$5:R$58,$G62,R$5:R$58)</f>
        <v>0</v>
      </c>
      <c r="S62" s="22">
        <f ca="1">SUMIF($D$5:S$58,$G62,S$5:S$58)</f>
        <v>0</v>
      </c>
      <c r="T62" s="23" t="e">
        <f t="shared" ca="1" si="17"/>
        <v>#DIV/0!</v>
      </c>
      <c r="U62" s="22">
        <f ca="1">SUMIF($D$5:U$58,$G62,U$5:U$58)</f>
        <v>0</v>
      </c>
      <c r="V62" s="23" t="e">
        <f t="shared" ca="1" si="19"/>
        <v>#DIV/0!</v>
      </c>
      <c r="W62" s="22">
        <f ca="1">SUMIF($D$5:W$58,$G62,W$5:W$58)</f>
        <v>0</v>
      </c>
      <c r="X62" s="23" t="e">
        <f t="shared" ca="1" si="20"/>
        <v>#DIV/0!</v>
      </c>
      <c r="Y62" s="22">
        <f ca="1">SUMIF($D$5:Y$58,$G62,Y$5:Y$58)</f>
        <v>0</v>
      </c>
      <c r="Z62" s="24">
        <f ca="1">SUMIF($D$5:Z$58,$G62,Z$5:Z$58)</f>
        <v>0</v>
      </c>
      <c r="AA62" s="24">
        <f ca="1">SUMIF($D$5:AA$58,$G62,AA$5:AA$58)</f>
        <v>0</v>
      </c>
      <c r="AB62" s="24">
        <f ca="1">SUMIF($D$5:AB$58,$G62,AB$5:AB$58)</f>
        <v>0</v>
      </c>
      <c r="AC62" s="24">
        <f ca="1">SUMIF($D$5:AC$58,$G62,AC$5:AC$58)</f>
        <v>0</v>
      </c>
      <c r="AD62" s="24">
        <f ca="1">SUMIF($D$5:AD$58,$G62,AD$5:AD$58)</f>
        <v>0</v>
      </c>
      <c r="AE62" s="24">
        <f ca="1">SUMIF($D$5:AE$58,$G62,AE$5:AE$58)</f>
        <v>0</v>
      </c>
      <c r="AF62" s="24">
        <f ca="1">SUMIF($D$5:AF$58,$G62,AF$5:AF$58)</f>
        <v>0</v>
      </c>
      <c r="AG62" s="25">
        <f ca="1">SUMIF($D$5:AG$58,$G62,AG$5:AG$58)</f>
        <v>0</v>
      </c>
      <c r="AJ62" s="17"/>
      <c r="AK62" s="17"/>
    </row>
    <row r="63" spans="1:54" hidden="1" x14ac:dyDescent="0.35">
      <c r="G63" t="s">
        <v>123</v>
      </c>
      <c r="H63" s="22">
        <f ca="1">SUMIF($D$5:H$58,$G63,H$5:H$58)</f>
        <v>0</v>
      </c>
      <c r="I63" s="430">
        <f ca="1">SUMIF($D$5:I$58,$G63,I$5:I$58)</f>
        <v>0</v>
      </c>
      <c r="J63" s="430"/>
      <c r="K63" s="430"/>
      <c r="L63" s="22">
        <f ca="1">SUMIF($D$5:L$58,$G63,L$5:L$58)</f>
        <v>0</v>
      </c>
      <c r="M63" s="430">
        <f ca="1">SUMIF($D$5:M$58,$G63,M$5:M$58)</f>
        <v>0</v>
      </c>
      <c r="N63" s="430"/>
      <c r="O63" s="22">
        <f ca="1">SUMIF($D$5:O$58,$G63,O$5:O$58)</f>
        <v>0</v>
      </c>
      <c r="P63" s="22">
        <f ca="1">SUMIF($D$5:P$58,$G63,P$5:P$58)</f>
        <v>0</v>
      </c>
      <c r="Q63" s="22">
        <f ca="1">SUMIF($D$5:Q$58,$G63,Q$5:Q$58)</f>
        <v>0</v>
      </c>
      <c r="R63" s="22">
        <f ca="1">SUMIF($D$5:R$58,$G63,R$5:R$58)</f>
        <v>0</v>
      </c>
      <c r="S63" s="22">
        <f ca="1">SUMIF($D$5:S$58,$G63,S$5:S$58)</f>
        <v>0</v>
      </c>
      <c r="T63" s="23" t="e">
        <f t="shared" ca="1" si="17"/>
        <v>#DIV/0!</v>
      </c>
      <c r="U63" s="22">
        <f ca="1">SUMIF($D$5:U$58,$G63,U$5:U$58)</f>
        <v>0</v>
      </c>
      <c r="V63" s="23" t="e">
        <f t="shared" ca="1" si="19"/>
        <v>#DIV/0!</v>
      </c>
      <c r="W63" s="22">
        <f ca="1">SUMIF($D$5:W$58,$G63,W$5:W$58)</f>
        <v>0</v>
      </c>
      <c r="X63" s="23" t="e">
        <f t="shared" ca="1" si="20"/>
        <v>#DIV/0!</v>
      </c>
      <c r="Y63" s="22">
        <f ca="1">SUMIF($D$5:Y$58,$G63,Y$5:Y$58)</f>
        <v>0</v>
      </c>
      <c r="Z63" s="24">
        <f ca="1">SUMIF($D$5:Z$58,$G63,Z$5:Z$58)</f>
        <v>0</v>
      </c>
      <c r="AA63" s="24">
        <f ca="1">SUMIF($D$5:AA$58,$G63,AA$5:AA$58)</f>
        <v>0</v>
      </c>
      <c r="AB63" s="24">
        <f ca="1">SUMIF($D$5:AB$58,$G63,AB$5:AB$58)</f>
        <v>0</v>
      </c>
      <c r="AC63" s="24">
        <f ca="1">SUMIF($D$5:AC$58,$G63,AC$5:AC$58)</f>
        <v>0</v>
      </c>
      <c r="AD63" s="24">
        <f ca="1">SUMIF($D$5:AD$58,$G63,AD$5:AD$58)</f>
        <v>0</v>
      </c>
      <c r="AE63" s="24">
        <f ca="1">SUMIF($D$5:AE$58,$G63,AE$5:AE$58)</f>
        <v>0</v>
      </c>
      <c r="AF63" s="24">
        <f ca="1">SUMIF($D$5:AF$58,$G63,AF$5:AF$58)</f>
        <v>0</v>
      </c>
      <c r="AG63" s="25">
        <f ca="1">SUMIF($D$5:AG$58,$G63,AG$5:AG$58)</f>
        <v>0</v>
      </c>
    </row>
    <row r="64" spans="1:54" ht="15" hidden="1" thickBot="1" x14ac:dyDescent="0.4">
      <c r="G64" t="s">
        <v>124</v>
      </c>
      <c r="H64" s="22">
        <f ca="1">SUMIF($D$5:H$58,$G64,H$5:H$58)</f>
        <v>0</v>
      </c>
      <c r="I64" s="430">
        <f ca="1">SUMIF($D$5:I$58,$G64,I$5:I$58)</f>
        <v>0</v>
      </c>
      <c r="J64" s="430"/>
      <c r="K64" s="430"/>
      <c r="L64" s="22">
        <f ca="1">SUMIF($D$5:L$58,$G64,L$5:L$58)</f>
        <v>0</v>
      </c>
      <c r="M64" s="430">
        <f ca="1">SUMIF($D$5:M$58,$G64,M$5:M$58)</f>
        <v>0</v>
      </c>
      <c r="N64" s="430"/>
      <c r="O64" s="22">
        <f ca="1">SUMIF($D$5:O$58,$G64,O$5:O$58)</f>
        <v>0</v>
      </c>
      <c r="P64" s="22">
        <f ca="1">SUMIF($D$5:P$58,$G64,P$5:P$58)</f>
        <v>0</v>
      </c>
      <c r="Q64" s="22">
        <f ca="1">SUMIF($D$5:Q$58,$G64,Q$5:Q$58)</f>
        <v>0</v>
      </c>
      <c r="R64" s="22">
        <f ca="1">SUMIF($D$5:R$58,$G64,R$5:R$58)</f>
        <v>0</v>
      </c>
      <c r="S64" s="22">
        <f ca="1">SUMIF($D$5:S$58,$G64,S$5:S$58)</f>
        <v>0</v>
      </c>
      <c r="T64" s="23" t="e">
        <f t="shared" ca="1" si="17"/>
        <v>#DIV/0!</v>
      </c>
      <c r="U64" s="22">
        <f ca="1">SUMIF($D$5:U$58,$G64,U$5:U$58)</f>
        <v>0</v>
      </c>
      <c r="V64" s="23" t="e">
        <f t="shared" ca="1" si="19"/>
        <v>#DIV/0!</v>
      </c>
      <c r="W64" s="22">
        <f ca="1">SUMIF($D$5:W$58,$G64,W$5:W$58)</f>
        <v>0</v>
      </c>
      <c r="X64" s="23" t="e">
        <f t="shared" ca="1" si="20"/>
        <v>#DIV/0!</v>
      </c>
      <c r="Y64" s="22">
        <f ca="1">SUMIF($D$5:Y$58,$G64,Y$5:Y$58)</f>
        <v>0</v>
      </c>
      <c r="Z64" s="24">
        <f ca="1">SUMIF($D$5:Z$58,$G64,Z$5:Z$58)</f>
        <v>0</v>
      </c>
      <c r="AA64" s="24">
        <f ca="1">SUMIF($D$5:AA$58,$G64,AA$5:AA$58)</f>
        <v>0</v>
      </c>
      <c r="AB64" s="24">
        <f ca="1">SUMIF($D$5:AB$58,$G64,AB$5:AB$58)</f>
        <v>0</v>
      </c>
      <c r="AC64" s="24">
        <f ca="1">SUMIF($D$5:AC$58,$G64,AC$5:AC$58)</f>
        <v>0</v>
      </c>
      <c r="AD64" s="24">
        <f ca="1">SUMIF($D$5:AD$58,$G64,AD$5:AD$58)</f>
        <v>0</v>
      </c>
      <c r="AE64" s="24">
        <f ca="1">SUMIF($D$5:AE$58,$G64,AE$5:AE$58)</f>
        <v>0</v>
      </c>
      <c r="AF64" s="24">
        <f ca="1">SUMIF($D$5:AF$58,$G64,AF$5:AF$58)</f>
        <v>0</v>
      </c>
      <c r="AG64" s="26">
        <f ca="1">SUMIF($D$5:AG$58,$G64,AG$5:AG$58)</f>
        <v>0</v>
      </c>
    </row>
    <row r="65" spans="1:54" x14ac:dyDescent="0.35">
      <c r="G65" s="27" t="str">
        <f>G2&amp;"-Count"</f>
        <v>AutoTrader-Count</v>
      </c>
      <c r="P65" s="30">
        <f>COUNTA(G5:G58)</f>
        <v>48</v>
      </c>
      <c r="S65" s="22"/>
      <c r="T65" s="29"/>
    </row>
    <row r="66" spans="1:54" ht="29.25" customHeight="1" thickBot="1" x14ac:dyDescent="0.4"/>
    <row r="67" spans="1:54" ht="18" x14ac:dyDescent="0.35">
      <c r="D67" s="9"/>
      <c r="E67" s="9"/>
      <c r="F67" s="9"/>
      <c r="G67" s="434" t="s">
        <v>11</v>
      </c>
      <c r="H67" s="434"/>
      <c r="I67" s="434"/>
      <c r="J67" s="434"/>
      <c r="K67" s="434"/>
      <c r="L67" s="434"/>
      <c r="M67" s="434"/>
      <c r="N67" s="434"/>
      <c r="O67" s="434"/>
      <c r="P67" s="434"/>
      <c r="Q67" s="434"/>
      <c r="R67" s="434"/>
      <c r="S67" s="434"/>
      <c r="T67" s="434"/>
      <c r="U67" s="434"/>
      <c r="V67" s="434"/>
      <c r="W67" s="434"/>
      <c r="X67" s="434"/>
      <c r="Y67" s="434"/>
      <c r="Z67" s="434"/>
      <c r="AA67" s="434"/>
      <c r="AB67" s="434"/>
      <c r="AC67" s="434"/>
      <c r="AD67" s="434"/>
      <c r="AE67" s="434"/>
      <c r="AF67" s="434"/>
      <c r="AG67" s="10"/>
    </row>
    <row r="68" spans="1:54" x14ac:dyDescent="0.35">
      <c r="D68" s="9"/>
      <c r="E68" s="9"/>
      <c r="F68" s="9"/>
      <c r="G68" s="31"/>
      <c r="H68" s="432" t="s">
        <v>42</v>
      </c>
      <c r="I68" s="433"/>
      <c r="J68" s="433"/>
      <c r="K68" s="433"/>
      <c r="L68" s="433"/>
      <c r="M68" s="433"/>
      <c r="N68" s="433"/>
      <c r="O68" s="433"/>
      <c r="P68" s="433"/>
      <c r="Q68" s="432" t="s">
        <v>43</v>
      </c>
      <c r="R68" s="433"/>
      <c r="S68" s="433"/>
      <c r="T68" s="433"/>
      <c r="U68" s="432" t="s">
        <v>44</v>
      </c>
      <c r="V68" s="433"/>
      <c r="W68" s="433"/>
      <c r="X68" s="433"/>
      <c r="Y68" s="433"/>
      <c r="Z68" s="432" t="s">
        <v>45</v>
      </c>
      <c r="AA68" s="433"/>
      <c r="AB68" s="433"/>
      <c r="AC68" s="432" t="s">
        <v>46</v>
      </c>
      <c r="AD68" s="433"/>
      <c r="AE68" s="433"/>
      <c r="AF68" s="433"/>
      <c r="AG68" s="11"/>
    </row>
    <row r="69" spans="1:54" ht="39" x14ac:dyDescent="0.35">
      <c r="D69" s="9"/>
      <c r="E69" s="9"/>
      <c r="F69" s="9"/>
      <c r="G69" s="31" t="s">
        <v>49</v>
      </c>
      <c r="H69" s="31" t="s">
        <v>50</v>
      </c>
      <c r="I69" s="432" t="s">
        <v>51</v>
      </c>
      <c r="J69" s="433"/>
      <c r="K69" s="433"/>
      <c r="L69" s="31" t="s">
        <v>52</v>
      </c>
      <c r="M69" s="432" t="s">
        <v>53</v>
      </c>
      <c r="N69" s="433"/>
      <c r="O69" s="31" t="s">
        <v>54</v>
      </c>
      <c r="P69" s="31" t="s">
        <v>55</v>
      </c>
      <c r="Q69" s="31" t="s">
        <v>56</v>
      </c>
      <c r="R69" s="31" t="s">
        <v>57</v>
      </c>
      <c r="S69" s="31" t="s">
        <v>4</v>
      </c>
      <c r="T69" s="31" t="s">
        <v>58</v>
      </c>
      <c r="U69" s="31" t="s">
        <v>59</v>
      </c>
      <c r="V69" s="31" t="s">
        <v>60</v>
      </c>
      <c r="W69" s="31" t="s">
        <v>61</v>
      </c>
      <c r="X69" s="31" t="s">
        <v>62</v>
      </c>
      <c r="Y69" s="31" t="s">
        <v>63</v>
      </c>
      <c r="Z69" s="31" t="s">
        <v>64</v>
      </c>
      <c r="AA69" s="31" t="s">
        <v>65</v>
      </c>
      <c r="AB69" s="31" t="s">
        <v>32</v>
      </c>
      <c r="AC69" s="31" t="s">
        <v>2</v>
      </c>
      <c r="AD69" s="31" t="s">
        <v>6</v>
      </c>
      <c r="AE69" s="31" t="s">
        <v>7</v>
      </c>
      <c r="AF69" s="31" t="s">
        <v>33</v>
      </c>
      <c r="AG69" s="12" t="s">
        <v>66</v>
      </c>
      <c r="AM69" s="306" t="s">
        <v>67</v>
      </c>
      <c r="AN69" s="306" t="s">
        <v>68</v>
      </c>
      <c r="AO69" s="306" t="s">
        <v>69</v>
      </c>
      <c r="AP69" s="306" t="s">
        <v>70</v>
      </c>
      <c r="AQ69" s="22"/>
      <c r="AR69" s="306" t="s">
        <v>67</v>
      </c>
      <c r="AS69" s="306" t="s">
        <v>68</v>
      </c>
      <c r="AT69" s="306" t="s">
        <v>69</v>
      </c>
      <c r="AU69" s="306" t="s">
        <v>70</v>
      </c>
      <c r="AV69" s="306" t="s">
        <v>71</v>
      </c>
      <c r="AW69" s="22"/>
      <c r="AX69" s="306" t="s">
        <v>67</v>
      </c>
      <c r="AY69" s="306" t="s">
        <v>68</v>
      </c>
      <c r="AZ69" s="306" t="s">
        <v>69</v>
      </c>
      <c r="BA69" s="306" t="s">
        <v>70</v>
      </c>
      <c r="BB69" s="306" t="s">
        <v>71</v>
      </c>
    </row>
    <row r="70" spans="1:54" x14ac:dyDescent="0.35">
      <c r="A70" t="str">
        <f t="shared" ref="A70:A123" si="21">$G$67&amp;"-"&amp;G70</f>
        <v>CARFAX-BMW North Scottsdale</v>
      </c>
      <c r="B70" t="str">
        <f>IF(G70="","",G67)</f>
        <v>CARFAX</v>
      </c>
      <c r="C70" t="str">
        <f>IFERROR(VLOOKUP(G70,KEY!$D$6:$F$76,2,),"")</f>
        <v>BMW</v>
      </c>
      <c r="D70" t="str">
        <f>IFERROR(VLOOKUP(G70,KEY!$D$6:$F$76,3,),"")</f>
        <v>PAG WEST</v>
      </c>
      <c r="E70" t="str">
        <f t="shared" ref="E70:E101" si="22">IF(C70="","",B70&amp;"-"&amp;C70&amp;"-"&amp;AV70)</f>
        <v>CARFAX-BMW-0</v>
      </c>
      <c r="F70" t="str">
        <f t="shared" ref="F70:F101" si="23">IF(D70="","",B70&amp;"-"&amp;D70&amp;"-"&amp;BB70)</f>
        <v>CARFAX-PAG WEST-6</v>
      </c>
      <c r="G70" t="s">
        <v>81</v>
      </c>
      <c r="H70" s="386">
        <f>IF(G70="","",SUMIFS(INP_EOMDATA!I$4:I$2503,INP_EOMDATA!$F$4:$F$2503,$A70))</f>
        <v>4</v>
      </c>
      <c r="I70" s="387">
        <f>IF(G70="","",SUMIFS(INP_EOMDATA!J$4:J$2503,INP_EOMDATA!$F$4:$F$2503,$A70))</f>
        <v>5</v>
      </c>
      <c r="J70" s="388"/>
      <c r="K70" s="389"/>
      <c r="L70" s="387">
        <f>IF(G70="","",SUMIFS(INP_EOMDATA!K$4:K$2503,INP_EOMDATA!$F$4:$F$2503,$A70))</f>
        <v>38</v>
      </c>
      <c r="M70" s="390">
        <f>IF(G70="","",SUMIFS(INP_EOMDATA!L$4:L$2503,INP_EOMDATA!$F$4:$F$2503,$A70))</f>
        <v>14</v>
      </c>
      <c r="N70" s="391"/>
      <c r="O70" s="386">
        <f>IF(G70="","",SUMIFS(INP_EOMDATA!M$4:M$2503,INP_EOMDATA!$F$4:$F$2503,$A70))</f>
        <v>0</v>
      </c>
      <c r="P70" s="387">
        <f>IF(G70="","",SUMIFS(INP_EOMDATA!N$4:N$2503,INP_EOMDATA!$F$4:$F$2503,$A70)-O70)</f>
        <v>61</v>
      </c>
      <c r="Q70" s="387">
        <f>IF(G70="","",SUMIFS(INP_EOMDATA!O$4:O$2503,INP_EOMDATA!$F$4:$F$2503,$A70))</f>
        <v>0</v>
      </c>
      <c r="R70" s="387">
        <f>IF(G70="","",SUMIFS(INP_EOMDATA!P$4:P$2503,INP_EOMDATA!$F$4:$F$2503,$A70))</f>
        <v>5</v>
      </c>
      <c r="S70" s="387">
        <f>IF(G70="","",SUMIFS(INP_EOMDATA!Q$4:Q$2503,INP_EOMDATA!$F$4:$F$2503,$A70))</f>
        <v>5</v>
      </c>
      <c r="T70" s="392">
        <f>IF(G70="","",SUMIFS(INP_EOMDATA!R$4:R$2503,INP_EOMDATA!$F$4:$F$2503,$A70))</f>
        <v>8.1967213114754106E-2</v>
      </c>
      <c r="U70" s="386">
        <f>IF(G70="","",SUMIFS(INP_EOMDATA!S$4:S$2503,INP_EOMDATA!$F$4:$F$2503,$A70))</f>
        <v>13</v>
      </c>
      <c r="V70" s="392">
        <f>IF(G70="","",SUMIFS(INP_EOMDATA!T$4:T$2503,INP_EOMDATA!$F$4:$F$2503,$A70))</f>
        <v>0.213114754098361</v>
      </c>
      <c r="W70" s="387">
        <f>IF(G70="","",SUMIFS(INP_EOMDATA!U$4:U$2503,INP_EOMDATA!$F$4:$F$2503,$A70))</f>
        <v>15</v>
      </c>
      <c r="X70" s="392">
        <f>IF(G70="","",SUMIFS(INP_EOMDATA!V$4:V$2503,INP_EOMDATA!$F$4:$F$2503,$A70))</f>
        <v>0.24590163934426201</v>
      </c>
      <c r="Y70" s="387">
        <f>IF(G70="","",SUMIFS(INP_EOMDATA!W$4:W$2503,INP_EOMDATA!$F$4:$F$2503,$A70))</f>
        <v>10</v>
      </c>
      <c r="Z70" s="393">
        <f>IF(G70="","",SUMIFS(INP_EOMDATA!X$4:X$2503,INP_EOMDATA!$F$4:$F$2503,$A70))</f>
        <v>8325.69</v>
      </c>
      <c r="AA70" s="393">
        <f>IF(G70="","",SUMIFS(INP_EOMDATA!Y$4:Y$2503,INP_EOMDATA!$F$4:$F$2503,$A70))</f>
        <v>6708.75</v>
      </c>
      <c r="AB70" s="393">
        <f>IF(G70="","",SUMIFS(INP_EOMDATA!Z$4:Z$2503,INP_EOMDATA!$F$4:$F$2503,$A70))</f>
        <v>15034.44</v>
      </c>
      <c r="AC70" s="393">
        <f>IF(G70="","",SUMIFS(WORKSHEET_VC!AQ$5:AQ$73,WORKSHEET_VC!$AN$5:$AN$73,$G70))</f>
        <v>1819</v>
      </c>
      <c r="AD70" s="393">
        <f t="shared" ref="AD70:AD113" si="24">IF(G70="","",IFERROR(AC70/P70,0))</f>
        <v>29.819672131147541</v>
      </c>
      <c r="AE70" s="393">
        <f t="shared" ref="AE70:AE113" si="25">IF(G70="","",IFERROR(AC70/S70,9999999))</f>
        <v>363.8</v>
      </c>
      <c r="AF70" s="393">
        <f t="shared" ref="AF70:AF113" si="26">IF(G70="","",AB70-AC70)</f>
        <v>13215.44</v>
      </c>
      <c r="AG70" s="15">
        <v>96</v>
      </c>
      <c r="AM70" s="32">
        <f>IF(G70="","",COUNTIF(G70:G124,"&lt;"&amp;G70)+1)</f>
        <v>1</v>
      </c>
      <c r="AN70" s="32">
        <f>IFERROR(RANK(T70,T70:T123,0)+(AM70/100),"")</f>
        <v>4.01</v>
      </c>
      <c r="AO70" s="32">
        <f>IFERROR(RANK(AD70,AD70:AD123,1)+(AM70/100),"")</f>
        <v>11.01</v>
      </c>
      <c r="AP70" s="32">
        <f>IFERROR(RANK(AE70,AE70:AE123,1)+(AM70/100),"")</f>
        <v>6.01</v>
      </c>
      <c r="AR70" s="32">
        <f>IF(G70="","",COUNTIFS(C70:C123,C70,AM70:AM123,"&lt;"&amp;AM70)+1)</f>
        <v>1</v>
      </c>
      <c r="AS70" s="32">
        <f>IF(G70="","",COUNTIFS(C70:C123,C70,AN70:AN123,"&lt;"&amp;AN70)+1)</f>
        <v>1</v>
      </c>
      <c r="AT70" s="32">
        <f>IF(G70="","",COUNTIFS(C70:C123,C70,AO70:AO123,"&lt;"&amp;AO70)+1)</f>
        <v>3</v>
      </c>
      <c r="AU70" s="32">
        <f>IF(G70="","",COUNTIFS(C70:C123,C70,AP70:AP123,"&lt;"&amp;AP70)+1)</f>
        <v>1</v>
      </c>
      <c r="AV70" s="32">
        <f>IF(G70="","",SUMIF(AR69:AU69,$AV$3,AR70:AU70))</f>
        <v>0</v>
      </c>
      <c r="AX70" s="32">
        <f>IF(G70="","",COUNTIFS(D70:D123,D70,AM70:AM123,"&lt;"&amp;AM70)+1)</f>
        <v>1</v>
      </c>
      <c r="AY70" s="32">
        <f>IF(G70="","",COUNTIFS(D70:D123,D70,AN70:AN123,"&lt;"&amp;AN70)+1)</f>
        <v>4</v>
      </c>
      <c r="AZ70" s="32">
        <f>IF(G70="","",COUNTIFS(D70:D123,D70,AO70:AO123,"&lt;"&amp;AO70)+1)</f>
        <v>11</v>
      </c>
      <c r="BA70" s="32">
        <f>IF(G70="","",COUNTIFS(D70:D123,D70,AP70:AP123,"&lt;"&amp;AP70)+1)</f>
        <v>6</v>
      </c>
      <c r="BB70" s="32">
        <f>IF(M70="","",SUMIF(AX69:BA69,$BB$3,AX70:BA70))</f>
        <v>6</v>
      </c>
    </row>
    <row r="71" spans="1:54" x14ac:dyDescent="0.35">
      <c r="A71" t="str">
        <f t="shared" si="21"/>
        <v>CARFAX-BMW of Bloomfield Hills</v>
      </c>
      <c r="B71" t="str">
        <f>IF(G71="","",B70)</f>
        <v>CARFAX</v>
      </c>
      <c r="C71" t="str">
        <f>IFERROR(VLOOKUP(G71,KEY!$D$6:$F$76,2,),"")</f>
        <v>BMW</v>
      </c>
      <c r="D71" t="str">
        <f>IFERROR(VLOOKUP(G71,KEY!$D$6:$F$76,3,),"")</f>
        <v>PAG WEST</v>
      </c>
      <c r="E71" t="str">
        <f t="shared" si="22"/>
        <v>CARFAX-BMW-0</v>
      </c>
      <c r="F71" t="str">
        <f t="shared" si="23"/>
        <v>CARFAX-PAG WEST-12</v>
      </c>
      <c r="G71" t="s">
        <v>78</v>
      </c>
      <c r="H71" s="386">
        <f>IF(G71="","",SUMIFS(INP_EOMDATA!I$4:I$2503,INP_EOMDATA!$F$4:$F$2503,$A71))</f>
        <v>0</v>
      </c>
      <c r="I71" s="387">
        <f>IF(G71="","",SUMIFS(INP_EOMDATA!J$4:J$2503,INP_EOMDATA!$F$4:$F$2503,$A71))</f>
        <v>1</v>
      </c>
      <c r="J71" s="388"/>
      <c r="K71" s="389"/>
      <c r="L71" s="387">
        <f>IF(G71="","",SUMIFS(INP_EOMDATA!K$4:K$2503,INP_EOMDATA!$F$4:$F$2503,$A71))</f>
        <v>62</v>
      </c>
      <c r="M71" s="390">
        <f>IF(G71="","",SUMIFS(INP_EOMDATA!L$4:L$2503,INP_EOMDATA!$F$4:$F$2503,$A71))</f>
        <v>24</v>
      </c>
      <c r="N71" s="391"/>
      <c r="O71" s="386">
        <f>IF(G71="","",SUMIFS(INP_EOMDATA!M$4:M$2503,INP_EOMDATA!$F$4:$F$2503,$A71))</f>
        <v>0</v>
      </c>
      <c r="P71" s="387">
        <f>IF(G71="","",SUMIFS(INP_EOMDATA!N$4:N$2503,INP_EOMDATA!$F$4:$F$2503,$A71)-O71)</f>
        <v>87</v>
      </c>
      <c r="Q71" s="387">
        <f>IF(G71="","",SUMIFS(INP_EOMDATA!O$4:O$2503,INP_EOMDATA!$F$4:$F$2503,$A71))</f>
        <v>1</v>
      </c>
      <c r="R71" s="387">
        <f>IF(G71="","",SUMIFS(INP_EOMDATA!P$4:P$2503,INP_EOMDATA!$F$4:$F$2503,$A71))</f>
        <v>1</v>
      </c>
      <c r="S71" s="387">
        <f>IF(G71="","",SUMIFS(INP_EOMDATA!Q$4:Q$2503,INP_EOMDATA!$F$4:$F$2503,$A71))</f>
        <v>2</v>
      </c>
      <c r="T71" s="392">
        <f>IF(G71="","",SUMIFS(INP_EOMDATA!R$4:R$2503,INP_EOMDATA!$F$4:$F$2503,$A71))</f>
        <v>2.2988505747126398E-2</v>
      </c>
      <c r="U71" s="386">
        <f>IF(G71="","",SUMIFS(INP_EOMDATA!S$4:S$2503,INP_EOMDATA!$F$4:$F$2503,$A71))</f>
        <v>12</v>
      </c>
      <c r="V71" s="392">
        <f>IF(G71="","",SUMIFS(INP_EOMDATA!T$4:T$2503,INP_EOMDATA!$F$4:$F$2503,$A71))</f>
        <v>0.13793103448275901</v>
      </c>
      <c r="W71" s="387">
        <f>IF(G71="","",SUMIFS(INP_EOMDATA!U$4:U$2503,INP_EOMDATA!$F$4:$F$2503,$A71))</f>
        <v>14</v>
      </c>
      <c r="X71" s="392">
        <f>IF(G71="","",SUMIFS(INP_EOMDATA!V$4:V$2503,INP_EOMDATA!$F$4:$F$2503,$A71))</f>
        <v>0.160919540229885</v>
      </c>
      <c r="Y71" s="387">
        <f>IF(G71="","",SUMIFS(INP_EOMDATA!W$4:W$2503,INP_EOMDATA!$F$4:$F$2503,$A71))</f>
        <v>7</v>
      </c>
      <c r="Z71" s="393">
        <f>IF(G71="","",SUMIFS(INP_EOMDATA!X$4:X$2503,INP_EOMDATA!$F$4:$F$2503,$A71))</f>
        <v>-7721.99</v>
      </c>
      <c r="AA71" s="393">
        <f>IF(G71="","",SUMIFS(INP_EOMDATA!Y$4:Y$2503,INP_EOMDATA!$F$4:$F$2503,$A71))</f>
        <v>9128.74</v>
      </c>
      <c r="AB71" s="393">
        <f>IF(G71="","",SUMIFS(INP_EOMDATA!Z$4:Z$2503,INP_EOMDATA!$F$4:$F$2503,$A71))</f>
        <v>1406.75</v>
      </c>
      <c r="AC71" s="393">
        <f>IF(G71="","",SUMIFS(WORKSHEET_VC!AQ$5:AQ$73,WORKSHEET_VC!$AN$5:$AN$73,$G71))</f>
        <v>1799</v>
      </c>
      <c r="AD71" s="393">
        <f t="shared" si="24"/>
        <v>20.678160919540229</v>
      </c>
      <c r="AE71" s="393">
        <f t="shared" si="25"/>
        <v>899.5</v>
      </c>
      <c r="AF71" s="393">
        <f t="shared" si="26"/>
        <v>-392.25</v>
      </c>
      <c r="AG71" s="15">
        <v>38</v>
      </c>
      <c r="AM71" s="32">
        <f>IF(G71="","",COUNTIF(G70:G124,"&lt;"&amp;G71)+1)</f>
        <v>2</v>
      </c>
      <c r="AN71" s="32">
        <f>IFERROR(RANK(T71,T70:T123,0)+(AM71/100),"")</f>
        <v>12.02</v>
      </c>
      <c r="AO71" s="32">
        <f>IFERROR(RANK(AD71,AD70:AD123,1)+(AM71/100),"")</f>
        <v>7.02</v>
      </c>
      <c r="AP71" s="32">
        <f>IFERROR(RANK(AE71,AE70:AE123,1)+(AM71/100),"")</f>
        <v>12.02</v>
      </c>
      <c r="AR71" s="32">
        <f>IF(G71="","",COUNTIFS(C70:C123,C71,AM70:AM123,"&lt;"&amp;AM71)+1)</f>
        <v>2</v>
      </c>
      <c r="AS71" s="32">
        <f>IF(G71="","",COUNTIFS(C70:C123,C71,AN70:AN123,"&lt;"&amp;AN71)+1)</f>
        <v>2</v>
      </c>
      <c r="AT71" s="32">
        <f>IF(G71="","",COUNTIFS(C70:C123,C71,AO70:AO123,"&lt;"&amp;AO71)+1)</f>
        <v>1</v>
      </c>
      <c r="AU71" s="32">
        <f>IF(G71="","",COUNTIFS(C70:C123,C71,AP70:AP123,"&lt;"&amp;AP71)+1)</f>
        <v>2</v>
      </c>
      <c r="AV71" s="32">
        <f>IF(G71="","",SUMIF(AR69:AU69,$AV$3,AR71:AU71))</f>
        <v>0</v>
      </c>
      <c r="AX71" s="32">
        <f>IF(G71="","",COUNTIFS(D70:D123,D71,AM70:AM123,"&lt;"&amp;AM71)+1)</f>
        <v>2</v>
      </c>
      <c r="AY71" s="32">
        <f>IF(G71="","",COUNTIFS(D70:D123,D71,AN70:AN123,"&lt;"&amp;AN71)+1)</f>
        <v>12</v>
      </c>
      <c r="AZ71" s="32">
        <f>IF(G71="","",COUNTIFS(D70:D123,D71,AO70:AO123,"&lt;"&amp;AO71)+1)</f>
        <v>7</v>
      </c>
      <c r="BA71" s="32">
        <f>IF(G71="","",COUNTIFS(D70:D123,D71,AP70:AP123,"&lt;"&amp;AP71)+1)</f>
        <v>12</v>
      </c>
      <c r="BB71" s="32">
        <f>IF(M71="","",SUMIF(AX69:BA69,$BB$3,AX71:BA71))</f>
        <v>12</v>
      </c>
    </row>
    <row r="72" spans="1:54" x14ac:dyDescent="0.35">
      <c r="A72" t="str">
        <f t="shared" si="21"/>
        <v>CARFAX-Tempe Honda</v>
      </c>
      <c r="B72" t="str">
        <f t="shared" ref="B72:B123" si="27">IF(G72="","",B71)</f>
        <v>CARFAX</v>
      </c>
      <c r="C72" t="str">
        <f>IFERROR(VLOOKUP(G72,KEY!$D$6:$F$76,2,),"")</f>
        <v>Honda</v>
      </c>
      <c r="D72" t="str">
        <f>IFERROR(VLOOKUP(G72,KEY!$D$6:$F$76,3,),"")</f>
        <v>PAG WEST</v>
      </c>
      <c r="E72" t="str">
        <f t="shared" si="22"/>
        <v>CARFAX-Honda-0</v>
      </c>
      <c r="F72" t="str">
        <f t="shared" si="23"/>
        <v>CARFAX-PAG WEST-3</v>
      </c>
      <c r="G72" t="s">
        <v>75</v>
      </c>
      <c r="H72" s="386">
        <f>IF(G72="","",SUMIFS(INP_EOMDATA!I$4:I$2503,INP_EOMDATA!$F$4:$F$2503,$A72))</f>
        <v>0</v>
      </c>
      <c r="I72" s="387">
        <f>IF(G72="","",SUMIFS(INP_EOMDATA!J$4:J$2503,INP_EOMDATA!$F$4:$F$2503,$A72))</f>
        <v>4</v>
      </c>
      <c r="J72" s="388"/>
      <c r="K72" s="389"/>
      <c r="L72" s="387">
        <f>IF(G72="","",SUMIFS(INP_EOMDATA!K$4:K$2503,INP_EOMDATA!$F$4:$F$2503,$A72))</f>
        <v>31</v>
      </c>
      <c r="M72" s="390">
        <f>IF(G72="","",SUMIFS(INP_EOMDATA!L$4:L$2503,INP_EOMDATA!$F$4:$F$2503,$A72))</f>
        <v>21</v>
      </c>
      <c r="N72" s="391"/>
      <c r="O72" s="386">
        <f>IF(G72="","",SUMIFS(INP_EOMDATA!M$4:M$2503,INP_EOMDATA!$F$4:$F$2503,$A72))</f>
        <v>0</v>
      </c>
      <c r="P72" s="387">
        <f>IF(G72="","",SUMIFS(INP_EOMDATA!N$4:N$2503,INP_EOMDATA!$F$4:$F$2503,$A72)-O72)</f>
        <v>56</v>
      </c>
      <c r="Q72" s="387">
        <f>IF(G72="","",SUMIFS(INP_EOMDATA!O$4:O$2503,INP_EOMDATA!$F$4:$F$2503,$A72))</f>
        <v>0</v>
      </c>
      <c r="R72" s="387">
        <f>IF(G72="","",SUMIFS(INP_EOMDATA!P$4:P$2503,INP_EOMDATA!$F$4:$F$2503,$A72))</f>
        <v>6</v>
      </c>
      <c r="S72" s="387">
        <f>IF(G72="","",SUMIFS(INP_EOMDATA!Q$4:Q$2503,INP_EOMDATA!$F$4:$F$2503,$A72))</f>
        <v>6</v>
      </c>
      <c r="T72" s="392">
        <f>IF(G72="","",SUMIFS(INP_EOMDATA!R$4:R$2503,INP_EOMDATA!$F$4:$F$2503,$A72))</f>
        <v>0.107142857142857</v>
      </c>
      <c r="U72" s="386">
        <f>IF(G72="","",SUMIFS(INP_EOMDATA!S$4:S$2503,INP_EOMDATA!$F$4:$F$2503,$A72))</f>
        <v>12</v>
      </c>
      <c r="V72" s="392">
        <f>IF(G72="","",SUMIFS(INP_EOMDATA!T$4:T$2503,INP_EOMDATA!$F$4:$F$2503,$A72))</f>
        <v>0.214285714285714</v>
      </c>
      <c r="W72" s="387">
        <f>IF(G72="","",SUMIFS(INP_EOMDATA!U$4:U$2503,INP_EOMDATA!$F$4:$F$2503,$A72))</f>
        <v>12</v>
      </c>
      <c r="X72" s="392">
        <f>IF(G72="","",SUMIFS(INP_EOMDATA!V$4:V$2503,INP_EOMDATA!$F$4:$F$2503,$A72))</f>
        <v>0.214285714285714</v>
      </c>
      <c r="Y72" s="387">
        <f>IF(G72="","",SUMIFS(INP_EOMDATA!W$4:W$2503,INP_EOMDATA!$F$4:$F$2503,$A72))</f>
        <v>8</v>
      </c>
      <c r="Z72" s="393">
        <f>IF(G72="","",SUMIFS(INP_EOMDATA!X$4:X$2503,INP_EOMDATA!$F$4:$F$2503,$A72))</f>
        <v>301.88</v>
      </c>
      <c r="AA72" s="393">
        <f>IF(G72="","",SUMIFS(INP_EOMDATA!Y$4:Y$2503,INP_EOMDATA!$F$4:$F$2503,$A72))</f>
        <v>5588.98</v>
      </c>
      <c r="AB72" s="393">
        <f>IF(G72="","",SUMIFS(INP_EOMDATA!Z$4:Z$2503,INP_EOMDATA!$F$4:$F$2503,$A72))</f>
        <v>5890.86</v>
      </c>
      <c r="AC72" s="393">
        <f>IF(G72="","",SUMIFS(WORKSHEET_VC!AQ$5:AQ$73,WORKSHEET_VC!$AN$5:$AN$73,$G72))</f>
        <v>1699</v>
      </c>
      <c r="AD72" s="393">
        <f t="shared" si="24"/>
        <v>30.339285714285715</v>
      </c>
      <c r="AE72" s="393">
        <f t="shared" si="25"/>
        <v>283.16666666666669</v>
      </c>
      <c r="AF72" s="393">
        <f t="shared" si="26"/>
        <v>4191.8599999999997</v>
      </c>
      <c r="AG72" s="15">
        <v>62</v>
      </c>
      <c r="AM72" s="32">
        <f>IF(G72="","",COUNTIF(G70:G124,"&lt;"&amp;G72)+1)</f>
        <v>13</v>
      </c>
      <c r="AN72" s="32">
        <f>IFERROR(RANK(T72,T70:T123,0)+(AM72/100),"")</f>
        <v>3.13</v>
      </c>
      <c r="AO72" s="32">
        <f>IFERROR(RANK(AD72,AD70:AD123,1)+(AM72/100),"")</f>
        <v>12.13</v>
      </c>
      <c r="AP72" s="32">
        <f>IFERROR(RANK(AE72,AE70:AE123,1)+(AM72/100),"")</f>
        <v>3.13</v>
      </c>
      <c r="AR72" s="32">
        <f>IF(G72="","",COUNTIFS(C70:C123,C72,AM70:AM123,"&lt;"&amp;AM72)+1)</f>
        <v>3</v>
      </c>
      <c r="AS72" s="32">
        <f>IF(G72="","",COUNTIFS(C70:C123,C72,AN70:AN123,"&lt;"&amp;AN72)+1)</f>
        <v>1</v>
      </c>
      <c r="AT72" s="32">
        <f>IF(G72="","",COUNTIFS(C70:C123,C72,AO70:AO123,"&lt;"&amp;AO72)+1)</f>
        <v>3</v>
      </c>
      <c r="AU72" s="32">
        <f>IF(G72="","",COUNTIFS(C70:C123,C72,AP70:AP123,"&lt;"&amp;AP72)+1)</f>
        <v>1</v>
      </c>
      <c r="AV72" s="32">
        <f>IF(G72="","",SUMIF(AR69:AU69,$AV$3,AR72:AU72))</f>
        <v>0</v>
      </c>
      <c r="AX72" s="32">
        <f>IF(G72="","",COUNTIFS(D70:D123,D72,AM70:AM123,"&lt;"&amp;AM72)+1)</f>
        <v>13</v>
      </c>
      <c r="AY72" s="32">
        <f>IF(G72="","",COUNTIFS(D70:D123,D72,AN70:AN123,"&lt;"&amp;AN72)+1)</f>
        <v>3</v>
      </c>
      <c r="AZ72" s="32">
        <f>IF(G72="","",COUNTIFS(D70:D123,D72,AO70:AO123,"&lt;"&amp;AO72)+1)</f>
        <v>12</v>
      </c>
      <c r="BA72" s="32">
        <f>IF(G72="","",COUNTIFS(D70:D123,D72,AP70:AP123,"&lt;"&amp;AP72)+1)</f>
        <v>3</v>
      </c>
      <c r="BB72" s="32">
        <f>IF(M72="","",SUMIF(AX69:BA69,$BB$3,AX72:BA72))</f>
        <v>3</v>
      </c>
    </row>
    <row r="73" spans="1:54" x14ac:dyDescent="0.35">
      <c r="A73" t="str">
        <f t="shared" si="21"/>
        <v>CARFAX-East Madison Toyota</v>
      </c>
      <c r="B73" t="str">
        <f t="shared" si="27"/>
        <v>CARFAX</v>
      </c>
      <c r="C73" t="str">
        <f>IFERROR(VLOOKUP(G73,KEY!$D$6:$F$76,2,),"")</f>
        <v>Toyota</v>
      </c>
      <c r="D73" t="str">
        <f>IFERROR(VLOOKUP(G73,KEY!$D$6:$F$76,3,),"")</f>
        <v>PAG WEST</v>
      </c>
      <c r="E73" t="str">
        <f t="shared" si="22"/>
        <v>CARFAX-Toyota-0</v>
      </c>
      <c r="F73" t="str">
        <f t="shared" si="23"/>
        <v>CARFAX-PAG WEST-9</v>
      </c>
      <c r="G73" t="s">
        <v>77</v>
      </c>
      <c r="H73" s="386">
        <f>IF(G73="","",SUMIFS(INP_EOMDATA!I$4:I$2503,INP_EOMDATA!$F$4:$F$2503,$A73))</f>
        <v>0</v>
      </c>
      <c r="I73" s="387">
        <f>IF(G73="","",SUMIFS(INP_EOMDATA!J$4:J$2503,INP_EOMDATA!$F$4:$F$2503,$A73))</f>
        <v>0</v>
      </c>
      <c r="J73" s="388"/>
      <c r="K73" s="389"/>
      <c r="L73" s="387">
        <f>IF(G73="","",SUMIFS(INP_EOMDATA!K$4:K$2503,INP_EOMDATA!$F$4:$F$2503,$A73))</f>
        <v>21</v>
      </c>
      <c r="M73" s="390">
        <f>IF(G73="","",SUMIFS(INP_EOMDATA!L$4:L$2503,INP_EOMDATA!$F$4:$F$2503,$A73))</f>
        <v>14</v>
      </c>
      <c r="N73" s="391"/>
      <c r="O73" s="386">
        <f>IF(G73="","",SUMIFS(INP_EOMDATA!M$4:M$2503,INP_EOMDATA!$F$4:$F$2503,$A73))</f>
        <v>0</v>
      </c>
      <c r="P73" s="387">
        <f>IF(G73="","",SUMIFS(INP_EOMDATA!N$4:N$2503,INP_EOMDATA!$F$4:$F$2503,$A73)-O73)</f>
        <v>35</v>
      </c>
      <c r="Q73" s="387">
        <f>IF(G73="","",SUMIFS(INP_EOMDATA!O$4:O$2503,INP_EOMDATA!$F$4:$F$2503,$A73))</f>
        <v>0</v>
      </c>
      <c r="R73" s="387">
        <f>IF(G73="","",SUMIFS(INP_EOMDATA!P$4:P$2503,INP_EOMDATA!$F$4:$F$2503,$A73))</f>
        <v>4</v>
      </c>
      <c r="S73" s="387">
        <f>IF(G73="","",SUMIFS(INP_EOMDATA!Q$4:Q$2503,INP_EOMDATA!$F$4:$F$2503,$A73))</f>
        <v>4</v>
      </c>
      <c r="T73" s="392">
        <f>IF(G73="","",SUMIFS(INP_EOMDATA!R$4:R$2503,INP_EOMDATA!$F$4:$F$2503,$A73))</f>
        <v>0.114285714285714</v>
      </c>
      <c r="U73" s="386">
        <f>IF(G73="","",SUMIFS(INP_EOMDATA!S$4:S$2503,INP_EOMDATA!$F$4:$F$2503,$A73))</f>
        <v>3</v>
      </c>
      <c r="V73" s="392">
        <f>IF(G73="","",SUMIFS(INP_EOMDATA!T$4:T$2503,INP_EOMDATA!$F$4:$F$2503,$A73))</f>
        <v>8.5714285714285701E-2</v>
      </c>
      <c r="W73" s="387">
        <f>IF(G73="","",SUMIFS(INP_EOMDATA!U$4:U$2503,INP_EOMDATA!$F$4:$F$2503,$A73))</f>
        <v>3</v>
      </c>
      <c r="X73" s="392">
        <f>IF(G73="","",SUMIFS(INP_EOMDATA!V$4:V$2503,INP_EOMDATA!$F$4:$F$2503,$A73))</f>
        <v>8.5714285714285701E-2</v>
      </c>
      <c r="Y73" s="387">
        <f>IF(G73="","",SUMIFS(INP_EOMDATA!W$4:W$2503,INP_EOMDATA!$F$4:$F$2503,$A73))</f>
        <v>1</v>
      </c>
      <c r="Z73" s="393">
        <f>IF(G73="","",SUMIFS(INP_EOMDATA!X$4:X$2503,INP_EOMDATA!$F$4:$F$2503,$A73))</f>
        <v>4844.05</v>
      </c>
      <c r="AA73" s="393">
        <f>IF(G73="","",SUMIFS(INP_EOMDATA!Y$4:Y$2503,INP_EOMDATA!$F$4:$F$2503,$A73))</f>
        <v>7336.3</v>
      </c>
      <c r="AB73" s="393">
        <f>IF(G73="","",SUMIFS(INP_EOMDATA!Z$4:Z$2503,INP_EOMDATA!$F$4:$F$2503,$A73))</f>
        <v>12180.35</v>
      </c>
      <c r="AC73" s="393">
        <f>IF(G73="","",SUMIFS(WORKSHEET_VC!AQ$5:AQ$73,WORKSHEET_VC!$AN$5:$AN$73,$G73))</f>
        <v>1599</v>
      </c>
      <c r="AD73" s="393">
        <f t="shared" si="24"/>
        <v>45.685714285714283</v>
      </c>
      <c r="AE73" s="393">
        <f t="shared" si="25"/>
        <v>399.75</v>
      </c>
      <c r="AF73" s="393">
        <f t="shared" si="26"/>
        <v>10581.35</v>
      </c>
      <c r="AG73" s="15">
        <v>78</v>
      </c>
      <c r="AM73" s="32">
        <f>IF(G73="","",COUNTIF(G70:G124,"&lt;"&amp;G73)+1)</f>
        <v>4</v>
      </c>
      <c r="AN73" s="32">
        <f>IFERROR(RANK(T73,T70:T123,0)+(AM73/100),"")</f>
        <v>2.04</v>
      </c>
      <c r="AO73" s="32">
        <f>IFERROR(RANK(AD73,AD70:AD123,1)+(AM73/100),"")</f>
        <v>14.04</v>
      </c>
      <c r="AP73" s="32">
        <f>IFERROR(RANK(AE73,AE70:AE123,1)+(AM73/100),"")</f>
        <v>9.0399999999999991</v>
      </c>
      <c r="AR73" s="32">
        <f>IF(G73="","",COUNTIFS(C70:C123,C73,AM70:AM123,"&lt;"&amp;AM73)+1)</f>
        <v>1</v>
      </c>
      <c r="AS73" s="32">
        <f>IF(G73="","",COUNTIFS(C70:C123,C73,AN70:AN123,"&lt;"&amp;AN73)+1)</f>
        <v>2</v>
      </c>
      <c r="AT73" s="32">
        <f>IF(G73="","",COUNTIFS(C70:C123,C73,AO70:AO123,"&lt;"&amp;AO73)+1)</f>
        <v>3</v>
      </c>
      <c r="AU73" s="32">
        <f>IF(G73="","",COUNTIFS(C70:C123,C73,AP70:AP123,"&lt;"&amp;AP73)+1)</f>
        <v>2</v>
      </c>
      <c r="AV73" s="32">
        <f>IF(G73="","",SUMIF(AR69:AU69,$AV$3,AR73:AU73))</f>
        <v>0</v>
      </c>
      <c r="AX73" s="32">
        <f>IF(G73="","",COUNTIFS(D70:D123,D73,AM70:AM123,"&lt;"&amp;AM73)+1)</f>
        <v>4</v>
      </c>
      <c r="AY73" s="32">
        <f>IF(G73="","",COUNTIFS(D70:D123,D73,AN70:AN123,"&lt;"&amp;AN73)+1)</f>
        <v>2</v>
      </c>
      <c r="AZ73" s="32">
        <f>IF(G73="","",COUNTIFS(D70:D123,D73,AO70:AO123,"&lt;"&amp;AO73)+1)</f>
        <v>14</v>
      </c>
      <c r="BA73" s="32">
        <f>IF(G73="","",COUNTIFS(D70:D123,D73,AP70:AP123,"&lt;"&amp;AP73)+1)</f>
        <v>9</v>
      </c>
      <c r="BB73" s="32">
        <f>IF(M73="","",SUMIF(AX69:BA69,$BB$3,AX73:BA73))</f>
        <v>9</v>
      </c>
    </row>
    <row r="74" spans="1:54" x14ac:dyDescent="0.35">
      <c r="A74" t="str">
        <f t="shared" si="21"/>
        <v>CARFAX-Toyota of Surprise</v>
      </c>
      <c r="B74" t="str">
        <f t="shared" si="27"/>
        <v>CARFAX</v>
      </c>
      <c r="C74" t="str">
        <f>IFERROR(VLOOKUP(G74,KEY!$D$6:$F$76,2,),"")</f>
        <v>Toyota</v>
      </c>
      <c r="D74" t="str">
        <f>IFERROR(VLOOKUP(G74,KEY!$D$6:$F$76,3,),"")</f>
        <v>PAG WEST</v>
      </c>
      <c r="E74" t="str">
        <f t="shared" si="22"/>
        <v>CARFAX-Toyota-0</v>
      </c>
      <c r="F74" t="str">
        <f t="shared" si="23"/>
        <v>CARFAX-PAG WEST-13</v>
      </c>
      <c r="G74" t="s">
        <v>95</v>
      </c>
      <c r="H74" s="386">
        <f>IF(G74="","",SUMIFS(INP_EOMDATA!I$4:I$2503,INP_EOMDATA!$F$4:$F$2503,$A74))</f>
        <v>0</v>
      </c>
      <c r="I74" s="387">
        <f>IF(G74="","",SUMIFS(INP_EOMDATA!J$4:J$2503,INP_EOMDATA!$F$4:$F$2503,$A74))</f>
        <v>2</v>
      </c>
      <c r="J74" s="388"/>
      <c r="K74" s="389"/>
      <c r="L74" s="387">
        <f>IF(G74="","",SUMIFS(INP_EOMDATA!K$4:K$2503,INP_EOMDATA!$F$4:$F$2503,$A74))</f>
        <v>36</v>
      </c>
      <c r="M74" s="390">
        <f>IF(G74="","",SUMIFS(INP_EOMDATA!L$4:L$2503,INP_EOMDATA!$F$4:$F$2503,$A74))</f>
        <v>18</v>
      </c>
      <c r="N74" s="391"/>
      <c r="O74" s="386">
        <f>IF(G74="","",SUMIFS(INP_EOMDATA!M$4:M$2503,INP_EOMDATA!$F$4:$F$2503,$A74))</f>
        <v>0</v>
      </c>
      <c r="P74" s="387">
        <f>IF(G74="","",SUMIFS(INP_EOMDATA!N$4:N$2503,INP_EOMDATA!$F$4:$F$2503,$A74)-O74)</f>
        <v>56</v>
      </c>
      <c r="Q74" s="387">
        <f>IF(G74="","",SUMIFS(INP_EOMDATA!O$4:O$2503,INP_EOMDATA!$F$4:$F$2503,$A74))</f>
        <v>0</v>
      </c>
      <c r="R74" s="387">
        <f>IF(G74="","",SUMIFS(INP_EOMDATA!P$4:P$2503,INP_EOMDATA!$F$4:$F$2503,$A74))</f>
        <v>1</v>
      </c>
      <c r="S74" s="387">
        <f>IF(G74="","",SUMIFS(INP_EOMDATA!Q$4:Q$2503,INP_EOMDATA!$F$4:$F$2503,$A74))</f>
        <v>1</v>
      </c>
      <c r="T74" s="392">
        <f>IF(G74="","",SUMIFS(INP_EOMDATA!R$4:R$2503,INP_EOMDATA!$F$4:$F$2503,$A74))</f>
        <v>1.7857142857142901E-2</v>
      </c>
      <c r="U74" s="386">
        <f>IF(G74="","",SUMIFS(INP_EOMDATA!S$4:S$2503,INP_EOMDATA!$F$4:$F$2503,$A74))</f>
        <v>10</v>
      </c>
      <c r="V74" s="392">
        <f>IF(G74="","",SUMIFS(INP_EOMDATA!T$4:T$2503,INP_EOMDATA!$F$4:$F$2503,$A74))</f>
        <v>0.17857142857142899</v>
      </c>
      <c r="W74" s="387">
        <f>IF(G74="","",SUMIFS(INP_EOMDATA!U$4:U$2503,INP_EOMDATA!$F$4:$F$2503,$A74))</f>
        <v>10</v>
      </c>
      <c r="X74" s="392">
        <f>IF(G74="","",SUMIFS(INP_EOMDATA!V$4:V$2503,INP_EOMDATA!$F$4:$F$2503,$A74))</f>
        <v>0.17857142857142899</v>
      </c>
      <c r="Y74" s="387">
        <f>IF(G74="","",SUMIFS(INP_EOMDATA!W$4:W$2503,INP_EOMDATA!$F$4:$F$2503,$A74))</f>
        <v>6</v>
      </c>
      <c r="Z74" s="393">
        <f>IF(G74="","",SUMIFS(INP_EOMDATA!X$4:X$2503,INP_EOMDATA!$F$4:$F$2503,$A74))</f>
        <v>1716.94</v>
      </c>
      <c r="AA74" s="393">
        <f>IF(G74="","",SUMIFS(INP_EOMDATA!Y$4:Y$2503,INP_EOMDATA!$F$4:$F$2503,$A74))</f>
        <v>0</v>
      </c>
      <c r="AB74" s="393">
        <f>IF(G74="","",SUMIFS(INP_EOMDATA!Z$4:Z$2503,INP_EOMDATA!$F$4:$F$2503,$A74))</f>
        <v>1716.94</v>
      </c>
      <c r="AC74" s="393">
        <f>IF(G74="","",SUMIFS(WORKSHEET_VC!AQ$5:AQ$73,WORKSHEET_VC!$AN$5:$AN$73,$G74))</f>
        <v>1379</v>
      </c>
      <c r="AD74" s="393">
        <f t="shared" si="24"/>
        <v>24.625</v>
      </c>
      <c r="AE74" s="393">
        <f t="shared" si="25"/>
        <v>1379</v>
      </c>
      <c r="AF74" s="393">
        <f t="shared" si="26"/>
        <v>337.94000000000005</v>
      </c>
      <c r="AG74" s="15">
        <v>49</v>
      </c>
      <c r="AM74" s="32">
        <f>IF(G74="","",COUNTIF(G70:G124,"&lt;"&amp;G74)+1)</f>
        <v>14</v>
      </c>
      <c r="AN74" s="32">
        <f>IFERROR(RANK(T74,T70:T123,0)+(AM74/100),"")</f>
        <v>13.14</v>
      </c>
      <c r="AO74" s="32">
        <f>IFERROR(RANK(AD74,AD70:AD123,1)+(AM74/100),"")</f>
        <v>10.14</v>
      </c>
      <c r="AP74" s="32">
        <f>IFERROR(RANK(AE74,AE70:AE123,1)+(AM74/100),"")</f>
        <v>13.14</v>
      </c>
      <c r="AR74" s="32">
        <f>IF(G74="","",COUNTIFS(C70:C123,C74,AM70:AM123,"&lt;"&amp;AM74)+1)</f>
        <v>3</v>
      </c>
      <c r="AS74" s="32">
        <f>IF(G74="","",COUNTIFS(C70:C123,C74,AN70:AN123,"&lt;"&amp;AN74)+1)</f>
        <v>3</v>
      </c>
      <c r="AT74" s="32">
        <f>IF(G74="","",COUNTIFS(C70:C123,C74,AO70:AO123,"&lt;"&amp;AO74)+1)</f>
        <v>2</v>
      </c>
      <c r="AU74" s="32">
        <f>IF(G74="","",COUNTIFS(C70:C123,C74,AP70:AP123,"&lt;"&amp;AP74)+1)</f>
        <v>3</v>
      </c>
      <c r="AV74" s="32">
        <f>IF(G74="","",SUMIF(AR69:AU69,$AV$3,AR74:AU74))</f>
        <v>0</v>
      </c>
      <c r="AX74" s="32">
        <f>IF(G74="","",COUNTIFS(D70:D123,D74,AM70:AM123,"&lt;"&amp;AM74)+1)</f>
        <v>14</v>
      </c>
      <c r="AY74" s="32">
        <f>IF(G74="","",COUNTIFS(D70:D123,D74,AN70:AN123,"&lt;"&amp;AN74)+1)</f>
        <v>13</v>
      </c>
      <c r="AZ74" s="32">
        <f>IF(G74="","",COUNTIFS(D70:D123,D74,AO70:AO123,"&lt;"&amp;AO74)+1)</f>
        <v>10</v>
      </c>
      <c r="BA74" s="32">
        <f>IF(G74="","",COUNTIFS(D70:D123,D74,AP70:AP123,"&lt;"&amp;AP74)+1)</f>
        <v>13</v>
      </c>
      <c r="BB74" s="32">
        <f>IF(M74="","",SUMIF(AX69:BA69,$BB$3,AX74:BA74))</f>
        <v>13</v>
      </c>
    </row>
    <row r="75" spans="1:54" x14ac:dyDescent="0.35">
      <c r="A75" t="str">
        <f t="shared" si="21"/>
        <v>CARFAX-Honda of Escondido</v>
      </c>
      <c r="B75" t="str">
        <f t="shared" si="27"/>
        <v>CARFAX</v>
      </c>
      <c r="C75" t="str">
        <f>IFERROR(VLOOKUP(G75,KEY!$D$6:$F$76,2,),"")</f>
        <v>Honda</v>
      </c>
      <c r="D75" t="str">
        <f>IFERROR(VLOOKUP(G75,KEY!$D$6:$F$76,3,),"")</f>
        <v>PAG WEST</v>
      </c>
      <c r="E75" t="str">
        <f t="shared" si="22"/>
        <v>CARFAX-Honda-0</v>
      </c>
      <c r="F75" t="str">
        <f t="shared" si="23"/>
        <v>CARFAX-PAG WEST-4</v>
      </c>
      <c r="G75" t="s">
        <v>97</v>
      </c>
      <c r="H75" s="386">
        <f>IF(G75="","",SUMIFS(INP_EOMDATA!I$4:I$2503,INP_EOMDATA!$F$4:$F$2503,$A75))</f>
        <v>0</v>
      </c>
      <c r="I75" s="387">
        <f>IF(G75="","",SUMIFS(INP_EOMDATA!J$4:J$2503,INP_EOMDATA!$F$4:$F$2503,$A75))</f>
        <v>1</v>
      </c>
      <c r="J75" s="388"/>
      <c r="K75" s="389"/>
      <c r="L75" s="387">
        <f>IF(G75="","",SUMIFS(INP_EOMDATA!K$4:K$2503,INP_EOMDATA!$F$4:$F$2503,$A75))</f>
        <v>46</v>
      </c>
      <c r="M75" s="390">
        <f>IF(G75="","",SUMIFS(INP_EOMDATA!L$4:L$2503,INP_EOMDATA!$F$4:$F$2503,$A75))</f>
        <v>12</v>
      </c>
      <c r="N75" s="391"/>
      <c r="O75" s="386">
        <f>IF(G75="","",SUMIFS(INP_EOMDATA!M$4:M$2503,INP_EOMDATA!$F$4:$F$2503,$A75))</f>
        <v>0</v>
      </c>
      <c r="P75" s="387">
        <f>IF(G75="","",SUMIFS(INP_EOMDATA!N$4:N$2503,INP_EOMDATA!$F$4:$F$2503,$A75)-O75)</f>
        <v>59</v>
      </c>
      <c r="Q75" s="387">
        <f>IF(G75="","",SUMIFS(INP_EOMDATA!O$4:O$2503,INP_EOMDATA!$F$4:$F$2503,$A75))</f>
        <v>1</v>
      </c>
      <c r="R75" s="387">
        <f>IF(G75="","",SUMIFS(INP_EOMDATA!P$4:P$2503,INP_EOMDATA!$F$4:$F$2503,$A75))</f>
        <v>3</v>
      </c>
      <c r="S75" s="387">
        <f>IF(G75="","",SUMIFS(INP_EOMDATA!Q$4:Q$2503,INP_EOMDATA!$F$4:$F$2503,$A75))</f>
        <v>4</v>
      </c>
      <c r="T75" s="392">
        <f>IF(G75="","",SUMIFS(INP_EOMDATA!R$4:R$2503,INP_EOMDATA!$F$4:$F$2503,$A75))</f>
        <v>6.7796610169491497E-2</v>
      </c>
      <c r="U75" s="386">
        <f>IF(G75="","",SUMIFS(INP_EOMDATA!S$4:S$2503,INP_EOMDATA!$F$4:$F$2503,$A75))</f>
        <v>9</v>
      </c>
      <c r="V75" s="392">
        <f>IF(G75="","",SUMIFS(INP_EOMDATA!T$4:T$2503,INP_EOMDATA!$F$4:$F$2503,$A75))</f>
        <v>0.152542372881356</v>
      </c>
      <c r="W75" s="387">
        <f>IF(G75="","",SUMIFS(INP_EOMDATA!U$4:U$2503,INP_EOMDATA!$F$4:$F$2503,$A75))</f>
        <v>9</v>
      </c>
      <c r="X75" s="392">
        <f>IF(G75="","",SUMIFS(INP_EOMDATA!V$4:V$2503,INP_EOMDATA!$F$4:$F$2503,$A75))</f>
        <v>0.152542372881356</v>
      </c>
      <c r="Y75" s="387">
        <f>IF(G75="","",SUMIFS(INP_EOMDATA!W$4:W$2503,INP_EOMDATA!$F$4:$F$2503,$A75))</f>
        <v>5</v>
      </c>
      <c r="Z75" s="393">
        <f>IF(G75="","",SUMIFS(INP_EOMDATA!X$4:X$2503,INP_EOMDATA!$F$4:$F$2503,$A75))</f>
        <v>-2196.27</v>
      </c>
      <c r="AA75" s="393">
        <f>IF(G75="","",SUMIFS(INP_EOMDATA!Y$4:Y$2503,INP_EOMDATA!$F$4:$F$2503,$A75))</f>
        <v>2017.41</v>
      </c>
      <c r="AB75" s="393">
        <f>IF(G75="","",SUMIFS(INP_EOMDATA!Z$4:Z$2503,INP_EOMDATA!$F$4:$F$2503,$A75))</f>
        <v>-178.86</v>
      </c>
      <c r="AC75" s="393">
        <f>IF(G75="","",SUMIFS(WORKSHEET_VC!AQ$5:AQ$73,WORKSHEET_VC!$AN$5:$AN$73,$G75))</f>
        <v>1199</v>
      </c>
      <c r="AD75" s="393">
        <f t="shared" si="24"/>
        <v>20.322033898305083</v>
      </c>
      <c r="AE75" s="393">
        <f t="shared" si="25"/>
        <v>299.75</v>
      </c>
      <c r="AF75" s="393">
        <f t="shared" si="26"/>
        <v>-1377.8600000000001</v>
      </c>
      <c r="AG75" s="15">
        <v>22</v>
      </c>
      <c r="AM75" s="32">
        <f>IF(G75="","",COUNTIF(G70:G124,"&lt;"&amp;G75)+1)</f>
        <v>6</v>
      </c>
      <c r="AN75" s="32">
        <f>IFERROR(RANK(T75,T70:T123,0)+(AM75/100),"")</f>
        <v>7.06</v>
      </c>
      <c r="AO75" s="32">
        <f>IFERROR(RANK(AD75,AD70:AD123,1)+(AM75/100),"")</f>
        <v>6.06</v>
      </c>
      <c r="AP75" s="32">
        <f>IFERROR(RANK(AE75,AE70:AE123,1)+(AM75/100),"")</f>
        <v>4.0599999999999996</v>
      </c>
      <c r="AR75" s="32">
        <f>IF(G75="","",COUNTIFS(C70:C123,C75,AM70:AM123,"&lt;"&amp;AM75)+1)</f>
        <v>2</v>
      </c>
      <c r="AS75" s="32">
        <f>IF(G75="","",COUNTIFS(C70:C123,C75,AN70:AN123,"&lt;"&amp;AN75)+1)</f>
        <v>2</v>
      </c>
      <c r="AT75" s="32">
        <f>IF(G75="","",COUNTIFS(C70:C123,C75,AO70:AO123,"&lt;"&amp;AO75)+1)</f>
        <v>2</v>
      </c>
      <c r="AU75" s="32">
        <f>IF(G75="","",COUNTIFS(C70:C123,C75,AP70:AP123,"&lt;"&amp;AP75)+1)</f>
        <v>2</v>
      </c>
      <c r="AV75" s="32">
        <f>IF(G75="","",SUMIF(AR69:AU69,$AV$3,AR75:AU75))</f>
        <v>0</v>
      </c>
      <c r="AX75" s="32">
        <f>IF(G75="","",COUNTIFS(D70:D123,D75,AM70:AM123,"&lt;"&amp;AM75)+1)</f>
        <v>6</v>
      </c>
      <c r="AY75" s="32">
        <f>IF(G75="","",COUNTIFS(D70:D123,D75,AN70:AN123,"&lt;"&amp;AN75)+1)</f>
        <v>7</v>
      </c>
      <c r="AZ75" s="32">
        <f>IF(G75="","",COUNTIFS(D70:D123,D75,AO70:AO123,"&lt;"&amp;AO75)+1)</f>
        <v>6</v>
      </c>
      <c r="BA75" s="32">
        <f>IF(G75="","",COUNTIFS(D70:D123,D75,AP70:AP123,"&lt;"&amp;AP75)+1)</f>
        <v>4</v>
      </c>
      <c r="BB75" s="32">
        <f>IF(M75="","",SUMIF(AX69:BA69,$BB$3,AX75:BA75))</f>
        <v>4</v>
      </c>
    </row>
    <row r="76" spans="1:54" x14ac:dyDescent="0.35">
      <c r="A76" t="str">
        <f t="shared" si="21"/>
        <v>CARFAX-BMW/MINI of Escondido</v>
      </c>
      <c r="B76" t="str">
        <f t="shared" si="27"/>
        <v>CARFAX</v>
      </c>
      <c r="C76" t="str">
        <f>IFERROR(VLOOKUP(G76,KEY!$D$6:$F$76,2,),"")</f>
        <v>BMW</v>
      </c>
      <c r="D76" t="str">
        <f>IFERROR(VLOOKUP(G76,KEY!$D$6:$F$76,3,),"")</f>
        <v>PAG WEST</v>
      </c>
      <c r="E76" t="str">
        <f t="shared" si="22"/>
        <v>CARFAX-BMW-0</v>
      </c>
      <c r="F76" t="str">
        <f t="shared" si="23"/>
        <v>CARFAX-PAG WEST-14</v>
      </c>
      <c r="G76" t="s">
        <v>99</v>
      </c>
      <c r="H76" s="386">
        <f>IF(G76="","",SUMIFS(INP_EOMDATA!I$4:I$2503,INP_EOMDATA!$F$4:$F$2503,$A76))</f>
        <v>0</v>
      </c>
      <c r="I76" s="387">
        <f>IF(G76="","",SUMIFS(INP_EOMDATA!J$4:J$2503,INP_EOMDATA!$F$4:$F$2503,$A76))</f>
        <v>2</v>
      </c>
      <c r="J76" s="388"/>
      <c r="K76" s="389"/>
      <c r="L76" s="387">
        <f>IF(G76="","",SUMIFS(INP_EOMDATA!K$4:K$2503,INP_EOMDATA!$F$4:$F$2503,$A76))</f>
        <v>39</v>
      </c>
      <c r="M76" s="390">
        <f>IF(G76="","",SUMIFS(INP_EOMDATA!L$4:L$2503,INP_EOMDATA!$F$4:$F$2503,$A76))</f>
        <v>5</v>
      </c>
      <c r="N76" s="391"/>
      <c r="O76" s="386">
        <f>IF(G76="","",SUMIFS(INP_EOMDATA!M$4:M$2503,INP_EOMDATA!$F$4:$F$2503,$A76))</f>
        <v>0</v>
      </c>
      <c r="P76" s="387">
        <f>IF(G76="","",SUMIFS(INP_EOMDATA!N$4:N$2503,INP_EOMDATA!$F$4:$F$2503,$A76)-O76)</f>
        <v>46</v>
      </c>
      <c r="Q76" s="387">
        <f>IF(G76="","",SUMIFS(INP_EOMDATA!O$4:O$2503,INP_EOMDATA!$F$4:$F$2503,$A76))</f>
        <v>0</v>
      </c>
      <c r="R76" s="387">
        <f>IF(G76="","",SUMIFS(INP_EOMDATA!P$4:P$2503,INP_EOMDATA!$F$4:$F$2503,$A76))</f>
        <v>0</v>
      </c>
      <c r="S76" s="387">
        <f>IF(G76="","",SUMIFS(INP_EOMDATA!Q$4:Q$2503,INP_EOMDATA!$F$4:$F$2503,$A76))</f>
        <v>0</v>
      </c>
      <c r="T76" s="392">
        <f>IF(G76="","",SUMIFS(INP_EOMDATA!R$4:R$2503,INP_EOMDATA!$F$4:$F$2503,$A76))</f>
        <v>0</v>
      </c>
      <c r="U76" s="386">
        <f>IF(G76="","",SUMIFS(INP_EOMDATA!S$4:S$2503,INP_EOMDATA!$F$4:$F$2503,$A76))</f>
        <v>4</v>
      </c>
      <c r="V76" s="392">
        <f>IF(G76="","",SUMIFS(INP_EOMDATA!T$4:T$2503,INP_EOMDATA!$F$4:$F$2503,$A76))</f>
        <v>8.6956521739130405E-2</v>
      </c>
      <c r="W76" s="387">
        <f>IF(G76="","",SUMIFS(INP_EOMDATA!U$4:U$2503,INP_EOMDATA!$F$4:$F$2503,$A76))</f>
        <v>4</v>
      </c>
      <c r="X76" s="392">
        <f>IF(G76="","",SUMIFS(INP_EOMDATA!V$4:V$2503,INP_EOMDATA!$F$4:$F$2503,$A76))</f>
        <v>8.6956521739130405E-2</v>
      </c>
      <c r="Y76" s="387">
        <f>IF(G76="","",SUMIFS(INP_EOMDATA!W$4:W$2503,INP_EOMDATA!$F$4:$F$2503,$A76))</f>
        <v>2</v>
      </c>
      <c r="Z76" s="393">
        <f>IF(G76="","",SUMIFS(INP_EOMDATA!X$4:X$2503,INP_EOMDATA!$F$4:$F$2503,$A76))</f>
        <v>0</v>
      </c>
      <c r="AA76" s="393">
        <f>IF(G76="","",SUMIFS(INP_EOMDATA!Y$4:Y$2503,INP_EOMDATA!$F$4:$F$2503,$A76))</f>
        <v>0</v>
      </c>
      <c r="AB76" s="393">
        <f>IF(G76="","",SUMIFS(INP_EOMDATA!Z$4:Z$2503,INP_EOMDATA!$F$4:$F$2503,$A76))</f>
        <v>0</v>
      </c>
      <c r="AC76" s="393">
        <f>IF(G76="","",SUMIFS(WORKSHEET_VC!AQ$5:AQ$73,WORKSHEET_VC!$AN$5:$AN$73,$G76))</f>
        <v>1099</v>
      </c>
      <c r="AD76" s="393">
        <f t="shared" si="24"/>
        <v>23.891304347826086</v>
      </c>
      <c r="AE76" s="393">
        <f t="shared" si="25"/>
        <v>9999999</v>
      </c>
      <c r="AF76" s="393">
        <f t="shared" si="26"/>
        <v>-1099</v>
      </c>
      <c r="AG76" s="15">
        <v>20</v>
      </c>
      <c r="AM76" s="32">
        <f>IF(G76="","",COUNTIF(G70:G124,"&lt;"&amp;G76)+1)</f>
        <v>3</v>
      </c>
      <c r="AN76" s="32">
        <f>IFERROR(RANK(T76,T70:T123,0)+(AM76/100),"")</f>
        <v>14.03</v>
      </c>
      <c r="AO76" s="32">
        <f>IFERROR(RANK(AD76,AD70:AD123,1)+(AM76/100),"")</f>
        <v>8.0299999999999994</v>
      </c>
      <c r="AP76" s="32">
        <f>IFERROR(RANK(AE76,AE70:AE123,1)+(AM76/100),"")</f>
        <v>14.03</v>
      </c>
      <c r="AR76" s="32">
        <f>IF(G76="","",COUNTIFS(C70:C123,C76,AM70:AM123,"&lt;"&amp;AM76)+1)</f>
        <v>3</v>
      </c>
      <c r="AS76" s="32">
        <f>IF(G76="","",COUNTIFS(C70:C123,C76,AN70:AN123,"&lt;"&amp;AN76)+1)</f>
        <v>3</v>
      </c>
      <c r="AT76" s="32">
        <f>IF(G76="","",COUNTIFS(C70:C123,C76,AO70:AO123,"&lt;"&amp;AO76)+1)</f>
        <v>2</v>
      </c>
      <c r="AU76" s="32">
        <f>IF(G76="","",COUNTIFS(C70:C123,C76,AP70:AP123,"&lt;"&amp;AP76)+1)</f>
        <v>3</v>
      </c>
      <c r="AV76" s="32">
        <f>IF(G76="","",SUMIF(AR69:AU69,$AV$3,AR76:AU76))</f>
        <v>0</v>
      </c>
      <c r="AX76" s="32">
        <f>IF(G76="","",COUNTIFS(D70:D123,D76,AM70:AM123,"&lt;"&amp;AM76)+1)</f>
        <v>3</v>
      </c>
      <c r="AY76" s="32">
        <f>IF(G76="","",COUNTIFS(D70:D123,D76,AN70:AN123,"&lt;"&amp;AN76)+1)</f>
        <v>14</v>
      </c>
      <c r="AZ76" s="32">
        <f>IF(G76="","",COUNTIFS(D70:D123,D76,AO70:AO123,"&lt;"&amp;AO76)+1)</f>
        <v>8</v>
      </c>
      <c r="BA76" s="32">
        <f>IF(G76="","",COUNTIFS(D70:D123,D76,AP70:AP123,"&lt;"&amp;AP76)+1)</f>
        <v>14</v>
      </c>
      <c r="BB76" s="32">
        <f>IF(M76="","",SUMIF(AX69:BA69,$BB$3,AX76:BA76))</f>
        <v>14</v>
      </c>
    </row>
    <row r="77" spans="1:54" x14ac:dyDescent="0.35">
      <c r="A77" t="str">
        <f t="shared" si="21"/>
        <v>CARFAX-Lexus of Austin</v>
      </c>
      <c r="B77" t="str">
        <f t="shared" si="27"/>
        <v>CARFAX</v>
      </c>
      <c r="C77" t="str">
        <f>IFERROR(VLOOKUP(G77,KEY!$D$6:$F$76,2,),"")</f>
        <v>Lexus</v>
      </c>
      <c r="D77" t="str">
        <f>IFERROR(VLOOKUP(G77,KEY!$D$6:$F$76,3,),"")</f>
        <v>PAG WEST</v>
      </c>
      <c r="E77" t="str">
        <f t="shared" si="22"/>
        <v>CARFAX-Lexus-0</v>
      </c>
      <c r="F77" t="str">
        <f t="shared" si="23"/>
        <v>CARFAX-PAG WEST-2</v>
      </c>
      <c r="G77" t="s">
        <v>83</v>
      </c>
      <c r="H77" s="386">
        <f>IF(G77="","",SUMIFS(INP_EOMDATA!I$4:I$2503,INP_EOMDATA!$F$4:$F$2503,$A77))</f>
        <v>1</v>
      </c>
      <c r="I77" s="387">
        <f>IF(G77="","",SUMIFS(INP_EOMDATA!J$4:J$2503,INP_EOMDATA!$F$4:$F$2503,$A77))</f>
        <v>6</v>
      </c>
      <c r="J77" s="388"/>
      <c r="K77" s="389"/>
      <c r="L77" s="387">
        <f>IF(G77="","",SUMIFS(INP_EOMDATA!K$4:K$2503,INP_EOMDATA!$F$4:$F$2503,$A77))</f>
        <v>40</v>
      </c>
      <c r="M77" s="390">
        <f>IF(G77="","",SUMIFS(INP_EOMDATA!L$4:L$2503,INP_EOMDATA!$F$4:$F$2503,$A77))</f>
        <v>18</v>
      </c>
      <c r="N77" s="391"/>
      <c r="O77" s="386">
        <f>IF(G77="","",SUMIFS(INP_EOMDATA!M$4:M$2503,INP_EOMDATA!$F$4:$F$2503,$A77))</f>
        <v>0</v>
      </c>
      <c r="P77" s="387">
        <f>IF(G77="","",SUMIFS(INP_EOMDATA!N$4:N$2503,INP_EOMDATA!$F$4:$F$2503,$A77)-O77)</f>
        <v>65</v>
      </c>
      <c r="Q77" s="387">
        <f>IF(G77="","",SUMIFS(INP_EOMDATA!O$4:O$2503,INP_EOMDATA!$F$4:$F$2503,$A77))</f>
        <v>1</v>
      </c>
      <c r="R77" s="387">
        <f>IF(G77="","",SUMIFS(INP_EOMDATA!P$4:P$2503,INP_EOMDATA!$F$4:$F$2503,$A77))</f>
        <v>4</v>
      </c>
      <c r="S77" s="387">
        <f>IF(G77="","",SUMIFS(INP_EOMDATA!Q$4:Q$2503,INP_EOMDATA!$F$4:$F$2503,$A77))</f>
        <v>5</v>
      </c>
      <c r="T77" s="392">
        <f>IF(G77="","",SUMIFS(INP_EOMDATA!R$4:R$2503,INP_EOMDATA!$F$4:$F$2503,$A77))</f>
        <v>7.69230769230769E-2</v>
      </c>
      <c r="U77" s="386">
        <f>IF(G77="","",SUMIFS(INP_EOMDATA!S$4:S$2503,INP_EOMDATA!$F$4:$F$2503,$A77))</f>
        <v>15</v>
      </c>
      <c r="V77" s="392">
        <f>IF(G77="","",SUMIFS(INP_EOMDATA!T$4:T$2503,INP_EOMDATA!$F$4:$F$2503,$A77))</f>
        <v>0.230769230769231</v>
      </c>
      <c r="W77" s="387">
        <f>IF(G77="","",SUMIFS(INP_EOMDATA!U$4:U$2503,INP_EOMDATA!$F$4:$F$2503,$A77))</f>
        <v>16</v>
      </c>
      <c r="X77" s="392">
        <f>IF(G77="","",SUMIFS(INP_EOMDATA!V$4:V$2503,INP_EOMDATA!$F$4:$F$2503,$A77))</f>
        <v>0.246153846153846</v>
      </c>
      <c r="Y77" s="387">
        <f>IF(G77="","",SUMIFS(INP_EOMDATA!W$4:W$2503,INP_EOMDATA!$F$4:$F$2503,$A77))</f>
        <v>10</v>
      </c>
      <c r="Z77" s="393">
        <f>IF(G77="","",SUMIFS(INP_EOMDATA!X$4:X$2503,INP_EOMDATA!$F$4:$F$2503,$A77))</f>
        <v>3498.74</v>
      </c>
      <c r="AA77" s="393">
        <f>IF(G77="","",SUMIFS(INP_EOMDATA!Y$4:Y$2503,INP_EOMDATA!$F$4:$F$2503,$A77))</f>
        <v>7926.06</v>
      </c>
      <c r="AB77" s="393">
        <f>IF(G77="","",SUMIFS(INP_EOMDATA!Z$4:Z$2503,INP_EOMDATA!$F$4:$F$2503,$A77))</f>
        <v>11424.8</v>
      </c>
      <c r="AC77" s="393">
        <f>IF(G77="","",SUMIFS(WORKSHEET_VC!AQ$5:AQ$73,WORKSHEET_VC!$AN$5:$AN$73,$G77))</f>
        <v>1049</v>
      </c>
      <c r="AD77" s="393">
        <f t="shared" si="24"/>
        <v>16.138461538461538</v>
      </c>
      <c r="AE77" s="393">
        <f t="shared" si="25"/>
        <v>209.8</v>
      </c>
      <c r="AF77" s="393">
        <f t="shared" si="26"/>
        <v>10375.799999999999</v>
      </c>
      <c r="AG77" s="15">
        <v>49</v>
      </c>
      <c r="AM77" s="32">
        <f>IF(G77="","",COUNTIF(G70:G124,"&lt;"&amp;G77)+1)</f>
        <v>9</v>
      </c>
      <c r="AN77" s="32">
        <f>IFERROR(RANK(T77,T70:T123,0)+(AM77/100),"")</f>
        <v>5.09</v>
      </c>
      <c r="AO77" s="32">
        <f>IFERROR(RANK(AD77,AD70:AD123,1)+(AM77/100),"")</f>
        <v>3.09</v>
      </c>
      <c r="AP77" s="32">
        <f>IFERROR(RANK(AE77,AE70:AE123,1)+(AM77/100),"")</f>
        <v>2.09</v>
      </c>
      <c r="AR77" s="32">
        <f>IF(G77="","",COUNTIFS(C70:C123,C77,AM70:AM123,"&lt;"&amp;AM77)+1)</f>
        <v>1</v>
      </c>
      <c r="AS77" s="32">
        <f>IF(G77="","",COUNTIFS(C70:C123,C77,AN70:AN123,"&lt;"&amp;AN77)+1)</f>
        <v>1</v>
      </c>
      <c r="AT77" s="32">
        <f>IF(G77="","",COUNTIFS(C70:C123,C77,AO70:AO123,"&lt;"&amp;AO77)+1)</f>
        <v>1</v>
      </c>
      <c r="AU77" s="32">
        <f>IF(G77="","",COUNTIFS(C70:C123,C77,AP70:AP123,"&lt;"&amp;AP77)+1)</f>
        <v>1</v>
      </c>
      <c r="AV77" s="32">
        <f>IF(G77="","",SUMIF(AR69:AU69,$AV$3,AR77:AU77))</f>
        <v>0</v>
      </c>
      <c r="AX77" s="32">
        <f>IF(G77="","",COUNTIFS(D70:D123,D77,AM70:AM123,"&lt;"&amp;AM77)+1)</f>
        <v>9</v>
      </c>
      <c r="AY77" s="32">
        <f>IF(G77="","",COUNTIFS(D70:D123,D77,AN70:AN123,"&lt;"&amp;AN77)+1)</f>
        <v>5</v>
      </c>
      <c r="AZ77" s="32">
        <f>IF(G77="","",COUNTIFS(D70:D123,D77,AO70:AO123,"&lt;"&amp;AO77)+1)</f>
        <v>3</v>
      </c>
      <c r="BA77" s="32">
        <f>IF(G77="","",COUNTIFS(D70:D123,D77,AP70:AP123,"&lt;"&amp;AP77)+1)</f>
        <v>2</v>
      </c>
      <c r="BB77" s="32">
        <f>IF(M77="","",SUMIF(AX69:BA69,$BB$3,AX77:BA77))</f>
        <v>2</v>
      </c>
    </row>
    <row r="78" spans="1:54" x14ac:dyDescent="0.35">
      <c r="A78" t="str">
        <f t="shared" si="21"/>
        <v>CARFAX-Kearny Mesa Toyota</v>
      </c>
      <c r="B78" t="str">
        <f t="shared" si="27"/>
        <v>CARFAX</v>
      </c>
      <c r="C78" t="str">
        <f>IFERROR(VLOOKUP(G78,KEY!$D$6:$F$76,2,),"")</f>
        <v>Toyota</v>
      </c>
      <c r="D78" t="str">
        <f>IFERROR(VLOOKUP(G78,KEY!$D$6:$F$76,3,),"")</f>
        <v>PAG WEST</v>
      </c>
      <c r="E78" t="str">
        <f t="shared" si="22"/>
        <v>CARFAX-Toyota-0</v>
      </c>
      <c r="F78" t="str">
        <f t="shared" si="23"/>
        <v>CARFAX-PAG WEST-1</v>
      </c>
      <c r="G78" t="s">
        <v>89</v>
      </c>
      <c r="H78" s="386">
        <f>IF(G78="","",SUMIFS(INP_EOMDATA!I$4:I$2503,INP_EOMDATA!$F$4:$F$2503,$A78))</f>
        <v>1</v>
      </c>
      <c r="I78" s="387">
        <f>IF(G78="","",SUMIFS(INP_EOMDATA!J$4:J$2503,INP_EOMDATA!$F$4:$F$2503,$A78))</f>
        <v>0</v>
      </c>
      <c r="J78" s="388"/>
      <c r="K78" s="389"/>
      <c r="L78" s="387">
        <f>IF(G78="","",SUMIFS(INP_EOMDATA!K$4:K$2503,INP_EOMDATA!$F$4:$F$2503,$A78))</f>
        <v>29</v>
      </c>
      <c r="M78" s="390">
        <f>IF(G78="","",SUMIFS(INP_EOMDATA!L$4:L$2503,INP_EOMDATA!$F$4:$F$2503,$A78))</f>
        <v>22</v>
      </c>
      <c r="N78" s="391"/>
      <c r="O78" s="386">
        <f>IF(G78="","",SUMIFS(INP_EOMDATA!M$4:M$2503,INP_EOMDATA!$F$4:$F$2503,$A78))</f>
        <v>0</v>
      </c>
      <c r="P78" s="387">
        <f>IF(G78="","",SUMIFS(INP_EOMDATA!N$4:N$2503,INP_EOMDATA!$F$4:$F$2503,$A78)-O78)</f>
        <v>52</v>
      </c>
      <c r="Q78" s="387">
        <f>IF(G78="","",SUMIFS(INP_EOMDATA!O$4:O$2503,INP_EOMDATA!$F$4:$F$2503,$A78))</f>
        <v>1</v>
      </c>
      <c r="R78" s="387">
        <f>IF(G78="","",SUMIFS(INP_EOMDATA!P$4:P$2503,INP_EOMDATA!$F$4:$F$2503,$A78))</f>
        <v>5</v>
      </c>
      <c r="S78" s="387">
        <f>IF(G78="","",SUMIFS(INP_EOMDATA!Q$4:Q$2503,INP_EOMDATA!$F$4:$F$2503,$A78))</f>
        <v>6</v>
      </c>
      <c r="T78" s="392">
        <f>IF(G78="","",SUMIFS(INP_EOMDATA!R$4:R$2503,INP_EOMDATA!$F$4:$F$2503,$A78))</f>
        <v>0.115384615384615</v>
      </c>
      <c r="U78" s="386">
        <f>IF(G78="","",SUMIFS(INP_EOMDATA!S$4:S$2503,INP_EOMDATA!$F$4:$F$2503,$A78))</f>
        <v>18</v>
      </c>
      <c r="V78" s="392">
        <f>IF(G78="","",SUMIFS(INP_EOMDATA!T$4:T$2503,INP_EOMDATA!$F$4:$F$2503,$A78))</f>
        <v>0.34615384615384598</v>
      </c>
      <c r="W78" s="387">
        <f>IF(G78="","",SUMIFS(INP_EOMDATA!U$4:U$2503,INP_EOMDATA!$F$4:$F$2503,$A78))</f>
        <v>18</v>
      </c>
      <c r="X78" s="392">
        <f>IF(G78="","",SUMIFS(INP_EOMDATA!V$4:V$2503,INP_EOMDATA!$F$4:$F$2503,$A78))</f>
        <v>0.34615384615384598</v>
      </c>
      <c r="Y78" s="387">
        <f>IF(G78="","",SUMIFS(INP_EOMDATA!W$4:W$2503,INP_EOMDATA!$F$4:$F$2503,$A78))</f>
        <v>11</v>
      </c>
      <c r="Z78" s="393">
        <f>IF(G78="","",SUMIFS(INP_EOMDATA!X$4:X$2503,INP_EOMDATA!$F$4:$F$2503,$A78))</f>
        <v>-3278.13</v>
      </c>
      <c r="AA78" s="393">
        <f>IF(G78="","",SUMIFS(INP_EOMDATA!Y$4:Y$2503,INP_EOMDATA!$F$4:$F$2503,$A78))</f>
        <v>15145.11</v>
      </c>
      <c r="AB78" s="393">
        <f>IF(G78="","",SUMIFS(INP_EOMDATA!Z$4:Z$2503,INP_EOMDATA!$F$4:$F$2503,$A78))</f>
        <v>11866.98</v>
      </c>
      <c r="AC78" s="393">
        <f>IF(G78="","",SUMIFS(WORKSHEET_VC!AQ$5:AQ$73,WORKSHEET_VC!$AN$5:$AN$73,$G78))</f>
        <v>1009</v>
      </c>
      <c r="AD78" s="393">
        <f t="shared" si="24"/>
        <v>19.403846153846153</v>
      </c>
      <c r="AE78" s="393">
        <f t="shared" si="25"/>
        <v>168.16666666666666</v>
      </c>
      <c r="AF78" s="393">
        <f t="shared" si="26"/>
        <v>10857.98</v>
      </c>
      <c r="AG78" s="15">
        <v>33</v>
      </c>
      <c r="AM78" s="32">
        <f>IF(G78="","",COUNTIF(G70:G124,"&lt;"&amp;G78)+1)</f>
        <v>7</v>
      </c>
      <c r="AN78" s="32">
        <f>IFERROR(RANK(T78,T70:T123,0)+(AM78/100),"")</f>
        <v>1.07</v>
      </c>
      <c r="AO78" s="32">
        <f>IFERROR(RANK(AD78,AD70:AD123,1)+(AM78/100),"")</f>
        <v>4.07</v>
      </c>
      <c r="AP78" s="32">
        <f>IFERROR(RANK(AE78,AE70:AE123,1)+(AM78/100),"")</f>
        <v>1.07</v>
      </c>
      <c r="AR78" s="32">
        <f>IF(G78="","",COUNTIFS(C70:C123,C78,AM70:AM123,"&lt;"&amp;AM78)+1)</f>
        <v>2</v>
      </c>
      <c r="AS78" s="32">
        <f>IF(G78="","",COUNTIFS(C70:C123,C78,AN70:AN123,"&lt;"&amp;AN78)+1)</f>
        <v>1</v>
      </c>
      <c r="AT78" s="32">
        <f>IF(G78="","",COUNTIFS(C70:C123,C78,AO70:AO123,"&lt;"&amp;AO78)+1)</f>
        <v>1</v>
      </c>
      <c r="AU78" s="32">
        <f>IF(G78="","",COUNTIFS(C70:C123,C78,AP70:AP123,"&lt;"&amp;AP78)+1)</f>
        <v>1</v>
      </c>
      <c r="AV78" s="32">
        <f>IF(G78="","",SUMIF(AR69:AU69,$AV$3,AR78:AU78))</f>
        <v>0</v>
      </c>
      <c r="AX78" s="32">
        <f>IF(G78="","",COUNTIFS(D70:D123,D78,AM70:AM123,"&lt;"&amp;AM78)+1)</f>
        <v>7</v>
      </c>
      <c r="AY78" s="32">
        <f>IF(G78="","",COUNTIFS(D70:D123,D78,AN70:AN123,"&lt;"&amp;AN78)+1)</f>
        <v>1</v>
      </c>
      <c r="AZ78" s="32">
        <f>IF(G78="","",COUNTIFS(D70:D123,D78,AO70:AO123,"&lt;"&amp;AO78)+1)</f>
        <v>4</v>
      </c>
      <c r="BA78" s="32">
        <f>IF(G78="","",COUNTIFS(D70:D123,D78,AP70:AP123,"&lt;"&amp;AP78)+1)</f>
        <v>1</v>
      </c>
      <c r="BB78" s="32">
        <f>IF(M78="","",SUMIF(AX69:BA69,$BB$3,AX78:BA78))</f>
        <v>1</v>
      </c>
    </row>
    <row r="79" spans="1:54" x14ac:dyDescent="0.35">
      <c r="A79" t="str">
        <f t="shared" si="21"/>
        <v>CARFAX-Lexus of Lakeway</v>
      </c>
      <c r="B79" t="str">
        <f t="shared" si="27"/>
        <v>CARFAX</v>
      </c>
      <c r="C79" t="str">
        <f>IFERROR(VLOOKUP(G79,KEY!$D$6:$F$76,2,),"")</f>
        <v>Lexus</v>
      </c>
      <c r="D79" t="str">
        <f>IFERROR(VLOOKUP(G79,KEY!$D$6:$F$76,3,),"")</f>
        <v>PAG WEST</v>
      </c>
      <c r="E79" t="str">
        <f t="shared" si="22"/>
        <v>CARFAX-Lexus-0</v>
      </c>
      <c r="F79" t="str">
        <f t="shared" si="23"/>
        <v>CARFAX-PAG WEST-5</v>
      </c>
      <c r="G79" t="s">
        <v>125</v>
      </c>
      <c r="H79" s="386">
        <f>IF(G79="","",SUMIFS(INP_EOMDATA!I$4:I$2503,INP_EOMDATA!$F$4:$F$2503,$A79))</f>
        <v>0</v>
      </c>
      <c r="I79" s="387">
        <f>IF(G79="","",SUMIFS(INP_EOMDATA!J$4:J$2503,INP_EOMDATA!$F$4:$F$2503,$A79))</f>
        <v>1</v>
      </c>
      <c r="J79" s="388"/>
      <c r="K79" s="389"/>
      <c r="L79" s="387">
        <f>IF(G79="","",SUMIFS(INP_EOMDATA!K$4:K$2503,INP_EOMDATA!$F$4:$F$2503,$A79))</f>
        <v>22</v>
      </c>
      <c r="M79" s="390">
        <f>IF(G79="","",SUMIFS(INP_EOMDATA!L$4:L$2503,INP_EOMDATA!$F$4:$F$2503,$A79))</f>
        <v>14</v>
      </c>
      <c r="N79" s="391"/>
      <c r="O79" s="386">
        <f>IF(G79="","",SUMIFS(INP_EOMDATA!M$4:M$2503,INP_EOMDATA!$F$4:$F$2503,$A79))</f>
        <v>3</v>
      </c>
      <c r="P79" s="387">
        <f>IF(G79="","",SUMIFS(INP_EOMDATA!N$4:N$2503,INP_EOMDATA!$F$4:$F$2503,$A79)-O79)</f>
        <v>37</v>
      </c>
      <c r="Q79" s="387">
        <f>IF(G79="","",SUMIFS(INP_EOMDATA!O$4:O$2503,INP_EOMDATA!$F$4:$F$2503,$A79))</f>
        <v>0</v>
      </c>
      <c r="R79" s="387">
        <f>IF(G79="","",SUMIFS(INP_EOMDATA!P$4:P$2503,INP_EOMDATA!$F$4:$F$2503,$A79))</f>
        <v>3</v>
      </c>
      <c r="S79" s="387">
        <f>IF(G79="","",SUMIFS(INP_EOMDATA!Q$4:Q$2503,INP_EOMDATA!$F$4:$F$2503,$A79))</f>
        <v>3</v>
      </c>
      <c r="T79" s="392">
        <f>IF(G79="","",SUMIFS(INP_EOMDATA!R$4:R$2503,INP_EOMDATA!$F$4:$F$2503,$A79))</f>
        <v>7.4999999999999997E-2</v>
      </c>
      <c r="U79" s="386">
        <f>IF(G79="","",SUMIFS(INP_EOMDATA!S$4:S$2503,INP_EOMDATA!$F$4:$F$2503,$A79))</f>
        <v>8</v>
      </c>
      <c r="V79" s="392">
        <f>IF(G79="","",SUMIFS(INP_EOMDATA!T$4:T$2503,INP_EOMDATA!$F$4:$F$2503,$A79))</f>
        <v>0.2</v>
      </c>
      <c r="W79" s="387">
        <f>IF(G79="","",SUMIFS(INP_EOMDATA!U$4:U$2503,INP_EOMDATA!$F$4:$F$2503,$A79))</f>
        <v>8</v>
      </c>
      <c r="X79" s="392">
        <f>IF(G79="","",SUMIFS(INP_EOMDATA!V$4:V$2503,INP_EOMDATA!$F$4:$F$2503,$A79))</f>
        <v>0.2</v>
      </c>
      <c r="Y79" s="387">
        <f>IF(G79="","",SUMIFS(INP_EOMDATA!W$4:W$2503,INP_EOMDATA!$F$4:$F$2503,$A79))</f>
        <v>5</v>
      </c>
      <c r="Z79" s="393">
        <f>IF(G79="","",SUMIFS(INP_EOMDATA!X$4:X$2503,INP_EOMDATA!$F$4:$F$2503,$A79))</f>
        <v>6041.33</v>
      </c>
      <c r="AA79" s="393">
        <f>IF(G79="","",SUMIFS(INP_EOMDATA!Y$4:Y$2503,INP_EOMDATA!$F$4:$F$2503,$A79))</f>
        <v>5464.98</v>
      </c>
      <c r="AB79" s="393">
        <f>IF(G79="","",SUMIFS(INP_EOMDATA!Z$4:Z$2503,INP_EOMDATA!$F$4:$F$2503,$A79))</f>
        <v>11506.31</v>
      </c>
      <c r="AC79" s="393">
        <f>IF(G79="","",SUMIFS(WORKSHEET_VC!AQ$5:AQ$73,WORKSHEET_VC!$AN$5:$AN$73,$G79))</f>
        <v>908.6</v>
      </c>
      <c r="AD79" s="393">
        <f t="shared" si="24"/>
        <v>24.556756756756759</v>
      </c>
      <c r="AE79" s="393">
        <f t="shared" si="25"/>
        <v>302.86666666666667</v>
      </c>
      <c r="AF79" s="393">
        <f t="shared" si="26"/>
        <v>10597.71</v>
      </c>
      <c r="AG79" s="15">
        <v>21</v>
      </c>
      <c r="AM79" s="32">
        <f>IF(G79="","",COUNTIF(G70:G124,"&lt;"&amp;G79)+1)</f>
        <v>10</v>
      </c>
      <c r="AN79" s="32">
        <f>IFERROR(RANK(T79,T70:T123,0)+(AM79/100),"")</f>
        <v>6.1</v>
      </c>
      <c r="AO79" s="32">
        <f>IFERROR(RANK(AD79,AD70:AD123,1)+(AM79/100),"")</f>
        <v>9.1</v>
      </c>
      <c r="AP79" s="32">
        <f>IFERROR(RANK(AE79,AE70:AE123,1)+(AM79/100),"")</f>
        <v>5.0999999999999996</v>
      </c>
      <c r="AR79" s="32">
        <f>IF(G79="","",COUNTIFS(C70:C123,C79,AM70:AM123,"&lt;"&amp;AM79)+1)</f>
        <v>2</v>
      </c>
      <c r="AS79" s="32">
        <f>IF(G79="","",COUNTIFS(C70:C123,C79,AN70:AN123,"&lt;"&amp;AN79)+1)</f>
        <v>2</v>
      </c>
      <c r="AT79" s="32">
        <f>IF(G79="","",COUNTIFS(C70:C123,C79,AO70:AO123,"&lt;"&amp;AO79)+1)</f>
        <v>2</v>
      </c>
      <c r="AU79" s="32">
        <f>IF(G79="","",COUNTIFS(C70:C123,C79,AP70:AP123,"&lt;"&amp;AP79)+1)</f>
        <v>2</v>
      </c>
      <c r="AV79" s="32">
        <f>IF(G79="","",SUMIF(AR69:AU69,$AV$3,AR79:AU79))</f>
        <v>0</v>
      </c>
      <c r="AX79" s="32">
        <f>IF(G79="","",COUNTIFS(D70:D123,D79,AM70:AM123,"&lt;"&amp;AM79)+1)</f>
        <v>10</v>
      </c>
      <c r="AY79" s="32">
        <f>IF(G79="","",COUNTIFS(D70:D123,D79,AN70:AN123,"&lt;"&amp;AN79)+1)</f>
        <v>6</v>
      </c>
      <c r="AZ79" s="32">
        <f>IF(G79="","",COUNTIFS(D70:D123,D79,AO70:AO123,"&lt;"&amp;AO79)+1)</f>
        <v>9</v>
      </c>
      <c r="BA79" s="32">
        <f>IF(G79="","",COUNTIFS(D70:D123,D79,AP70:AP123,"&lt;"&amp;AP79)+1)</f>
        <v>5</v>
      </c>
      <c r="BB79" s="32">
        <f>IF(M79="","",SUMIF(AX69:BA69,$BB$3,AX79:BA79))</f>
        <v>5</v>
      </c>
    </row>
    <row r="80" spans="1:54" x14ac:dyDescent="0.35">
      <c r="A80" t="str">
        <f t="shared" si="21"/>
        <v>CARFAX-Land Rover North Scottsdale</v>
      </c>
      <c r="B80" t="str">
        <f>IF(G80="","",B79)</f>
        <v>CARFAX</v>
      </c>
      <c r="C80" t="str">
        <f>IFERROR(VLOOKUP(G80,KEY!$D$6:$F$76,2,),"")</f>
        <v>LR</v>
      </c>
      <c r="D80" t="str">
        <f>IFERROR(VLOOKUP(G80,KEY!$D$6:$F$76,3,),"")</f>
        <v>PAG WEST</v>
      </c>
      <c r="E80" t="str">
        <f t="shared" si="22"/>
        <v>CARFAX-LR-0</v>
      </c>
      <c r="F80" t="str">
        <f t="shared" si="23"/>
        <v>CARFAX-PAG WEST-10</v>
      </c>
      <c r="G80" t="s">
        <v>117</v>
      </c>
      <c r="H80" s="386">
        <f>IF(G80="","",SUMIFS(INP_EOMDATA!I$4:I$2503,INP_EOMDATA!$F$4:$F$2503,$A80))</f>
        <v>1</v>
      </c>
      <c r="I80" s="387">
        <f>IF(G80="","",SUMIFS(INP_EOMDATA!J$4:J$2503,INP_EOMDATA!$F$4:$F$2503,$A80))</f>
        <v>1</v>
      </c>
      <c r="J80" s="388"/>
      <c r="K80" s="389"/>
      <c r="L80" s="387">
        <f>IF(G80="","",SUMIFS(INP_EOMDATA!K$4:K$2503,INP_EOMDATA!$F$4:$F$2503,$A80))</f>
        <v>26</v>
      </c>
      <c r="M80" s="390">
        <f>IF(G80="","",SUMIFS(INP_EOMDATA!L$4:L$2503,INP_EOMDATA!$F$4:$F$2503,$A80))</f>
        <v>12</v>
      </c>
      <c r="N80" s="391"/>
      <c r="O80" s="386">
        <f>IF(G80="","",SUMIFS(INP_EOMDATA!M$4:M$2503,INP_EOMDATA!$F$4:$F$2503,$A80))</f>
        <v>0</v>
      </c>
      <c r="P80" s="387">
        <f>IF(G80="","",SUMIFS(INP_EOMDATA!N$4:N$2503,INP_EOMDATA!$F$4:$F$2503,$A80)-O80)</f>
        <v>40</v>
      </c>
      <c r="Q80" s="387">
        <f>IF(G80="","",SUMIFS(INP_EOMDATA!O$4:O$2503,INP_EOMDATA!$F$4:$F$2503,$A80))</f>
        <v>0</v>
      </c>
      <c r="R80" s="387">
        <f>IF(G80="","",SUMIFS(INP_EOMDATA!P$4:P$2503,INP_EOMDATA!$F$4:$F$2503,$A80))</f>
        <v>2</v>
      </c>
      <c r="S80" s="387">
        <f>IF(G80="","",SUMIFS(INP_EOMDATA!Q$4:Q$2503,INP_EOMDATA!$F$4:$F$2503,$A80))</f>
        <v>2</v>
      </c>
      <c r="T80" s="392">
        <f>IF(G80="","",SUMIFS(INP_EOMDATA!R$4:R$2503,INP_EOMDATA!$F$4:$F$2503,$A80))</f>
        <v>0.05</v>
      </c>
      <c r="U80" s="386">
        <f>IF(G80="","",SUMIFS(INP_EOMDATA!S$4:S$2503,INP_EOMDATA!$F$4:$F$2503,$A80))</f>
        <v>3</v>
      </c>
      <c r="V80" s="392">
        <f>IF(G80="","",SUMIFS(INP_EOMDATA!T$4:T$2503,INP_EOMDATA!$F$4:$F$2503,$A80))</f>
        <v>7.4999999999999997E-2</v>
      </c>
      <c r="W80" s="387">
        <f>IF(G80="","",SUMIFS(INP_EOMDATA!U$4:U$2503,INP_EOMDATA!$F$4:$F$2503,$A80))</f>
        <v>3</v>
      </c>
      <c r="X80" s="392">
        <f>IF(G80="","",SUMIFS(INP_EOMDATA!V$4:V$2503,INP_EOMDATA!$F$4:$F$2503,$A80))</f>
        <v>7.4999999999999997E-2</v>
      </c>
      <c r="Y80" s="387">
        <f>IF(G80="","",SUMIFS(INP_EOMDATA!W$4:W$2503,INP_EOMDATA!$F$4:$F$2503,$A80))</f>
        <v>2</v>
      </c>
      <c r="Z80" s="393">
        <f>IF(G80="","",SUMIFS(INP_EOMDATA!X$4:X$2503,INP_EOMDATA!$F$4:$F$2503,$A80))</f>
        <v>-1921.68</v>
      </c>
      <c r="AA80" s="393">
        <f>IF(G80="","",SUMIFS(INP_EOMDATA!Y$4:Y$2503,INP_EOMDATA!$F$4:$F$2503,$A80))</f>
        <v>7645.26</v>
      </c>
      <c r="AB80" s="393">
        <f>IF(G80="","",SUMIFS(INP_EOMDATA!Z$4:Z$2503,INP_EOMDATA!$F$4:$F$2503,$A80))</f>
        <v>5723.58</v>
      </c>
      <c r="AC80" s="393">
        <f>IF(G80="","",SUMIFS(WORKSHEET_VC!AQ$5:AQ$73,WORKSHEET_VC!$AN$5:$AN$73,$G80))</f>
        <v>799.5</v>
      </c>
      <c r="AD80" s="393">
        <f t="shared" si="24"/>
        <v>19.987500000000001</v>
      </c>
      <c r="AE80" s="393">
        <f t="shared" si="25"/>
        <v>399.75</v>
      </c>
      <c r="AF80" s="393">
        <f t="shared" si="26"/>
        <v>4924.08</v>
      </c>
      <c r="AG80" s="15">
        <v>35</v>
      </c>
      <c r="AM80" s="32">
        <f>IF(G80="","",COUNTIF(G70:G124,"&lt;"&amp;G80)+1)</f>
        <v>8</v>
      </c>
      <c r="AN80" s="32">
        <f>IFERROR(RANK(T80,T70:T123,0)+(AM80/100),"")</f>
        <v>9.08</v>
      </c>
      <c r="AO80" s="32">
        <f>IFERROR(RANK(AD80,AD70:AD123,1)+(AM80/100),"")</f>
        <v>5.08</v>
      </c>
      <c r="AP80" s="32">
        <f>IFERROR(RANK(AE80,AE70:AE123,1)+(AM80/100),"")</f>
        <v>9.08</v>
      </c>
      <c r="AR80" s="32">
        <f>IF(G80="","",COUNTIFS(C70:C123,C80,AM70:AM123,"&lt;"&amp;AM80)+1)</f>
        <v>1</v>
      </c>
      <c r="AS80" s="32">
        <f>IF(G80="","",COUNTIFS(C70:C123,C80,AN70:AN123,"&lt;"&amp;AN80)+1)</f>
        <v>1</v>
      </c>
      <c r="AT80" s="32">
        <f>IF(G80="","",COUNTIFS(C70:C123,C80,AO70:AO123,"&lt;"&amp;AO80)+1)</f>
        <v>1</v>
      </c>
      <c r="AU80" s="32">
        <f>IF(G80="","",COUNTIFS(C70:C123,C80,AP70:AP123,"&lt;"&amp;AP80)+1)</f>
        <v>1</v>
      </c>
      <c r="AV80" s="32">
        <f>IF(G80="","",SUMIF(AR69:AU69,$AV$3,AR80:AU80))</f>
        <v>0</v>
      </c>
      <c r="AX80" s="32">
        <f>IF(G80="","",COUNTIFS(D70:D123,D80,AM70:AM123,"&lt;"&amp;AM80)+1)</f>
        <v>8</v>
      </c>
      <c r="AY80" s="32">
        <f>IF(G80="","",COUNTIFS(D70:D123,D80,AN70:AN123,"&lt;"&amp;AN80)+1)</f>
        <v>9</v>
      </c>
      <c r="AZ80" s="32">
        <f>IF(G80="","",COUNTIFS(D70:D123,D80,AO70:AO123,"&lt;"&amp;AO80)+1)</f>
        <v>5</v>
      </c>
      <c r="BA80" s="32">
        <f>IF(G80="","",COUNTIFS(D70:D123,D80,AP70:AP123,"&lt;"&amp;AP80)+1)</f>
        <v>10</v>
      </c>
      <c r="BB80" s="32">
        <f>IF(M80="","",SUMIF(AX69:BA69,$BB$3,AX80:BA80))</f>
        <v>10</v>
      </c>
    </row>
    <row r="81" spans="1:54" x14ac:dyDescent="0.35">
      <c r="A81" t="str">
        <f t="shared" si="21"/>
        <v>CARFAX-Honda North</v>
      </c>
      <c r="B81" t="str">
        <f t="shared" si="27"/>
        <v>CARFAX</v>
      </c>
      <c r="C81" t="str">
        <f>IFERROR(VLOOKUP(G81,KEY!$D$6:$F$76,2,),"")</f>
        <v>Honda</v>
      </c>
      <c r="D81" t="str">
        <f>IFERROR(VLOOKUP(G81,KEY!$D$6:$F$76,3,),"")</f>
        <v>PAG WEST</v>
      </c>
      <c r="E81" t="str">
        <f t="shared" si="22"/>
        <v>CARFAX-Honda-0</v>
      </c>
      <c r="F81" t="str">
        <f t="shared" si="23"/>
        <v>CARFAX-PAG WEST-8</v>
      </c>
      <c r="G81" t="s">
        <v>85</v>
      </c>
      <c r="H81" s="386">
        <f>IF(G81="","",SUMIFS(INP_EOMDATA!I$4:I$2503,INP_EOMDATA!$F$4:$F$2503,$A81))</f>
        <v>0</v>
      </c>
      <c r="I81" s="387">
        <f>IF(G81="","",SUMIFS(INP_EOMDATA!J$4:J$2503,INP_EOMDATA!$F$4:$F$2503,$A81))</f>
        <v>1</v>
      </c>
      <c r="J81" s="388"/>
      <c r="K81" s="389"/>
      <c r="L81" s="387">
        <f>IF(G81="","",SUMIFS(INP_EOMDATA!K$4:K$2503,INP_EOMDATA!$F$4:$F$2503,$A81))</f>
        <v>18</v>
      </c>
      <c r="M81" s="390">
        <f>IF(G81="","",SUMIFS(INP_EOMDATA!L$4:L$2503,INP_EOMDATA!$F$4:$F$2503,$A81))</f>
        <v>31</v>
      </c>
      <c r="N81" s="391"/>
      <c r="O81" s="386">
        <f>IF(G81="","",SUMIFS(INP_EOMDATA!M$4:M$2503,INP_EOMDATA!$F$4:$F$2503,$A81))</f>
        <v>0</v>
      </c>
      <c r="P81" s="387">
        <f>IF(G81="","",SUMIFS(INP_EOMDATA!N$4:N$2503,INP_EOMDATA!$F$4:$F$2503,$A81)-O81)</f>
        <v>50</v>
      </c>
      <c r="Q81" s="387">
        <f>IF(G81="","",SUMIFS(INP_EOMDATA!O$4:O$2503,INP_EOMDATA!$F$4:$F$2503,$A81))</f>
        <v>0</v>
      </c>
      <c r="R81" s="387">
        <f>IF(G81="","",SUMIFS(INP_EOMDATA!P$4:P$2503,INP_EOMDATA!$F$4:$F$2503,$A81))</f>
        <v>2</v>
      </c>
      <c r="S81" s="387">
        <f>IF(G81="","",SUMIFS(INP_EOMDATA!Q$4:Q$2503,INP_EOMDATA!$F$4:$F$2503,$A81))</f>
        <v>2</v>
      </c>
      <c r="T81" s="392">
        <f>IF(G81="","",SUMIFS(INP_EOMDATA!R$4:R$2503,INP_EOMDATA!$F$4:$F$2503,$A81))</f>
        <v>0.04</v>
      </c>
      <c r="U81" s="386">
        <f>IF(G81="","",SUMIFS(INP_EOMDATA!S$4:S$2503,INP_EOMDATA!$F$4:$F$2503,$A81))</f>
        <v>4</v>
      </c>
      <c r="V81" s="392">
        <f>IF(G81="","",SUMIFS(INP_EOMDATA!T$4:T$2503,INP_EOMDATA!$F$4:$F$2503,$A81))</f>
        <v>0.08</v>
      </c>
      <c r="W81" s="387">
        <f>IF(G81="","",SUMIFS(INP_EOMDATA!U$4:U$2503,INP_EOMDATA!$F$4:$F$2503,$A81))</f>
        <v>4</v>
      </c>
      <c r="X81" s="392">
        <f>IF(G81="","",SUMIFS(INP_EOMDATA!V$4:V$2503,INP_EOMDATA!$F$4:$F$2503,$A81))</f>
        <v>0.08</v>
      </c>
      <c r="Y81" s="387">
        <f>IF(G81="","",SUMIFS(INP_EOMDATA!W$4:W$2503,INP_EOMDATA!$F$4:$F$2503,$A81))</f>
        <v>4</v>
      </c>
      <c r="Z81" s="393">
        <f>IF(G81="","",SUMIFS(INP_EOMDATA!X$4:X$2503,INP_EOMDATA!$F$4:$F$2503,$A81))</f>
        <v>-2500.77</v>
      </c>
      <c r="AA81" s="393">
        <f>IF(G81="","",SUMIFS(INP_EOMDATA!Y$4:Y$2503,INP_EOMDATA!$F$4:$F$2503,$A81))</f>
        <v>2584.39</v>
      </c>
      <c r="AB81" s="393">
        <f>IF(G81="","",SUMIFS(INP_EOMDATA!Z$4:Z$2503,INP_EOMDATA!$F$4:$F$2503,$A81))</f>
        <v>83.619999999999905</v>
      </c>
      <c r="AC81" s="393">
        <f>IF(G81="","",SUMIFS(WORKSHEET_VC!AQ$5:AQ$73,WORKSHEET_VC!$AN$5:$AN$73,$G81))</f>
        <v>739</v>
      </c>
      <c r="AD81" s="393">
        <f t="shared" si="24"/>
        <v>14.78</v>
      </c>
      <c r="AE81" s="393">
        <f t="shared" si="25"/>
        <v>369.5</v>
      </c>
      <c r="AF81" s="393">
        <f t="shared" si="26"/>
        <v>-655.38000000000011</v>
      </c>
      <c r="AG81" s="15">
        <v>35</v>
      </c>
      <c r="AM81" s="32">
        <f>IF(G81="","",COUNTIF(G70:G124,"&lt;"&amp;G81)+1)</f>
        <v>5</v>
      </c>
      <c r="AN81" s="32">
        <f>IFERROR(RANK(T81,T70:T123,0)+(AM81/100),"")</f>
        <v>10.050000000000001</v>
      </c>
      <c r="AO81" s="32">
        <f>IFERROR(RANK(AD81,AD70:AD123,1)+(AM81/100),"")</f>
        <v>2.0499999999999998</v>
      </c>
      <c r="AP81" s="32">
        <f>IFERROR(RANK(AE81,AE70:AE123,1)+(AM81/100),"")</f>
        <v>8.0500000000000007</v>
      </c>
      <c r="AR81" s="32">
        <f>IF(G81="","",COUNTIFS(C70:C123,C81,AM70:AM123,"&lt;"&amp;AM81)+1)</f>
        <v>1</v>
      </c>
      <c r="AS81" s="32">
        <f>IF(G81="","",COUNTIFS(C70:C123,C81,AN70:AN123,"&lt;"&amp;AN81)+1)</f>
        <v>3</v>
      </c>
      <c r="AT81" s="32">
        <f>IF(G81="","",COUNTIFS(C70:C123,C81,AO70:AO123,"&lt;"&amp;AO81)+1)</f>
        <v>1</v>
      </c>
      <c r="AU81" s="32">
        <f>IF(G81="","",COUNTIFS(C70:C123,C81,AP70:AP123,"&lt;"&amp;AP81)+1)</f>
        <v>3</v>
      </c>
      <c r="AV81" s="32">
        <f>IF(G81="","",SUMIF(AR69:AU69,$AV$3,AR81:AU81))</f>
        <v>0</v>
      </c>
      <c r="AX81" s="32">
        <f>IF(G81="","",COUNTIFS(D70:D123,D81,AM70:AM123,"&lt;"&amp;AM81)+1)</f>
        <v>5</v>
      </c>
      <c r="AY81" s="32">
        <f>IF(G81="","",COUNTIFS(D70:D123,D81,AN70:AN123,"&lt;"&amp;AN81)+1)</f>
        <v>10</v>
      </c>
      <c r="AZ81" s="32">
        <f>IF(G81="","",COUNTIFS(D70:D123,D81,AO70:AO123,"&lt;"&amp;AO81)+1)</f>
        <v>2</v>
      </c>
      <c r="BA81" s="32">
        <f>IF(G81="","",COUNTIFS(D70:D123,D81,AP70:AP123,"&lt;"&amp;AP81)+1)</f>
        <v>8</v>
      </c>
      <c r="BB81" s="32">
        <f>IF(M81="","",SUMIF(AX69:BA69,$BB$3,AX81:BA81))</f>
        <v>8</v>
      </c>
    </row>
    <row r="82" spans="1:54" x14ac:dyDescent="0.35">
      <c r="A82" t="str">
        <f t="shared" si="21"/>
        <v>CARFAX-Subaru Orange Coast</v>
      </c>
      <c r="B82" t="str">
        <f t="shared" si="27"/>
        <v>CARFAX</v>
      </c>
      <c r="C82" t="str">
        <f>IFERROR(VLOOKUP(G82,KEY!$D$6:$F$76,2,),"")</f>
        <v>Subaru</v>
      </c>
      <c r="D82" t="str">
        <f>IFERROR(VLOOKUP(G82,KEY!$D$6:$F$76,3,),"")</f>
        <v>PAG WEST</v>
      </c>
      <c r="E82" t="str">
        <f t="shared" si="22"/>
        <v>CARFAX-Subaru-0</v>
      </c>
      <c r="F82" t="str">
        <f t="shared" si="23"/>
        <v>CARFAX-PAG WEST-7</v>
      </c>
      <c r="G82" t="s">
        <v>116</v>
      </c>
      <c r="H82" s="386">
        <f>IF(G82="","",SUMIFS(INP_EOMDATA!I$4:I$2503,INP_EOMDATA!$F$4:$F$2503,$A82))</f>
        <v>0</v>
      </c>
      <c r="I82" s="387">
        <f>IF(G82="","",SUMIFS(INP_EOMDATA!J$4:J$2503,INP_EOMDATA!$F$4:$F$2503,$A82))</f>
        <v>3</v>
      </c>
      <c r="J82" s="388"/>
      <c r="K82" s="389"/>
      <c r="L82" s="387">
        <f>IF(G82="","",SUMIFS(INP_EOMDATA!K$4:K$2503,INP_EOMDATA!$F$4:$F$2503,$A82))</f>
        <v>40</v>
      </c>
      <c r="M82" s="390">
        <f>IF(G82="","",SUMIFS(INP_EOMDATA!L$4:L$2503,INP_EOMDATA!$F$4:$F$2503,$A82))</f>
        <v>40</v>
      </c>
      <c r="N82" s="391"/>
      <c r="O82" s="386">
        <f>IF(G82="","",SUMIFS(INP_EOMDATA!M$4:M$2503,INP_EOMDATA!$F$4:$F$2503,$A82))</f>
        <v>0</v>
      </c>
      <c r="P82" s="387">
        <f>IF(G82="","",SUMIFS(INP_EOMDATA!N$4:N$2503,INP_EOMDATA!$F$4:$F$2503,$A82)-O82)</f>
        <v>83</v>
      </c>
      <c r="Q82" s="387">
        <f>IF(G82="","",SUMIFS(INP_EOMDATA!O$4:O$2503,INP_EOMDATA!$F$4:$F$2503,$A82))</f>
        <v>0</v>
      </c>
      <c r="R82" s="387">
        <f>IF(G82="","",SUMIFS(INP_EOMDATA!P$4:P$2503,INP_EOMDATA!$F$4:$F$2503,$A82))</f>
        <v>2</v>
      </c>
      <c r="S82" s="387">
        <f>IF(G82="","",SUMIFS(INP_EOMDATA!Q$4:Q$2503,INP_EOMDATA!$F$4:$F$2503,$A82))</f>
        <v>2</v>
      </c>
      <c r="T82" s="392">
        <f>IF(G82="","",SUMIFS(INP_EOMDATA!R$4:R$2503,INP_EOMDATA!$F$4:$F$2503,$A82))</f>
        <v>2.40963855421687E-2</v>
      </c>
      <c r="U82" s="386">
        <f>IF(G82="","",SUMIFS(INP_EOMDATA!S$4:S$2503,INP_EOMDATA!$F$4:$F$2503,$A82))</f>
        <v>7</v>
      </c>
      <c r="V82" s="392">
        <f>IF(G82="","",SUMIFS(INP_EOMDATA!T$4:T$2503,INP_EOMDATA!$F$4:$F$2503,$A82))</f>
        <v>8.4337349397590397E-2</v>
      </c>
      <c r="W82" s="387">
        <f>IF(G82="","",SUMIFS(INP_EOMDATA!U$4:U$2503,INP_EOMDATA!$F$4:$F$2503,$A82))</f>
        <v>7</v>
      </c>
      <c r="X82" s="392">
        <f>IF(G82="","",SUMIFS(INP_EOMDATA!V$4:V$2503,INP_EOMDATA!$F$4:$F$2503,$A82))</f>
        <v>8.4337349397590397E-2</v>
      </c>
      <c r="Y82" s="387">
        <f>IF(G82="","",SUMIFS(INP_EOMDATA!W$4:W$2503,INP_EOMDATA!$F$4:$F$2503,$A82))</f>
        <v>4</v>
      </c>
      <c r="Z82" s="393">
        <f>IF(G82="","",SUMIFS(INP_EOMDATA!X$4:X$2503,INP_EOMDATA!$F$4:$F$2503,$A82))</f>
        <v>2098.0500000000002</v>
      </c>
      <c r="AA82" s="393">
        <f>IF(G82="","",SUMIFS(INP_EOMDATA!Y$4:Y$2503,INP_EOMDATA!$F$4:$F$2503,$A82))</f>
        <v>4954.8100000000004</v>
      </c>
      <c r="AB82" s="393">
        <f>IF(G82="","",SUMIFS(INP_EOMDATA!Z$4:Z$2503,INP_EOMDATA!$F$4:$F$2503,$A82))</f>
        <v>7052.86</v>
      </c>
      <c r="AC82" s="393">
        <f>IF(G82="","",SUMIFS(WORKSHEET_VC!AQ$5:AQ$73,WORKSHEET_VC!$AN$5:$AN$73,$G82))</f>
        <v>729</v>
      </c>
      <c r="AD82" s="393">
        <f t="shared" si="24"/>
        <v>8.7831325301204828</v>
      </c>
      <c r="AE82" s="393">
        <f t="shared" si="25"/>
        <v>364.5</v>
      </c>
      <c r="AF82" s="393">
        <f t="shared" si="26"/>
        <v>6323.86</v>
      </c>
      <c r="AG82" s="15">
        <v>47</v>
      </c>
      <c r="AM82" s="32">
        <f>IF(G82="","",COUNTIF(G70:G124,"&lt;"&amp;G82)+1)</f>
        <v>12</v>
      </c>
      <c r="AN82" s="32">
        <f>IFERROR(RANK(T82,T70:T123,0)+(AM82/100),"")</f>
        <v>11.12</v>
      </c>
      <c r="AO82" s="32">
        <f>IFERROR(RANK(AD82,AD70:AD123,1)+(AM82/100),"")</f>
        <v>1.1200000000000001</v>
      </c>
      <c r="AP82" s="32">
        <f>IFERROR(RANK(AE82,AE70:AE123,1)+(AM82/100),"")</f>
        <v>7.12</v>
      </c>
      <c r="AR82" s="32">
        <f>IF(G82="","",COUNTIFS(C70:C123,C82,AM70:AM123,"&lt;"&amp;AM82)+1)</f>
        <v>1</v>
      </c>
      <c r="AS82" s="32">
        <f>IF(G82="","",COUNTIFS(C70:C123,C82,AN70:AN123,"&lt;"&amp;AN82)+1)</f>
        <v>1</v>
      </c>
      <c r="AT82" s="32">
        <f>IF(G82="","",COUNTIFS(C70:C123,C82,AO70:AO123,"&lt;"&amp;AO82)+1)</f>
        <v>1</v>
      </c>
      <c r="AU82" s="32">
        <f>IF(G82="","",COUNTIFS(C70:C123,C82,AP70:AP123,"&lt;"&amp;AP82)+1)</f>
        <v>1</v>
      </c>
      <c r="AV82" s="32">
        <f>IF(G82="","",SUMIF(AR69:AU69,$AV$3,AR82:AU82))</f>
        <v>0</v>
      </c>
      <c r="AX82" s="32">
        <f>IF(G82="","",COUNTIFS(D70:D123,D82,AM70:AM123,"&lt;"&amp;AM82)+1)</f>
        <v>12</v>
      </c>
      <c r="AY82" s="32">
        <f>IF(G82="","",COUNTIFS(D70:D123,D82,AN70:AN123,"&lt;"&amp;AN82)+1)</f>
        <v>11</v>
      </c>
      <c r="AZ82" s="32">
        <f>IF(G82="","",COUNTIFS(D70:D123,D82,AO70:AO123,"&lt;"&amp;AO82)+1)</f>
        <v>1</v>
      </c>
      <c r="BA82" s="32">
        <f>IF(G82="","",COUNTIFS(D70:D123,D82,AP70:AP123,"&lt;"&amp;AP82)+1)</f>
        <v>7</v>
      </c>
      <c r="BB82" s="32">
        <f>IF(M82="","",SUMIF(AX69:BA69,$BB$3,AX82:BA82))</f>
        <v>7</v>
      </c>
    </row>
    <row r="83" spans="1:54" ht="15.5" x14ac:dyDescent="0.35">
      <c r="A83" t="str">
        <f t="shared" si="21"/>
        <v>CARFAX-MINI of San Diego</v>
      </c>
      <c r="B83" t="str">
        <f t="shared" si="27"/>
        <v>CARFAX</v>
      </c>
      <c r="C83" t="str">
        <f>IFERROR(VLOOKUP(G83,KEY!$D$6:$F$76,2,),"")</f>
        <v>MINI</v>
      </c>
      <c r="D83" t="str">
        <f>IFERROR(VLOOKUP(G83,KEY!$D$6:$F$76,3,),"")</f>
        <v>PAG WEST</v>
      </c>
      <c r="E83" t="str">
        <f t="shared" si="22"/>
        <v>CARFAX-MINI-0</v>
      </c>
      <c r="F83" t="str">
        <f t="shared" si="23"/>
        <v>CARFAX-PAG WEST-11</v>
      </c>
      <c r="G83" s="377" t="s">
        <v>126</v>
      </c>
      <c r="H83" s="386">
        <f>IF(G83="","",SUMIFS(INP_EOMDATA!I$4:I$2503,INP_EOMDATA!$F$4:$F$2503,$A83))</f>
        <v>0</v>
      </c>
      <c r="I83" s="387">
        <f>IF(G83="","",SUMIFS(INP_EOMDATA!J$4:J$2503,INP_EOMDATA!$F$4:$F$2503,$A83))</f>
        <v>0</v>
      </c>
      <c r="J83" s="388"/>
      <c r="K83" s="389"/>
      <c r="L83" s="387">
        <f>IF(G83="","",SUMIFS(INP_EOMDATA!K$4:K$2503,INP_EOMDATA!$F$4:$F$2503,$A83))</f>
        <v>19</v>
      </c>
      <c r="M83" s="390">
        <f>IF(G83="","",SUMIFS(INP_EOMDATA!L$4:L$2503,INP_EOMDATA!$F$4:$F$2503,$A83))</f>
        <v>0</v>
      </c>
      <c r="N83" s="391"/>
      <c r="O83" s="386">
        <f>IF(G83="","",SUMIFS(INP_EOMDATA!M$4:M$2503,INP_EOMDATA!$F$4:$F$2503,$A83))</f>
        <v>0</v>
      </c>
      <c r="P83" s="387">
        <f>IF(G83="","",SUMIFS(INP_EOMDATA!N$4:N$2503,INP_EOMDATA!$F$4:$F$2503,$A83)-O83)</f>
        <v>19</v>
      </c>
      <c r="Q83" s="387">
        <f>IF(G83="","",SUMIFS(INP_EOMDATA!O$4:O$2503,INP_EOMDATA!$F$4:$F$2503,$A83))</f>
        <v>0</v>
      </c>
      <c r="R83" s="387">
        <f>IF(G83="","",SUMIFS(INP_EOMDATA!P$4:P$2503,INP_EOMDATA!$F$4:$F$2503,$A83))</f>
        <v>0</v>
      </c>
      <c r="S83" s="387">
        <f>IF(G83="","",SUMIFS(INP_EOMDATA!Q$4:Q$2503,INP_EOMDATA!$F$4:$F$2503,$A83))</f>
        <v>1</v>
      </c>
      <c r="T83" s="392">
        <f>IF(G83="","",SUMIFS(INP_EOMDATA!R$4:R$2503,INP_EOMDATA!$F$4:$F$2503,$A83))</f>
        <v>5.2631578947368418E-2</v>
      </c>
      <c r="U83" s="386">
        <f>IF(G83="","",SUMIFS(INP_EOMDATA!S$4:S$2503,INP_EOMDATA!$F$4:$F$2503,$A83))</f>
        <v>0</v>
      </c>
      <c r="V83" s="392">
        <f>IF(G83="","",SUMIFS(INP_EOMDATA!T$4:T$2503,INP_EOMDATA!$F$4:$F$2503,$A83))</f>
        <v>0</v>
      </c>
      <c r="W83" s="387">
        <f>IF(G83="","",SUMIFS(INP_EOMDATA!U$4:U$2503,INP_EOMDATA!$F$4:$F$2503,$A83))</f>
        <v>4</v>
      </c>
      <c r="X83" s="392">
        <f>IF(G83="","",SUMIFS(INP_EOMDATA!V$4:V$2503,INP_EOMDATA!$F$4:$F$2503,$A83))</f>
        <v>0.21052631578947367</v>
      </c>
      <c r="Y83" s="387">
        <f>IF(G83="","",SUMIFS(INP_EOMDATA!W$4:W$2503,INP_EOMDATA!$F$4:$F$2503,$A83))</f>
        <v>1</v>
      </c>
      <c r="Z83" s="393">
        <f>IF(G83="","",SUMIFS(INP_EOMDATA!X$4:X$2503,INP_EOMDATA!$F$4:$F$2503,$A83))</f>
        <v>457</v>
      </c>
      <c r="AA83" s="393">
        <f>IF(G83="","",SUMIFS(INP_EOMDATA!Y$4:Y$2503,INP_EOMDATA!$F$4:$F$2503,$A83))</f>
        <v>116</v>
      </c>
      <c r="AB83" s="393">
        <f>IF(G83="","",SUMIFS(INP_EOMDATA!Z$4:Z$2503,INP_EOMDATA!$F$4:$F$2503,$A83))</f>
        <v>574</v>
      </c>
      <c r="AC83" s="393">
        <f>IF(G83="","",SUMIFS(WORKSHEET_VC!AQ$5:AQ$73,WORKSHEET_VC!$AN$5:$AN$73,$G83))</f>
        <v>649</v>
      </c>
      <c r="AD83" s="393">
        <f t="shared" si="24"/>
        <v>34.157894736842103</v>
      </c>
      <c r="AE83" s="393">
        <f t="shared" si="25"/>
        <v>649</v>
      </c>
      <c r="AF83" s="393">
        <f t="shared" si="26"/>
        <v>-75</v>
      </c>
      <c r="AG83" s="15">
        <v>66</v>
      </c>
      <c r="AM83" s="32">
        <f>IF(G83="","",COUNTIF(G70:G124,"&lt;"&amp;G83)+1)</f>
        <v>11</v>
      </c>
      <c r="AN83" s="32">
        <f>IFERROR(RANK(T83,T70:T123,0)+(AM83/100),"")</f>
        <v>8.11</v>
      </c>
      <c r="AO83" s="32">
        <f>IFERROR(RANK(AD83,AD70:AD123,1)+(AM83/100),"")</f>
        <v>13.11</v>
      </c>
      <c r="AP83" s="32">
        <f>IFERROR(RANK(AE83,AE70:AE123,1)+(AM83/100),"")</f>
        <v>11.11</v>
      </c>
      <c r="AR83" s="32">
        <f>IF(G83="","",COUNTIFS(C70:C123,C83,AM70:AM123,"&lt;"&amp;AM83)+1)</f>
        <v>1</v>
      </c>
      <c r="AS83" s="32">
        <f>IF(G83="","",COUNTIFS(C70:C123,C83,AN70:AN123,"&lt;"&amp;AN83)+1)</f>
        <v>1</v>
      </c>
      <c r="AT83" s="32">
        <f>IF(G83="","",COUNTIFS(C70:C123,C83,AO70:AO123,"&lt;"&amp;AO83)+1)</f>
        <v>1</v>
      </c>
      <c r="AU83" s="32">
        <f>IF(G83="","",COUNTIFS(C70:C123,C83,AP70:AP123,"&lt;"&amp;AP83)+1)</f>
        <v>1</v>
      </c>
      <c r="AV83" s="32">
        <f>IF(G83="","",SUMIF(AR69:AU69,$AV$3,AR83:AU83))</f>
        <v>0</v>
      </c>
      <c r="AX83" s="32">
        <f>IF(G83="","",COUNTIFS(D70:D123,D83,AM70:AM123,"&lt;"&amp;AM83)+1)</f>
        <v>11</v>
      </c>
      <c r="AY83" s="32">
        <f>IF(G83="","",COUNTIFS(D70:D123,D83,AN70:AN123,"&lt;"&amp;AN83)+1)</f>
        <v>8</v>
      </c>
      <c r="AZ83" s="32">
        <f>IF(G83="","",COUNTIFS(D70:D123,D83,AO70:AO123,"&lt;"&amp;AO83)+1)</f>
        <v>13</v>
      </c>
      <c r="BA83" s="32">
        <f>IF(G83="","",COUNTIFS(D70:D123,D83,AP70:AP123,"&lt;"&amp;AP83)+1)</f>
        <v>11</v>
      </c>
      <c r="BB83" s="32">
        <f>IF(M83="","",SUMIF(AX69:BA69,$BB$3,AX83:BA83))</f>
        <v>11</v>
      </c>
    </row>
    <row r="84" spans="1:54" ht="15.5" x14ac:dyDescent="0.35">
      <c r="A84" t="str">
        <f t="shared" si="21"/>
        <v>CARFAX-</v>
      </c>
      <c r="B84" t="str">
        <f t="shared" si="27"/>
        <v/>
      </c>
      <c r="C84" t="str">
        <f>IFERROR(VLOOKUP(G84,KEY!$D$6:$F$76,2,),"")</f>
        <v/>
      </c>
      <c r="D84" t="str">
        <f>IFERROR(VLOOKUP(G84,KEY!$D$6:$F$76,3,),"")</f>
        <v/>
      </c>
      <c r="E84" t="str">
        <f t="shared" si="22"/>
        <v/>
      </c>
      <c r="F84" t="str">
        <f t="shared" si="23"/>
        <v/>
      </c>
      <c r="G84" s="377"/>
      <c r="H84" s="386" t="str">
        <f>IF(G84="","",SUMIFS(INP_EOMDATA!I$4:I$2503,INP_EOMDATA!$F$4:$F$2503,$A84))</f>
        <v/>
      </c>
      <c r="I84" s="387" t="str">
        <f>IF(G84="","",SUMIFS(INP_EOMDATA!J$4:J$2503,INP_EOMDATA!$F$4:$F$2503,$A84))</f>
        <v/>
      </c>
      <c r="J84" s="388"/>
      <c r="K84" s="389"/>
      <c r="L84" s="387" t="str">
        <f>IF(G84="","",SUMIFS(INP_EOMDATA!K$4:K$2503,INP_EOMDATA!$F$4:$F$2503,$A84))</f>
        <v/>
      </c>
      <c r="M84" s="390" t="str">
        <f>IF(G84="","",SUMIFS(INP_EOMDATA!L$4:L$2503,INP_EOMDATA!$F$4:$F$2503,$A84))</f>
        <v/>
      </c>
      <c r="N84" s="391"/>
      <c r="O84" s="386" t="str">
        <f>IF(G84="","",SUMIFS(INP_EOMDATA!M$4:M$2503,INP_EOMDATA!$F$4:$F$2503,$A84))</f>
        <v/>
      </c>
      <c r="P84" s="387" t="str">
        <f>IF(G84="","",SUMIFS(INP_EOMDATA!N$4:N$2503,INP_EOMDATA!$F$4:$F$2503,$A84)-O84)</f>
        <v/>
      </c>
      <c r="Q84" s="387" t="str">
        <f>IF(G84="","",SUMIFS(INP_EOMDATA!O$4:O$2503,INP_EOMDATA!$F$4:$F$2503,$A84))</f>
        <v/>
      </c>
      <c r="R84" s="387" t="str">
        <f>IF(G84="","",SUMIFS(INP_EOMDATA!P$4:P$2503,INP_EOMDATA!$F$4:$F$2503,$A84))</f>
        <v/>
      </c>
      <c r="S84" s="387" t="str">
        <f>IF(G84="","",SUMIFS(INP_EOMDATA!Q$4:Q$2503,INP_EOMDATA!$F$4:$F$2503,$A84))</f>
        <v/>
      </c>
      <c r="T84" s="392" t="str">
        <f>IF(G84="","",SUMIFS(INP_EOMDATA!R$4:R$2503,INP_EOMDATA!$F$4:$F$2503,$A84))</f>
        <v/>
      </c>
      <c r="U84" s="386" t="str">
        <f>IF(G84="","",SUMIFS(INP_EOMDATA!S$4:S$2503,INP_EOMDATA!$F$4:$F$2503,$A84))</f>
        <v/>
      </c>
      <c r="V84" s="392" t="str">
        <f>IF(G84="","",SUMIFS(INP_EOMDATA!T$4:T$2503,INP_EOMDATA!$F$4:$F$2503,$A84))</f>
        <v/>
      </c>
      <c r="W84" s="387" t="str">
        <f>IF(G84="","",SUMIFS(INP_EOMDATA!U$4:U$2503,INP_EOMDATA!$F$4:$F$2503,$A84))</f>
        <v/>
      </c>
      <c r="X84" s="392" t="str">
        <f>IF(G84="","",SUMIFS(INP_EOMDATA!V$4:V$2503,INP_EOMDATA!$F$4:$F$2503,$A84))</f>
        <v/>
      </c>
      <c r="Y84" s="387" t="str">
        <f>IF(G84="","",SUMIFS(INP_EOMDATA!W$4:W$2503,INP_EOMDATA!$F$4:$F$2503,$A84))</f>
        <v/>
      </c>
      <c r="Z84" s="393" t="str">
        <f>IF(G84="","",SUMIFS(INP_EOMDATA!X$4:X$2503,INP_EOMDATA!$F$4:$F$2503,$A84))</f>
        <v/>
      </c>
      <c r="AA84" s="393" t="str">
        <f>IF(G84="","",SUMIFS(INP_EOMDATA!Y$4:Y$2503,INP_EOMDATA!$F$4:$F$2503,$A84))</f>
        <v/>
      </c>
      <c r="AB84" s="393" t="str">
        <f>IF(G84="","",SUMIFS(INP_EOMDATA!Z$4:Z$2503,INP_EOMDATA!$F$4:$F$2503,$A84))</f>
        <v/>
      </c>
      <c r="AC84" s="393" t="str">
        <f>IF(G84="","",SUMIFS(WORKSHEET_VC!AQ$5:AQ$73,WORKSHEET_VC!$AN$5:$AN$73,$G84))</f>
        <v/>
      </c>
      <c r="AD84" s="393" t="str">
        <f t="shared" si="24"/>
        <v/>
      </c>
      <c r="AE84" s="393" t="str">
        <f t="shared" si="25"/>
        <v/>
      </c>
      <c r="AF84" s="393" t="str">
        <f t="shared" si="26"/>
        <v/>
      </c>
      <c r="AG84" s="15"/>
      <c r="AM84" s="32" t="str">
        <f>IF(G84="","",COUNTIF(G70:G124,"&lt;"&amp;G84)+1)</f>
        <v/>
      </c>
      <c r="AN84" s="32" t="str">
        <f>IFERROR(RANK(T84,T70:T123,0)+(AM84/100),"")</f>
        <v/>
      </c>
      <c r="AO84" s="32" t="str">
        <f>IFERROR(RANK(AD84,AD70:AD123,1)+(AM84/100),"")</f>
        <v/>
      </c>
      <c r="AP84" s="32" t="str">
        <f>IFERROR(RANK(AE84,AE70:AE123,1)+(AM84/100),"")</f>
        <v/>
      </c>
      <c r="AR84" s="32" t="str">
        <f>IF(G84="","",COUNTIFS(C70:C123,C84,AM70:AM123,"&lt;"&amp;AM84)+1)</f>
        <v/>
      </c>
      <c r="AS84" s="32" t="str">
        <f>IF(G84="","",COUNTIFS(C70:C123,C84,AN70:AN123,"&lt;"&amp;AN84)+1)</f>
        <v/>
      </c>
      <c r="AT84" s="32" t="str">
        <f>IF(G84="","",COUNTIFS(C70:C123,C84,AO70:AO123,"&lt;"&amp;AO84)+1)</f>
        <v/>
      </c>
      <c r="AU84" s="32" t="str">
        <f>IF(G84="","",COUNTIFS(C70:C123,C84,AP70:AP123,"&lt;"&amp;AP84)+1)</f>
        <v/>
      </c>
      <c r="AV84" s="32" t="str">
        <f>IF(G84="","",SUMIF(AR69:AU69,$AV$3,AR84:AU84))</f>
        <v/>
      </c>
      <c r="AX84" s="32" t="str">
        <f>IF(G84="","",COUNTIFS(D70:D123,D84,AM70:AM123,"&lt;"&amp;AM84)+1)</f>
        <v/>
      </c>
      <c r="AY84" s="32" t="str">
        <f>IF(G84="","",COUNTIFS(D70:D123,D84,AN70:AN123,"&lt;"&amp;AN84)+1)</f>
        <v/>
      </c>
      <c r="AZ84" s="32" t="str">
        <f>IF(G84="","",COUNTIFS(D70:D123,D84,AO70:AO123,"&lt;"&amp;AO84)+1)</f>
        <v/>
      </c>
      <c r="BA84" s="32" t="str">
        <f>IF(G84="","",COUNTIFS(D70:D123,D84,AP70:AP123,"&lt;"&amp;AP84)+1)</f>
        <v/>
      </c>
      <c r="BB84" s="32" t="str">
        <f>IF(M84="","",SUMIF(AX69:BA69,$BB$3,AX84:BA84))</f>
        <v/>
      </c>
    </row>
    <row r="85" spans="1:54" ht="15.5" x14ac:dyDescent="0.35">
      <c r="A85" t="str">
        <f t="shared" si="21"/>
        <v>CARFAX-</v>
      </c>
      <c r="B85" t="str">
        <f t="shared" si="27"/>
        <v/>
      </c>
      <c r="C85" t="str">
        <f>IFERROR(VLOOKUP(G85,KEY!$D$6:$F$76,2,),"")</f>
        <v/>
      </c>
      <c r="D85" t="str">
        <f>IFERROR(VLOOKUP(G85,KEY!$D$6:$F$76,3,),"")</f>
        <v/>
      </c>
      <c r="E85" t="str">
        <f t="shared" si="22"/>
        <v/>
      </c>
      <c r="F85" t="str">
        <f t="shared" si="23"/>
        <v/>
      </c>
      <c r="G85" s="377"/>
      <c r="H85" s="386" t="str">
        <f>IF(G85="","",SUMIFS(INP_EOMDATA!I$4:I$2503,INP_EOMDATA!$F$4:$F$2503,$A85))</f>
        <v/>
      </c>
      <c r="I85" s="387" t="str">
        <f>IF(G85="","",SUMIFS(INP_EOMDATA!J$4:J$2503,INP_EOMDATA!$F$4:$F$2503,$A85))</f>
        <v/>
      </c>
      <c r="J85" s="388"/>
      <c r="K85" s="389"/>
      <c r="L85" s="387" t="str">
        <f>IF(G85="","",SUMIFS(INP_EOMDATA!K$4:K$2503,INP_EOMDATA!$F$4:$F$2503,$A85))</f>
        <v/>
      </c>
      <c r="M85" s="390" t="str">
        <f>IF(G85="","",SUMIFS(INP_EOMDATA!L$4:L$2503,INP_EOMDATA!$F$4:$F$2503,$A85))</f>
        <v/>
      </c>
      <c r="N85" s="391"/>
      <c r="O85" s="386" t="str">
        <f>IF(G85="","",SUMIFS(INP_EOMDATA!M$4:M$2503,INP_EOMDATA!$F$4:$F$2503,$A85))</f>
        <v/>
      </c>
      <c r="P85" s="387" t="str">
        <f>IF(G85="","",SUMIFS(INP_EOMDATA!N$4:N$2503,INP_EOMDATA!$F$4:$F$2503,$A85)-O85)</f>
        <v/>
      </c>
      <c r="Q85" s="387" t="str">
        <f>IF(G85="","",SUMIFS(INP_EOMDATA!O$4:O$2503,INP_EOMDATA!$F$4:$F$2503,$A85))</f>
        <v/>
      </c>
      <c r="R85" s="387" t="str">
        <f>IF(G85="","",SUMIFS(INP_EOMDATA!P$4:P$2503,INP_EOMDATA!$F$4:$F$2503,$A85))</f>
        <v/>
      </c>
      <c r="S85" s="387" t="str">
        <f>IF(G85="","",SUMIFS(INP_EOMDATA!Q$4:Q$2503,INP_EOMDATA!$F$4:$F$2503,$A85))</f>
        <v/>
      </c>
      <c r="T85" s="392" t="str">
        <f>IF(G85="","",SUMIFS(INP_EOMDATA!R$4:R$2503,INP_EOMDATA!$F$4:$F$2503,$A85))</f>
        <v/>
      </c>
      <c r="U85" s="386" t="str">
        <f>IF(G85="","",SUMIFS(INP_EOMDATA!S$4:S$2503,INP_EOMDATA!$F$4:$F$2503,$A85))</f>
        <v/>
      </c>
      <c r="V85" s="392" t="str">
        <f>IF(G85="","",SUMIFS(INP_EOMDATA!T$4:T$2503,INP_EOMDATA!$F$4:$F$2503,$A85))</f>
        <v/>
      </c>
      <c r="W85" s="387" t="str">
        <f>IF(G85="","",SUMIFS(INP_EOMDATA!U$4:U$2503,INP_EOMDATA!$F$4:$F$2503,$A85))</f>
        <v/>
      </c>
      <c r="X85" s="392" t="str">
        <f>IF(G85="","",SUMIFS(INP_EOMDATA!V$4:V$2503,INP_EOMDATA!$F$4:$F$2503,$A85))</f>
        <v/>
      </c>
      <c r="Y85" s="387" t="str">
        <f>IF(G85="","",SUMIFS(INP_EOMDATA!W$4:W$2503,INP_EOMDATA!$F$4:$F$2503,$A85))</f>
        <v/>
      </c>
      <c r="Z85" s="393" t="str">
        <f>IF(G85="","",SUMIFS(INP_EOMDATA!X$4:X$2503,INP_EOMDATA!$F$4:$F$2503,$A85))</f>
        <v/>
      </c>
      <c r="AA85" s="393" t="str">
        <f>IF(G85="","",SUMIFS(INP_EOMDATA!Y$4:Y$2503,INP_EOMDATA!$F$4:$F$2503,$A85))</f>
        <v/>
      </c>
      <c r="AB85" s="393" t="str">
        <f>IF(G85="","",SUMIFS(INP_EOMDATA!Z$4:Z$2503,INP_EOMDATA!$F$4:$F$2503,$A85))</f>
        <v/>
      </c>
      <c r="AC85" s="393" t="str">
        <f>IF(G85="","",SUMIFS(WORKSHEET_VC!AQ$5:AQ$73,WORKSHEET_VC!$AN$5:$AN$73,$G85))</f>
        <v/>
      </c>
      <c r="AD85" s="393" t="str">
        <f t="shared" si="24"/>
        <v/>
      </c>
      <c r="AE85" s="393" t="str">
        <f t="shared" si="25"/>
        <v/>
      </c>
      <c r="AF85" s="393" t="str">
        <f t="shared" si="26"/>
        <v/>
      </c>
      <c r="AG85" s="15"/>
      <c r="AM85" s="32" t="str">
        <f>IF(G85="","",COUNTIF(G70:G124,"&lt;"&amp;G85)+1)</f>
        <v/>
      </c>
      <c r="AN85" s="32" t="str">
        <f>IFERROR(RANK(T85,T70:T123,0)+(AM85/100),"")</f>
        <v/>
      </c>
      <c r="AO85" s="32" t="str">
        <f>IFERROR(RANK(AD85,AD70:AD123,1)+(AM85/100),"")</f>
        <v/>
      </c>
      <c r="AP85" s="32" t="str">
        <f>IFERROR(RANK(AE85,AE70:AE123,1)+(AM85/100),"")</f>
        <v/>
      </c>
      <c r="AR85" s="32" t="str">
        <f>IF(G85="","",COUNTIFS(C70:C123,C85,AM70:AM123,"&lt;"&amp;AM85)+1)</f>
        <v/>
      </c>
      <c r="AS85" s="32" t="str">
        <f>IF(G85="","",COUNTIFS(C70:C123,C85,AN70:AN123,"&lt;"&amp;AN85)+1)</f>
        <v/>
      </c>
      <c r="AT85" s="32" t="str">
        <f>IF(G85="","",COUNTIFS(C70:C123,C85,AO70:AO123,"&lt;"&amp;AO85)+1)</f>
        <v/>
      </c>
      <c r="AU85" s="32" t="str">
        <f>IF(G85="","",COUNTIFS(C70:C123,C85,AP70:AP123,"&lt;"&amp;AP85)+1)</f>
        <v/>
      </c>
      <c r="AV85" s="32" t="str">
        <f>IF(G85="","",SUMIF(AR69:AU69,$AV$3,AR85:AU85))</f>
        <v/>
      </c>
      <c r="AX85" s="32" t="str">
        <f>IF(G85="","",COUNTIFS(D70:D123,D85,AM70:AM123,"&lt;"&amp;AM85)+1)</f>
        <v/>
      </c>
      <c r="AY85" s="32" t="str">
        <f>IF(G85="","",COUNTIFS(D70:D123,D85,AN70:AN123,"&lt;"&amp;AN85)+1)</f>
        <v/>
      </c>
      <c r="AZ85" s="32" t="str">
        <f>IF(G85="","",COUNTIFS(D70:D123,D85,AO70:AO123,"&lt;"&amp;AO85)+1)</f>
        <v/>
      </c>
      <c r="BA85" s="32" t="str">
        <f>IF(G85="","",COUNTIFS(D70:D123,D85,AP70:AP123,"&lt;"&amp;AP85)+1)</f>
        <v/>
      </c>
      <c r="BB85" s="32" t="str">
        <f>IF(M85="","",SUMIF(AX69:BA69,$BB$3,AX85:BA85))</f>
        <v/>
      </c>
    </row>
    <row r="86" spans="1:54" x14ac:dyDescent="0.35">
      <c r="A86" t="str">
        <f t="shared" si="21"/>
        <v>CARFAX-</v>
      </c>
      <c r="B86" t="str">
        <f t="shared" si="27"/>
        <v/>
      </c>
      <c r="C86" t="str">
        <f>IFERROR(VLOOKUP(G86,KEY!$D$6:$F$76,2,),"")</f>
        <v/>
      </c>
      <c r="D86" t="str">
        <f>IFERROR(VLOOKUP(G86,KEY!$D$6:$F$76,3,),"")</f>
        <v/>
      </c>
      <c r="E86" t="str">
        <f t="shared" si="22"/>
        <v/>
      </c>
      <c r="F86" t="str">
        <f t="shared" si="23"/>
        <v/>
      </c>
      <c r="H86" s="386" t="str">
        <f>IF(G86="","",SUMIFS(INP_EOMDATA!I$4:I$2503,INP_EOMDATA!$F$4:$F$2503,$A86))</f>
        <v/>
      </c>
      <c r="I86" s="387" t="str">
        <f>IF(G86="","",SUMIFS(INP_EOMDATA!J$4:J$2503,INP_EOMDATA!$F$4:$F$2503,$A86))</f>
        <v/>
      </c>
      <c r="J86" s="388"/>
      <c r="K86" s="389"/>
      <c r="L86" s="387" t="str">
        <f>IF(G86="","",SUMIFS(INP_EOMDATA!K$4:K$2503,INP_EOMDATA!$F$4:$F$2503,$A86))</f>
        <v/>
      </c>
      <c r="M86" s="390" t="str">
        <f>IF(G86="","",SUMIFS(INP_EOMDATA!L$4:L$2503,INP_EOMDATA!$F$4:$F$2503,$A86))</f>
        <v/>
      </c>
      <c r="N86" s="391"/>
      <c r="O86" s="386" t="str">
        <f>IF(G86="","",SUMIFS(INP_EOMDATA!M$4:M$2503,INP_EOMDATA!$F$4:$F$2503,$A86))</f>
        <v/>
      </c>
      <c r="P86" s="387" t="str">
        <f>IF(G86="","",SUMIFS(INP_EOMDATA!N$4:N$2503,INP_EOMDATA!$F$4:$F$2503,$A86)-O86)</f>
        <v/>
      </c>
      <c r="Q86" s="387" t="str">
        <f>IF(G86="","",SUMIFS(INP_EOMDATA!O$4:O$2503,INP_EOMDATA!$F$4:$F$2503,$A86))</f>
        <v/>
      </c>
      <c r="R86" s="387" t="str">
        <f>IF(G86="","",SUMIFS(INP_EOMDATA!P$4:P$2503,INP_EOMDATA!$F$4:$F$2503,$A86))</f>
        <v/>
      </c>
      <c r="S86" s="387" t="str">
        <f>IF(G86="","",SUMIFS(INP_EOMDATA!Q$4:Q$2503,INP_EOMDATA!$F$4:$F$2503,$A86))</f>
        <v/>
      </c>
      <c r="T86" s="392" t="str">
        <f>IF(G86="","",SUMIFS(INP_EOMDATA!R$4:R$2503,INP_EOMDATA!$F$4:$F$2503,$A86))</f>
        <v/>
      </c>
      <c r="U86" s="386" t="str">
        <f>IF(G86="","",SUMIFS(INP_EOMDATA!S$4:S$2503,INP_EOMDATA!$F$4:$F$2503,$A86))</f>
        <v/>
      </c>
      <c r="V86" s="392" t="str">
        <f>IF(G86="","",SUMIFS(INP_EOMDATA!T$4:T$2503,INP_EOMDATA!$F$4:$F$2503,$A86))</f>
        <v/>
      </c>
      <c r="W86" s="387" t="str">
        <f>IF(G86="","",SUMIFS(INP_EOMDATA!U$4:U$2503,INP_EOMDATA!$F$4:$F$2503,$A86))</f>
        <v/>
      </c>
      <c r="X86" s="392" t="str">
        <f>IF(G86="","",SUMIFS(INP_EOMDATA!V$4:V$2503,INP_EOMDATA!$F$4:$F$2503,$A86))</f>
        <v/>
      </c>
      <c r="Y86" s="387" t="str">
        <f>IF(G86="","",SUMIFS(INP_EOMDATA!W$4:W$2503,INP_EOMDATA!$F$4:$F$2503,$A86))</f>
        <v/>
      </c>
      <c r="Z86" s="393" t="str">
        <f>IF(G86="","",SUMIFS(INP_EOMDATA!X$4:X$2503,INP_EOMDATA!$F$4:$F$2503,$A86))</f>
        <v/>
      </c>
      <c r="AA86" s="393" t="str">
        <f>IF(G86="","",SUMIFS(INP_EOMDATA!Y$4:Y$2503,INP_EOMDATA!$F$4:$F$2503,$A86))</f>
        <v/>
      </c>
      <c r="AB86" s="393" t="str">
        <f>IF(G86="","",SUMIFS(INP_EOMDATA!Z$4:Z$2503,INP_EOMDATA!$F$4:$F$2503,$A86))</f>
        <v/>
      </c>
      <c r="AC86" s="393" t="str">
        <f>IF(G86="","",SUMIFS(WORKSHEET_VC!AQ$5:AQ$73,WORKSHEET_VC!$AN$5:$AN$73,$G86))</f>
        <v/>
      </c>
      <c r="AD86" s="393" t="str">
        <f t="shared" si="24"/>
        <v/>
      </c>
      <c r="AE86" s="393" t="str">
        <f t="shared" si="25"/>
        <v/>
      </c>
      <c r="AF86" s="393" t="str">
        <f t="shared" si="26"/>
        <v/>
      </c>
      <c r="AG86" s="15"/>
      <c r="AM86" s="32" t="str">
        <f>IF(G86="","",COUNTIF(G70:G124,"&lt;"&amp;G86)+1)</f>
        <v/>
      </c>
      <c r="AN86" s="32" t="str">
        <f>IFERROR(RANK(T86,T70:T123,0)+(AM86/100),"")</f>
        <v/>
      </c>
      <c r="AO86" s="32" t="str">
        <f>IFERROR(RANK(AD86,AD70:AD123,1)+(AM86/100),"")</f>
        <v/>
      </c>
      <c r="AP86" s="32" t="str">
        <f>IFERROR(RANK(AE86,AE70:AE123,1)+(AM86/100),"")</f>
        <v/>
      </c>
      <c r="AR86" s="32" t="str">
        <f>IF(G86="","",COUNTIFS(C70:C123,C86,AM70:AM123,"&lt;"&amp;AM86)+1)</f>
        <v/>
      </c>
      <c r="AS86" s="32" t="str">
        <f>IF(G86="","",COUNTIFS(C70:C123,C86,AN70:AN123,"&lt;"&amp;AN86)+1)</f>
        <v/>
      </c>
      <c r="AT86" s="32" t="str">
        <f>IF(G86="","",COUNTIFS(C70:C123,C86,AO70:AO123,"&lt;"&amp;AO86)+1)</f>
        <v/>
      </c>
      <c r="AU86" s="32" t="str">
        <f>IF(G86="","",COUNTIFS(C70:C123,C86,AP70:AP123,"&lt;"&amp;AP86)+1)</f>
        <v/>
      </c>
      <c r="AV86" s="32" t="str">
        <f>IF(G86="","",SUMIF(AR69:AU69,$AV$3,AR86:AU86))</f>
        <v/>
      </c>
      <c r="AX86" s="32" t="str">
        <f>IF(G86="","",COUNTIFS(D70:D123,D86,AM70:AM123,"&lt;"&amp;AM86)+1)</f>
        <v/>
      </c>
      <c r="AY86" s="32" t="str">
        <f>IF(G86="","",COUNTIFS(D70:D123,D86,AN70:AN123,"&lt;"&amp;AN86)+1)</f>
        <v/>
      </c>
      <c r="AZ86" s="32" t="str">
        <f>IF(G86="","",COUNTIFS(D70:D123,D86,AO70:AO123,"&lt;"&amp;AO86)+1)</f>
        <v/>
      </c>
      <c r="BA86" s="32" t="str">
        <f>IF(G86="","",COUNTIFS(D70:D123,D86,AP70:AP123,"&lt;"&amp;AP86)+1)</f>
        <v/>
      </c>
      <c r="BB86" s="32" t="str">
        <f>IF(M86="","",SUMIF(AX69:BA69,$BB$3,AX86:BA86))</f>
        <v/>
      </c>
    </row>
    <row r="87" spans="1:54" x14ac:dyDescent="0.35">
      <c r="A87" t="str">
        <f t="shared" si="21"/>
        <v>CARFAX-</v>
      </c>
      <c r="B87" t="str">
        <f t="shared" si="27"/>
        <v/>
      </c>
      <c r="C87" t="str">
        <f>IFERROR(VLOOKUP(G87,KEY!$D$6:$F$76,2,),"")</f>
        <v/>
      </c>
      <c r="D87" t="str">
        <f>IFERROR(VLOOKUP(G87,KEY!$D$6:$F$76,3,),"")</f>
        <v/>
      </c>
      <c r="E87" t="str">
        <f t="shared" si="22"/>
        <v/>
      </c>
      <c r="F87" t="str">
        <f t="shared" si="23"/>
        <v/>
      </c>
      <c r="H87" s="386" t="str">
        <f>IF(G87="","",SUMIFS(INP_EOMDATA!I$4:I$2503,INP_EOMDATA!$F$4:$F$2503,$A87))</f>
        <v/>
      </c>
      <c r="I87" s="387" t="str">
        <f>IF(G87="","",SUMIFS(INP_EOMDATA!J$4:J$2503,INP_EOMDATA!$F$4:$F$2503,$A87))</f>
        <v/>
      </c>
      <c r="J87" s="388"/>
      <c r="K87" s="389"/>
      <c r="L87" s="387" t="str">
        <f>IF(G87="","",SUMIFS(INP_EOMDATA!K$4:K$2503,INP_EOMDATA!$F$4:$F$2503,$A87))</f>
        <v/>
      </c>
      <c r="M87" s="390" t="str">
        <f>IF(G87="","",SUMIFS(INP_EOMDATA!L$4:L$2503,INP_EOMDATA!$F$4:$F$2503,$A87))</f>
        <v/>
      </c>
      <c r="N87" s="391"/>
      <c r="O87" s="386" t="str">
        <f>IF(G87="","",SUMIFS(INP_EOMDATA!M$4:M$2503,INP_EOMDATA!$F$4:$F$2503,$A87))</f>
        <v/>
      </c>
      <c r="P87" s="387" t="str">
        <f>IF(G87="","",SUMIFS(INP_EOMDATA!N$4:N$2503,INP_EOMDATA!$F$4:$F$2503,$A87)-O87)</f>
        <v/>
      </c>
      <c r="Q87" s="387" t="str">
        <f>IF(G87="","",SUMIFS(INP_EOMDATA!O$4:O$2503,INP_EOMDATA!$F$4:$F$2503,$A87))</f>
        <v/>
      </c>
      <c r="R87" s="387" t="str">
        <f>IF(G87="","",SUMIFS(INP_EOMDATA!P$4:P$2503,INP_EOMDATA!$F$4:$F$2503,$A87))</f>
        <v/>
      </c>
      <c r="S87" s="387" t="str">
        <f>IF(G87="","",SUMIFS(INP_EOMDATA!Q$4:Q$2503,INP_EOMDATA!$F$4:$F$2503,$A87))</f>
        <v/>
      </c>
      <c r="T87" s="392" t="str">
        <f>IF(G87="","",SUMIFS(INP_EOMDATA!R$4:R$2503,INP_EOMDATA!$F$4:$F$2503,$A87))</f>
        <v/>
      </c>
      <c r="U87" s="386" t="str">
        <f>IF(G87="","",SUMIFS(INP_EOMDATA!S$4:S$2503,INP_EOMDATA!$F$4:$F$2503,$A87))</f>
        <v/>
      </c>
      <c r="V87" s="392" t="str">
        <f>IF(G87="","",SUMIFS(INP_EOMDATA!T$4:T$2503,INP_EOMDATA!$F$4:$F$2503,$A87))</f>
        <v/>
      </c>
      <c r="W87" s="387" t="str">
        <f>IF(G87="","",SUMIFS(INP_EOMDATA!U$4:U$2503,INP_EOMDATA!$F$4:$F$2503,$A87))</f>
        <v/>
      </c>
      <c r="X87" s="392" t="str">
        <f>IF(G87="","",SUMIFS(INP_EOMDATA!V$4:V$2503,INP_EOMDATA!$F$4:$F$2503,$A87))</f>
        <v/>
      </c>
      <c r="Y87" s="387" t="str">
        <f>IF(G87="","",SUMIFS(INP_EOMDATA!W$4:W$2503,INP_EOMDATA!$F$4:$F$2503,$A87))</f>
        <v/>
      </c>
      <c r="Z87" s="393" t="str">
        <f>IF(G87="","",SUMIFS(INP_EOMDATA!X$4:X$2503,INP_EOMDATA!$F$4:$F$2503,$A87))</f>
        <v/>
      </c>
      <c r="AA87" s="393" t="str">
        <f>IF(G87="","",SUMIFS(INP_EOMDATA!Y$4:Y$2503,INP_EOMDATA!$F$4:$F$2503,$A87))</f>
        <v/>
      </c>
      <c r="AB87" s="393" t="str">
        <f>IF(G87="","",SUMIFS(INP_EOMDATA!Z$4:Z$2503,INP_EOMDATA!$F$4:$F$2503,$A87))</f>
        <v/>
      </c>
      <c r="AC87" s="393" t="str">
        <f>IF(G87="","",SUMIFS(WORKSHEET_VC!AQ$5:AQ$73,WORKSHEET_VC!$AN$5:$AN$73,$G87))</f>
        <v/>
      </c>
      <c r="AD87" s="393" t="str">
        <f t="shared" si="24"/>
        <v/>
      </c>
      <c r="AE87" s="393" t="str">
        <f t="shared" si="25"/>
        <v/>
      </c>
      <c r="AF87" s="393" t="str">
        <f t="shared" si="26"/>
        <v/>
      </c>
      <c r="AG87" s="15"/>
      <c r="AM87" s="32" t="str">
        <f>IF(G87="","",COUNTIF(G70:G124,"&lt;"&amp;G87)+1)</f>
        <v/>
      </c>
      <c r="AN87" s="32" t="str">
        <f>IFERROR(RANK(T87,T70:T123,0)+(AM87/100),"")</f>
        <v/>
      </c>
      <c r="AO87" s="32" t="str">
        <f>IFERROR(RANK(AD87,AD70:AD123,1)+(AM87/100),"")</f>
        <v/>
      </c>
      <c r="AP87" s="32" t="str">
        <f>IFERROR(RANK(AE87,AE70:AE123,1)+(AM87/100),"")</f>
        <v/>
      </c>
      <c r="AR87" s="32" t="str">
        <f>IF(G87="","",COUNTIFS(C70:C123,C87,AM70:AM123,"&lt;"&amp;AM87)+1)</f>
        <v/>
      </c>
      <c r="AS87" s="32" t="str">
        <f>IF(G87="","",COUNTIFS(C70:C123,C87,AN70:AN123,"&lt;"&amp;AN87)+1)</f>
        <v/>
      </c>
      <c r="AT87" s="32" t="str">
        <f>IF(G87="","",COUNTIFS(C70:C123,C87,AO70:AO123,"&lt;"&amp;AO87)+1)</f>
        <v/>
      </c>
      <c r="AU87" s="32" t="str">
        <f>IF(G87="","",COUNTIFS(C70:C123,C87,AP70:AP123,"&lt;"&amp;AP87)+1)</f>
        <v/>
      </c>
      <c r="AV87" s="32" t="str">
        <f>IF(G87="","",SUMIF(AR69:AU69,$AV$3,AR87:AU87))</f>
        <v/>
      </c>
      <c r="AX87" s="32" t="str">
        <f>IF(G87="","",COUNTIFS(D70:D123,D87,AM70:AM123,"&lt;"&amp;AM87)+1)</f>
        <v/>
      </c>
      <c r="AY87" s="32" t="str">
        <f>IF(G87="","",COUNTIFS(D70:D123,D87,AN70:AN123,"&lt;"&amp;AN87)+1)</f>
        <v/>
      </c>
      <c r="AZ87" s="32" t="str">
        <f>IF(G87="","",COUNTIFS(D70:D123,D87,AO70:AO123,"&lt;"&amp;AO87)+1)</f>
        <v/>
      </c>
      <c r="BA87" s="32" t="str">
        <f>IF(G87="","",COUNTIFS(D70:D123,D87,AP70:AP123,"&lt;"&amp;AP87)+1)</f>
        <v/>
      </c>
      <c r="BB87" s="32" t="str">
        <f>IF(M87="","",SUMIF(AX69:BA69,$BB$3,AX87:BA87))</f>
        <v/>
      </c>
    </row>
    <row r="88" spans="1:54" x14ac:dyDescent="0.35">
      <c r="A88" t="str">
        <f t="shared" si="21"/>
        <v>CARFAX-</v>
      </c>
      <c r="B88" t="str">
        <f t="shared" si="27"/>
        <v/>
      </c>
      <c r="C88" t="str">
        <f>IFERROR(VLOOKUP(G88,KEY!$D$6:$F$76,2,),"")</f>
        <v/>
      </c>
      <c r="D88" t="str">
        <f>IFERROR(VLOOKUP(G88,KEY!$D$6:$F$76,3,),"")</f>
        <v/>
      </c>
      <c r="E88" t="str">
        <f t="shared" si="22"/>
        <v/>
      </c>
      <c r="F88" t="str">
        <f t="shared" si="23"/>
        <v/>
      </c>
      <c r="H88" s="386" t="str">
        <f>IF(G88="","",SUMIFS(INP_EOMDATA!I$4:I$2503,INP_EOMDATA!$F$4:$F$2503,$A88))</f>
        <v/>
      </c>
      <c r="I88" s="387" t="str">
        <f>IF(G88="","",SUMIFS(INP_EOMDATA!J$4:J$2503,INP_EOMDATA!$F$4:$F$2503,$A88))</f>
        <v/>
      </c>
      <c r="J88" s="388"/>
      <c r="K88" s="389"/>
      <c r="L88" s="387" t="str">
        <f>IF(G88="","",SUMIFS(INP_EOMDATA!K$4:K$2503,INP_EOMDATA!$F$4:$F$2503,$A88))</f>
        <v/>
      </c>
      <c r="M88" s="390" t="str">
        <f>IF(G88="","",SUMIFS(INP_EOMDATA!L$4:L$2503,INP_EOMDATA!$F$4:$F$2503,$A88))</f>
        <v/>
      </c>
      <c r="N88" s="391"/>
      <c r="O88" s="386" t="str">
        <f>IF(G88="","",SUMIFS(INP_EOMDATA!M$4:M$2503,INP_EOMDATA!$F$4:$F$2503,$A88))</f>
        <v/>
      </c>
      <c r="P88" s="387" t="str">
        <f>IF(G88="","",SUMIFS(INP_EOMDATA!N$4:N$2503,INP_EOMDATA!$F$4:$F$2503,$A88)-O88)</f>
        <v/>
      </c>
      <c r="Q88" s="387" t="str">
        <f>IF(G88="","",SUMIFS(INP_EOMDATA!O$4:O$2503,INP_EOMDATA!$F$4:$F$2503,$A88))</f>
        <v/>
      </c>
      <c r="R88" s="387" t="str">
        <f>IF(G88="","",SUMIFS(INP_EOMDATA!P$4:P$2503,INP_EOMDATA!$F$4:$F$2503,$A88))</f>
        <v/>
      </c>
      <c r="S88" s="387" t="str">
        <f>IF(G88="","",SUMIFS(INP_EOMDATA!Q$4:Q$2503,INP_EOMDATA!$F$4:$F$2503,$A88))</f>
        <v/>
      </c>
      <c r="T88" s="392" t="str">
        <f>IF(G88="","",SUMIFS(INP_EOMDATA!R$4:R$2503,INP_EOMDATA!$F$4:$F$2503,$A88))</f>
        <v/>
      </c>
      <c r="U88" s="386" t="str">
        <f>IF(G88="","",SUMIFS(INP_EOMDATA!S$4:S$2503,INP_EOMDATA!$F$4:$F$2503,$A88))</f>
        <v/>
      </c>
      <c r="V88" s="392" t="str">
        <f>IF(G88="","",SUMIFS(INP_EOMDATA!T$4:T$2503,INP_EOMDATA!$F$4:$F$2503,$A88))</f>
        <v/>
      </c>
      <c r="W88" s="387" t="str">
        <f>IF(G88="","",SUMIFS(INP_EOMDATA!U$4:U$2503,INP_EOMDATA!$F$4:$F$2503,$A88))</f>
        <v/>
      </c>
      <c r="X88" s="392" t="str">
        <f>IF(G88="","",SUMIFS(INP_EOMDATA!V$4:V$2503,INP_EOMDATA!$F$4:$F$2503,$A88))</f>
        <v/>
      </c>
      <c r="Y88" s="387" t="str">
        <f>IF(G88="","",SUMIFS(INP_EOMDATA!W$4:W$2503,INP_EOMDATA!$F$4:$F$2503,$A88))</f>
        <v/>
      </c>
      <c r="Z88" s="393" t="str">
        <f>IF(G88="","",SUMIFS(INP_EOMDATA!X$4:X$2503,INP_EOMDATA!$F$4:$F$2503,$A88))</f>
        <v/>
      </c>
      <c r="AA88" s="393" t="str">
        <f>IF(G88="","",SUMIFS(INP_EOMDATA!Y$4:Y$2503,INP_EOMDATA!$F$4:$F$2503,$A88))</f>
        <v/>
      </c>
      <c r="AB88" s="393" t="str">
        <f>IF(G88="","",SUMIFS(INP_EOMDATA!Z$4:Z$2503,INP_EOMDATA!$F$4:$F$2503,$A88))</f>
        <v/>
      </c>
      <c r="AC88" s="393" t="str">
        <f>IF(G88="","",SUMIFS(WORKSHEET_VC!AQ$5:AQ$73,WORKSHEET_VC!$AN$5:$AN$73,$G88))</f>
        <v/>
      </c>
      <c r="AD88" s="393" t="str">
        <f t="shared" si="24"/>
        <v/>
      </c>
      <c r="AE88" s="393" t="str">
        <f t="shared" si="25"/>
        <v/>
      </c>
      <c r="AF88" s="393" t="str">
        <f t="shared" si="26"/>
        <v/>
      </c>
      <c r="AG88" s="15"/>
      <c r="AM88" s="32" t="str">
        <f>IF(G88="","",COUNTIF(G70:G124,"&lt;"&amp;G88)+1)</f>
        <v/>
      </c>
      <c r="AN88" s="32" t="str">
        <f>IFERROR(RANK(T88,T70:T123,0)+(AM88/100),"")</f>
        <v/>
      </c>
      <c r="AO88" s="32" t="str">
        <f>IFERROR(RANK(AD88,AD70:AD123,1)+(AM88/100),"")</f>
        <v/>
      </c>
      <c r="AP88" s="32" t="str">
        <f>IFERROR(RANK(AE88,AE70:AE123,1)+(AM88/100),"")</f>
        <v/>
      </c>
      <c r="AR88" s="32" t="str">
        <f>IF(G88="","",COUNTIFS(C70:C123,C88,AM70:AM123,"&lt;"&amp;AM88)+1)</f>
        <v/>
      </c>
      <c r="AS88" s="32" t="str">
        <f>IF(G88="","",COUNTIFS(C70:C123,C88,AN70:AN123,"&lt;"&amp;AN88)+1)</f>
        <v/>
      </c>
      <c r="AT88" s="32" t="str">
        <f>IF(G88="","",COUNTIFS(C70:C123,C88,AO70:AO123,"&lt;"&amp;AO88)+1)</f>
        <v/>
      </c>
      <c r="AU88" s="32" t="str">
        <f>IF(G88="","",COUNTIFS(C70:C123,C88,AP70:AP123,"&lt;"&amp;AP88)+1)</f>
        <v/>
      </c>
      <c r="AV88" s="32" t="str">
        <f>IF(G88="","",SUMIF(AR69:AU69,$AV$3,AR88:AU88))</f>
        <v/>
      </c>
      <c r="AX88" s="32" t="str">
        <f>IF(G88="","",COUNTIFS(D70:D123,D88,AM70:AM123,"&lt;"&amp;AM88)+1)</f>
        <v/>
      </c>
      <c r="AY88" s="32" t="str">
        <f>IF(G88="","",COUNTIFS(D70:D123,D88,AN70:AN123,"&lt;"&amp;AN88)+1)</f>
        <v/>
      </c>
      <c r="AZ88" s="32" t="str">
        <f>IF(G88="","",COUNTIFS(D70:D123,D88,AO70:AO123,"&lt;"&amp;AO88)+1)</f>
        <v/>
      </c>
      <c r="BA88" s="32" t="str">
        <f>IF(G88="","",COUNTIFS(D70:D123,D88,AP70:AP123,"&lt;"&amp;AP88)+1)</f>
        <v/>
      </c>
      <c r="BB88" s="32" t="str">
        <f>IF(M88="","",SUMIF(AX69:BA69,$BB$3,AX88:BA88))</f>
        <v/>
      </c>
    </row>
    <row r="89" spans="1:54" x14ac:dyDescent="0.35">
      <c r="A89" t="str">
        <f t="shared" si="21"/>
        <v>CARFAX-</v>
      </c>
      <c r="B89" t="str">
        <f t="shared" si="27"/>
        <v/>
      </c>
      <c r="C89" t="str">
        <f>IFERROR(VLOOKUP(G89,KEY!$D$6:$F$76,2,),"")</f>
        <v/>
      </c>
      <c r="D89" t="str">
        <f>IFERROR(VLOOKUP(G89,KEY!$D$6:$F$76,3,),"")</f>
        <v/>
      </c>
      <c r="E89" t="str">
        <f t="shared" si="22"/>
        <v/>
      </c>
      <c r="F89" t="str">
        <f t="shared" si="23"/>
        <v/>
      </c>
      <c r="H89" s="386" t="str">
        <f>IF(G89="","",SUMIFS(INP_EOMDATA!I$4:I$2503,INP_EOMDATA!$F$4:$F$2503,$A89))</f>
        <v/>
      </c>
      <c r="I89" s="387" t="str">
        <f>IF(G89="","",SUMIFS(INP_EOMDATA!J$4:J$2503,INP_EOMDATA!$F$4:$F$2503,$A89))</f>
        <v/>
      </c>
      <c r="J89" s="388"/>
      <c r="K89" s="389"/>
      <c r="L89" s="387" t="str">
        <f>IF(G89="","",SUMIFS(INP_EOMDATA!K$4:K$2503,INP_EOMDATA!$F$4:$F$2503,$A89))</f>
        <v/>
      </c>
      <c r="M89" s="390" t="str">
        <f>IF(G89="","",SUMIFS(INP_EOMDATA!L$4:L$2503,INP_EOMDATA!$F$4:$F$2503,$A89))</f>
        <v/>
      </c>
      <c r="N89" s="391"/>
      <c r="O89" s="386" t="str">
        <f>IF(G89="","",SUMIFS(INP_EOMDATA!M$4:M$2503,INP_EOMDATA!$F$4:$F$2503,$A89))</f>
        <v/>
      </c>
      <c r="P89" s="387" t="str">
        <f>IF(G89="","",SUMIFS(INP_EOMDATA!N$4:N$2503,INP_EOMDATA!$F$4:$F$2503,$A89)-O89)</f>
        <v/>
      </c>
      <c r="Q89" s="387" t="str">
        <f>IF(G89="","",SUMIFS(INP_EOMDATA!O$4:O$2503,INP_EOMDATA!$F$4:$F$2503,$A89))</f>
        <v/>
      </c>
      <c r="R89" s="387" t="str">
        <f>IF(G89="","",SUMIFS(INP_EOMDATA!P$4:P$2503,INP_EOMDATA!$F$4:$F$2503,$A89))</f>
        <v/>
      </c>
      <c r="S89" s="387" t="str">
        <f>IF(G89="","",SUMIFS(INP_EOMDATA!Q$4:Q$2503,INP_EOMDATA!$F$4:$F$2503,$A89))</f>
        <v/>
      </c>
      <c r="T89" s="392" t="str">
        <f>IF(G89="","",SUMIFS(INP_EOMDATA!R$4:R$2503,INP_EOMDATA!$F$4:$F$2503,$A89))</f>
        <v/>
      </c>
      <c r="U89" s="386" t="str">
        <f>IF(G89="","",SUMIFS(INP_EOMDATA!S$4:S$2503,INP_EOMDATA!$F$4:$F$2503,$A89))</f>
        <v/>
      </c>
      <c r="V89" s="392" t="str">
        <f>IF(G89="","",SUMIFS(INP_EOMDATA!T$4:T$2503,INP_EOMDATA!$F$4:$F$2503,$A89))</f>
        <v/>
      </c>
      <c r="W89" s="387" t="str">
        <f>IF(G89="","",SUMIFS(INP_EOMDATA!U$4:U$2503,INP_EOMDATA!$F$4:$F$2503,$A89))</f>
        <v/>
      </c>
      <c r="X89" s="392" t="str">
        <f>IF(G89="","",SUMIFS(INP_EOMDATA!V$4:V$2503,INP_EOMDATA!$F$4:$F$2503,$A89))</f>
        <v/>
      </c>
      <c r="Y89" s="387" t="str">
        <f>IF(G89="","",SUMIFS(INP_EOMDATA!W$4:W$2503,INP_EOMDATA!$F$4:$F$2503,$A89))</f>
        <v/>
      </c>
      <c r="Z89" s="393" t="str">
        <f>IF(G89="","",SUMIFS(INP_EOMDATA!X$4:X$2503,INP_EOMDATA!$F$4:$F$2503,$A89))</f>
        <v/>
      </c>
      <c r="AA89" s="393" t="str">
        <f>IF(G89="","",SUMIFS(INP_EOMDATA!Y$4:Y$2503,INP_EOMDATA!$F$4:$F$2503,$A89))</f>
        <v/>
      </c>
      <c r="AB89" s="393" t="str">
        <f>IF(G89="","",SUMIFS(INP_EOMDATA!Z$4:Z$2503,INP_EOMDATA!$F$4:$F$2503,$A89))</f>
        <v/>
      </c>
      <c r="AC89" s="393" t="str">
        <f>IF(G89="","",SUMIFS(WORKSHEET_VC!AQ$5:AQ$73,WORKSHEET_VC!$AN$5:$AN$73,$G89))</f>
        <v/>
      </c>
      <c r="AD89" s="393" t="str">
        <f t="shared" si="24"/>
        <v/>
      </c>
      <c r="AE89" s="393" t="str">
        <f t="shared" si="25"/>
        <v/>
      </c>
      <c r="AF89" s="393" t="str">
        <f t="shared" si="26"/>
        <v/>
      </c>
      <c r="AG89" s="15"/>
      <c r="AM89" s="32" t="str">
        <f>IF(G89="","",COUNTIF(G70:G124,"&lt;"&amp;G89)+1)</f>
        <v/>
      </c>
      <c r="AN89" s="32" t="str">
        <f>IFERROR(RANK(T89,T70:T123,0)+(AM89/100),"")</f>
        <v/>
      </c>
      <c r="AO89" s="32" t="str">
        <f>IFERROR(RANK(AD89,AD70:AD123,1)+(AM89/100),"")</f>
        <v/>
      </c>
      <c r="AP89" s="32" t="str">
        <f>IFERROR(RANK(AE89,AE70:AE123,1)+(AM89/100),"")</f>
        <v/>
      </c>
      <c r="AR89" s="32" t="str">
        <f>IF(G89="","",COUNTIFS(C70:C123,C89,AM70:AM123,"&lt;"&amp;AM89)+1)</f>
        <v/>
      </c>
      <c r="AS89" s="32" t="str">
        <f>IF(G89="","",COUNTIFS(C70:C123,C89,AN70:AN123,"&lt;"&amp;AN89)+1)</f>
        <v/>
      </c>
      <c r="AT89" s="32" t="str">
        <f>IF(G89="","",COUNTIFS(C70:C123,C89,AO70:AO123,"&lt;"&amp;AO89)+1)</f>
        <v/>
      </c>
      <c r="AU89" s="32" t="str">
        <f>IF(G89="","",COUNTIFS(C70:C123,C89,AP70:AP123,"&lt;"&amp;AP89)+1)</f>
        <v/>
      </c>
      <c r="AV89" s="32" t="str">
        <f>IF(G89="","",SUMIF(AR69:AU69,$AV$3,AR89:AU89))</f>
        <v/>
      </c>
      <c r="AX89" s="32" t="str">
        <f>IF(G89="","",COUNTIFS(D70:D123,D89,AM70:AM123,"&lt;"&amp;AM89)+1)</f>
        <v/>
      </c>
      <c r="AY89" s="32" t="str">
        <f>IF(G89="","",COUNTIFS(D70:D123,D89,AN70:AN123,"&lt;"&amp;AN89)+1)</f>
        <v/>
      </c>
      <c r="AZ89" s="32" t="str">
        <f>IF(G89="","",COUNTIFS(D70:D123,D89,AO70:AO123,"&lt;"&amp;AO89)+1)</f>
        <v/>
      </c>
      <c r="BA89" s="32" t="str">
        <f>IF(G89="","",COUNTIFS(D70:D123,D89,AP70:AP123,"&lt;"&amp;AP89)+1)</f>
        <v/>
      </c>
      <c r="BB89" s="32" t="str">
        <f>IF(M89="","",SUMIF(AX69:BA69,$BB$3,AX89:BA89))</f>
        <v/>
      </c>
    </row>
    <row r="90" spans="1:54" x14ac:dyDescent="0.35">
      <c r="A90" t="str">
        <f t="shared" si="21"/>
        <v>CARFAX-</v>
      </c>
      <c r="B90" t="str">
        <f t="shared" si="27"/>
        <v/>
      </c>
      <c r="C90" t="str">
        <f>IFERROR(VLOOKUP(G90,KEY!$D$6:$F$76,2,),"")</f>
        <v/>
      </c>
      <c r="D90" t="str">
        <f>IFERROR(VLOOKUP(G90,KEY!$D$6:$F$76,3,),"")</f>
        <v/>
      </c>
      <c r="E90" t="str">
        <f t="shared" si="22"/>
        <v/>
      </c>
      <c r="F90" t="str">
        <f t="shared" si="23"/>
        <v/>
      </c>
      <c r="H90" s="386" t="str">
        <f>IF(G90="","",SUMIFS(INP_EOMDATA!I$4:I$2503,INP_EOMDATA!$F$4:$F$2503,$A90))</f>
        <v/>
      </c>
      <c r="I90" s="387" t="str">
        <f>IF(G90="","",SUMIFS(INP_EOMDATA!J$4:J$2503,INP_EOMDATA!$F$4:$F$2503,$A90))</f>
        <v/>
      </c>
      <c r="J90" s="388"/>
      <c r="K90" s="389"/>
      <c r="L90" s="387" t="str">
        <f>IF(G90="","",SUMIFS(INP_EOMDATA!K$4:K$2503,INP_EOMDATA!$F$4:$F$2503,$A90))</f>
        <v/>
      </c>
      <c r="M90" s="390" t="str">
        <f>IF(G90="","",SUMIFS(INP_EOMDATA!L$4:L$2503,INP_EOMDATA!$F$4:$F$2503,$A90))</f>
        <v/>
      </c>
      <c r="N90" s="391"/>
      <c r="O90" s="386" t="str">
        <f>IF(G90="","",SUMIFS(INP_EOMDATA!M$4:M$2503,INP_EOMDATA!$F$4:$F$2503,$A90))</f>
        <v/>
      </c>
      <c r="P90" s="387" t="str">
        <f>IF(G90="","",SUMIFS(INP_EOMDATA!N$4:N$2503,INP_EOMDATA!$F$4:$F$2503,$A90)-O90)</f>
        <v/>
      </c>
      <c r="Q90" s="387" t="str">
        <f>IF(G90="","",SUMIFS(INP_EOMDATA!O$4:O$2503,INP_EOMDATA!$F$4:$F$2503,$A90))</f>
        <v/>
      </c>
      <c r="R90" s="387" t="str">
        <f>IF(G90="","",SUMIFS(INP_EOMDATA!P$4:P$2503,INP_EOMDATA!$F$4:$F$2503,$A90))</f>
        <v/>
      </c>
      <c r="S90" s="387" t="str">
        <f>IF(G90="","",SUMIFS(INP_EOMDATA!Q$4:Q$2503,INP_EOMDATA!$F$4:$F$2503,$A90))</f>
        <v/>
      </c>
      <c r="T90" s="392" t="str">
        <f>IF(G90="","",SUMIFS(INP_EOMDATA!R$4:R$2503,INP_EOMDATA!$F$4:$F$2503,$A90))</f>
        <v/>
      </c>
      <c r="U90" s="386" t="str">
        <f>IF(G90="","",SUMIFS(INP_EOMDATA!S$4:S$2503,INP_EOMDATA!$F$4:$F$2503,$A90))</f>
        <v/>
      </c>
      <c r="V90" s="392" t="str">
        <f>IF(G90="","",SUMIFS(INP_EOMDATA!T$4:T$2503,INP_EOMDATA!$F$4:$F$2503,$A90))</f>
        <v/>
      </c>
      <c r="W90" s="387" t="str">
        <f>IF(G90="","",SUMIFS(INP_EOMDATA!U$4:U$2503,INP_EOMDATA!$F$4:$F$2503,$A90))</f>
        <v/>
      </c>
      <c r="X90" s="392" t="str">
        <f>IF(G90="","",SUMIFS(INP_EOMDATA!V$4:V$2503,INP_EOMDATA!$F$4:$F$2503,$A90))</f>
        <v/>
      </c>
      <c r="Y90" s="387" t="str">
        <f>IF(G90="","",SUMIFS(INP_EOMDATA!W$4:W$2503,INP_EOMDATA!$F$4:$F$2503,$A90))</f>
        <v/>
      </c>
      <c r="Z90" s="393" t="str">
        <f>IF(G90="","",SUMIFS(INP_EOMDATA!X$4:X$2503,INP_EOMDATA!$F$4:$F$2503,$A90))</f>
        <v/>
      </c>
      <c r="AA90" s="393" t="str">
        <f>IF(G90="","",SUMIFS(INP_EOMDATA!Y$4:Y$2503,INP_EOMDATA!$F$4:$F$2503,$A90))</f>
        <v/>
      </c>
      <c r="AB90" s="393" t="str">
        <f>IF(G90="","",SUMIFS(INP_EOMDATA!Z$4:Z$2503,INP_EOMDATA!$F$4:$F$2503,$A90))</f>
        <v/>
      </c>
      <c r="AC90" s="393" t="str">
        <f>IF(G90="","",SUMIFS(WORKSHEET_VC!AQ$5:AQ$73,WORKSHEET_VC!$AN$5:$AN$73,$G90))</f>
        <v/>
      </c>
      <c r="AD90" s="393" t="str">
        <f t="shared" si="24"/>
        <v/>
      </c>
      <c r="AE90" s="393" t="str">
        <f t="shared" si="25"/>
        <v/>
      </c>
      <c r="AF90" s="393" t="str">
        <f t="shared" si="26"/>
        <v/>
      </c>
      <c r="AG90" s="15"/>
      <c r="AM90" s="32" t="str">
        <f>IF(G90="","",COUNTIF(G70:G124,"&lt;"&amp;G90)+1)</f>
        <v/>
      </c>
      <c r="AN90" s="32" t="str">
        <f>IFERROR(RANK(T90,T70:T123,0)+(AM90/100),"")</f>
        <v/>
      </c>
      <c r="AO90" s="32" t="str">
        <f>IFERROR(RANK(AD90,AD70:AD123,1)+(AM90/100),"")</f>
        <v/>
      </c>
      <c r="AP90" s="32" t="str">
        <f>IFERROR(RANK(AE90,AE70:AE123,1)+(AM90/100),"")</f>
        <v/>
      </c>
      <c r="AR90" s="32" t="str">
        <f>IF(G90="","",COUNTIFS(C70:C123,C90,AM70:AM123,"&lt;"&amp;AM90)+1)</f>
        <v/>
      </c>
      <c r="AS90" s="32" t="str">
        <f>IF(G90="","",COUNTIFS(C70:C123,C90,AN70:AN123,"&lt;"&amp;AN90)+1)</f>
        <v/>
      </c>
      <c r="AT90" s="32" t="str">
        <f>IF(G90="","",COUNTIFS(C70:C123,C90,AO70:AO123,"&lt;"&amp;AO90)+1)</f>
        <v/>
      </c>
      <c r="AU90" s="32" t="str">
        <f>IF(G90="","",COUNTIFS(C70:C123,C90,AP70:AP123,"&lt;"&amp;AP90)+1)</f>
        <v/>
      </c>
      <c r="AV90" s="32" t="str">
        <f>IF(G90="","",SUMIF(AR69:AU69,$AV$3,AR90:AU90))</f>
        <v/>
      </c>
      <c r="AX90" s="32" t="str">
        <f>IF(G90="","",COUNTIFS(D70:D123,D90,AM70:AM123,"&lt;"&amp;AM90)+1)</f>
        <v/>
      </c>
      <c r="AY90" s="32" t="str">
        <f>IF(G90="","",COUNTIFS(D70:D123,D90,AN70:AN123,"&lt;"&amp;AN90)+1)</f>
        <v/>
      </c>
      <c r="AZ90" s="32" t="str">
        <f>IF(G90="","",COUNTIFS(D70:D123,D90,AO70:AO123,"&lt;"&amp;AO90)+1)</f>
        <v/>
      </c>
      <c r="BA90" s="32" t="str">
        <f>IF(G90="","",COUNTIFS(D70:D123,D90,AP70:AP123,"&lt;"&amp;AP90)+1)</f>
        <v/>
      </c>
      <c r="BB90" s="32" t="str">
        <f>IF(M90="","",SUMIF(AX69:BA69,$BB$3,AX90:BA90))</f>
        <v/>
      </c>
    </row>
    <row r="91" spans="1:54" x14ac:dyDescent="0.35">
      <c r="A91" t="str">
        <f t="shared" si="21"/>
        <v>CARFAX-</v>
      </c>
      <c r="B91" t="str">
        <f t="shared" si="27"/>
        <v/>
      </c>
      <c r="C91" t="str">
        <f>IFERROR(VLOOKUP(G91,KEY!$D$6:$F$76,2,),"")</f>
        <v/>
      </c>
      <c r="D91" t="str">
        <f>IFERROR(VLOOKUP(G91,KEY!$D$6:$F$76,3,),"")</f>
        <v/>
      </c>
      <c r="E91" t="str">
        <f t="shared" si="22"/>
        <v/>
      </c>
      <c r="F91" t="str">
        <f t="shared" si="23"/>
        <v/>
      </c>
      <c r="H91" s="386" t="str">
        <f>IF(G91="","",SUMIFS(INP_EOMDATA!I$4:I$2503,INP_EOMDATA!$F$4:$F$2503,$A91))</f>
        <v/>
      </c>
      <c r="I91" s="387" t="str">
        <f>IF(G91="","",SUMIFS(INP_EOMDATA!J$4:J$2503,INP_EOMDATA!$F$4:$F$2503,$A91))</f>
        <v/>
      </c>
      <c r="J91" s="388"/>
      <c r="K91" s="389"/>
      <c r="L91" s="387" t="str">
        <f>IF(G91="","",SUMIFS(INP_EOMDATA!K$4:K$2503,INP_EOMDATA!$F$4:$F$2503,$A91))</f>
        <v/>
      </c>
      <c r="M91" s="390" t="str">
        <f>IF(G91="","",SUMIFS(INP_EOMDATA!L$4:L$2503,INP_EOMDATA!$F$4:$F$2503,$A91))</f>
        <v/>
      </c>
      <c r="N91" s="391"/>
      <c r="O91" s="386" t="str">
        <f>IF(G91="","",SUMIFS(INP_EOMDATA!M$4:M$2503,INP_EOMDATA!$F$4:$F$2503,$A91))</f>
        <v/>
      </c>
      <c r="P91" s="387" t="str">
        <f>IF(G91="","",SUMIFS(INP_EOMDATA!N$4:N$2503,INP_EOMDATA!$F$4:$F$2503,$A91)-O91)</f>
        <v/>
      </c>
      <c r="Q91" s="387" t="str">
        <f>IF(G91="","",SUMIFS(INP_EOMDATA!O$4:O$2503,INP_EOMDATA!$F$4:$F$2503,$A91))</f>
        <v/>
      </c>
      <c r="R91" s="387" t="str">
        <f>IF(G91="","",SUMIFS(INP_EOMDATA!P$4:P$2503,INP_EOMDATA!$F$4:$F$2503,$A91))</f>
        <v/>
      </c>
      <c r="S91" s="387" t="str">
        <f>IF(G91="","",SUMIFS(INP_EOMDATA!Q$4:Q$2503,INP_EOMDATA!$F$4:$F$2503,$A91))</f>
        <v/>
      </c>
      <c r="T91" s="392" t="str">
        <f>IF(G91="","",SUMIFS(INP_EOMDATA!R$4:R$2503,INP_EOMDATA!$F$4:$F$2503,$A91))</f>
        <v/>
      </c>
      <c r="U91" s="386" t="str">
        <f>IF(G91="","",SUMIFS(INP_EOMDATA!S$4:S$2503,INP_EOMDATA!$F$4:$F$2503,$A91))</f>
        <v/>
      </c>
      <c r="V91" s="392" t="str">
        <f>IF(G91="","",SUMIFS(INP_EOMDATA!T$4:T$2503,INP_EOMDATA!$F$4:$F$2503,$A91))</f>
        <v/>
      </c>
      <c r="W91" s="387" t="str">
        <f>IF(G91="","",SUMIFS(INP_EOMDATA!U$4:U$2503,INP_EOMDATA!$F$4:$F$2503,$A91))</f>
        <v/>
      </c>
      <c r="X91" s="392" t="str">
        <f>IF(G91="","",SUMIFS(INP_EOMDATA!V$4:V$2503,INP_EOMDATA!$F$4:$F$2503,$A91))</f>
        <v/>
      </c>
      <c r="Y91" s="387" t="str">
        <f>IF(G91="","",SUMIFS(INP_EOMDATA!W$4:W$2503,INP_EOMDATA!$F$4:$F$2503,$A91))</f>
        <v/>
      </c>
      <c r="Z91" s="393" t="str">
        <f>IF(G91="","",SUMIFS(INP_EOMDATA!X$4:X$2503,INP_EOMDATA!$F$4:$F$2503,$A91))</f>
        <v/>
      </c>
      <c r="AA91" s="393" t="str">
        <f>IF(G91="","",SUMIFS(INP_EOMDATA!Y$4:Y$2503,INP_EOMDATA!$F$4:$F$2503,$A91))</f>
        <v/>
      </c>
      <c r="AB91" s="393" t="str">
        <f>IF(G91="","",SUMIFS(INP_EOMDATA!Z$4:Z$2503,INP_EOMDATA!$F$4:$F$2503,$A91))</f>
        <v/>
      </c>
      <c r="AC91" s="393" t="str">
        <f>IF(G91="","",SUMIFS(WORKSHEET_VC!AQ$5:AQ$73,WORKSHEET_VC!$AN$5:$AN$73,$G91))</f>
        <v/>
      </c>
      <c r="AD91" s="393" t="str">
        <f t="shared" si="24"/>
        <v/>
      </c>
      <c r="AE91" s="393" t="str">
        <f t="shared" si="25"/>
        <v/>
      </c>
      <c r="AF91" s="393" t="str">
        <f t="shared" si="26"/>
        <v/>
      </c>
      <c r="AG91" s="15"/>
      <c r="AM91" s="32" t="str">
        <f>IF(G91="","",COUNTIF(G70:G124,"&lt;"&amp;G91)+1)</f>
        <v/>
      </c>
      <c r="AN91" s="32" t="str">
        <f>IFERROR(RANK(T91,T70:T123,0)+(AM91/100),"")</f>
        <v/>
      </c>
      <c r="AO91" s="32" t="str">
        <f>IFERROR(RANK(AD91,AD70:AD123,1)+(AM91/100),"")</f>
        <v/>
      </c>
      <c r="AP91" s="32" t="str">
        <f>IFERROR(RANK(AE91,AE70:AE123,1)+(AM91/100),"")</f>
        <v/>
      </c>
      <c r="AR91" s="32" t="str">
        <f>IF(G91="","",COUNTIFS(C70:C123,C91,AM70:AM123,"&lt;"&amp;AM91)+1)</f>
        <v/>
      </c>
      <c r="AS91" s="32" t="str">
        <f>IF(G91="","",COUNTIFS(C70:C123,C91,AN70:AN123,"&lt;"&amp;AN91)+1)</f>
        <v/>
      </c>
      <c r="AT91" s="32" t="str">
        <f>IF(G91="","",COUNTIFS(C70:C123,C91,AO70:AO123,"&lt;"&amp;AO91)+1)</f>
        <v/>
      </c>
      <c r="AU91" s="32" t="str">
        <f>IF(G91="","",COUNTIFS(C70:C123,C91,AP70:AP123,"&lt;"&amp;AP91)+1)</f>
        <v/>
      </c>
      <c r="AV91" s="32" t="str">
        <f>IF(G91="","",SUMIF(AR69:AU69,$AV$3,AR91:AU91))</f>
        <v/>
      </c>
      <c r="AX91" s="32" t="str">
        <f>IF(G91="","",COUNTIFS(D70:D123,D91,AM70:AM123,"&lt;"&amp;AM91)+1)</f>
        <v/>
      </c>
      <c r="AY91" s="32" t="str">
        <f>IF(G91="","",COUNTIFS(D70:D123,D91,AN70:AN123,"&lt;"&amp;AN91)+1)</f>
        <v/>
      </c>
      <c r="AZ91" s="32" t="str">
        <f>IF(G91="","",COUNTIFS(D70:D123,D91,AO70:AO123,"&lt;"&amp;AO91)+1)</f>
        <v/>
      </c>
      <c r="BA91" s="32" t="str">
        <f>IF(G91="","",COUNTIFS(D70:D123,D91,AP70:AP123,"&lt;"&amp;AP91)+1)</f>
        <v/>
      </c>
      <c r="BB91" s="32" t="str">
        <f>IF(M91="","",SUMIF(AX69:BA69,$BB$3,AX91:BA91))</f>
        <v/>
      </c>
    </row>
    <row r="92" spans="1:54" x14ac:dyDescent="0.35">
      <c r="A92" t="str">
        <f t="shared" si="21"/>
        <v>CARFAX-</v>
      </c>
      <c r="B92" t="str">
        <f t="shared" si="27"/>
        <v/>
      </c>
      <c r="C92" t="str">
        <f>IFERROR(VLOOKUP(G92,KEY!$D$6:$F$76,2,),"")</f>
        <v/>
      </c>
      <c r="D92" t="str">
        <f>IFERROR(VLOOKUP(G92,KEY!$D$6:$F$76,3,),"")</f>
        <v/>
      </c>
      <c r="E92" t="str">
        <f t="shared" si="22"/>
        <v/>
      </c>
      <c r="F92" t="str">
        <f t="shared" si="23"/>
        <v/>
      </c>
      <c r="H92" s="386" t="str">
        <f>IF(G92="","",SUMIFS(INP_EOMDATA!I$4:I$2503,INP_EOMDATA!$F$4:$F$2503,$A92))</f>
        <v/>
      </c>
      <c r="I92" s="387" t="str">
        <f>IF(G92="","",SUMIFS(INP_EOMDATA!J$4:J$2503,INP_EOMDATA!$F$4:$F$2503,$A92))</f>
        <v/>
      </c>
      <c r="J92" s="388"/>
      <c r="K92" s="389"/>
      <c r="L92" s="387" t="str">
        <f>IF(G92="","",SUMIFS(INP_EOMDATA!K$4:K$2503,INP_EOMDATA!$F$4:$F$2503,$A92))</f>
        <v/>
      </c>
      <c r="M92" s="390" t="str">
        <f>IF(G92="","",SUMIFS(INP_EOMDATA!L$4:L$2503,INP_EOMDATA!$F$4:$F$2503,$A92))</f>
        <v/>
      </c>
      <c r="N92" s="391"/>
      <c r="O92" s="386" t="str">
        <f>IF(G92="","",SUMIFS(INP_EOMDATA!M$4:M$2503,INP_EOMDATA!$F$4:$F$2503,$A92))</f>
        <v/>
      </c>
      <c r="P92" s="387" t="str">
        <f>IF(G92="","",SUMIFS(INP_EOMDATA!N$4:N$2503,INP_EOMDATA!$F$4:$F$2503,$A92)-O92)</f>
        <v/>
      </c>
      <c r="Q92" s="387" t="str">
        <f>IF(G92="","",SUMIFS(INP_EOMDATA!O$4:O$2503,INP_EOMDATA!$F$4:$F$2503,$A92))</f>
        <v/>
      </c>
      <c r="R92" s="387" t="str">
        <f>IF(G92="","",SUMIFS(INP_EOMDATA!P$4:P$2503,INP_EOMDATA!$F$4:$F$2503,$A92))</f>
        <v/>
      </c>
      <c r="S92" s="387" t="str">
        <f>IF(G92="","",SUMIFS(INP_EOMDATA!Q$4:Q$2503,INP_EOMDATA!$F$4:$F$2503,$A92))</f>
        <v/>
      </c>
      <c r="T92" s="392" t="str">
        <f>IF(G92="","",SUMIFS(INP_EOMDATA!R$4:R$2503,INP_EOMDATA!$F$4:$F$2503,$A92))</f>
        <v/>
      </c>
      <c r="U92" s="386" t="str">
        <f>IF(G92="","",SUMIFS(INP_EOMDATA!S$4:S$2503,INP_EOMDATA!$F$4:$F$2503,$A92))</f>
        <v/>
      </c>
      <c r="V92" s="392" t="str">
        <f>IF(G92="","",SUMIFS(INP_EOMDATA!T$4:T$2503,INP_EOMDATA!$F$4:$F$2503,$A92))</f>
        <v/>
      </c>
      <c r="W92" s="387" t="str">
        <f>IF(G92="","",SUMIFS(INP_EOMDATA!U$4:U$2503,INP_EOMDATA!$F$4:$F$2503,$A92))</f>
        <v/>
      </c>
      <c r="X92" s="392" t="str">
        <f>IF(G92="","",SUMIFS(INP_EOMDATA!V$4:V$2503,INP_EOMDATA!$F$4:$F$2503,$A92))</f>
        <v/>
      </c>
      <c r="Y92" s="387" t="str">
        <f>IF(G92="","",SUMIFS(INP_EOMDATA!W$4:W$2503,INP_EOMDATA!$F$4:$F$2503,$A92))</f>
        <v/>
      </c>
      <c r="Z92" s="393" t="str">
        <f>IF(G92="","",SUMIFS(INP_EOMDATA!X$4:X$2503,INP_EOMDATA!$F$4:$F$2503,$A92))</f>
        <v/>
      </c>
      <c r="AA92" s="393" t="str">
        <f>IF(G92="","",SUMIFS(INP_EOMDATA!Y$4:Y$2503,INP_EOMDATA!$F$4:$F$2503,$A92))</f>
        <v/>
      </c>
      <c r="AB92" s="393" t="str">
        <f>IF(G92="","",SUMIFS(INP_EOMDATA!Z$4:Z$2503,INP_EOMDATA!$F$4:$F$2503,$A92))</f>
        <v/>
      </c>
      <c r="AC92" s="393" t="str">
        <f>IF(G92="","",SUMIFS(WORKSHEET_VC!AQ$5:AQ$73,WORKSHEET_VC!$AN$5:$AN$73,$G92))</f>
        <v/>
      </c>
      <c r="AD92" s="393" t="str">
        <f t="shared" si="24"/>
        <v/>
      </c>
      <c r="AE92" s="393" t="str">
        <f t="shared" si="25"/>
        <v/>
      </c>
      <c r="AF92" s="393" t="str">
        <f t="shared" si="26"/>
        <v/>
      </c>
      <c r="AG92" s="15"/>
      <c r="AM92" s="32" t="str">
        <f>IF(G92="","",COUNTIF(G70:G124,"&lt;"&amp;G92)+1)</f>
        <v/>
      </c>
      <c r="AN92" s="32" t="str">
        <f>IFERROR(RANK(T92,T70:T123,0)+(AM92/100),"")</f>
        <v/>
      </c>
      <c r="AO92" s="32" t="str">
        <f>IFERROR(RANK(AD92,AD70:AD123,1)+(AM92/100),"")</f>
        <v/>
      </c>
      <c r="AP92" s="32" t="str">
        <f>IFERROR(RANK(AE92,AE70:AE123,1)+(AM92/100),"")</f>
        <v/>
      </c>
      <c r="AR92" s="32" t="str">
        <f>IF(G92="","",COUNTIFS(C70:C123,C92,AM70:AM123,"&lt;"&amp;AM92)+1)</f>
        <v/>
      </c>
      <c r="AS92" s="32" t="str">
        <f>IF(G92="","",COUNTIFS(C70:C123,C92,AN70:AN123,"&lt;"&amp;AN92)+1)</f>
        <v/>
      </c>
      <c r="AT92" s="32" t="str">
        <f>IF(G92="","",COUNTIFS(C70:C123,C92,AO70:AO123,"&lt;"&amp;AO92)+1)</f>
        <v/>
      </c>
      <c r="AU92" s="32" t="str">
        <f>IF(G92="","",COUNTIFS(C70:C123,C92,AP70:AP123,"&lt;"&amp;AP92)+1)</f>
        <v/>
      </c>
      <c r="AV92" s="32" t="str">
        <f>IF(G92="","",SUMIF(AR69:AU69,$AV$3,AR92:AU92))</f>
        <v/>
      </c>
      <c r="AX92" s="32" t="str">
        <f>IF(G92="","",COUNTIFS(D70:D123,D92,AM70:AM123,"&lt;"&amp;AM92)+1)</f>
        <v/>
      </c>
      <c r="AY92" s="32" t="str">
        <f>IF(G92="","",COUNTIFS(D70:D123,D92,AN70:AN123,"&lt;"&amp;AN92)+1)</f>
        <v/>
      </c>
      <c r="AZ92" s="32" t="str">
        <f>IF(G92="","",COUNTIFS(D70:D123,D92,AO70:AO123,"&lt;"&amp;AO92)+1)</f>
        <v/>
      </c>
      <c r="BA92" s="32" t="str">
        <f>IF(G92="","",COUNTIFS(D70:D123,D92,AP70:AP123,"&lt;"&amp;AP92)+1)</f>
        <v/>
      </c>
      <c r="BB92" s="32" t="str">
        <f>IF(M92="","",SUMIF(AX69:BA69,$BB$3,AX92:BA92))</f>
        <v/>
      </c>
    </row>
    <row r="93" spans="1:54" x14ac:dyDescent="0.35">
      <c r="A93" t="str">
        <f t="shared" si="21"/>
        <v>CARFAX-</v>
      </c>
      <c r="B93" t="str">
        <f t="shared" si="27"/>
        <v/>
      </c>
      <c r="C93" t="str">
        <f>IFERROR(VLOOKUP(G93,KEY!$D$6:$F$76,2,),"")</f>
        <v/>
      </c>
      <c r="D93" t="str">
        <f>IFERROR(VLOOKUP(G93,KEY!$D$6:$F$76,3,),"")</f>
        <v/>
      </c>
      <c r="E93" t="str">
        <f t="shared" si="22"/>
        <v/>
      </c>
      <c r="F93" t="str">
        <f t="shared" si="23"/>
        <v/>
      </c>
      <c r="H93" s="386" t="str">
        <f>IF(G93="","",SUMIFS(INP_EOMDATA!I$4:I$2503,INP_EOMDATA!$F$4:$F$2503,$A93))</f>
        <v/>
      </c>
      <c r="I93" s="387" t="str">
        <f>IF(G93="","",SUMIFS(INP_EOMDATA!J$4:J$2503,INP_EOMDATA!$F$4:$F$2503,$A93))</f>
        <v/>
      </c>
      <c r="J93" s="388"/>
      <c r="K93" s="389"/>
      <c r="L93" s="387" t="str">
        <f>IF(G93="","",SUMIFS(INP_EOMDATA!K$4:K$2503,INP_EOMDATA!$F$4:$F$2503,$A93))</f>
        <v/>
      </c>
      <c r="M93" s="390" t="str">
        <f>IF(G93="","",SUMIFS(INP_EOMDATA!L$4:L$2503,INP_EOMDATA!$F$4:$F$2503,$A93))</f>
        <v/>
      </c>
      <c r="N93" s="391"/>
      <c r="O93" s="386" t="str">
        <f>IF(G93="","",SUMIFS(INP_EOMDATA!M$4:M$2503,INP_EOMDATA!$F$4:$F$2503,$A93))</f>
        <v/>
      </c>
      <c r="P93" s="387" t="str">
        <f>IF(G93="","",SUMIFS(INP_EOMDATA!N$4:N$2503,INP_EOMDATA!$F$4:$F$2503,$A93)-O93)</f>
        <v/>
      </c>
      <c r="Q93" s="387" t="str">
        <f>IF(G93="","",SUMIFS(INP_EOMDATA!O$4:O$2503,INP_EOMDATA!$F$4:$F$2503,$A93))</f>
        <v/>
      </c>
      <c r="R93" s="387" t="str">
        <f>IF(G93="","",SUMIFS(INP_EOMDATA!P$4:P$2503,INP_EOMDATA!$F$4:$F$2503,$A93))</f>
        <v/>
      </c>
      <c r="S93" s="387" t="str">
        <f>IF(G93="","",SUMIFS(INP_EOMDATA!Q$4:Q$2503,INP_EOMDATA!$F$4:$F$2503,$A93))</f>
        <v/>
      </c>
      <c r="T93" s="392" t="str">
        <f>IF(G93="","",SUMIFS(INP_EOMDATA!R$4:R$2503,INP_EOMDATA!$F$4:$F$2503,$A93))</f>
        <v/>
      </c>
      <c r="U93" s="386" t="str">
        <f>IF(G93="","",SUMIFS(INP_EOMDATA!S$4:S$2503,INP_EOMDATA!$F$4:$F$2503,$A93))</f>
        <v/>
      </c>
      <c r="V93" s="392" t="str">
        <f>IF(G93="","",SUMIFS(INP_EOMDATA!T$4:T$2503,INP_EOMDATA!$F$4:$F$2503,$A93))</f>
        <v/>
      </c>
      <c r="W93" s="387" t="str">
        <f>IF(G93="","",SUMIFS(INP_EOMDATA!U$4:U$2503,INP_EOMDATA!$F$4:$F$2503,$A93))</f>
        <v/>
      </c>
      <c r="X93" s="392" t="str">
        <f>IF(G93="","",SUMIFS(INP_EOMDATA!V$4:V$2503,INP_EOMDATA!$F$4:$F$2503,$A93))</f>
        <v/>
      </c>
      <c r="Y93" s="387" t="str">
        <f>IF(G93="","",SUMIFS(INP_EOMDATA!W$4:W$2503,INP_EOMDATA!$F$4:$F$2503,$A93))</f>
        <v/>
      </c>
      <c r="Z93" s="393" t="str">
        <f>IF(G93="","",SUMIFS(INP_EOMDATA!X$4:X$2503,INP_EOMDATA!$F$4:$F$2503,$A93))</f>
        <v/>
      </c>
      <c r="AA93" s="393" t="str">
        <f>IF(G93="","",SUMIFS(INP_EOMDATA!Y$4:Y$2503,INP_EOMDATA!$F$4:$F$2503,$A93))</f>
        <v/>
      </c>
      <c r="AB93" s="393" t="str">
        <f>IF(G93="","",SUMIFS(INP_EOMDATA!Z$4:Z$2503,INP_EOMDATA!$F$4:$F$2503,$A93))</f>
        <v/>
      </c>
      <c r="AC93" s="393" t="str">
        <f>IF(G93="","",SUMIFS(WORKSHEET_VC!AQ$5:AQ$73,WORKSHEET_VC!$AN$5:$AN$73,$G93))</f>
        <v/>
      </c>
      <c r="AD93" s="393" t="str">
        <f t="shared" si="24"/>
        <v/>
      </c>
      <c r="AE93" s="393" t="str">
        <f t="shared" si="25"/>
        <v/>
      </c>
      <c r="AF93" s="393" t="str">
        <f t="shared" si="26"/>
        <v/>
      </c>
      <c r="AG93" s="15"/>
      <c r="AM93" s="32" t="str">
        <f>IF(G93="","",COUNTIF(G70:G124,"&lt;"&amp;G93)+1)</f>
        <v/>
      </c>
      <c r="AN93" s="32" t="str">
        <f>IFERROR(RANK(T93,T70:T123,0)+(AM93/100),"")</f>
        <v/>
      </c>
      <c r="AO93" s="32" t="str">
        <f>IFERROR(RANK(AD93,AD70:AD123,1)+(AM93/100),"")</f>
        <v/>
      </c>
      <c r="AP93" s="32" t="str">
        <f>IFERROR(RANK(AE93,AE70:AE123,1)+(AM93/100),"")</f>
        <v/>
      </c>
      <c r="AR93" s="32" t="str">
        <f>IF(G93="","",COUNTIFS(C70:C123,C93,AM70:AM123,"&lt;"&amp;AM93)+1)</f>
        <v/>
      </c>
      <c r="AS93" s="32" t="str">
        <f>IF(G93="","",COUNTIFS(C70:C123,C93,AN70:AN123,"&lt;"&amp;AN93)+1)</f>
        <v/>
      </c>
      <c r="AT93" s="32" t="str">
        <f>IF(G93="","",COUNTIFS(C70:C123,C93,AO70:AO123,"&lt;"&amp;AO93)+1)</f>
        <v/>
      </c>
      <c r="AU93" s="32" t="str">
        <f>IF(G93="","",COUNTIFS(C70:C123,C93,AP70:AP123,"&lt;"&amp;AP93)+1)</f>
        <v/>
      </c>
      <c r="AV93" s="32" t="str">
        <f>IF(G93="","",SUMIF(AR69:AU69,$AV$3,AR93:AU93))</f>
        <v/>
      </c>
      <c r="AX93" s="32" t="str">
        <f>IF(G93="","",COUNTIFS(D70:D123,D93,AM70:AM123,"&lt;"&amp;AM93)+1)</f>
        <v/>
      </c>
      <c r="AY93" s="32" t="str">
        <f>IF(G93="","",COUNTIFS(D70:D123,D93,AN70:AN123,"&lt;"&amp;AN93)+1)</f>
        <v/>
      </c>
      <c r="AZ93" s="32" t="str">
        <f>IF(G93="","",COUNTIFS(D70:D123,D93,AO70:AO123,"&lt;"&amp;AO93)+1)</f>
        <v/>
      </c>
      <c r="BA93" s="32" t="str">
        <f>IF(G93="","",COUNTIFS(D70:D123,D93,AP70:AP123,"&lt;"&amp;AP93)+1)</f>
        <v/>
      </c>
      <c r="BB93" s="32" t="str">
        <f>IF(M93="","",SUMIF(AX69:BA69,$BB$3,AX93:BA93))</f>
        <v/>
      </c>
    </row>
    <row r="94" spans="1:54" x14ac:dyDescent="0.35">
      <c r="A94" t="str">
        <f t="shared" si="21"/>
        <v>CARFAX-</v>
      </c>
      <c r="B94" t="str">
        <f t="shared" si="27"/>
        <v/>
      </c>
      <c r="C94" t="str">
        <f>IFERROR(VLOOKUP(G94,KEY!$D$6:$F$76,2,),"")</f>
        <v/>
      </c>
      <c r="D94" t="str">
        <f>IFERROR(VLOOKUP(G94,KEY!$D$6:$F$76,3,),"")</f>
        <v/>
      </c>
      <c r="E94" t="str">
        <f t="shared" si="22"/>
        <v/>
      </c>
      <c r="F94" t="str">
        <f t="shared" si="23"/>
        <v/>
      </c>
      <c r="H94" s="386" t="str">
        <f>IF(G94="","",SUMIFS(INP_EOMDATA!I$4:I$2503,INP_EOMDATA!$F$4:$F$2503,$A94))</f>
        <v/>
      </c>
      <c r="I94" s="387" t="str">
        <f>IF(G94="","",SUMIFS(INP_EOMDATA!J$4:J$2503,INP_EOMDATA!$F$4:$F$2503,$A94))</f>
        <v/>
      </c>
      <c r="J94" s="388"/>
      <c r="K94" s="389"/>
      <c r="L94" s="387" t="str">
        <f>IF(G94="","",SUMIFS(INP_EOMDATA!K$4:K$2503,INP_EOMDATA!$F$4:$F$2503,$A94))</f>
        <v/>
      </c>
      <c r="M94" s="390" t="str">
        <f>IF(G94="","",SUMIFS(INP_EOMDATA!L$4:L$2503,INP_EOMDATA!$F$4:$F$2503,$A94))</f>
        <v/>
      </c>
      <c r="N94" s="391"/>
      <c r="O94" s="386" t="str">
        <f>IF(G94="","",SUMIFS(INP_EOMDATA!M$4:M$2503,INP_EOMDATA!$F$4:$F$2503,$A94))</f>
        <v/>
      </c>
      <c r="P94" s="387" t="str">
        <f>IF(G94="","",SUMIFS(INP_EOMDATA!N$4:N$2503,INP_EOMDATA!$F$4:$F$2503,$A94)-O94)</f>
        <v/>
      </c>
      <c r="Q94" s="387" t="str">
        <f>IF(G94="","",SUMIFS(INP_EOMDATA!O$4:O$2503,INP_EOMDATA!$F$4:$F$2503,$A94))</f>
        <v/>
      </c>
      <c r="R94" s="387" t="str">
        <f>IF(G94="","",SUMIFS(INP_EOMDATA!P$4:P$2503,INP_EOMDATA!$F$4:$F$2503,$A94))</f>
        <v/>
      </c>
      <c r="S94" s="387" t="str">
        <f>IF(G94="","",SUMIFS(INP_EOMDATA!Q$4:Q$2503,INP_EOMDATA!$F$4:$F$2503,$A94))</f>
        <v/>
      </c>
      <c r="T94" s="392" t="str">
        <f>IF(G94="","",SUMIFS(INP_EOMDATA!R$4:R$2503,INP_EOMDATA!$F$4:$F$2503,$A94))</f>
        <v/>
      </c>
      <c r="U94" s="386" t="str">
        <f>IF(G94="","",SUMIFS(INP_EOMDATA!S$4:S$2503,INP_EOMDATA!$F$4:$F$2503,$A94))</f>
        <v/>
      </c>
      <c r="V94" s="392" t="str">
        <f>IF(G94="","",SUMIFS(INP_EOMDATA!T$4:T$2503,INP_EOMDATA!$F$4:$F$2503,$A94))</f>
        <v/>
      </c>
      <c r="W94" s="387" t="str">
        <f>IF(G94="","",SUMIFS(INP_EOMDATA!U$4:U$2503,INP_EOMDATA!$F$4:$F$2503,$A94))</f>
        <v/>
      </c>
      <c r="X94" s="392" t="str">
        <f>IF(G94="","",SUMIFS(INP_EOMDATA!V$4:V$2503,INP_EOMDATA!$F$4:$F$2503,$A94))</f>
        <v/>
      </c>
      <c r="Y94" s="387" t="str">
        <f>IF(G94="","",SUMIFS(INP_EOMDATA!W$4:W$2503,INP_EOMDATA!$F$4:$F$2503,$A94))</f>
        <v/>
      </c>
      <c r="Z94" s="393" t="str">
        <f>IF(G94="","",SUMIFS(INP_EOMDATA!X$4:X$2503,INP_EOMDATA!$F$4:$F$2503,$A94))</f>
        <v/>
      </c>
      <c r="AA94" s="393" t="str">
        <f>IF(G94="","",SUMIFS(INP_EOMDATA!Y$4:Y$2503,INP_EOMDATA!$F$4:$F$2503,$A94))</f>
        <v/>
      </c>
      <c r="AB94" s="393" t="str">
        <f>IF(G94="","",SUMIFS(INP_EOMDATA!Z$4:Z$2503,INP_EOMDATA!$F$4:$F$2503,$A94))</f>
        <v/>
      </c>
      <c r="AC94" s="393" t="str">
        <f>IF(G94="","",SUMIFS(WORKSHEET_VC!AQ$5:AQ$73,WORKSHEET_VC!$AN$5:$AN$73,$G94))</f>
        <v/>
      </c>
      <c r="AD94" s="393" t="str">
        <f t="shared" si="24"/>
        <v/>
      </c>
      <c r="AE94" s="393" t="str">
        <f t="shared" si="25"/>
        <v/>
      </c>
      <c r="AF94" s="393" t="str">
        <f t="shared" si="26"/>
        <v/>
      </c>
      <c r="AG94" s="15"/>
      <c r="AM94" s="32" t="str">
        <f>IF(G94="","",COUNTIF(G70:G124,"&lt;"&amp;G94)+1)</f>
        <v/>
      </c>
      <c r="AN94" s="32" t="str">
        <f>IFERROR(RANK(T94,T70:T123,0)+(AM94/100),"")</f>
        <v/>
      </c>
      <c r="AO94" s="32" t="str">
        <f>IFERROR(RANK(AD94,AD70:AD123,1)+(AM94/100),"")</f>
        <v/>
      </c>
      <c r="AP94" s="32" t="str">
        <f>IFERROR(RANK(AE94,AE70:AE123,1)+(AM94/100),"")</f>
        <v/>
      </c>
      <c r="AR94" s="32" t="str">
        <f>IF(G94="","",COUNTIFS(C70:C123,C94,AM70:AM123,"&lt;"&amp;AM94)+1)</f>
        <v/>
      </c>
      <c r="AS94" s="32" t="str">
        <f>IF(G94="","",COUNTIFS(C70:C123,C94,AN70:AN123,"&lt;"&amp;AN94)+1)</f>
        <v/>
      </c>
      <c r="AT94" s="32" t="str">
        <f>IF(G94="","",COUNTIFS(C70:C123,C94,AO70:AO123,"&lt;"&amp;AO94)+1)</f>
        <v/>
      </c>
      <c r="AU94" s="32" t="str">
        <f>IF(G94="","",COUNTIFS(C70:C123,C94,AP70:AP123,"&lt;"&amp;AP94)+1)</f>
        <v/>
      </c>
      <c r="AV94" s="32" t="str">
        <f>IF(G94="","",SUMIF(AR69:AU69,$AV$3,AR94:AU94))</f>
        <v/>
      </c>
      <c r="AX94" s="32" t="str">
        <f>IF(G94="","",COUNTIFS(D70:D123,D94,AM70:AM123,"&lt;"&amp;AM94)+1)</f>
        <v/>
      </c>
      <c r="AY94" s="32" t="str">
        <f>IF(G94="","",COUNTIFS(D70:D123,D94,AN70:AN123,"&lt;"&amp;AN94)+1)</f>
        <v/>
      </c>
      <c r="AZ94" s="32" t="str">
        <f>IF(G94="","",COUNTIFS(D70:D123,D94,AO70:AO123,"&lt;"&amp;AO94)+1)</f>
        <v/>
      </c>
      <c r="BA94" s="32" t="str">
        <f>IF(G94="","",COUNTIFS(D70:D123,D94,AP70:AP123,"&lt;"&amp;AP94)+1)</f>
        <v/>
      </c>
      <c r="BB94" s="32" t="str">
        <f>IF(M94="","",SUMIF(AX69:BA69,$BB$3,AX94:BA94))</f>
        <v/>
      </c>
    </row>
    <row r="95" spans="1:54" x14ac:dyDescent="0.35">
      <c r="A95" t="str">
        <f t="shared" si="21"/>
        <v>CARFAX-</v>
      </c>
      <c r="B95" t="str">
        <f t="shared" si="27"/>
        <v/>
      </c>
      <c r="C95" t="str">
        <f>IFERROR(VLOOKUP(G95,KEY!$D$6:$F$76,2,),"")</f>
        <v/>
      </c>
      <c r="D95" t="str">
        <f>IFERROR(VLOOKUP(G95,KEY!$D$6:$F$76,3,),"")</f>
        <v/>
      </c>
      <c r="E95" t="str">
        <f t="shared" si="22"/>
        <v/>
      </c>
      <c r="F95" t="str">
        <f t="shared" si="23"/>
        <v/>
      </c>
      <c r="H95" s="386" t="str">
        <f>IF(G95="","",SUMIFS(INP_EOMDATA!I$4:I$2503,INP_EOMDATA!$F$4:$F$2503,$A95))</f>
        <v/>
      </c>
      <c r="I95" s="387" t="str">
        <f>IF(G95="","",SUMIFS(INP_EOMDATA!J$4:J$2503,INP_EOMDATA!$F$4:$F$2503,$A95))</f>
        <v/>
      </c>
      <c r="J95" s="388"/>
      <c r="K95" s="389"/>
      <c r="L95" s="387" t="str">
        <f>IF(G95="","",SUMIFS(INP_EOMDATA!K$4:K$2503,INP_EOMDATA!$F$4:$F$2503,$A95))</f>
        <v/>
      </c>
      <c r="M95" s="390" t="str">
        <f>IF(G95="","",SUMIFS(INP_EOMDATA!L$4:L$2503,INP_EOMDATA!$F$4:$F$2503,$A95))</f>
        <v/>
      </c>
      <c r="N95" s="391"/>
      <c r="O95" s="386" t="str">
        <f>IF(G95="","",SUMIFS(INP_EOMDATA!M$4:M$2503,INP_EOMDATA!$F$4:$F$2503,$A95))</f>
        <v/>
      </c>
      <c r="P95" s="387" t="str">
        <f>IF(G95="","",SUMIFS(INP_EOMDATA!N$4:N$2503,INP_EOMDATA!$F$4:$F$2503,$A95)-O95)</f>
        <v/>
      </c>
      <c r="Q95" s="387" t="str">
        <f>IF(G95="","",SUMIFS(INP_EOMDATA!O$4:O$2503,INP_EOMDATA!$F$4:$F$2503,$A95))</f>
        <v/>
      </c>
      <c r="R95" s="387" t="str">
        <f>IF(G95="","",SUMIFS(INP_EOMDATA!P$4:P$2503,INP_EOMDATA!$F$4:$F$2503,$A95))</f>
        <v/>
      </c>
      <c r="S95" s="387" t="str">
        <f>IF(G95="","",SUMIFS(INP_EOMDATA!Q$4:Q$2503,INP_EOMDATA!$F$4:$F$2503,$A95))</f>
        <v/>
      </c>
      <c r="T95" s="392" t="str">
        <f>IF(G95="","",SUMIFS(INP_EOMDATA!R$4:R$2503,INP_EOMDATA!$F$4:$F$2503,$A95))</f>
        <v/>
      </c>
      <c r="U95" s="386" t="str">
        <f>IF(G95="","",SUMIFS(INP_EOMDATA!S$4:S$2503,INP_EOMDATA!$F$4:$F$2503,$A95))</f>
        <v/>
      </c>
      <c r="V95" s="392" t="str">
        <f>IF(G95="","",SUMIFS(INP_EOMDATA!T$4:T$2503,INP_EOMDATA!$F$4:$F$2503,$A95))</f>
        <v/>
      </c>
      <c r="W95" s="387" t="str">
        <f>IF(G95="","",SUMIFS(INP_EOMDATA!U$4:U$2503,INP_EOMDATA!$F$4:$F$2503,$A95))</f>
        <v/>
      </c>
      <c r="X95" s="392" t="str">
        <f>IF(G95="","",SUMIFS(INP_EOMDATA!V$4:V$2503,INP_EOMDATA!$F$4:$F$2503,$A95))</f>
        <v/>
      </c>
      <c r="Y95" s="387" t="str">
        <f>IF(G95="","",SUMIFS(INP_EOMDATA!W$4:W$2503,INP_EOMDATA!$F$4:$F$2503,$A95))</f>
        <v/>
      </c>
      <c r="Z95" s="393" t="str">
        <f>IF(G95="","",SUMIFS(INP_EOMDATA!X$4:X$2503,INP_EOMDATA!$F$4:$F$2503,$A95))</f>
        <v/>
      </c>
      <c r="AA95" s="393" t="str">
        <f>IF(G95="","",SUMIFS(INP_EOMDATA!Y$4:Y$2503,INP_EOMDATA!$F$4:$F$2503,$A95))</f>
        <v/>
      </c>
      <c r="AB95" s="393" t="str">
        <f>IF(G95="","",SUMIFS(INP_EOMDATA!Z$4:Z$2503,INP_EOMDATA!$F$4:$F$2503,$A95))</f>
        <v/>
      </c>
      <c r="AC95" s="393" t="str">
        <f>IF(G95="","",SUMIFS(WORKSHEET_VC!AQ$5:AQ$73,WORKSHEET_VC!$AN$5:$AN$73,$G95))</f>
        <v/>
      </c>
      <c r="AD95" s="393" t="str">
        <f t="shared" si="24"/>
        <v/>
      </c>
      <c r="AE95" s="393" t="str">
        <f t="shared" si="25"/>
        <v/>
      </c>
      <c r="AF95" s="393" t="str">
        <f t="shared" si="26"/>
        <v/>
      </c>
      <c r="AG95" s="15"/>
      <c r="AM95" s="32" t="str">
        <f>IF(G95="","",COUNTIF(G70:G124,"&lt;"&amp;G95)+1)</f>
        <v/>
      </c>
      <c r="AN95" s="32" t="str">
        <f>IFERROR(RANK(T95,T70:T123,0)+(AM95/100),"")</f>
        <v/>
      </c>
      <c r="AO95" s="32" t="str">
        <f>IFERROR(RANK(AD95,AD70:AD123,1)+(AM95/100),"")</f>
        <v/>
      </c>
      <c r="AP95" s="32" t="str">
        <f>IFERROR(RANK(AE95,AE70:AE123,1)+(AM95/100),"")</f>
        <v/>
      </c>
      <c r="AR95" s="32" t="str">
        <f>IF(G95="","",COUNTIFS(C70:C123,C95,AM70:AM123,"&lt;"&amp;AM95)+1)</f>
        <v/>
      </c>
      <c r="AS95" s="32" t="str">
        <f>IF(G95="","",COUNTIFS(C70:C123,C95,AN70:AN123,"&lt;"&amp;AN95)+1)</f>
        <v/>
      </c>
      <c r="AT95" s="32" t="str">
        <f>IF(G95="","",COUNTIFS(C70:C123,C95,AO70:AO123,"&lt;"&amp;AO95)+1)</f>
        <v/>
      </c>
      <c r="AU95" s="32" t="str">
        <f>IF(G95="","",COUNTIFS(C70:C123,C95,AP70:AP123,"&lt;"&amp;AP95)+1)</f>
        <v/>
      </c>
      <c r="AV95" s="32" t="str">
        <f>IF(G95="","",SUMIF(AR69:AU69,$AV$3,AR95:AU95))</f>
        <v/>
      </c>
      <c r="AX95" s="32" t="str">
        <f>IF(G95="","",COUNTIFS(D70:D123,D95,AM70:AM123,"&lt;"&amp;AM95)+1)</f>
        <v/>
      </c>
      <c r="AY95" s="32" t="str">
        <f>IF(G95="","",COUNTIFS(D70:D123,D95,AN70:AN123,"&lt;"&amp;AN95)+1)</f>
        <v/>
      </c>
      <c r="AZ95" s="32" t="str">
        <f>IF(G95="","",COUNTIFS(D70:D123,D95,AO70:AO123,"&lt;"&amp;AO95)+1)</f>
        <v/>
      </c>
      <c r="BA95" s="32" t="str">
        <f>IF(G95="","",COUNTIFS(D70:D123,D95,AP70:AP123,"&lt;"&amp;AP95)+1)</f>
        <v/>
      </c>
      <c r="BB95" s="32" t="str">
        <f>IF(M95="","",SUMIF(AX69:BA69,$BB$3,AX95:BA95))</f>
        <v/>
      </c>
    </row>
    <row r="96" spans="1:54" x14ac:dyDescent="0.35">
      <c r="A96" t="str">
        <f t="shared" si="21"/>
        <v>CARFAX-</v>
      </c>
      <c r="B96" t="str">
        <f t="shared" si="27"/>
        <v/>
      </c>
      <c r="C96" t="str">
        <f>IFERROR(VLOOKUP(G96,KEY!$D$6:$F$76,2,),"")</f>
        <v/>
      </c>
      <c r="D96" t="str">
        <f>IFERROR(VLOOKUP(G96,KEY!$D$6:$F$76,3,),"")</f>
        <v/>
      </c>
      <c r="E96" t="str">
        <f t="shared" si="22"/>
        <v/>
      </c>
      <c r="F96" t="str">
        <f t="shared" si="23"/>
        <v/>
      </c>
      <c r="H96" s="386" t="str">
        <f>IF(G96="","",SUMIFS(INP_EOMDATA!I$4:I$2503,INP_EOMDATA!$F$4:$F$2503,$A96))</f>
        <v/>
      </c>
      <c r="I96" s="387" t="str">
        <f>IF(G96="","",SUMIFS(INP_EOMDATA!J$4:J$2503,INP_EOMDATA!$F$4:$F$2503,$A96))</f>
        <v/>
      </c>
      <c r="J96" s="388"/>
      <c r="K96" s="389"/>
      <c r="L96" s="387" t="str">
        <f>IF(G96="","",SUMIFS(INP_EOMDATA!K$4:K$2503,INP_EOMDATA!$F$4:$F$2503,$A96))</f>
        <v/>
      </c>
      <c r="M96" s="390" t="str">
        <f>IF(G96="","",SUMIFS(INP_EOMDATA!L$4:L$2503,INP_EOMDATA!$F$4:$F$2503,$A96))</f>
        <v/>
      </c>
      <c r="N96" s="391"/>
      <c r="O96" s="386" t="str">
        <f>IF(G96="","",SUMIFS(INP_EOMDATA!M$4:M$2503,INP_EOMDATA!$F$4:$F$2503,$A96))</f>
        <v/>
      </c>
      <c r="P96" s="387" t="str">
        <f>IF(G96="","",SUMIFS(INP_EOMDATA!N$4:N$2503,INP_EOMDATA!$F$4:$F$2503,$A96)-O96)</f>
        <v/>
      </c>
      <c r="Q96" s="387" t="str">
        <f>IF(G96="","",SUMIFS(INP_EOMDATA!O$4:O$2503,INP_EOMDATA!$F$4:$F$2503,$A96))</f>
        <v/>
      </c>
      <c r="R96" s="387" t="str">
        <f>IF(G96="","",SUMIFS(INP_EOMDATA!P$4:P$2503,INP_EOMDATA!$F$4:$F$2503,$A96))</f>
        <v/>
      </c>
      <c r="S96" s="387" t="str">
        <f>IF(G96="","",SUMIFS(INP_EOMDATA!Q$4:Q$2503,INP_EOMDATA!$F$4:$F$2503,$A96))</f>
        <v/>
      </c>
      <c r="T96" s="392" t="str">
        <f>IF(G96="","",SUMIFS(INP_EOMDATA!R$4:R$2503,INP_EOMDATA!$F$4:$F$2503,$A96))</f>
        <v/>
      </c>
      <c r="U96" s="386" t="str">
        <f>IF(G96="","",SUMIFS(INP_EOMDATA!S$4:S$2503,INP_EOMDATA!$F$4:$F$2503,$A96))</f>
        <v/>
      </c>
      <c r="V96" s="392" t="str">
        <f>IF(G96="","",SUMIFS(INP_EOMDATA!T$4:T$2503,INP_EOMDATA!$F$4:$F$2503,$A96))</f>
        <v/>
      </c>
      <c r="W96" s="387" t="str">
        <f>IF(G96="","",SUMIFS(INP_EOMDATA!U$4:U$2503,INP_EOMDATA!$F$4:$F$2503,$A96))</f>
        <v/>
      </c>
      <c r="X96" s="392" t="str">
        <f>IF(G96="","",SUMIFS(INP_EOMDATA!V$4:V$2503,INP_EOMDATA!$F$4:$F$2503,$A96))</f>
        <v/>
      </c>
      <c r="Y96" s="387" t="str">
        <f>IF(G96="","",SUMIFS(INP_EOMDATA!W$4:W$2503,INP_EOMDATA!$F$4:$F$2503,$A96))</f>
        <v/>
      </c>
      <c r="Z96" s="393" t="str">
        <f>IF(G96="","",SUMIFS(INP_EOMDATA!X$4:X$2503,INP_EOMDATA!$F$4:$F$2503,$A96))</f>
        <v/>
      </c>
      <c r="AA96" s="393" t="str">
        <f>IF(G96="","",SUMIFS(INP_EOMDATA!Y$4:Y$2503,INP_EOMDATA!$F$4:$F$2503,$A96))</f>
        <v/>
      </c>
      <c r="AB96" s="393" t="str">
        <f>IF(G96="","",SUMIFS(INP_EOMDATA!Z$4:Z$2503,INP_EOMDATA!$F$4:$F$2503,$A96))</f>
        <v/>
      </c>
      <c r="AC96" s="393" t="str">
        <f>IF(G96="","",SUMIFS(WORKSHEET_VC!AQ$5:AQ$73,WORKSHEET_VC!$AN$5:$AN$73,$G96))</f>
        <v/>
      </c>
      <c r="AD96" s="393" t="str">
        <f t="shared" si="24"/>
        <v/>
      </c>
      <c r="AE96" s="393" t="str">
        <f t="shared" si="25"/>
        <v/>
      </c>
      <c r="AF96" s="393" t="str">
        <f t="shared" si="26"/>
        <v/>
      </c>
      <c r="AG96" s="15"/>
      <c r="AM96" s="32" t="str">
        <f>IF(G96="","",COUNTIF(G70:G124,"&lt;"&amp;G96)+1)</f>
        <v/>
      </c>
      <c r="AN96" s="32" t="str">
        <f>IFERROR(RANK(T96,T70:T123,0)+(AM96/100),"")</f>
        <v/>
      </c>
      <c r="AO96" s="32" t="str">
        <f>IFERROR(RANK(AD96,AD70:AD123,1)+(AM96/100),"")</f>
        <v/>
      </c>
      <c r="AP96" s="32" t="str">
        <f>IFERROR(RANK(AE96,AE70:AE123,1)+(AM96/100),"")</f>
        <v/>
      </c>
      <c r="AR96" s="32" t="str">
        <f>IF(G96="","",COUNTIFS(C70:C123,C96,AM70:AM123,"&lt;"&amp;AM96)+1)</f>
        <v/>
      </c>
      <c r="AS96" s="32" t="str">
        <f>IF(G96="","",COUNTIFS(C70:C123,C96,AN70:AN123,"&lt;"&amp;AN96)+1)</f>
        <v/>
      </c>
      <c r="AT96" s="32" t="str">
        <f>IF(G96="","",COUNTIFS(C70:C123,C96,AO70:AO123,"&lt;"&amp;AO96)+1)</f>
        <v/>
      </c>
      <c r="AU96" s="32" t="str">
        <f>IF(G96="","",COUNTIFS(C70:C123,C96,AP70:AP123,"&lt;"&amp;AP96)+1)</f>
        <v/>
      </c>
      <c r="AV96" s="32" t="str">
        <f>IF(G96="","",SUMIF(AR69:AU69,$AV$3,AR96:AU96))</f>
        <v/>
      </c>
      <c r="AX96" s="32" t="str">
        <f>IF(G96="","",COUNTIFS(D70:D123,D96,AM70:AM123,"&lt;"&amp;AM96)+1)</f>
        <v/>
      </c>
      <c r="AY96" s="32" t="str">
        <f>IF(G96="","",COUNTIFS(D70:D123,D96,AN70:AN123,"&lt;"&amp;AN96)+1)</f>
        <v/>
      </c>
      <c r="AZ96" s="32" t="str">
        <f>IF(G96="","",COUNTIFS(D70:D123,D96,AO70:AO123,"&lt;"&amp;AO96)+1)</f>
        <v/>
      </c>
      <c r="BA96" s="32" t="str">
        <f>IF(G96="","",COUNTIFS(D70:D123,D96,AP70:AP123,"&lt;"&amp;AP96)+1)</f>
        <v/>
      </c>
      <c r="BB96" s="32" t="str">
        <f>IF(M96="","",SUMIF(AX69:BA69,$BB$3,AX96:BA96))</f>
        <v/>
      </c>
    </row>
    <row r="97" spans="1:54" x14ac:dyDescent="0.35">
      <c r="A97" t="str">
        <f t="shared" si="21"/>
        <v>CARFAX-</v>
      </c>
      <c r="B97" t="str">
        <f t="shared" si="27"/>
        <v/>
      </c>
      <c r="C97" t="str">
        <f>IFERROR(VLOOKUP(G97,KEY!$D$6:$F$76,2,),"")</f>
        <v/>
      </c>
      <c r="D97" t="str">
        <f>IFERROR(VLOOKUP(G97,KEY!$D$6:$F$76,3,),"")</f>
        <v/>
      </c>
      <c r="E97" t="str">
        <f t="shared" si="22"/>
        <v/>
      </c>
      <c r="F97" t="str">
        <f t="shared" si="23"/>
        <v/>
      </c>
      <c r="H97" s="386" t="str">
        <f>IF(G97="","",SUMIFS(INP_EOMDATA!I$4:I$2503,INP_EOMDATA!$F$4:$F$2503,$A97))</f>
        <v/>
      </c>
      <c r="I97" s="387" t="str">
        <f>IF(G97="","",SUMIFS(INP_EOMDATA!J$4:J$2503,INP_EOMDATA!$F$4:$F$2503,$A97))</f>
        <v/>
      </c>
      <c r="J97" s="388"/>
      <c r="K97" s="389"/>
      <c r="L97" s="387" t="str">
        <f>IF(G97="","",SUMIFS(INP_EOMDATA!K$4:K$2503,INP_EOMDATA!$F$4:$F$2503,$A97))</f>
        <v/>
      </c>
      <c r="M97" s="390" t="str">
        <f>IF(G97="","",SUMIFS(INP_EOMDATA!L$4:L$2503,INP_EOMDATA!$F$4:$F$2503,$A97))</f>
        <v/>
      </c>
      <c r="N97" s="391"/>
      <c r="O97" s="386" t="str">
        <f>IF(G97="","",SUMIFS(INP_EOMDATA!M$4:M$2503,INP_EOMDATA!$F$4:$F$2503,$A97))</f>
        <v/>
      </c>
      <c r="P97" s="387" t="str">
        <f>IF(G97="","",SUMIFS(INP_EOMDATA!N$4:N$2503,INP_EOMDATA!$F$4:$F$2503,$A97)-O97)</f>
        <v/>
      </c>
      <c r="Q97" s="387" t="str">
        <f>IF(G97="","",SUMIFS(INP_EOMDATA!O$4:O$2503,INP_EOMDATA!$F$4:$F$2503,$A97))</f>
        <v/>
      </c>
      <c r="R97" s="387" t="str">
        <f>IF(G97="","",SUMIFS(INP_EOMDATA!P$4:P$2503,INP_EOMDATA!$F$4:$F$2503,$A97))</f>
        <v/>
      </c>
      <c r="S97" s="387" t="str">
        <f>IF(G97="","",SUMIFS(INP_EOMDATA!Q$4:Q$2503,INP_EOMDATA!$F$4:$F$2503,$A97))</f>
        <v/>
      </c>
      <c r="T97" s="392" t="str">
        <f>IF(G97="","",SUMIFS(INP_EOMDATA!R$4:R$2503,INP_EOMDATA!$F$4:$F$2503,$A97))</f>
        <v/>
      </c>
      <c r="U97" s="386" t="str">
        <f>IF(G97="","",SUMIFS(INP_EOMDATA!S$4:S$2503,INP_EOMDATA!$F$4:$F$2503,$A97))</f>
        <v/>
      </c>
      <c r="V97" s="392" t="str">
        <f>IF(G97="","",SUMIFS(INP_EOMDATA!T$4:T$2503,INP_EOMDATA!$F$4:$F$2503,$A97))</f>
        <v/>
      </c>
      <c r="W97" s="387" t="str">
        <f>IF(G97="","",SUMIFS(INP_EOMDATA!U$4:U$2503,INP_EOMDATA!$F$4:$F$2503,$A97))</f>
        <v/>
      </c>
      <c r="X97" s="392" t="str">
        <f>IF(G97="","",SUMIFS(INP_EOMDATA!V$4:V$2503,INP_EOMDATA!$F$4:$F$2503,$A97))</f>
        <v/>
      </c>
      <c r="Y97" s="387" t="str">
        <f>IF(G97="","",SUMIFS(INP_EOMDATA!W$4:W$2503,INP_EOMDATA!$F$4:$F$2503,$A97))</f>
        <v/>
      </c>
      <c r="Z97" s="393" t="str">
        <f>IF(G97="","",SUMIFS(INP_EOMDATA!X$4:X$2503,INP_EOMDATA!$F$4:$F$2503,$A97))</f>
        <v/>
      </c>
      <c r="AA97" s="393" t="str">
        <f>IF(G97="","",SUMIFS(INP_EOMDATA!Y$4:Y$2503,INP_EOMDATA!$F$4:$F$2503,$A97))</f>
        <v/>
      </c>
      <c r="AB97" s="393" t="str">
        <f>IF(G97="","",SUMIFS(INP_EOMDATA!Z$4:Z$2503,INP_EOMDATA!$F$4:$F$2503,$A97))</f>
        <v/>
      </c>
      <c r="AC97" s="393" t="str">
        <f>IF(G97="","",SUMIFS(WORKSHEET_VC!AQ$5:AQ$73,WORKSHEET_VC!$AN$5:$AN$73,$G97))</f>
        <v/>
      </c>
      <c r="AD97" s="393" t="str">
        <f t="shared" si="24"/>
        <v/>
      </c>
      <c r="AE97" s="393" t="str">
        <f t="shared" si="25"/>
        <v/>
      </c>
      <c r="AF97" s="393" t="str">
        <f t="shared" si="26"/>
        <v/>
      </c>
      <c r="AG97" s="15"/>
      <c r="AM97" s="32" t="str">
        <f>IF(G97="","",COUNTIF(G70:G124,"&lt;"&amp;G97)+1)</f>
        <v/>
      </c>
      <c r="AN97" s="32" t="str">
        <f>IFERROR(RANK(T97,T70:T123,0)+(AM97/100),"")</f>
        <v/>
      </c>
      <c r="AO97" s="32" t="str">
        <f>IFERROR(RANK(AD97,AD70:AD123,1)+(AM97/100),"")</f>
        <v/>
      </c>
      <c r="AP97" s="32" t="str">
        <f>IFERROR(RANK(AE97,AE70:AE123,1)+(AM97/100),"")</f>
        <v/>
      </c>
      <c r="AR97" s="32" t="str">
        <f>IF(G97="","",COUNTIFS(C70:C123,C97,AM70:AM123,"&lt;"&amp;AM97)+1)</f>
        <v/>
      </c>
      <c r="AS97" s="32" t="str">
        <f>IF(G97="","",COUNTIFS(C70:C123,C97,AN70:AN123,"&lt;"&amp;AN97)+1)</f>
        <v/>
      </c>
      <c r="AT97" s="32" t="str">
        <f>IF(G97="","",COUNTIFS(C70:C123,C97,AO70:AO123,"&lt;"&amp;AO97)+1)</f>
        <v/>
      </c>
      <c r="AU97" s="32" t="str">
        <f>IF(G97="","",COUNTIFS(C70:C123,C97,AP70:AP123,"&lt;"&amp;AP97)+1)</f>
        <v/>
      </c>
      <c r="AV97" s="32" t="str">
        <f>IF(G97="","",SUMIF(AR69:AU69,$AV$3,AR97:AU97))</f>
        <v/>
      </c>
      <c r="AX97" s="32" t="str">
        <f>IF(G97="","",COUNTIFS(D70:D123,D97,AM70:AM123,"&lt;"&amp;AM97)+1)</f>
        <v/>
      </c>
      <c r="AY97" s="32" t="str">
        <f>IF(G97="","",COUNTIFS(D70:D123,D97,AN70:AN123,"&lt;"&amp;AN97)+1)</f>
        <v/>
      </c>
      <c r="AZ97" s="32" t="str">
        <f>IF(G97="","",COUNTIFS(D70:D123,D97,AO70:AO123,"&lt;"&amp;AO97)+1)</f>
        <v/>
      </c>
      <c r="BA97" s="32" t="str">
        <f>IF(G97="","",COUNTIFS(D70:D123,D97,AP70:AP123,"&lt;"&amp;AP97)+1)</f>
        <v/>
      </c>
      <c r="BB97" s="32" t="str">
        <f>IF(M97="","",SUMIF(AX69:BA69,$BB$3,AX97:BA97))</f>
        <v/>
      </c>
    </row>
    <row r="98" spans="1:54" x14ac:dyDescent="0.35">
      <c r="A98" t="str">
        <f t="shared" si="21"/>
        <v>CARFAX-</v>
      </c>
      <c r="B98" t="str">
        <f t="shared" si="27"/>
        <v/>
      </c>
      <c r="C98" t="str">
        <f>IFERROR(VLOOKUP(G98,KEY!$D$6:$F$76,2,),"")</f>
        <v/>
      </c>
      <c r="D98" t="str">
        <f>IFERROR(VLOOKUP(G98,KEY!$D$6:$F$76,3,),"")</f>
        <v/>
      </c>
      <c r="E98" t="str">
        <f t="shared" si="22"/>
        <v/>
      </c>
      <c r="F98" t="str">
        <f t="shared" si="23"/>
        <v/>
      </c>
      <c r="H98" s="386" t="str">
        <f>IF(G98="","",SUMIFS(INP_EOMDATA!I$4:I$2503,INP_EOMDATA!$F$4:$F$2503,$A98))</f>
        <v/>
      </c>
      <c r="I98" s="387" t="str">
        <f>IF(G98="","",SUMIFS(INP_EOMDATA!J$4:J$2503,INP_EOMDATA!$F$4:$F$2503,$A98))</f>
        <v/>
      </c>
      <c r="J98" s="388"/>
      <c r="K98" s="389"/>
      <c r="L98" s="387" t="str">
        <f>IF(G98="","",SUMIFS(INP_EOMDATA!K$4:K$2503,INP_EOMDATA!$F$4:$F$2503,$A98))</f>
        <v/>
      </c>
      <c r="M98" s="390" t="str">
        <f>IF(G98="","",SUMIFS(INP_EOMDATA!L$4:L$2503,INP_EOMDATA!$F$4:$F$2503,$A98))</f>
        <v/>
      </c>
      <c r="N98" s="391"/>
      <c r="O98" s="386" t="str">
        <f>IF(G98="","",SUMIFS(INP_EOMDATA!M$4:M$2503,INP_EOMDATA!$F$4:$F$2503,$A98))</f>
        <v/>
      </c>
      <c r="P98" s="387" t="str">
        <f>IF(G98="","",SUMIFS(INP_EOMDATA!N$4:N$2503,INP_EOMDATA!$F$4:$F$2503,$A98)-O98)</f>
        <v/>
      </c>
      <c r="Q98" s="387" t="str">
        <f>IF(G98="","",SUMIFS(INP_EOMDATA!O$4:O$2503,INP_EOMDATA!$F$4:$F$2503,$A98))</f>
        <v/>
      </c>
      <c r="R98" s="387" t="str">
        <f>IF(G98="","",SUMIFS(INP_EOMDATA!P$4:P$2503,INP_EOMDATA!$F$4:$F$2503,$A98))</f>
        <v/>
      </c>
      <c r="S98" s="387" t="str">
        <f>IF(G98="","",SUMIFS(INP_EOMDATA!Q$4:Q$2503,INP_EOMDATA!$F$4:$F$2503,$A98))</f>
        <v/>
      </c>
      <c r="T98" s="392" t="str">
        <f>IF(G98="","",SUMIFS(INP_EOMDATA!R$4:R$2503,INP_EOMDATA!$F$4:$F$2503,$A98))</f>
        <v/>
      </c>
      <c r="U98" s="386" t="str">
        <f>IF(G98="","",SUMIFS(INP_EOMDATA!S$4:S$2503,INP_EOMDATA!$F$4:$F$2503,$A98))</f>
        <v/>
      </c>
      <c r="V98" s="392" t="str">
        <f>IF(G98="","",SUMIFS(INP_EOMDATA!T$4:T$2503,INP_EOMDATA!$F$4:$F$2503,$A98))</f>
        <v/>
      </c>
      <c r="W98" s="387" t="str">
        <f>IF(G98="","",SUMIFS(INP_EOMDATA!U$4:U$2503,INP_EOMDATA!$F$4:$F$2503,$A98))</f>
        <v/>
      </c>
      <c r="X98" s="392" t="str">
        <f>IF(G98="","",SUMIFS(INP_EOMDATA!V$4:V$2503,INP_EOMDATA!$F$4:$F$2503,$A98))</f>
        <v/>
      </c>
      <c r="Y98" s="387" t="str">
        <f>IF(G98="","",SUMIFS(INP_EOMDATA!W$4:W$2503,INP_EOMDATA!$F$4:$F$2503,$A98))</f>
        <v/>
      </c>
      <c r="Z98" s="393" t="str">
        <f>IF(G98="","",SUMIFS(INP_EOMDATA!X$4:X$2503,INP_EOMDATA!$F$4:$F$2503,$A98))</f>
        <v/>
      </c>
      <c r="AA98" s="393" t="str">
        <f>IF(G98="","",SUMIFS(INP_EOMDATA!Y$4:Y$2503,INP_EOMDATA!$F$4:$F$2503,$A98))</f>
        <v/>
      </c>
      <c r="AB98" s="393" t="str">
        <f>IF(G98="","",SUMIFS(INP_EOMDATA!Z$4:Z$2503,INP_EOMDATA!$F$4:$F$2503,$A98))</f>
        <v/>
      </c>
      <c r="AC98" s="393" t="str">
        <f>IF(G98="","",SUMIFS(WORKSHEET_VC!AQ$5:AQ$73,WORKSHEET_VC!$AN$5:$AN$73,$G98))</f>
        <v/>
      </c>
      <c r="AD98" s="393" t="str">
        <f t="shared" si="24"/>
        <v/>
      </c>
      <c r="AE98" s="393" t="str">
        <f t="shared" si="25"/>
        <v/>
      </c>
      <c r="AF98" s="393" t="str">
        <f t="shared" si="26"/>
        <v/>
      </c>
      <c r="AG98" s="15"/>
      <c r="AM98" s="32" t="str">
        <f>IF(G98="","",COUNTIF(G70:G124,"&lt;"&amp;G98)+1)</f>
        <v/>
      </c>
      <c r="AN98" s="32" t="str">
        <f>IFERROR(RANK(T98,T70:T123,0)+(AM98/100),"")</f>
        <v/>
      </c>
      <c r="AO98" s="32" t="str">
        <f>IFERROR(RANK(AD98,AD70:AD123,1)+(AM98/100),"")</f>
        <v/>
      </c>
      <c r="AP98" s="32" t="str">
        <f>IFERROR(RANK(AE98,AE70:AE123,1)+(AM98/100),"")</f>
        <v/>
      </c>
      <c r="AR98" s="32" t="str">
        <f>IF(G98="","",COUNTIFS(C70:C123,C98,AM70:AM123,"&lt;"&amp;AM98)+1)</f>
        <v/>
      </c>
      <c r="AS98" s="32" t="str">
        <f>IF(G98="","",COUNTIFS(C70:C123,C98,AN70:AN123,"&lt;"&amp;AN98)+1)</f>
        <v/>
      </c>
      <c r="AT98" s="32" t="str">
        <f>IF(G98="","",COUNTIFS(C70:C123,C98,AO70:AO123,"&lt;"&amp;AO98)+1)</f>
        <v/>
      </c>
      <c r="AU98" s="32" t="str">
        <f>IF(G98="","",COUNTIFS(C70:C123,C98,AP70:AP123,"&lt;"&amp;AP98)+1)</f>
        <v/>
      </c>
      <c r="AV98" s="32" t="str">
        <f>IF(G98="","",SUMIF(AR69:AU69,$AV$3,AR98:AU98))</f>
        <v/>
      </c>
      <c r="AX98" s="32" t="str">
        <f>IF(G98="","",COUNTIFS(D70:D123,D98,AM70:AM123,"&lt;"&amp;AM98)+1)</f>
        <v/>
      </c>
      <c r="AY98" s="32" t="str">
        <f>IF(G98="","",COUNTIFS(D70:D123,D98,AN70:AN123,"&lt;"&amp;AN98)+1)</f>
        <v/>
      </c>
      <c r="AZ98" s="32" t="str">
        <f>IF(G98="","",COUNTIFS(D70:D123,D98,AO70:AO123,"&lt;"&amp;AO98)+1)</f>
        <v/>
      </c>
      <c r="BA98" s="32" t="str">
        <f>IF(G98="","",COUNTIFS(D70:D123,D98,AP70:AP123,"&lt;"&amp;AP98)+1)</f>
        <v/>
      </c>
      <c r="BB98" s="32" t="str">
        <f>IF(M98="","",SUMIF(AX69:BA69,$BB$3,AX98:BA98))</f>
        <v/>
      </c>
    </row>
    <row r="99" spans="1:54" x14ac:dyDescent="0.35">
      <c r="A99" t="str">
        <f t="shared" si="21"/>
        <v>CARFAX-</v>
      </c>
      <c r="B99" t="str">
        <f t="shared" si="27"/>
        <v/>
      </c>
      <c r="C99" t="str">
        <f>IFERROR(VLOOKUP(G99,KEY!$D$6:$F$76,2,),"")</f>
        <v/>
      </c>
      <c r="D99" t="str">
        <f>IFERROR(VLOOKUP(G99,KEY!$D$6:$F$76,3,),"")</f>
        <v/>
      </c>
      <c r="E99" t="str">
        <f t="shared" si="22"/>
        <v/>
      </c>
      <c r="F99" t="str">
        <f t="shared" si="23"/>
        <v/>
      </c>
      <c r="H99" s="386" t="str">
        <f>IF(G99="","",SUMIFS(INP_EOMDATA!I$4:I$2503,INP_EOMDATA!$F$4:$F$2503,$A99))</f>
        <v/>
      </c>
      <c r="I99" s="387" t="str">
        <f>IF(G99="","",SUMIFS(INP_EOMDATA!J$4:J$2503,INP_EOMDATA!$F$4:$F$2503,$A99))</f>
        <v/>
      </c>
      <c r="J99" s="388"/>
      <c r="K99" s="389"/>
      <c r="L99" s="387" t="str">
        <f>IF(G99="","",SUMIFS(INP_EOMDATA!K$4:K$2503,INP_EOMDATA!$F$4:$F$2503,$A99))</f>
        <v/>
      </c>
      <c r="M99" s="390" t="str">
        <f>IF(G99="","",SUMIFS(INP_EOMDATA!L$4:L$2503,INP_EOMDATA!$F$4:$F$2503,$A99))</f>
        <v/>
      </c>
      <c r="N99" s="391"/>
      <c r="O99" s="386" t="str">
        <f>IF(G99="","",SUMIFS(INP_EOMDATA!M$4:M$2503,INP_EOMDATA!$F$4:$F$2503,$A99))</f>
        <v/>
      </c>
      <c r="P99" s="387" t="str">
        <f>IF(G99="","",SUMIFS(INP_EOMDATA!N$4:N$2503,INP_EOMDATA!$F$4:$F$2503,$A99)-O99)</f>
        <v/>
      </c>
      <c r="Q99" s="387" t="str">
        <f>IF(G99="","",SUMIFS(INP_EOMDATA!O$4:O$2503,INP_EOMDATA!$F$4:$F$2503,$A99))</f>
        <v/>
      </c>
      <c r="R99" s="387" t="str">
        <f>IF(G99="","",SUMIFS(INP_EOMDATA!P$4:P$2503,INP_EOMDATA!$F$4:$F$2503,$A99))</f>
        <v/>
      </c>
      <c r="S99" s="387" t="str">
        <f>IF(G99="","",SUMIFS(INP_EOMDATA!Q$4:Q$2503,INP_EOMDATA!$F$4:$F$2503,$A99))</f>
        <v/>
      </c>
      <c r="T99" s="392" t="str">
        <f>IF(G99="","",SUMIFS(INP_EOMDATA!R$4:R$2503,INP_EOMDATA!$F$4:$F$2503,$A99))</f>
        <v/>
      </c>
      <c r="U99" s="386" t="str">
        <f>IF(G99="","",SUMIFS(INP_EOMDATA!S$4:S$2503,INP_EOMDATA!$F$4:$F$2503,$A99))</f>
        <v/>
      </c>
      <c r="V99" s="392" t="str">
        <f>IF(G99="","",SUMIFS(INP_EOMDATA!T$4:T$2503,INP_EOMDATA!$F$4:$F$2503,$A99))</f>
        <v/>
      </c>
      <c r="W99" s="387" t="str">
        <f>IF(G99="","",SUMIFS(INP_EOMDATA!U$4:U$2503,INP_EOMDATA!$F$4:$F$2503,$A99))</f>
        <v/>
      </c>
      <c r="X99" s="392" t="str">
        <f>IF(G99="","",SUMIFS(INP_EOMDATA!V$4:V$2503,INP_EOMDATA!$F$4:$F$2503,$A99))</f>
        <v/>
      </c>
      <c r="Y99" s="387" t="str">
        <f>IF(G99="","",SUMIFS(INP_EOMDATA!W$4:W$2503,INP_EOMDATA!$F$4:$F$2503,$A99))</f>
        <v/>
      </c>
      <c r="Z99" s="393" t="str">
        <f>IF(G99="","",SUMIFS(INP_EOMDATA!X$4:X$2503,INP_EOMDATA!$F$4:$F$2503,$A99))</f>
        <v/>
      </c>
      <c r="AA99" s="393" t="str">
        <f>IF(G99="","",SUMIFS(INP_EOMDATA!Y$4:Y$2503,INP_EOMDATA!$F$4:$F$2503,$A99))</f>
        <v/>
      </c>
      <c r="AB99" s="393" t="str">
        <f>IF(G99="","",SUMIFS(INP_EOMDATA!Z$4:Z$2503,INP_EOMDATA!$F$4:$F$2503,$A99))</f>
        <v/>
      </c>
      <c r="AC99" s="393" t="str">
        <f>IF(G99="","",SUMIFS(WORKSHEET_VC!AQ$5:AQ$73,WORKSHEET_VC!$AN$5:$AN$73,$G99))</f>
        <v/>
      </c>
      <c r="AD99" s="393" t="str">
        <f t="shared" si="24"/>
        <v/>
      </c>
      <c r="AE99" s="393" t="str">
        <f t="shared" si="25"/>
        <v/>
      </c>
      <c r="AF99" s="393" t="str">
        <f t="shared" si="26"/>
        <v/>
      </c>
      <c r="AG99" s="15"/>
      <c r="AM99" s="32" t="str">
        <f>IF(G99="","",COUNTIF(G70:G124,"&lt;"&amp;G99)+1)</f>
        <v/>
      </c>
      <c r="AN99" s="32" t="str">
        <f>IFERROR(RANK(T99,T70:T123,0)+(AM99/100),"")</f>
        <v/>
      </c>
      <c r="AO99" s="32" t="str">
        <f>IFERROR(RANK(AD99,AD70:AD123,1)+(AM99/100),"")</f>
        <v/>
      </c>
      <c r="AP99" s="32" t="str">
        <f>IFERROR(RANK(AE99,AE70:AE123,1)+(AM99/100),"")</f>
        <v/>
      </c>
      <c r="AR99" s="32" t="str">
        <f>IF(G99="","",COUNTIFS(C70:C123,C99,AM70:AM123,"&lt;"&amp;AM99)+1)</f>
        <v/>
      </c>
      <c r="AS99" s="32" t="str">
        <f>IF(G99="","",COUNTIFS(C70:C123,C99,AN70:AN123,"&lt;"&amp;AN99)+1)</f>
        <v/>
      </c>
      <c r="AT99" s="32" t="str">
        <f>IF(G99="","",COUNTIFS(C70:C123,C99,AO70:AO123,"&lt;"&amp;AO99)+1)</f>
        <v/>
      </c>
      <c r="AU99" s="32" t="str">
        <f>IF(G99="","",COUNTIFS(C70:C123,C99,AP70:AP123,"&lt;"&amp;AP99)+1)</f>
        <v/>
      </c>
      <c r="AV99" s="32" t="str">
        <f>IF(G99="","",SUMIF(AR69:AU69,$AV$3,AR99:AU99))</f>
        <v/>
      </c>
      <c r="AX99" s="32" t="str">
        <f>IF(G99="","",COUNTIFS(D70:D123,D99,AM70:AM123,"&lt;"&amp;AM99)+1)</f>
        <v/>
      </c>
      <c r="AY99" s="32" t="str">
        <f>IF(G99="","",COUNTIFS(D70:D123,D99,AN70:AN123,"&lt;"&amp;AN99)+1)</f>
        <v/>
      </c>
      <c r="AZ99" s="32" t="str">
        <f>IF(G99="","",COUNTIFS(D70:D123,D99,AO70:AO123,"&lt;"&amp;AO99)+1)</f>
        <v/>
      </c>
      <c r="BA99" s="32" t="str">
        <f>IF(G99="","",COUNTIFS(D70:D123,D99,AP70:AP123,"&lt;"&amp;AP99)+1)</f>
        <v/>
      </c>
      <c r="BB99" s="32" t="str">
        <f>IF(M99="","",SUMIF(AX69:BA69,$BB$3,AX99:BA99))</f>
        <v/>
      </c>
    </row>
    <row r="100" spans="1:54" x14ac:dyDescent="0.35">
      <c r="A100" t="str">
        <f t="shared" si="21"/>
        <v>CARFAX-</v>
      </c>
      <c r="B100" t="str">
        <f t="shared" si="27"/>
        <v/>
      </c>
      <c r="C100" t="str">
        <f>IFERROR(VLOOKUP(G100,KEY!$D$6:$F$76,2,),"")</f>
        <v/>
      </c>
      <c r="D100" t="str">
        <f>IFERROR(VLOOKUP(G100,KEY!$D$6:$F$76,3,),"")</f>
        <v/>
      </c>
      <c r="E100" t="str">
        <f t="shared" si="22"/>
        <v/>
      </c>
      <c r="F100" t="str">
        <f t="shared" si="23"/>
        <v/>
      </c>
      <c r="H100" s="386" t="str">
        <f>IF(G100="","",SUMIFS(INP_EOMDATA!I$4:I$2503,INP_EOMDATA!$F$4:$F$2503,$A100))</f>
        <v/>
      </c>
      <c r="I100" s="387" t="str">
        <f>IF(G100="","",SUMIFS(INP_EOMDATA!J$4:J$2503,INP_EOMDATA!$F$4:$F$2503,$A100))</f>
        <v/>
      </c>
      <c r="J100" s="388"/>
      <c r="K100" s="389"/>
      <c r="L100" s="387" t="str">
        <f>IF(G100="","",SUMIFS(INP_EOMDATA!K$4:K$2503,INP_EOMDATA!$F$4:$F$2503,$A100))</f>
        <v/>
      </c>
      <c r="M100" s="390" t="str">
        <f>IF(G100="","",SUMIFS(INP_EOMDATA!L$4:L$2503,INP_EOMDATA!$F$4:$F$2503,$A100))</f>
        <v/>
      </c>
      <c r="N100" s="391"/>
      <c r="O100" s="386" t="str">
        <f>IF(G100="","",SUMIFS(INP_EOMDATA!M$4:M$2503,INP_EOMDATA!$F$4:$F$2503,$A100))</f>
        <v/>
      </c>
      <c r="P100" s="387" t="str">
        <f>IF(G100="","",SUMIFS(INP_EOMDATA!N$4:N$2503,INP_EOMDATA!$F$4:$F$2503,$A100)-O100)</f>
        <v/>
      </c>
      <c r="Q100" s="387" t="str">
        <f>IF(G100="","",SUMIFS(INP_EOMDATA!O$4:O$2503,INP_EOMDATA!$F$4:$F$2503,$A100))</f>
        <v/>
      </c>
      <c r="R100" s="387" t="str">
        <f>IF(G100="","",SUMIFS(INP_EOMDATA!P$4:P$2503,INP_EOMDATA!$F$4:$F$2503,$A100))</f>
        <v/>
      </c>
      <c r="S100" s="387" t="str">
        <f>IF(G100="","",SUMIFS(INP_EOMDATA!Q$4:Q$2503,INP_EOMDATA!$F$4:$F$2503,$A100))</f>
        <v/>
      </c>
      <c r="T100" s="392" t="str">
        <f>IF(G100="","",SUMIFS(INP_EOMDATA!R$4:R$2503,INP_EOMDATA!$F$4:$F$2503,$A100))</f>
        <v/>
      </c>
      <c r="U100" s="386" t="str">
        <f>IF(G100="","",SUMIFS(INP_EOMDATA!S$4:S$2503,INP_EOMDATA!$F$4:$F$2503,$A100))</f>
        <v/>
      </c>
      <c r="V100" s="392" t="str">
        <f>IF(G100="","",SUMIFS(INP_EOMDATA!T$4:T$2503,INP_EOMDATA!$F$4:$F$2503,$A100))</f>
        <v/>
      </c>
      <c r="W100" s="387" t="str">
        <f>IF(G100="","",SUMIFS(INP_EOMDATA!U$4:U$2503,INP_EOMDATA!$F$4:$F$2503,$A100))</f>
        <v/>
      </c>
      <c r="X100" s="392" t="str">
        <f>IF(G100="","",SUMIFS(INP_EOMDATA!V$4:V$2503,INP_EOMDATA!$F$4:$F$2503,$A100))</f>
        <v/>
      </c>
      <c r="Y100" s="387" t="str">
        <f>IF(G100="","",SUMIFS(INP_EOMDATA!W$4:W$2503,INP_EOMDATA!$F$4:$F$2503,$A100))</f>
        <v/>
      </c>
      <c r="Z100" s="393" t="str">
        <f>IF(G100="","",SUMIFS(INP_EOMDATA!X$4:X$2503,INP_EOMDATA!$F$4:$F$2503,$A100))</f>
        <v/>
      </c>
      <c r="AA100" s="393" t="str">
        <f>IF(G100="","",SUMIFS(INP_EOMDATA!Y$4:Y$2503,INP_EOMDATA!$F$4:$F$2503,$A100))</f>
        <v/>
      </c>
      <c r="AB100" s="393" t="str">
        <f>IF(G100="","",SUMIFS(INP_EOMDATA!Z$4:Z$2503,INP_EOMDATA!$F$4:$F$2503,$A100))</f>
        <v/>
      </c>
      <c r="AC100" s="393" t="str">
        <f>IF(G100="","",SUMIFS(WORKSHEET_VC!AQ$5:AQ$73,WORKSHEET_VC!$AN$5:$AN$73,$G100))</f>
        <v/>
      </c>
      <c r="AD100" s="393" t="str">
        <f t="shared" si="24"/>
        <v/>
      </c>
      <c r="AE100" s="393" t="str">
        <f t="shared" si="25"/>
        <v/>
      </c>
      <c r="AF100" s="393" t="str">
        <f t="shared" si="26"/>
        <v/>
      </c>
      <c r="AG100" s="15"/>
      <c r="AM100" s="32" t="str">
        <f>IF(G100="","",COUNTIF(G70:G124,"&lt;"&amp;G100)+1)</f>
        <v/>
      </c>
      <c r="AN100" s="32" t="str">
        <f>IFERROR(RANK(T100,T70:T123,0)+(AM100/100),"")</f>
        <v/>
      </c>
      <c r="AO100" s="32" t="str">
        <f>IFERROR(RANK(AD100,AD70:AD123,1)+(AM100/100),"")</f>
        <v/>
      </c>
      <c r="AP100" s="32" t="str">
        <f>IFERROR(RANK(AE100,AE70:AE123,1)+(AM100/100),"")</f>
        <v/>
      </c>
      <c r="AR100" s="32" t="str">
        <f>IF(G100="","",COUNTIFS(C70:C123,C100,AM70:AM123,"&lt;"&amp;AM100)+1)</f>
        <v/>
      </c>
      <c r="AS100" s="32" t="str">
        <f>IF(G100="","",COUNTIFS(C70:C123,C100,AN70:AN123,"&lt;"&amp;AN100)+1)</f>
        <v/>
      </c>
      <c r="AT100" s="32" t="str">
        <f>IF(G100="","",COUNTIFS(C70:C123,C100,AO70:AO123,"&lt;"&amp;AO100)+1)</f>
        <v/>
      </c>
      <c r="AU100" s="32" t="str">
        <f>IF(G100="","",COUNTIFS(C70:C123,C100,AP70:AP123,"&lt;"&amp;AP100)+1)</f>
        <v/>
      </c>
      <c r="AV100" s="32" t="str">
        <f>IF(G100="","",SUMIF(AR69:AU69,$AV$3,AR100:AU100))</f>
        <v/>
      </c>
      <c r="AX100" s="32" t="str">
        <f>IF(G100="","",COUNTIFS(D70:D123,D100,AM70:AM123,"&lt;"&amp;AM100)+1)</f>
        <v/>
      </c>
      <c r="AY100" s="32" t="str">
        <f>IF(G100="","",COUNTIFS(D70:D123,D100,AN70:AN123,"&lt;"&amp;AN100)+1)</f>
        <v/>
      </c>
      <c r="AZ100" s="32" t="str">
        <f>IF(G100="","",COUNTIFS(D70:D123,D100,AO70:AO123,"&lt;"&amp;AO100)+1)</f>
        <v/>
      </c>
      <c r="BA100" s="32" t="str">
        <f>IF(G100="","",COUNTIFS(D70:D123,D100,AP70:AP123,"&lt;"&amp;AP100)+1)</f>
        <v/>
      </c>
      <c r="BB100" s="32" t="str">
        <f>IF(M100="","",SUMIF(AX69:BA69,$BB$3,AX100:BA100))</f>
        <v/>
      </c>
    </row>
    <row r="101" spans="1:54" x14ac:dyDescent="0.35">
      <c r="A101" t="str">
        <f t="shared" si="21"/>
        <v>CARFAX-</v>
      </c>
      <c r="B101" t="str">
        <f t="shared" si="27"/>
        <v/>
      </c>
      <c r="C101" t="str">
        <f>IFERROR(VLOOKUP(G101,KEY!$D$6:$F$76,2,),"")</f>
        <v/>
      </c>
      <c r="D101" t="str">
        <f>IFERROR(VLOOKUP(G101,KEY!$D$6:$F$76,3,),"")</f>
        <v/>
      </c>
      <c r="E101" t="str">
        <f t="shared" si="22"/>
        <v/>
      </c>
      <c r="F101" t="str">
        <f t="shared" si="23"/>
        <v/>
      </c>
      <c r="H101" s="386" t="str">
        <f>IF(G101="","",SUMIFS(INP_EOMDATA!I$4:I$2503,INP_EOMDATA!$F$4:$F$2503,$A101))</f>
        <v/>
      </c>
      <c r="I101" s="387" t="str">
        <f>IF(G101="","",SUMIFS(INP_EOMDATA!J$4:J$2503,INP_EOMDATA!$F$4:$F$2503,$A101))</f>
        <v/>
      </c>
      <c r="J101" s="388"/>
      <c r="K101" s="389"/>
      <c r="L101" s="387" t="str">
        <f>IF(G101="","",SUMIFS(INP_EOMDATA!K$4:K$2503,INP_EOMDATA!$F$4:$F$2503,$A101))</f>
        <v/>
      </c>
      <c r="M101" s="390" t="str">
        <f>IF(G101="","",SUMIFS(INP_EOMDATA!L$4:L$2503,INP_EOMDATA!$F$4:$F$2503,$A101))</f>
        <v/>
      </c>
      <c r="N101" s="391"/>
      <c r="O101" s="386" t="str">
        <f>IF(G101="","",SUMIFS(INP_EOMDATA!M$4:M$2503,INP_EOMDATA!$F$4:$F$2503,$A101))</f>
        <v/>
      </c>
      <c r="P101" s="387" t="str">
        <f>IF(G101="","",SUMIFS(INP_EOMDATA!N$4:N$2503,INP_EOMDATA!$F$4:$F$2503,$A101)-O101)</f>
        <v/>
      </c>
      <c r="Q101" s="387" t="str">
        <f>IF(G101="","",SUMIFS(INP_EOMDATA!O$4:O$2503,INP_EOMDATA!$F$4:$F$2503,$A101))</f>
        <v/>
      </c>
      <c r="R101" s="387" t="str">
        <f>IF(G101="","",SUMIFS(INP_EOMDATA!P$4:P$2503,INP_EOMDATA!$F$4:$F$2503,$A101))</f>
        <v/>
      </c>
      <c r="S101" s="387" t="str">
        <f>IF(G101="","",SUMIFS(INP_EOMDATA!Q$4:Q$2503,INP_EOMDATA!$F$4:$F$2503,$A101))</f>
        <v/>
      </c>
      <c r="T101" s="392" t="str">
        <f>IF(G101="","",SUMIFS(INP_EOMDATA!R$4:R$2503,INP_EOMDATA!$F$4:$F$2503,$A101))</f>
        <v/>
      </c>
      <c r="U101" s="386" t="str">
        <f>IF(G101="","",SUMIFS(INP_EOMDATA!S$4:S$2503,INP_EOMDATA!$F$4:$F$2503,$A101))</f>
        <v/>
      </c>
      <c r="V101" s="392" t="str">
        <f>IF(G101="","",SUMIFS(INP_EOMDATA!T$4:T$2503,INP_EOMDATA!$F$4:$F$2503,$A101))</f>
        <v/>
      </c>
      <c r="W101" s="387" t="str">
        <f>IF(G101="","",SUMIFS(INP_EOMDATA!U$4:U$2503,INP_EOMDATA!$F$4:$F$2503,$A101))</f>
        <v/>
      </c>
      <c r="X101" s="392" t="str">
        <f>IF(G101="","",SUMIFS(INP_EOMDATA!V$4:V$2503,INP_EOMDATA!$F$4:$F$2503,$A101))</f>
        <v/>
      </c>
      <c r="Y101" s="387" t="str">
        <f>IF(G101="","",SUMIFS(INP_EOMDATA!W$4:W$2503,INP_EOMDATA!$F$4:$F$2503,$A101))</f>
        <v/>
      </c>
      <c r="Z101" s="393" t="str">
        <f>IF(G101="","",SUMIFS(INP_EOMDATA!X$4:X$2503,INP_EOMDATA!$F$4:$F$2503,$A101))</f>
        <v/>
      </c>
      <c r="AA101" s="393" t="str">
        <f>IF(G101="","",SUMIFS(INP_EOMDATA!Y$4:Y$2503,INP_EOMDATA!$F$4:$F$2503,$A101))</f>
        <v/>
      </c>
      <c r="AB101" s="393" t="str">
        <f>IF(G101="","",SUMIFS(INP_EOMDATA!Z$4:Z$2503,INP_EOMDATA!$F$4:$F$2503,$A101))</f>
        <v/>
      </c>
      <c r="AC101" s="393" t="str">
        <f>IF(G101="","",SUMIFS(WORKSHEET_VC!AQ$5:AQ$73,WORKSHEET_VC!$AN$5:$AN$73,$G101))</f>
        <v/>
      </c>
      <c r="AD101" s="393" t="str">
        <f t="shared" si="24"/>
        <v/>
      </c>
      <c r="AE101" s="393" t="str">
        <f t="shared" si="25"/>
        <v/>
      </c>
      <c r="AF101" s="393" t="str">
        <f t="shared" si="26"/>
        <v/>
      </c>
      <c r="AG101" s="15"/>
      <c r="AM101" s="32" t="str">
        <f>IF(G101="","",COUNTIF(G70:G124,"&lt;"&amp;G101)+1)</f>
        <v/>
      </c>
      <c r="AN101" s="32" t="str">
        <f>IFERROR(RANK(T101,T70:T123,0)+(AM101/100),"")</f>
        <v/>
      </c>
      <c r="AO101" s="32" t="str">
        <f>IFERROR(RANK(AD101,AD70:AD123,1)+(AM101/100),"")</f>
        <v/>
      </c>
      <c r="AP101" s="32" t="str">
        <f>IFERROR(RANK(AE101,AE70:AE123,1)+(AM101/100),"")</f>
        <v/>
      </c>
      <c r="AR101" s="32" t="str">
        <f>IF(G101="","",COUNTIFS(C70:C123,C101,AM70:AM123,"&lt;"&amp;AM101)+1)</f>
        <v/>
      </c>
      <c r="AS101" s="32" t="str">
        <f>IF(G101="","",COUNTIFS(C70:C123,C101,AN70:AN123,"&lt;"&amp;AN101)+1)</f>
        <v/>
      </c>
      <c r="AT101" s="32" t="str">
        <f>IF(G101="","",COUNTIFS(C70:C123,C101,AO70:AO123,"&lt;"&amp;AO101)+1)</f>
        <v/>
      </c>
      <c r="AU101" s="32" t="str">
        <f>IF(G101="","",COUNTIFS(C70:C123,C101,AP70:AP123,"&lt;"&amp;AP101)+1)</f>
        <v/>
      </c>
      <c r="AV101" s="32" t="str">
        <f>IF(G101="","",SUMIF(AR69:AU69,$AV$3,AR101:AU101))</f>
        <v/>
      </c>
      <c r="AX101" s="32" t="str">
        <f>IF(G101="","",COUNTIFS(D70:D123,D101,AM70:AM123,"&lt;"&amp;AM101)+1)</f>
        <v/>
      </c>
      <c r="AY101" s="32" t="str">
        <f>IF(G101="","",COUNTIFS(D70:D123,D101,AN70:AN123,"&lt;"&amp;AN101)+1)</f>
        <v/>
      </c>
      <c r="AZ101" s="32" t="str">
        <f>IF(G101="","",COUNTIFS(D70:D123,D101,AO70:AO123,"&lt;"&amp;AO101)+1)</f>
        <v/>
      </c>
      <c r="BA101" s="32" t="str">
        <f>IF(G101="","",COUNTIFS(D70:D123,D101,AP70:AP123,"&lt;"&amp;AP101)+1)</f>
        <v/>
      </c>
      <c r="BB101" s="32" t="str">
        <f>IF(M101="","",SUMIF(AX69:BA69,$BB$3,AX101:BA101))</f>
        <v/>
      </c>
    </row>
    <row r="102" spans="1:54" x14ac:dyDescent="0.35">
      <c r="A102" t="str">
        <f t="shared" si="21"/>
        <v>CARFAX-</v>
      </c>
      <c r="B102" t="str">
        <f t="shared" si="27"/>
        <v/>
      </c>
      <c r="C102" t="str">
        <f>IFERROR(VLOOKUP(G102,KEY!$D$6:$F$76,2,),"")</f>
        <v/>
      </c>
      <c r="D102" t="str">
        <f>IFERROR(VLOOKUP(G102,KEY!$D$6:$F$76,3,),"")</f>
        <v/>
      </c>
      <c r="E102" t="str">
        <f t="shared" ref="E102:E123" si="28">IF(C102="","",B102&amp;"-"&amp;C102&amp;"-"&amp;AV102)</f>
        <v/>
      </c>
      <c r="F102" t="str">
        <f t="shared" ref="F102:F123" si="29">IF(D102="","",B102&amp;"-"&amp;D102&amp;"-"&amp;BB102)</f>
        <v/>
      </c>
      <c r="H102" s="386" t="str">
        <f>IF(G102="","",SUMIFS(INP_EOMDATA!I$4:I$2503,INP_EOMDATA!$F$4:$F$2503,$A102))</f>
        <v/>
      </c>
      <c r="I102" s="387" t="str">
        <f>IF(G102="","",SUMIFS(INP_EOMDATA!J$4:J$2503,INP_EOMDATA!$F$4:$F$2503,$A102))</f>
        <v/>
      </c>
      <c r="J102" s="388"/>
      <c r="K102" s="389"/>
      <c r="L102" s="387" t="str">
        <f>IF(G102="","",SUMIFS(INP_EOMDATA!K$4:K$2503,INP_EOMDATA!$F$4:$F$2503,$A102))</f>
        <v/>
      </c>
      <c r="M102" s="390" t="str">
        <f>IF(G102="","",SUMIFS(INP_EOMDATA!L$4:L$2503,INP_EOMDATA!$F$4:$F$2503,$A102))</f>
        <v/>
      </c>
      <c r="N102" s="391"/>
      <c r="O102" s="386" t="str">
        <f>IF(G102="","",SUMIFS(INP_EOMDATA!M$4:M$2503,INP_EOMDATA!$F$4:$F$2503,$A102))</f>
        <v/>
      </c>
      <c r="P102" s="387" t="str">
        <f>IF(G102="","",SUMIFS(INP_EOMDATA!N$4:N$2503,INP_EOMDATA!$F$4:$F$2503,$A102)-O102)</f>
        <v/>
      </c>
      <c r="Q102" s="387" t="str">
        <f>IF(G102="","",SUMIFS(INP_EOMDATA!O$4:O$2503,INP_EOMDATA!$F$4:$F$2503,$A102))</f>
        <v/>
      </c>
      <c r="R102" s="387" t="str">
        <f>IF(G102="","",SUMIFS(INP_EOMDATA!P$4:P$2503,INP_EOMDATA!$F$4:$F$2503,$A102))</f>
        <v/>
      </c>
      <c r="S102" s="387" t="str">
        <f>IF(G102="","",SUMIFS(INP_EOMDATA!Q$4:Q$2503,INP_EOMDATA!$F$4:$F$2503,$A102))</f>
        <v/>
      </c>
      <c r="T102" s="392" t="str">
        <f>IF(G102="","",SUMIFS(INP_EOMDATA!R$4:R$2503,INP_EOMDATA!$F$4:$F$2503,$A102))</f>
        <v/>
      </c>
      <c r="U102" s="386" t="str">
        <f>IF(G102="","",SUMIFS(INP_EOMDATA!S$4:S$2503,INP_EOMDATA!$F$4:$F$2503,$A102))</f>
        <v/>
      </c>
      <c r="V102" s="392" t="str">
        <f>IF(G102="","",SUMIFS(INP_EOMDATA!T$4:T$2503,INP_EOMDATA!$F$4:$F$2503,$A102))</f>
        <v/>
      </c>
      <c r="W102" s="387" t="str">
        <f>IF(G102="","",SUMIFS(INP_EOMDATA!U$4:U$2503,INP_EOMDATA!$F$4:$F$2503,$A102))</f>
        <v/>
      </c>
      <c r="X102" s="392" t="str">
        <f>IF(G102="","",SUMIFS(INP_EOMDATA!V$4:V$2503,INP_EOMDATA!$F$4:$F$2503,$A102))</f>
        <v/>
      </c>
      <c r="Y102" s="387" t="str">
        <f>IF(G102="","",SUMIFS(INP_EOMDATA!W$4:W$2503,INP_EOMDATA!$F$4:$F$2503,$A102))</f>
        <v/>
      </c>
      <c r="Z102" s="393" t="str">
        <f>IF(G102="","",SUMIFS(INP_EOMDATA!X$4:X$2503,INP_EOMDATA!$F$4:$F$2503,$A102))</f>
        <v/>
      </c>
      <c r="AA102" s="393" t="str">
        <f>IF(G102="","",SUMIFS(INP_EOMDATA!Y$4:Y$2503,INP_EOMDATA!$F$4:$F$2503,$A102))</f>
        <v/>
      </c>
      <c r="AB102" s="393" t="str">
        <f>IF(G102="","",SUMIFS(INP_EOMDATA!Z$4:Z$2503,INP_EOMDATA!$F$4:$F$2503,$A102))</f>
        <v/>
      </c>
      <c r="AC102" s="393" t="str">
        <f>IF(G102="","",SUMIFS(WORKSHEET_VC!AQ$5:AQ$73,WORKSHEET_VC!$AN$5:$AN$73,$G102))</f>
        <v/>
      </c>
      <c r="AD102" s="393" t="str">
        <f t="shared" si="24"/>
        <v/>
      </c>
      <c r="AE102" s="393" t="str">
        <f t="shared" si="25"/>
        <v/>
      </c>
      <c r="AF102" s="393" t="str">
        <f t="shared" si="26"/>
        <v/>
      </c>
      <c r="AG102" s="15"/>
      <c r="AM102" s="32" t="str">
        <f>IF(G102="","",COUNTIF(G70:G124,"&lt;"&amp;G102)+1)</f>
        <v/>
      </c>
      <c r="AN102" s="32" t="str">
        <f>IFERROR(RANK(T102,T70:T123,0)+(AM102/100),"")</f>
        <v/>
      </c>
      <c r="AO102" s="32" t="str">
        <f>IFERROR(RANK(AD102,AD70:AD123,1)+(AM102/100),"")</f>
        <v/>
      </c>
      <c r="AP102" s="32" t="str">
        <f>IFERROR(RANK(AE102,AE70:AE123,1)+(AM102/100),"")</f>
        <v/>
      </c>
      <c r="AR102" s="32" t="str">
        <f>IF(G102="","",COUNTIFS(C70:C123,C102,AM70:AM123,"&lt;"&amp;AM102)+1)</f>
        <v/>
      </c>
      <c r="AS102" s="32" t="str">
        <f>IF(G102="","",COUNTIFS(C70:C123,C102,AN70:AN123,"&lt;"&amp;AN102)+1)</f>
        <v/>
      </c>
      <c r="AT102" s="32" t="str">
        <f>IF(G102="","",COUNTIFS(C70:C123,C102,AO70:AO123,"&lt;"&amp;AO102)+1)</f>
        <v/>
      </c>
      <c r="AU102" s="32" t="str">
        <f>IF(G102="","",COUNTIFS(C70:C123,C102,AP70:AP123,"&lt;"&amp;AP102)+1)</f>
        <v/>
      </c>
      <c r="AV102" s="32" t="str">
        <f>IF(G102="","",SUMIF(AR69:AU69,$AV$3,AR102:AU102))</f>
        <v/>
      </c>
      <c r="AX102" s="32" t="str">
        <f>IF(G102="","",COUNTIFS(D70:D123,D102,AM70:AM123,"&lt;"&amp;AM102)+1)</f>
        <v/>
      </c>
      <c r="AY102" s="32" t="str">
        <f>IF(G102="","",COUNTIFS(D70:D123,D102,AN70:AN123,"&lt;"&amp;AN102)+1)</f>
        <v/>
      </c>
      <c r="AZ102" s="32" t="str">
        <f>IF(G102="","",COUNTIFS(D70:D123,D102,AO70:AO123,"&lt;"&amp;AO102)+1)</f>
        <v/>
      </c>
      <c r="BA102" s="32" t="str">
        <f>IF(G102="","",COUNTIFS(D70:D123,D102,AP70:AP123,"&lt;"&amp;AP102)+1)</f>
        <v/>
      </c>
      <c r="BB102" s="32" t="str">
        <f>IF(M102="","",SUMIF(AX69:BA69,$BB$3,AX102:BA102))</f>
        <v/>
      </c>
    </row>
    <row r="103" spans="1:54" x14ac:dyDescent="0.35">
      <c r="A103" t="str">
        <f t="shared" si="21"/>
        <v>CARFAX-</v>
      </c>
      <c r="B103" t="str">
        <f t="shared" si="27"/>
        <v/>
      </c>
      <c r="C103" t="str">
        <f>IFERROR(VLOOKUP(G103,KEY!$D$6:$F$76,2,),"")</f>
        <v/>
      </c>
      <c r="D103" t="str">
        <f>IFERROR(VLOOKUP(G103,KEY!$D$6:$F$76,3,),"")</f>
        <v/>
      </c>
      <c r="E103" t="str">
        <f t="shared" si="28"/>
        <v/>
      </c>
      <c r="F103" t="str">
        <f t="shared" si="29"/>
        <v/>
      </c>
      <c r="H103" s="386" t="str">
        <f>IF(G103="","",SUMIFS(INP_EOMDATA!I$4:I$2503,INP_EOMDATA!$F$4:$F$2503,$A103))</f>
        <v/>
      </c>
      <c r="I103" s="387" t="str">
        <f>IF(G103="","",SUMIFS(INP_EOMDATA!J$4:J$2503,INP_EOMDATA!$F$4:$F$2503,$A103))</f>
        <v/>
      </c>
      <c r="J103" s="388"/>
      <c r="K103" s="389"/>
      <c r="L103" s="387" t="str">
        <f>IF(G103="","",SUMIFS(INP_EOMDATA!K$4:K$2503,INP_EOMDATA!$F$4:$F$2503,$A103))</f>
        <v/>
      </c>
      <c r="M103" s="390" t="str">
        <f>IF(G103="","",SUMIFS(INP_EOMDATA!L$4:L$2503,INP_EOMDATA!$F$4:$F$2503,$A103))</f>
        <v/>
      </c>
      <c r="N103" s="391"/>
      <c r="O103" s="386" t="str">
        <f>IF(G103="","",SUMIFS(INP_EOMDATA!M$4:M$2503,INP_EOMDATA!$F$4:$F$2503,$A103))</f>
        <v/>
      </c>
      <c r="P103" s="387" t="str">
        <f>IF(G103="","",SUMIFS(INP_EOMDATA!N$4:N$2503,INP_EOMDATA!$F$4:$F$2503,$A103)-O103)</f>
        <v/>
      </c>
      <c r="Q103" s="387" t="str">
        <f>IF(G103="","",SUMIFS(INP_EOMDATA!O$4:O$2503,INP_EOMDATA!$F$4:$F$2503,$A103))</f>
        <v/>
      </c>
      <c r="R103" s="387" t="str">
        <f>IF(G103="","",SUMIFS(INP_EOMDATA!P$4:P$2503,INP_EOMDATA!$F$4:$F$2503,$A103))</f>
        <v/>
      </c>
      <c r="S103" s="387" t="str">
        <f>IF(G103="","",SUMIFS(INP_EOMDATA!Q$4:Q$2503,INP_EOMDATA!$F$4:$F$2503,$A103))</f>
        <v/>
      </c>
      <c r="T103" s="392" t="str">
        <f>IF(G103="","",SUMIFS(INP_EOMDATA!R$4:R$2503,INP_EOMDATA!$F$4:$F$2503,$A103))</f>
        <v/>
      </c>
      <c r="U103" s="386" t="str">
        <f>IF(G103="","",SUMIFS(INP_EOMDATA!S$4:S$2503,INP_EOMDATA!$F$4:$F$2503,$A103))</f>
        <v/>
      </c>
      <c r="V103" s="392" t="str">
        <f>IF(G103="","",SUMIFS(INP_EOMDATA!T$4:T$2503,INP_EOMDATA!$F$4:$F$2503,$A103))</f>
        <v/>
      </c>
      <c r="W103" s="387" t="str">
        <f>IF(G103="","",SUMIFS(INP_EOMDATA!U$4:U$2503,INP_EOMDATA!$F$4:$F$2503,$A103))</f>
        <v/>
      </c>
      <c r="X103" s="392" t="str">
        <f>IF(G103="","",SUMIFS(INP_EOMDATA!V$4:V$2503,INP_EOMDATA!$F$4:$F$2503,$A103))</f>
        <v/>
      </c>
      <c r="Y103" s="387" t="str">
        <f>IF(G103="","",SUMIFS(INP_EOMDATA!W$4:W$2503,INP_EOMDATA!$F$4:$F$2503,$A103))</f>
        <v/>
      </c>
      <c r="Z103" s="393" t="str">
        <f>IF(G103="","",SUMIFS(INP_EOMDATA!X$4:X$2503,INP_EOMDATA!$F$4:$F$2503,$A103))</f>
        <v/>
      </c>
      <c r="AA103" s="393" t="str">
        <f>IF(G103="","",SUMIFS(INP_EOMDATA!Y$4:Y$2503,INP_EOMDATA!$F$4:$F$2503,$A103))</f>
        <v/>
      </c>
      <c r="AB103" s="393" t="str">
        <f>IF(G103="","",SUMIFS(INP_EOMDATA!Z$4:Z$2503,INP_EOMDATA!$F$4:$F$2503,$A103))</f>
        <v/>
      </c>
      <c r="AC103" s="393" t="str">
        <f>IF(G103="","",SUMIFS(WORKSHEET_VC!AQ$5:AQ$73,WORKSHEET_VC!$AN$5:$AN$73,$G103))</f>
        <v/>
      </c>
      <c r="AD103" s="393" t="str">
        <f t="shared" si="24"/>
        <v/>
      </c>
      <c r="AE103" s="393" t="str">
        <f t="shared" si="25"/>
        <v/>
      </c>
      <c r="AF103" s="393" t="str">
        <f t="shared" si="26"/>
        <v/>
      </c>
      <c r="AG103" s="15"/>
      <c r="AM103" s="32" t="str">
        <f>IF(G103="","",COUNTIF(G70:G124,"&lt;"&amp;G103)+1)</f>
        <v/>
      </c>
      <c r="AN103" s="32" t="str">
        <f>IFERROR(RANK(T103,T70:T123,0)+(AM103/100),"")</f>
        <v/>
      </c>
      <c r="AO103" s="32" t="str">
        <f>IFERROR(RANK(AD103,AD70:AD123,1)+(AM103/100),"")</f>
        <v/>
      </c>
      <c r="AP103" s="32" t="str">
        <f>IFERROR(RANK(AE103,AE70:AE123,1)+(AM103/100),"")</f>
        <v/>
      </c>
      <c r="AR103" s="32" t="str">
        <f>IF(G103="","",COUNTIFS(C70:C123,C103,AM70:AM123,"&lt;"&amp;AM103)+1)</f>
        <v/>
      </c>
      <c r="AS103" s="32" t="str">
        <f>IF(G103="","",COUNTIFS(C70:C123,C103,AN70:AN123,"&lt;"&amp;AN103)+1)</f>
        <v/>
      </c>
      <c r="AT103" s="32" t="str">
        <f>IF(G103="","",COUNTIFS(C70:C123,C103,AO70:AO123,"&lt;"&amp;AO103)+1)</f>
        <v/>
      </c>
      <c r="AU103" s="32" t="str">
        <f>IF(G103="","",COUNTIFS(C70:C123,C103,AP70:AP123,"&lt;"&amp;AP103)+1)</f>
        <v/>
      </c>
      <c r="AV103" s="32" t="str">
        <f>IF(G103="","",SUMIF(AR69:AU69,$AV$3,AR103:AU103))</f>
        <v/>
      </c>
      <c r="AX103" s="32" t="str">
        <f>IF(G103="","",COUNTIFS(D70:D123,D103,AM70:AM123,"&lt;"&amp;AM103)+1)</f>
        <v/>
      </c>
      <c r="AY103" s="32" t="str">
        <f>IF(G103="","",COUNTIFS(D70:D123,D103,AN70:AN123,"&lt;"&amp;AN103)+1)</f>
        <v/>
      </c>
      <c r="AZ103" s="32" t="str">
        <f>IF(G103="","",COUNTIFS(D70:D123,D103,AO70:AO123,"&lt;"&amp;AO103)+1)</f>
        <v/>
      </c>
      <c r="BA103" s="32" t="str">
        <f>IF(G103="","",COUNTIFS(D70:D123,D103,AP70:AP123,"&lt;"&amp;AP103)+1)</f>
        <v/>
      </c>
      <c r="BB103" s="32" t="str">
        <f>IF(M103="","",SUMIF(AX69:BA69,$BB$3,AX103:BA103))</f>
        <v/>
      </c>
    </row>
    <row r="104" spans="1:54" x14ac:dyDescent="0.35">
      <c r="A104" t="str">
        <f t="shared" si="21"/>
        <v>CARFAX-</v>
      </c>
      <c r="B104" t="str">
        <f t="shared" si="27"/>
        <v/>
      </c>
      <c r="C104" t="str">
        <f>IFERROR(VLOOKUP(G104,KEY!$D$6:$F$76,2,),"")</f>
        <v/>
      </c>
      <c r="D104" t="str">
        <f>IFERROR(VLOOKUP(G104,KEY!$D$6:$F$76,3,),"")</f>
        <v/>
      </c>
      <c r="E104" t="str">
        <f t="shared" si="28"/>
        <v/>
      </c>
      <c r="F104" t="str">
        <f t="shared" si="29"/>
        <v/>
      </c>
      <c r="H104" s="386" t="str">
        <f>IF(G104="","",SUMIFS(INP_EOMDATA!I$4:I$2503,INP_EOMDATA!$F$4:$F$2503,$A104))</f>
        <v/>
      </c>
      <c r="I104" s="387" t="str">
        <f>IF(G104="","",SUMIFS(INP_EOMDATA!J$4:J$2503,INP_EOMDATA!$F$4:$F$2503,$A104))</f>
        <v/>
      </c>
      <c r="J104" s="388"/>
      <c r="K104" s="389"/>
      <c r="L104" s="387" t="str">
        <f>IF(G104="","",SUMIFS(INP_EOMDATA!K$4:K$2503,INP_EOMDATA!$F$4:$F$2503,$A104))</f>
        <v/>
      </c>
      <c r="M104" s="390" t="str">
        <f>IF(G104="","",SUMIFS(INP_EOMDATA!L$4:L$2503,INP_EOMDATA!$F$4:$F$2503,$A104))</f>
        <v/>
      </c>
      <c r="N104" s="391"/>
      <c r="O104" s="386" t="str">
        <f>IF(G104="","",SUMIFS(INP_EOMDATA!M$4:M$2503,INP_EOMDATA!$F$4:$F$2503,$A104))</f>
        <v/>
      </c>
      <c r="P104" s="387" t="str">
        <f>IF(G104="","",SUMIFS(INP_EOMDATA!N$4:N$2503,INP_EOMDATA!$F$4:$F$2503,$A104)-O104)</f>
        <v/>
      </c>
      <c r="Q104" s="387" t="str">
        <f>IF(G104="","",SUMIFS(INP_EOMDATA!O$4:O$2503,INP_EOMDATA!$F$4:$F$2503,$A104))</f>
        <v/>
      </c>
      <c r="R104" s="387" t="str">
        <f>IF(G104="","",SUMIFS(INP_EOMDATA!P$4:P$2503,INP_EOMDATA!$F$4:$F$2503,$A104))</f>
        <v/>
      </c>
      <c r="S104" s="387" t="str">
        <f>IF(G104="","",SUMIFS(INP_EOMDATA!Q$4:Q$2503,INP_EOMDATA!$F$4:$F$2503,$A104))</f>
        <v/>
      </c>
      <c r="T104" s="392" t="str">
        <f>IF(G104="","",SUMIFS(INP_EOMDATA!R$4:R$2503,INP_EOMDATA!$F$4:$F$2503,$A104))</f>
        <v/>
      </c>
      <c r="U104" s="386" t="str">
        <f>IF(G104="","",SUMIFS(INP_EOMDATA!S$4:S$2503,INP_EOMDATA!$F$4:$F$2503,$A104))</f>
        <v/>
      </c>
      <c r="V104" s="392" t="str">
        <f>IF(G104="","",SUMIFS(INP_EOMDATA!T$4:T$2503,INP_EOMDATA!$F$4:$F$2503,$A104))</f>
        <v/>
      </c>
      <c r="W104" s="387" t="str">
        <f>IF(G104="","",SUMIFS(INP_EOMDATA!U$4:U$2503,INP_EOMDATA!$F$4:$F$2503,$A104))</f>
        <v/>
      </c>
      <c r="X104" s="392" t="str">
        <f>IF(G104="","",SUMIFS(INP_EOMDATA!V$4:V$2503,INP_EOMDATA!$F$4:$F$2503,$A104))</f>
        <v/>
      </c>
      <c r="Y104" s="387" t="str">
        <f>IF(G104="","",SUMIFS(INP_EOMDATA!W$4:W$2503,INP_EOMDATA!$F$4:$F$2503,$A104))</f>
        <v/>
      </c>
      <c r="Z104" s="393" t="str">
        <f>IF(G104="","",SUMIFS(INP_EOMDATA!X$4:X$2503,INP_EOMDATA!$F$4:$F$2503,$A104))</f>
        <v/>
      </c>
      <c r="AA104" s="393" t="str">
        <f>IF(G104="","",SUMIFS(INP_EOMDATA!Y$4:Y$2503,INP_EOMDATA!$F$4:$F$2503,$A104))</f>
        <v/>
      </c>
      <c r="AB104" s="393" t="str">
        <f>IF(G104="","",SUMIFS(INP_EOMDATA!Z$4:Z$2503,INP_EOMDATA!$F$4:$F$2503,$A104))</f>
        <v/>
      </c>
      <c r="AC104" s="393" t="str">
        <f>IF(G104="","",SUMIFS(WORKSHEET_VC!AQ$5:AQ$73,WORKSHEET_VC!$AN$5:$AN$73,$G104))</f>
        <v/>
      </c>
      <c r="AD104" s="393" t="str">
        <f t="shared" si="24"/>
        <v/>
      </c>
      <c r="AE104" s="393" t="str">
        <f t="shared" si="25"/>
        <v/>
      </c>
      <c r="AF104" s="393" t="str">
        <f t="shared" si="26"/>
        <v/>
      </c>
      <c r="AG104" s="15"/>
      <c r="AM104" s="32" t="str">
        <f>IF(G104="","",COUNTIF(G70:G124,"&lt;"&amp;G104)+1)</f>
        <v/>
      </c>
      <c r="AN104" s="32" t="str">
        <f>IFERROR(RANK(T104,T70:T123,0)+(AM104/100),"")</f>
        <v/>
      </c>
      <c r="AO104" s="32" t="str">
        <f>IFERROR(RANK(AD104,AD70:AD123,1)+(AM104/100),"")</f>
        <v/>
      </c>
      <c r="AP104" s="32" t="str">
        <f>IFERROR(RANK(AE104,AE70:AE123,1)+(AM104/100),"")</f>
        <v/>
      </c>
      <c r="AR104" s="32" t="str">
        <f>IF(G104="","",COUNTIFS(C70:C123,C104,AM70:AM123,"&lt;"&amp;AM104)+1)</f>
        <v/>
      </c>
      <c r="AS104" s="32" t="str">
        <f>IF(G104="","",COUNTIFS(C70:C123,C104,AN70:AN123,"&lt;"&amp;AN104)+1)</f>
        <v/>
      </c>
      <c r="AT104" s="32" t="str">
        <f>IF(G104="","",COUNTIFS(C70:C123,C104,AO70:AO123,"&lt;"&amp;AO104)+1)</f>
        <v/>
      </c>
      <c r="AU104" s="32" t="str">
        <f>IF(G104="","",COUNTIFS(C70:C123,C104,AP70:AP123,"&lt;"&amp;AP104)+1)</f>
        <v/>
      </c>
      <c r="AV104" s="32" t="str">
        <f>IF(G104="","",SUMIF(AR69:AU69,$AV$3,AR104:AU104))</f>
        <v/>
      </c>
      <c r="AX104" s="32" t="str">
        <f>IF(G104="","",COUNTIFS(D70:D123,D104,AM70:AM123,"&lt;"&amp;AM104)+1)</f>
        <v/>
      </c>
      <c r="AY104" s="32" t="str">
        <f>IF(G104="","",COUNTIFS(D70:D123,D104,AN70:AN123,"&lt;"&amp;AN104)+1)</f>
        <v/>
      </c>
      <c r="AZ104" s="32" t="str">
        <f>IF(G104="","",COUNTIFS(D70:D123,D104,AO70:AO123,"&lt;"&amp;AO104)+1)</f>
        <v/>
      </c>
      <c r="BA104" s="32" t="str">
        <f>IF(G104="","",COUNTIFS(D70:D123,D104,AP70:AP123,"&lt;"&amp;AP104)+1)</f>
        <v/>
      </c>
      <c r="BB104" s="32" t="str">
        <f>IF(M104="","",SUMIF(AX69:BA69,$BB$3,AX104:BA104))</f>
        <v/>
      </c>
    </row>
    <row r="105" spans="1:54" x14ac:dyDescent="0.35">
      <c r="A105" t="str">
        <f t="shared" si="21"/>
        <v>CARFAX-</v>
      </c>
      <c r="B105" t="str">
        <f t="shared" si="27"/>
        <v/>
      </c>
      <c r="C105" t="str">
        <f>IFERROR(VLOOKUP(G105,KEY!$D$6:$F$76,2,),"")</f>
        <v/>
      </c>
      <c r="D105" t="str">
        <f>IFERROR(VLOOKUP(G105,KEY!$D$6:$F$76,3,),"")</f>
        <v/>
      </c>
      <c r="E105" t="str">
        <f t="shared" si="28"/>
        <v/>
      </c>
      <c r="F105" t="str">
        <f t="shared" si="29"/>
        <v/>
      </c>
      <c r="H105" s="386" t="str">
        <f>IF(G105="","",SUMIFS(INP_EOMDATA!I$4:I$2503,INP_EOMDATA!$F$4:$F$2503,$A105))</f>
        <v/>
      </c>
      <c r="I105" s="387" t="str">
        <f>IF(G105="","",SUMIFS(INP_EOMDATA!J$4:J$2503,INP_EOMDATA!$F$4:$F$2503,$A105))</f>
        <v/>
      </c>
      <c r="J105" s="388"/>
      <c r="K105" s="389"/>
      <c r="L105" s="387" t="str">
        <f>IF(G105="","",SUMIFS(INP_EOMDATA!K$4:K$2503,INP_EOMDATA!$F$4:$F$2503,$A105))</f>
        <v/>
      </c>
      <c r="M105" s="390" t="str">
        <f>IF(G105="","",SUMIFS(INP_EOMDATA!L$4:L$2503,INP_EOMDATA!$F$4:$F$2503,$A105))</f>
        <v/>
      </c>
      <c r="N105" s="391"/>
      <c r="O105" s="386" t="str">
        <f>IF(G105="","",SUMIFS(INP_EOMDATA!M$4:M$2503,INP_EOMDATA!$F$4:$F$2503,$A105))</f>
        <v/>
      </c>
      <c r="P105" s="387" t="str">
        <f>IF(G105="","",SUMIFS(INP_EOMDATA!N$4:N$2503,INP_EOMDATA!$F$4:$F$2503,$A105)-O105)</f>
        <v/>
      </c>
      <c r="Q105" s="387" t="str">
        <f>IF(G105="","",SUMIFS(INP_EOMDATA!O$4:O$2503,INP_EOMDATA!$F$4:$F$2503,$A105))</f>
        <v/>
      </c>
      <c r="R105" s="387" t="str">
        <f>IF(G105="","",SUMIFS(INP_EOMDATA!P$4:P$2503,INP_EOMDATA!$F$4:$F$2503,$A105))</f>
        <v/>
      </c>
      <c r="S105" s="387" t="str">
        <f>IF(G105="","",SUMIFS(INP_EOMDATA!Q$4:Q$2503,INP_EOMDATA!$F$4:$F$2503,$A105))</f>
        <v/>
      </c>
      <c r="T105" s="392" t="str">
        <f>IF(G105="","",SUMIFS(INP_EOMDATA!R$4:R$2503,INP_EOMDATA!$F$4:$F$2503,$A105))</f>
        <v/>
      </c>
      <c r="U105" s="386" t="str">
        <f>IF(G105="","",SUMIFS(INP_EOMDATA!S$4:S$2503,INP_EOMDATA!$F$4:$F$2503,$A105))</f>
        <v/>
      </c>
      <c r="V105" s="392" t="str">
        <f>IF(G105="","",SUMIFS(INP_EOMDATA!T$4:T$2503,INP_EOMDATA!$F$4:$F$2503,$A105))</f>
        <v/>
      </c>
      <c r="W105" s="387" t="str">
        <f>IF(G105="","",SUMIFS(INP_EOMDATA!U$4:U$2503,INP_EOMDATA!$F$4:$F$2503,$A105))</f>
        <v/>
      </c>
      <c r="X105" s="392" t="str">
        <f>IF(G105="","",SUMIFS(INP_EOMDATA!V$4:V$2503,INP_EOMDATA!$F$4:$F$2503,$A105))</f>
        <v/>
      </c>
      <c r="Y105" s="387" t="str">
        <f>IF(G105="","",SUMIFS(INP_EOMDATA!W$4:W$2503,INP_EOMDATA!$F$4:$F$2503,$A105))</f>
        <v/>
      </c>
      <c r="Z105" s="393" t="str">
        <f>IF(G105="","",SUMIFS(INP_EOMDATA!X$4:X$2503,INP_EOMDATA!$F$4:$F$2503,$A105))</f>
        <v/>
      </c>
      <c r="AA105" s="393" t="str">
        <f>IF(G105="","",SUMIFS(INP_EOMDATA!Y$4:Y$2503,INP_EOMDATA!$F$4:$F$2503,$A105))</f>
        <v/>
      </c>
      <c r="AB105" s="393" t="str">
        <f>IF(G105="","",SUMIFS(INP_EOMDATA!Z$4:Z$2503,INP_EOMDATA!$F$4:$F$2503,$A105))</f>
        <v/>
      </c>
      <c r="AC105" s="393" t="str">
        <f>IF(G105="","",SUMIFS(WORKSHEET_VC!AQ$5:AQ$73,WORKSHEET_VC!$AN$5:$AN$73,$G105))</f>
        <v/>
      </c>
      <c r="AD105" s="393" t="str">
        <f t="shared" si="24"/>
        <v/>
      </c>
      <c r="AE105" s="393" t="str">
        <f t="shared" si="25"/>
        <v/>
      </c>
      <c r="AF105" s="393" t="str">
        <f t="shared" si="26"/>
        <v/>
      </c>
      <c r="AG105" s="15"/>
      <c r="AM105" s="32" t="str">
        <f>IF(G105="","",COUNTIF(G70:G124,"&lt;"&amp;G105)+1)</f>
        <v/>
      </c>
      <c r="AN105" s="32" t="str">
        <f>IFERROR(RANK(T105,T70:T123,0)+(AM105/100),"")</f>
        <v/>
      </c>
      <c r="AO105" s="32" t="str">
        <f>IFERROR(RANK(AD105,AD70:AD123,1)+(AM105/100),"")</f>
        <v/>
      </c>
      <c r="AP105" s="32" t="str">
        <f>IFERROR(RANK(AE105,AE70:AE123,1)+(AM105/100),"")</f>
        <v/>
      </c>
      <c r="AR105" s="32" t="str">
        <f>IF(G105="","",COUNTIFS(C70:C123,C105,AM70:AM123,"&lt;"&amp;AM105)+1)</f>
        <v/>
      </c>
      <c r="AS105" s="32" t="str">
        <f>IF(G105="","",COUNTIFS(C70:C123,C105,AN70:AN123,"&lt;"&amp;AN105)+1)</f>
        <v/>
      </c>
      <c r="AT105" s="32" t="str">
        <f>IF(G105="","",COUNTIFS(C70:C123,C105,AO70:AO123,"&lt;"&amp;AO105)+1)</f>
        <v/>
      </c>
      <c r="AU105" s="32" t="str">
        <f>IF(G105="","",COUNTIFS(C70:C123,C105,AP70:AP123,"&lt;"&amp;AP105)+1)</f>
        <v/>
      </c>
      <c r="AV105" s="32" t="str">
        <f>IF(G105="","",SUMIF(AR69:AU69,$AV$3,AR105:AU105))</f>
        <v/>
      </c>
      <c r="AX105" s="32" t="str">
        <f>IF(G105="","",COUNTIFS(D70:D123,D105,AM70:AM123,"&lt;"&amp;AM105)+1)</f>
        <v/>
      </c>
      <c r="AY105" s="32" t="str">
        <f>IF(G105="","",COUNTIFS(D70:D123,D105,AN70:AN123,"&lt;"&amp;AN105)+1)</f>
        <v/>
      </c>
      <c r="AZ105" s="32" t="str">
        <f>IF(G105="","",COUNTIFS(D70:D123,D105,AO70:AO123,"&lt;"&amp;AO105)+1)</f>
        <v/>
      </c>
      <c r="BA105" s="32" t="str">
        <f>IF(G105="","",COUNTIFS(D70:D123,D105,AP70:AP123,"&lt;"&amp;AP105)+1)</f>
        <v/>
      </c>
      <c r="BB105" s="32" t="str">
        <f>IF(M105="","",SUMIF(AX69:BA69,$BB$3,AX105:BA105))</f>
        <v/>
      </c>
    </row>
    <row r="106" spans="1:54" x14ac:dyDescent="0.35">
      <c r="A106" t="str">
        <f t="shared" si="21"/>
        <v>CARFAX-</v>
      </c>
      <c r="B106" t="str">
        <f t="shared" si="27"/>
        <v/>
      </c>
      <c r="C106" t="str">
        <f>IFERROR(VLOOKUP(G106,KEY!$D$6:$F$76,2,),"")</f>
        <v/>
      </c>
      <c r="D106" t="str">
        <f>IFERROR(VLOOKUP(G106,KEY!$D$6:$F$76,3,),"")</f>
        <v/>
      </c>
      <c r="E106" t="str">
        <f t="shared" si="28"/>
        <v/>
      </c>
      <c r="F106" t="str">
        <f t="shared" si="29"/>
        <v/>
      </c>
      <c r="H106" s="386" t="str">
        <f>IF(G106="","",SUMIFS(INP_EOMDATA!I$4:I$2503,INP_EOMDATA!$F$4:$F$2503,$A106))</f>
        <v/>
      </c>
      <c r="I106" s="387" t="str">
        <f>IF(G106="","",SUMIFS(INP_EOMDATA!J$4:J$2503,INP_EOMDATA!$F$4:$F$2503,$A106))</f>
        <v/>
      </c>
      <c r="J106" s="388"/>
      <c r="K106" s="389"/>
      <c r="L106" s="387" t="str">
        <f>IF(G106="","",SUMIFS(INP_EOMDATA!K$4:K$2503,INP_EOMDATA!$F$4:$F$2503,$A106))</f>
        <v/>
      </c>
      <c r="M106" s="390" t="str">
        <f>IF(G106="","",SUMIFS(INP_EOMDATA!L$4:L$2503,INP_EOMDATA!$F$4:$F$2503,$A106))</f>
        <v/>
      </c>
      <c r="N106" s="391"/>
      <c r="O106" s="386" t="str">
        <f>IF(G106="","",SUMIFS(INP_EOMDATA!M$4:M$2503,INP_EOMDATA!$F$4:$F$2503,$A106))</f>
        <v/>
      </c>
      <c r="P106" s="387" t="str">
        <f>IF(G106="","",SUMIFS(INP_EOMDATA!N$4:N$2503,INP_EOMDATA!$F$4:$F$2503,$A106)-O106)</f>
        <v/>
      </c>
      <c r="Q106" s="387" t="str">
        <f>IF(G106="","",SUMIFS(INP_EOMDATA!O$4:O$2503,INP_EOMDATA!$F$4:$F$2503,$A106))</f>
        <v/>
      </c>
      <c r="R106" s="387" t="str">
        <f>IF(G106="","",SUMIFS(INP_EOMDATA!P$4:P$2503,INP_EOMDATA!$F$4:$F$2503,$A106))</f>
        <v/>
      </c>
      <c r="S106" s="387" t="str">
        <f>IF(G106="","",SUMIFS(INP_EOMDATA!Q$4:Q$2503,INP_EOMDATA!$F$4:$F$2503,$A106))</f>
        <v/>
      </c>
      <c r="T106" s="392" t="str">
        <f>IF(G106="","",SUMIFS(INP_EOMDATA!R$4:R$2503,INP_EOMDATA!$F$4:$F$2503,$A106))</f>
        <v/>
      </c>
      <c r="U106" s="386" t="str">
        <f>IF(G106="","",SUMIFS(INP_EOMDATA!S$4:S$2503,INP_EOMDATA!$F$4:$F$2503,$A106))</f>
        <v/>
      </c>
      <c r="V106" s="392" t="str">
        <f>IF(G106="","",SUMIFS(INP_EOMDATA!T$4:T$2503,INP_EOMDATA!$F$4:$F$2503,$A106))</f>
        <v/>
      </c>
      <c r="W106" s="387" t="str">
        <f>IF(G106="","",SUMIFS(INP_EOMDATA!U$4:U$2503,INP_EOMDATA!$F$4:$F$2503,$A106))</f>
        <v/>
      </c>
      <c r="X106" s="392" t="str">
        <f>IF(G106="","",SUMIFS(INP_EOMDATA!V$4:V$2503,INP_EOMDATA!$F$4:$F$2503,$A106))</f>
        <v/>
      </c>
      <c r="Y106" s="387" t="str">
        <f>IF(G106="","",SUMIFS(INP_EOMDATA!W$4:W$2503,INP_EOMDATA!$F$4:$F$2503,$A106))</f>
        <v/>
      </c>
      <c r="Z106" s="393" t="str">
        <f>IF(G106="","",SUMIFS(INP_EOMDATA!X$4:X$2503,INP_EOMDATA!$F$4:$F$2503,$A106))</f>
        <v/>
      </c>
      <c r="AA106" s="393" t="str">
        <f>IF(G106="","",SUMIFS(INP_EOMDATA!Y$4:Y$2503,INP_EOMDATA!$F$4:$F$2503,$A106))</f>
        <v/>
      </c>
      <c r="AB106" s="393" t="str">
        <f>IF(G106="","",SUMIFS(INP_EOMDATA!Z$4:Z$2503,INP_EOMDATA!$F$4:$F$2503,$A106))</f>
        <v/>
      </c>
      <c r="AC106" s="393" t="str">
        <f>IF(G106="","",SUMIFS(WORKSHEET_VC!AQ$5:AQ$73,WORKSHEET_VC!$AN$5:$AN$73,$G106))</f>
        <v/>
      </c>
      <c r="AD106" s="393" t="str">
        <f t="shared" si="24"/>
        <v/>
      </c>
      <c r="AE106" s="393" t="str">
        <f t="shared" si="25"/>
        <v/>
      </c>
      <c r="AF106" s="393" t="str">
        <f t="shared" si="26"/>
        <v/>
      </c>
      <c r="AG106" s="15"/>
      <c r="AM106" s="32" t="str">
        <f>IF(G106="","",COUNTIF(G70:G124,"&lt;"&amp;G106)+1)</f>
        <v/>
      </c>
      <c r="AN106" s="32" t="str">
        <f>IFERROR(RANK(T106,T70:T123,0)+(AM106/100),"")</f>
        <v/>
      </c>
      <c r="AO106" s="32" t="str">
        <f>IFERROR(RANK(AD106,AD70:AD123,1)+(AM106/100),"")</f>
        <v/>
      </c>
      <c r="AP106" s="32" t="str">
        <f>IFERROR(RANK(AE106,AE70:AE123,1)+(AM106/100),"")</f>
        <v/>
      </c>
      <c r="AR106" s="32" t="str">
        <f>IF(G106="","",COUNTIFS(C70:C123,C106,AM70:AM123,"&lt;"&amp;AM106)+1)</f>
        <v/>
      </c>
      <c r="AS106" s="32" t="str">
        <f>IF(G106="","",COUNTIFS(C70:C123,C106,AN70:AN123,"&lt;"&amp;AN106)+1)</f>
        <v/>
      </c>
      <c r="AT106" s="32" t="str">
        <f>IF(G106="","",COUNTIFS(C70:C123,C106,AO70:AO123,"&lt;"&amp;AO106)+1)</f>
        <v/>
      </c>
      <c r="AU106" s="32" t="str">
        <f>IF(G106="","",COUNTIFS(C70:C123,C106,AP70:AP123,"&lt;"&amp;AP106)+1)</f>
        <v/>
      </c>
      <c r="AV106" s="32" t="str">
        <f>IF(G106="","",SUMIF(AR69:AU69,$AV$3,AR106:AU106))</f>
        <v/>
      </c>
      <c r="AX106" s="32" t="str">
        <f>IF(G106="","",COUNTIFS(D70:D123,D106,AM70:AM123,"&lt;"&amp;AM106)+1)</f>
        <v/>
      </c>
      <c r="AY106" s="32" t="str">
        <f>IF(G106="","",COUNTIFS(D70:D123,D106,AN70:AN123,"&lt;"&amp;AN106)+1)</f>
        <v/>
      </c>
      <c r="AZ106" s="32" t="str">
        <f>IF(G106="","",COUNTIFS(D70:D123,D106,AO70:AO123,"&lt;"&amp;AO106)+1)</f>
        <v/>
      </c>
      <c r="BA106" s="32" t="str">
        <f>IF(G106="","",COUNTIFS(D70:D123,D106,AP70:AP123,"&lt;"&amp;AP106)+1)</f>
        <v/>
      </c>
      <c r="BB106" s="32" t="str">
        <f>IF(M106="","",SUMIF(AX69:BA69,$BB$3,AX106:BA106))</f>
        <v/>
      </c>
    </row>
    <row r="107" spans="1:54" x14ac:dyDescent="0.35">
      <c r="A107" t="str">
        <f t="shared" si="21"/>
        <v>CARFAX-</v>
      </c>
      <c r="B107" t="str">
        <f t="shared" si="27"/>
        <v/>
      </c>
      <c r="C107" t="str">
        <f>IFERROR(VLOOKUP(G107,KEY!$D$6:$F$76,2,),"")</f>
        <v/>
      </c>
      <c r="D107" t="str">
        <f>IFERROR(VLOOKUP(G107,KEY!$D$6:$F$76,3,),"")</f>
        <v/>
      </c>
      <c r="E107" t="str">
        <f t="shared" si="28"/>
        <v/>
      </c>
      <c r="F107" t="str">
        <f t="shared" si="29"/>
        <v/>
      </c>
      <c r="H107" s="386" t="str">
        <f>IF(G107="","",SUMIFS(INP_EOMDATA!I$4:I$2503,INP_EOMDATA!$F$4:$F$2503,$A107))</f>
        <v/>
      </c>
      <c r="I107" s="387" t="str">
        <f>IF(G107="","",SUMIFS(INP_EOMDATA!J$4:J$2503,INP_EOMDATA!$F$4:$F$2503,$A107))</f>
        <v/>
      </c>
      <c r="J107" s="388"/>
      <c r="K107" s="389"/>
      <c r="L107" s="387" t="str">
        <f>IF(G107="","",SUMIFS(INP_EOMDATA!K$4:K$2503,INP_EOMDATA!$F$4:$F$2503,$A107))</f>
        <v/>
      </c>
      <c r="M107" s="390" t="str">
        <f>IF(G107="","",SUMIFS(INP_EOMDATA!L$4:L$2503,INP_EOMDATA!$F$4:$F$2503,$A107))</f>
        <v/>
      </c>
      <c r="N107" s="391"/>
      <c r="O107" s="386" t="str">
        <f>IF(G107="","",SUMIFS(INP_EOMDATA!M$4:M$2503,INP_EOMDATA!$F$4:$F$2503,$A107))</f>
        <v/>
      </c>
      <c r="P107" s="387" t="str">
        <f>IF(G107="","",SUMIFS(INP_EOMDATA!N$4:N$2503,INP_EOMDATA!$F$4:$F$2503,$A107)-O107)</f>
        <v/>
      </c>
      <c r="Q107" s="387" t="str">
        <f>IF(G107="","",SUMIFS(INP_EOMDATA!O$4:O$2503,INP_EOMDATA!$F$4:$F$2503,$A107))</f>
        <v/>
      </c>
      <c r="R107" s="387" t="str">
        <f>IF(G107="","",SUMIFS(INP_EOMDATA!P$4:P$2503,INP_EOMDATA!$F$4:$F$2503,$A107))</f>
        <v/>
      </c>
      <c r="S107" s="387" t="str">
        <f>IF(G107="","",SUMIFS(INP_EOMDATA!Q$4:Q$2503,INP_EOMDATA!$F$4:$F$2503,$A107))</f>
        <v/>
      </c>
      <c r="T107" s="392" t="str">
        <f>IF(G107="","",SUMIFS(INP_EOMDATA!R$4:R$2503,INP_EOMDATA!$F$4:$F$2503,$A107))</f>
        <v/>
      </c>
      <c r="U107" s="386" t="str">
        <f>IF(G107="","",SUMIFS(INP_EOMDATA!S$4:S$2503,INP_EOMDATA!$F$4:$F$2503,$A107))</f>
        <v/>
      </c>
      <c r="V107" s="392" t="str">
        <f>IF(G107="","",SUMIFS(INP_EOMDATA!T$4:T$2503,INP_EOMDATA!$F$4:$F$2503,$A107))</f>
        <v/>
      </c>
      <c r="W107" s="387" t="str">
        <f>IF(G107="","",SUMIFS(INP_EOMDATA!U$4:U$2503,INP_EOMDATA!$F$4:$F$2503,$A107))</f>
        <v/>
      </c>
      <c r="X107" s="392" t="str">
        <f>IF(G107="","",SUMIFS(INP_EOMDATA!V$4:V$2503,INP_EOMDATA!$F$4:$F$2503,$A107))</f>
        <v/>
      </c>
      <c r="Y107" s="387" t="str">
        <f>IF(G107="","",SUMIFS(INP_EOMDATA!W$4:W$2503,INP_EOMDATA!$F$4:$F$2503,$A107))</f>
        <v/>
      </c>
      <c r="Z107" s="393" t="str">
        <f>IF(G107="","",SUMIFS(INP_EOMDATA!X$4:X$2503,INP_EOMDATA!$F$4:$F$2503,$A107))</f>
        <v/>
      </c>
      <c r="AA107" s="393" t="str">
        <f>IF(G107="","",SUMIFS(INP_EOMDATA!Y$4:Y$2503,INP_EOMDATA!$F$4:$F$2503,$A107))</f>
        <v/>
      </c>
      <c r="AB107" s="393" t="str">
        <f>IF(G107="","",SUMIFS(INP_EOMDATA!Z$4:Z$2503,INP_EOMDATA!$F$4:$F$2503,$A107))</f>
        <v/>
      </c>
      <c r="AC107" s="393" t="str">
        <f>IF(G107="","",SUMIFS(WORKSHEET_VC!AQ$5:AQ$73,WORKSHEET_VC!$AN$5:$AN$73,$G107))</f>
        <v/>
      </c>
      <c r="AD107" s="393" t="str">
        <f t="shared" si="24"/>
        <v/>
      </c>
      <c r="AE107" s="393" t="str">
        <f t="shared" si="25"/>
        <v/>
      </c>
      <c r="AF107" s="393" t="str">
        <f t="shared" si="26"/>
        <v/>
      </c>
      <c r="AG107" s="15"/>
      <c r="AM107" s="32" t="str">
        <f>IF(G107="","",COUNTIF(G70:G124,"&lt;"&amp;G107)+1)</f>
        <v/>
      </c>
      <c r="AN107" s="32" t="str">
        <f>IFERROR(RANK(T107,T70:T123,0)+(AM107/100),"")</f>
        <v/>
      </c>
      <c r="AO107" s="32" t="str">
        <f>IFERROR(RANK(AD107,AD70:AD123,1)+(AM107/100),"")</f>
        <v/>
      </c>
      <c r="AP107" s="32" t="str">
        <f>IFERROR(RANK(AE107,AE70:AE123,1)+(AM107/100),"")</f>
        <v/>
      </c>
      <c r="AR107" s="32" t="str">
        <f>IF(G107="","",COUNTIFS(C70:C123,C107,AM70:AM123,"&lt;"&amp;AM107)+1)</f>
        <v/>
      </c>
      <c r="AS107" s="32" t="str">
        <f>IF(G107="","",COUNTIFS(C70:C123,C107,AN70:AN123,"&lt;"&amp;AN107)+1)</f>
        <v/>
      </c>
      <c r="AT107" s="32" t="str">
        <f>IF(G107="","",COUNTIFS(C70:C123,C107,AO70:AO123,"&lt;"&amp;AO107)+1)</f>
        <v/>
      </c>
      <c r="AU107" s="32" t="str">
        <f>IF(G107="","",COUNTIFS(C70:C123,C107,AP70:AP123,"&lt;"&amp;AP107)+1)</f>
        <v/>
      </c>
      <c r="AV107" s="32" t="str">
        <f>IF(G107="","",SUMIF(AR69:AU69,$AV$3,AR107:AU107))</f>
        <v/>
      </c>
      <c r="AX107" s="32" t="str">
        <f>IF(G107="","",COUNTIFS(D70:D123,D107,AM70:AM123,"&lt;"&amp;AM107)+1)</f>
        <v/>
      </c>
      <c r="AY107" s="32" t="str">
        <f>IF(G107="","",COUNTIFS(D70:D123,D107,AN70:AN123,"&lt;"&amp;AN107)+1)</f>
        <v/>
      </c>
      <c r="AZ107" s="32" t="str">
        <f>IF(G107="","",COUNTIFS(D70:D123,D107,AO70:AO123,"&lt;"&amp;AO107)+1)</f>
        <v/>
      </c>
      <c r="BA107" s="32" t="str">
        <f>IF(G107="","",COUNTIFS(D70:D123,D107,AP70:AP123,"&lt;"&amp;AP107)+1)</f>
        <v/>
      </c>
      <c r="BB107" s="32" t="str">
        <f>IF(M107="","",SUMIF(AX69:BA69,$BB$3,AX107:BA107))</f>
        <v/>
      </c>
    </row>
    <row r="108" spans="1:54" x14ac:dyDescent="0.35">
      <c r="A108" t="str">
        <f t="shared" si="21"/>
        <v>CARFAX-</v>
      </c>
      <c r="B108" t="str">
        <f t="shared" si="27"/>
        <v/>
      </c>
      <c r="C108" t="str">
        <f>IFERROR(VLOOKUP(G108,KEY!$D$6:$F$76,2,),"")</f>
        <v/>
      </c>
      <c r="D108" t="str">
        <f>IFERROR(VLOOKUP(G108,KEY!$D$6:$F$76,3,),"")</f>
        <v/>
      </c>
      <c r="E108" t="str">
        <f t="shared" si="28"/>
        <v/>
      </c>
      <c r="F108" t="str">
        <f t="shared" si="29"/>
        <v/>
      </c>
      <c r="H108" s="386" t="str">
        <f>IF(G108="","",SUMIFS(INP_EOMDATA!I$4:I$2503,INP_EOMDATA!$F$4:$F$2503,$A108))</f>
        <v/>
      </c>
      <c r="I108" s="387" t="str">
        <f>IF(G108="","",SUMIFS(INP_EOMDATA!J$4:J$2503,INP_EOMDATA!$F$4:$F$2503,$A108))</f>
        <v/>
      </c>
      <c r="J108" s="388"/>
      <c r="K108" s="389"/>
      <c r="L108" s="387" t="str">
        <f>IF(G108="","",SUMIFS(INP_EOMDATA!K$4:K$2503,INP_EOMDATA!$F$4:$F$2503,$A108))</f>
        <v/>
      </c>
      <c r="M108" s="390" t="str">
        <f>IF(G108="","",SUMIFS(INP_EOMDATA!L$4:L$2503,INP_EOMDATA!$F$4:$F$2503,$A108))</f>
        <v/>
      </c>
      <c r="N108" s="391"/>
      <c r="O108" s="386" t="str">
        <f>IF(G108="","",SUMIFS(INP_EOMDATA!M$4:M$2503,INP_EOMDATA!$F$4:$F$2503,$A108))</f>
        <v/>
      </c>
      <c r="P108" s="387" t="str">
        <f>IF(G108="","",SUMIFS(INP_EOMDATA!N$4:N$2503,INP_EOMDATA!$F$4:$F$2503,$A108)-O108)</f>
        <v/>
      </c>
      <c r="Q108" s="387" t="str">
        <f>IF(G108="","",SUMIFS(INP_EOMDATA!O$4:O$2503,INP_EOMDATA!$F$4:$F$2503,$A108))</f>
        <v/>
      </c>
      <c r="R108" s="387" t="str">
        <f>IF(G108="","",SUMIFS(INP_EOMDATA!P$4:P$2503,INP_EOMDATA!$F$4:$F$2503,$A108))</f>
        <v/>
      </c>
      <c r="S108" s="387" t="str">
        <f>IF(G108="","",SUMIFS(INP_EOMDATA!Q$4:Q$2503,INP_EOMDATA!$F$4:$F$2503,$A108))</f>
        <v/>
      </c>
      <c r="T108" s="392" t="str">
        <f>IF(G108="","",SUMIFS(INP_EOMDATA!R$4:R$2503,INP_EOMDATA!$F$4:$F$2503,$A108))</f>
        <v/>
      </c>
      <c r="U108" s="386" t="str">
        <f>IF(G108="","",SUMIFS(INP_EOMDATA!S$4:S$2503,INP_EOMDATA!$F$4:$F$2503,$A108))</f>
        <v/>
      </c>
      <c r="V108" s="392" t="str">
        <f>IF(G108="","",SUMIFS(INP_EOMDATA!T$4:T$2503,INP_EOMDATA!$F$4:$F$2503,$A108))</f>
        <v/>
      </c>
      <c r="W108" s="387" t="str">
        <f>IF(G108="","",SUMIFS(INP_EOMDATA!U$4:U$2503,INP_EOMDATA!$F$4:$F$2503,$A108))</f>
        <v/>
      </c>
      <c r="X108" s="392" t="str">
        <f>IF(G108="","",SUMIFS(INP_EOMDATA!V$4:V$2503,INP_EOMDATA!$F$4:$F$2503,$A108))</f>
        <v/>
      </c>
      <c r="Y108" s="387" t="str">
        <f>IF(G108="","",SUMIFS(INP_EOMDATA!W$4:W$2503,INP_EOMDATA!$F$4:$F$2503,$A108))</f>
        <v/>
      </c>
      <c r="Z108" s="393" t="str">
        <f>IF(G108="","",SUMIFS(INP_EOMDATA!X$4:X$2503,INP_EOMDATA!$F$4:$F$2503,$A108))</f>
        <v/>
      </c>
      <c r="AA108" s="393" t="str">
        <f>IF(G108="","",SUMIFS(INP_EOMDATA!Y$4:Y$2503,INP_EOMDATA!$F$4:$F$2503,$A108))</f>
        <v/>
      </c>
      <c r="AB108" s="393" t="str">
        <f>IF(G108="","",SUMIFS(INP_EOMDATA!Z$4:Z$2503,INP_EOMDATA!$F$4:$F$2503,$A108))</f>
        <v/>
      </c>
      <c r="AC108" s="393" t="str">
        <f>IF(G108="","",SUMIFS(WORKSHEET_VC!AQ$5:AQ$73,WORKSHEET_VC!$AN$5:$AN$73,$G108))</f>
        <v/>
      </c>
      <c r="AD108" s="393" t="str">
        <f t="shared" si="24"/>
        <v/>
      </c>
      <c r="AE108" s="393" t="str">
        <f t="shared" si="25"/>
        <v/>
      </c>
      <c r="AF108" s="393" t="str">
        <f t="shared" si="26"/>
        <v/>
      </c>
      <c r="AG108" s="15"/>
      <c r="AM108" s="32" t="str">
        <f>IF(G108="","",COUNTIF(G70:G124,"&lt;"&amp;G108)+1)</f>
        <v/>
      </c>
      <c r="AN108" s="32" t="str">
        <f>IFERROR(RANK(T108,T70:T123,0)+(AM108/100),"")</f>
        <v/>
      </c>
      <c r="AO108" s="32" t="str">
        <f>IFERROR(RANK(AD108,AD70:AD123,1)+(AM108/100),"")</f>
        <v/>
      </c>
      <c r="AP108" s="32" t="str">
        <f>IFERROR(RANK(AE108,AE70:AE123,1)+(AM108/100),"")</f>
        <v/>
      </c>
      <c r="AR108" s="32" t="str">
        <f>IF(G108="","",COUNTIFS(C70:C123,C108,AM70:AM123,"&lt;"&amp;AM108)+1)</f>
        <v/>
      </c>
      <c r="AS108" s="32" t="str">
        <f>IF(G108="","",COUNTIFS(C70:C123,C108,AN70:AN123,"&lt;"&amp;AN108)+1)</f>
        <v/>
      </c>
      <c r="AT108" s="32" t="str">
        <f>IF(G108="","",COUNTIFS(C70:C123,C108,AO70:AO123,"&lt;"&amp;AO108)+1)</f>
        <v/>
      </c>
      <c r="AU108" s="32" t="str">
        <f>IF(G108="","",COUNTIFS(C70:C123,C108,AP70:AP123,"&lt;"&amp;AP108)+1)</f>
        <v/>
      </c>
      <c r="AV108" s="32" t="str">
        <f>IF(G108="","",SUMIF(AR69:AU69,$AV$3,AR108:AU108))</f>
        <v/>
      </c>
      <c r="AX108" s="32" t="str">
        <f>IF(G108="","",COUNTIFS(D70:D123,D108,AM70:AM123,"&lt;"&amp;AM108)+1)</f>
        <v/>
      </c>
      <c r="AY108" s="32" t="str">
        <f>IF(G108="","",COUNTIFS(D70:D123,D108,AN70:AN123,"&lt;"&amp;AN108)+1)</f>
        <v/>
      </c>
      <c r="AZ108" s="32" t="str">
        <f>IF(G108="","",COUNTIFS(D70:D123,D108,AO70:AO123,"&lt;"&amp;AO108)+1)</f>
        <v/>
      </c>
      <c r="BA108" s="32" t="str">
        <f>IF(G108="","",COUNTIFS(D70:D123,D108,AP70:AP123,"&lt;"&amp;AP108)+1)</f>
        <v/>
      </c>
      <c r="BB108" s="32" t="str">
        <f>IF(M108="","",SUMIF(AX69:BA69,$BB$3,AX108:BA108))</f>
        <v/>
      </c>
    </row>
    <row r="109" spans="1:54" x14ac:dyDescent="0.35">
      <c r="A109" t="str">
        <f t="shared" si="21"/>
        <v>CARFAX-</v>
      </c>
      <c r="B109" t="str">
        <f t="shared" si="27"/>
        <v/>
      </c>
      <c r="C109" t="str">
        <f>IFERROR(VLOOKUP(G109,KEY!$D$6:$F$76,2,),"")</f>
        <v/>
      </c>
      <c r="D109" t="str">
        <f>IFERROR(VLOOKUP(G109,KEY!$D$6:$F$76,3,),"")</f>
        <v/>
      </c>
      <c r="E109" t="str">
        <f t="shared" si="28"/>
        <v/>
      </c>
      <c r="F109" t="str">
        <f t="shared" si="29"/>
        <v/>
      </c>
      <c r="H109" s="386" t="str">
        <f>IF(G109="","",SUMIFS(INP_EOMDATA!I$4:I$2503,INP_EOMDATA!$F$4:$F$2503,$A109))</f>
        <v/>
      </c>
      <c r="I109" s="387" t="str">
        <f>IF(G109="","",SUMIFS(INP_EOMDATA!J$4:J$2503,INP_EOMDATA!$F$4:$F$2503,$A109))</f>
        <v/>
      </c>
      <c r="J109" s="388"/>
      <c r="K109" s="389"/>
      <c r="L109" s="387" t="str">
        <f>IF(G109="","",SUMIFS(INP_EOMDATA!K$4:K$2503,INP_EOMDATA!$F$4:$F$2503,$A109))</f>
        <v/>
      </c>
      <c r="M109" s="390" t="str">
        <f>IF(G109="","",SUMIFS(INP_EOMDATA!L$4:L$2503,INP_EOMDATA!$F$4:$F$2503,$A109))</f>
        <v/>
      </c>
      <c r="N109" s="391"/>
      <c r="O109" s="386" t="str">
        <f>IF(G109="","",SUMIFS(INP_EOMDATA!M$4:M$2503,INP_EOMDATA!$F$4:$F$2503,$A109))</f>
        <v/>
      </c>
      <c r="P109" s="387" t="str">
        <f>IF(G109="","",SUMIFS(INP_EOMDATA!N$4:N$2503,INP_EOMDATA!$F$4:$F$2503,$A109)-O109)</f>
        <v/>
      </c>
      <c r="Q109" s="387" t="str">
        <f>IF(G109="","",SUMIFS(INP_EOMDATA!O$4:O$2503,INP_EOMDATA!$F$4:$F$2503,$A109))</f>
        <v/>
      </c>
      <c r="R109" s="387" t="str">
        <f>IF(G109="","",SUMIFS(INP_EOMDATA!P$4:P$2503,INP_EOMDATA!$F$4:$F$2503,$A109))</f>
        <v/>
      </c>
      <c r="S109" s="387" t="str">
        <f>IF(G109="","",SUMIFS(INP_EOMDATA!Q$4:Q$2503,INP_EOMDATA!$F$4:$F$2503,$A109))</f>
        <v/>
      </c>
      <c r="T109" s="392" t="str">
        <f>IF(G109="","",SUMIFS(INP_EOMDATA!R$4:R$2503,INP_EOMDATA!$F$4:$F$2503,$A109))</f>
        <v/>
      </c>
      <c r="U109" s="386" t="str">
        <f>IF(G109="","",SUMIFS(INP_EOMDATA!S$4:S$2503,INP_EOMDATA!$F$4:$F$2503,$A109))</f>
        <v/>
      </c>
      <c r="V109" s="392" t="str">
        <f>IF(G109="","",SUMIFS(INP_EOMDATA!T$4:T$2503,INP_EOMDATA!$F$4:$F$2503,$A109))</f>
        <v/>
      </c>
      <c r="W109" s="387" t="str">
        <f>IF(G109="","",SUMIFS(INP_EOMDATA!U$4:U$2503,INP_EOMDATA!$F$4:$F$2503,$A109))</f>
        <v/>
      </c>
      <c r="X109" s="392" t="str">
        <f>IF(G109="","",SUMIFS(INP_EOMDATA!V$4:V$2503,INP_EOMDATA!$F$4:$F$2503,$A109))</f>
        <v/>
      </c>
      <c r="Y109" s="387" t="str">
        <f>IF(G109="","",SUMIFS(INP_EOMDATA!W$4:W$2503,INP_EOMDATA!$F$4:$F$2503,$A109))</f>
        <v/>
      </c>
      <c r="Z109" s="393" t="str">
        <f>IF(G109="","",SUMIFS(INP_EOMDATA!X$4:X$2503,INP_EOMDATA!$F$4:$F$2503,$A109))</f>
        <v/>
      </c>
      <c r="AA109" s="393" t="str">
        <f>IF(G109="","",SUMIFS(INP_EOMDATA!Y$4:Y$2503,INP_EOMDATA!$F$4:$F$2503,$A109))</f>
        <v/>
      </c>
      <c r="AB109" s="393" t="str">
        <f>IF(G109="","",SUMIFS(INP_EOMDATA!Z$4:Z$2503,INP_EOMDATA!$F$4:$F$2503,$A109))</f>
        <v/>
      </c>
      <c r="AC109" s="393" t="str">
        <f>IF(G109="","",SUMIFS(WORKSHEET_VC!AQ$5:AQ$73,WORKSHEET_VC!$AN$5:$AN$73,$G109))</f>
        <v/>
      </c>
      <c r="AD109" s="393" t="str">
        <f t="shared" si="24"/>
        <v/>
      </c>
      <c r="AE109" s="393" t="str">
        <f t="shared" si="25"/>
        <v/>
      </c>
      <c r="AF109" s="393" t="str">
        <f t="shared" si="26"/>
        <v/>
      </c>
      <c r="AG109" s="15"/>
      <c r="AM109" s="32" t="str">
        <f>IF(G109="","",COUNTIF(G70:G124,"&lt;"&amp;G109)+1)</f>
        <v/>
      </c>
      <c r="AN109" s="32" t="str">
        <f>IFERROR(RANK(T109,T70:T123,0)+(AM109/100),"")</f>
        <v/>
      </c>
      <c r="AO109" s="32" t="str">
        <f>IFERROR(RANK(AD109,AD70:AD123,1)+(AM109/100),"")</f>
        <v/>
      </c>
      <c r="AP109" s="32" t="str">
        <f>IFERROR(RANK(AE109,AE70:AE123,1)+(AM109/100),"")</f>
        <v/>
      </c>
      <c r="AR109" s="32" t="str">
        <f>IF(G109="","",COUNTIFS(C70:C123,C109,AM70:AM123,"&lt;"&amp;AM109)+1)</f>
        <v/>
      </c>
      <c r="AS109" s="32" t="str">
        <f>IF(G109="","",COUNTIFS(C70:C123,C109,AN70:AN123,"&lt;"&amp;AN109)+1)</f>
        <v/>
      </c>
      <c r="AT109" s="32" t="str">
        <f>IF(G109="","",COUNTIFS(C70:C123,C109,AO70:AO123,"&lt;"&amp;AO109)+1)</f>
        <v/>
      </c>
      <c r="AU109" s="32" t="str">
        <f>IF(G109="","",COUNTIFS(C70:C123,C109,AP70:AP123,"&lt;"&amp;AP109)+1)</f>
        <v/>
      </c>
      <c r="AV109" s="32" t="str">
        <f>IF(G109="","",SUMIF(AR69:AU69,$AV$3,AR109:AU109))</f>
        <v/>
      </c>
      <c r="AX109" s="32" t="str">
        <f>IF(G109="","",COUNTIFS(D70:D123,D109,AM70:AM123,"&lt;"&amp;AM109)+1)</f>
        <v/>
      </c>
      <c r="AY109" s="32" t="str">
        <f>IF(G109="","",COUNTIFS(D70:D123,D109,AN70:AN123,"&lt;"&amp;AN109)+1)</f>
        <v/>
      </c>
      <c r="AZ109" s="32" t="str">
        <f>IF(G109="","",COUNTIFS(D70:D123,D109,AO70:AO123,"&lt;"&amp;AO109)+1)</f>
        <v/>
      </c>
      <c r="BA109" s="32" t="str">
        <f>IF(G109="","",COUNTIFS(D70:D123,D109,AP70:AP123,"&lt;"&amp;AP109)+1)</f>
        <v/>
      </c>
      <c r="BB109" s="32" t="str">
        <f>IF(M109="","",SUMIF(AX69:BA69,$BB$3,AX109:BA109))</f>
        <v/>
      </c>
    </row>
    <row r="110" spans="1:54" x14ac:dyDescent="0.35">
      <c r="A110" t="str">
        <f t="shared" si="21"/>
        <v>CARFAX-</v>
      </c>
      <c r="B110" t="str">
        <f t="shared" si="27"/>
        <v/>
      </c>
      <c r="C110" t="str">
        <f>IFERROR(VLOOKUP(G110,KEY!$D$6:$F$76,2,),"")</f>
        <v/>
      </c>
      <c r="D110" t="str">
        <f>IFERROR(VLOOKUP(G110,KEY!$D$6:$F$76,3,),"")</f>
        <v/>
      </c>
      <c r="E110" t="str">
        <f t="shared" si="28"/>
        <v/>
      </c>
      <c r="F110" t="str">
        <f t="shared" si="29"/>
        <v/>
      </c>
      <c r="H110" s="386" t="str">
        <f>IF(G110="","",SUMIFS(INP_EOMDATA!I$4:I$2503,INP_EOMDATA!$F$4:$F$2503,$A110))</f>
        <v/>
      </c>
      <c r="I110" s="387" t="str">
        <f>IF(G110="","",SUMIFS(INP_EOMDATA!J$4:J$2503,INP_EOMDATA!$F$4:$F$2503,$A110))</f>
        <v/>
      </c>
      <c r="J110" s="388"/>
      <c r="K110" s="389"/>
      <c r="L110" s="387" t="str">
        <f>IF(G110="","",SUMIFS(INP_EOMDATA!K$4:K$2503,INP_EOMDATA!$F$4:$F$2503,$A110))</f>
        <v/>
      </c>
      <c r="M110" s="390" t="str">
        <f>IF(G110="","",SUMIFS(INP_EOMDATA!L$4:L$2503,INP_EOMDATA!$F$4:$F$2503,$A110))</f>
        <v/>
      </c>
      <c r="N110" s="391"/>
      <c r="O110" s="386" t="str">
        <f>IF(G110="","",SUMIFS(INP_EOMDATA!M$4:M$2503,INP_EOMDATA!$F$4:$F$2503,$A110))</f>
        <v/>
      </c>
      <c r="P110" s="387" t="str">
        <f>IF(G110="","",SUMIFS(INP_EOMDATA!N$4:N$2503,INP_EOMDATA!$F$4:$F$2503,$A110)-O110)</f>
        <v/>
      </c>
      <c r="Q110" s="387" t="str">
        <f>IF(G110="","",SUMIFS(INP_EOMDATA!O$4:O$2503,INP_EOMDATA!$F$4:$F$2503,$A110))</f>
        <v/>
      </c>
      <c r="R110" s="387" t="str">
        <f>IF(G110="","",SUMIFS(INP_EOMDATA!P$4:P$2503,INP_EOMDATA!$F$4:$F$2503,$A110))</f>
        <v/>
      </c>
      <c r="S110" s="387" t="str">
        <f>IF(G110="","",SUMIFS(INP_EOMDATA!Q$4:Q$2503,INP_EOMDATA!$F$4:$F$2503,$A110))</f>
        <v/>
      </c>
      <c r="T110" s="392" t="str">
        <f>IF(G110="","",SUMIFS(INP_EOMDATA!R$4:R$2503,INP_EOMDATA!$F$4:$F$2503,$A110))</f>
        <v/>
      </c>
      <c r="U110" s="386" t="str">
        <f>IF(G110="","",SUMIFS(INP_EOMDATA!S$4:S$2503,INP_EOMDATA!$F$4:$F$2503,$A110))</f>
        <v/>
      </c>
      <c r="V110" s="392" t="str">
        <f>IF(G110="","",SUMIFS(INP_EOMDATA!T$4:T$2503,INP_EOMDATA!$F$4:$F$2503,$A110))</f>
        <v/>
      </c>
      <c r="W110" s="387" t="str">
        <f>IF(G110="","",SUMIFS(INP_EOMDATA!U$4:U$2503,INP_EOMDATA!$F$4:$F$2503,$A110))</f>
        <v/>
      </c>
      <c r="X110" s="392" t="str">
        <f>IF(G110="","",SUMIFS(INP_EOMDATA!V$4:V$2503,INP_EOMDATA!$F$4:$F$2503,$A110))</f>
        <v/>
      </c>
      <c r="Y110" s="387" t="str">
        <f>IF(G110="","",SUMIFS(INP_EOMDATA!W$4:W$2503,INP_EOMDATA!$F$4:$F$2503,$A110))</f>
        <v/>
      </c>
      <c r="Z110" s="393" t="str">
        <f>IF(G110="","",SUMIFS(INP_EOMDATA!X$4:X$2503,INP_EOMDATA!$F$4:$F$2503,$A110))</f>
        <v/>
      </c>
      <c r="AA110" s="393" t="str">
        <f>IF(G110="","",SUMIFS(INP_EOMDATA!Y$4:Y$2503,INP_EOMDATA!$F$4:$F$2503,$A110))</f>
        <v/>
      </c>
      <c r="AB110" s="393" t="str">
        <f>IF(G110="","",SUMIFS(INP_EOMDATA!Z$4:Z$2503,INP_EOMDATA!$F$4:$F$2503,$A110))</f>
        <v/>
      </c>
      <c r="AC110" s="393" t="str">
        <f>IF(G110="","",SUMIFS(WORKSHEET_VC!AQ$5:AQ$73,WORKSHEET_VC!$AN$5:$AN$73,$G110))</f>
        <v/>
      </c>
      <c r="AD110" s="393" t="str">
        <f t="shared" si="24"/>
        <v/>
      </c>
      <c r="AE110" s="393" t="str">
        <f t="shared" si="25"/>
        <v/>
      </c>
      <c r="AF110" s="393" t="str">
        <f t="shared" si="26"/>
        <v/>
      </c>
      <c r="AG110" s="15"/>
      <c r="AM110" s="32" t="str">
        <f>IF(G110="","",COUNTIF(G70:G124,"&lt;"&amp;G110)+1)</f>
        <v/>
      </c>
      <c r="AN110" s="32" t="str">
        <f>IFERROR(RANK(T110,T70:T123,0)+(AM110/100),"")</f>
        <v/>
      </c>
      <c r="AO110" s="32" t="str">
        <f>IFERROR(RANK(AD110,AD70:AD123,1)+(AM110/100),"")</f>
        <v/>
      </c>
      <c r="AP110" s="32" t="str">
        <f>IFERROR(RANK(AE110,AE70:AE123,1)+(AM110/100),"")</f>
        <v/>
      </c>
      <c r="AR110" s="32" t="str">
        <f>IF(G110="","",COUNTIFS(C70:C123,C110,AM70:AM123,"&lt;"&amp;AM110)+1)</f>
        <v/>
      </c>
      <c r="AS110" s="32" t="str">
        <f>IF(G110="","",COUNTIFS(C70:C123,C110,AN70:AN123,"&lt;"&amp;AN110)+1)</f>
        <v/>
      </c>
      <c r="AT110" s="32" t="str">
        <f>IF(G110="","",COUNTIFS(C70:C123,C110,AO70:AO123,"&lt;"&amp;AO110)+1)</f>
        <v/>
      </c>
      <c r="AU110" s="32" t="str">
        <f>IF(G110="","",COUNTIFS(C70:C123,C110,AP70:AP123,"&lt;"&amp;AP110)+1)</f>
        <v/>
      </c>
      <c r="AV110" s="32" t="str">
        <f>IF(G110="","",SUMIF(AR69:AU69,$AV$3,AR110:AU110))</f>
        <v/>
      </c>
      <c r="AX110" s="32" t="str">
        <f>IF(G110="","",COUNTIFS(D70:D123,D110,AM70:AM123,"&lt;"&amp;AM110)+1)</f>
        <v/>
      </c>
      <c r="AY110" s="32" t="str">
        <f>IF(G110="","",COUNTIFS(D70:D123,D110,AN70:AN123,"&lt;"&amp;AN110)+1)</f>
        <v/>
      </c>
      <c r="AZ110" s="32" t="str">
        <f>IF(G110="","",COUNTIFS(D70:D123,D110,AO70:AO123,"&lt;"&amp;AO110)+1)</f>
        <v/>
      </c>
      <c r="BA110" s="32" t="str">
        <f>IF(G110="","",COUNTIFS(D70:D123,D110,AP70:AP123,"&lt;"&amp;AP110)+1)</f>
        <v/>
      </c>
      <c r="BB110" s="32" t="str">
        <f>IF(M110="","",SUMIF(AX69:BA69,$BB$3,AX110:BA110))</f>
        <v/>
      </c>
    </row>
    <row r="111" spans="1:54" x14ac:dyDescent="0.35">
      <c r="A111" t="str">
        <f t="shared" si="21"/>
        <v>CARFAX-</v>
      </c>
      <c r="B111" t="str">
        <f t="shared" si="27"/>
        <v/>
      </c>
      <c r="C111" t="str">
        <f>IFERROR(VLOOKUP(G111,KEY!$D$6:$F$76,2,),"")</f>
        <v/>
      </c>
      <c r="D111" t="str">
        <f>IFERROR(VLOOKUP(G111,KEY!$D$6:$F$76,3,),"")</f>
        <v/>
      </c>
      <c r="E111" t="str">
        <f t="shared" si="28"/>
        <v/>
      </c>
      <c r="F111" t="str">
        <f t="shared" si="29"/>
        <v/>
      </c>
      <c r="H111" s="386" t="str">
        <f>IF(G111="","",SUMIFS(INP_EOMDATA!I$4:I$2503,INP_EOMDATA!$F$4:$F$2503,$A111))</f>
        <v/>
      </c>
      <c r="I111" s="387" t="str">
        <f>IF(G111="","",SUMIFS(INP_EOMDATA!J$4:J$2503,INP_EOMDATA!$F$4:$F$2503,$A111))</f>
        <v/>
      </c>
      <c r="J111" s="388"/>
      <c r="K111" s="389"/>
      <c r="L111" s="387" t="str">
        <f>IF(G111="","",SUMIFS(INP_EOMDATA!K$4:K$2503,INP_EOMDATA!$F$4:$F$2503,$A111))</f>
        <v/>
      </c>
      <c r="M111" s="390" t="str">
        <f>IF(G111="","",SUMIFS(INP_EOMDATA!L$4:L$2503,INP_EOMDATA!$F$4:$F$2503,$A111))</f>
        <v/>
      </c>
      <c r="N111" s="391"/>
      <c r="O111" s="386" t="str">
        <f>IF(G111="","",SUMIFS(INP_EOMDATA!M$4:M$2503,INP_EOMDATA!$F$4:$F$2503,$A111))</f>
        <v/>
      </c>
      <c r="P111" s="387" t="str">
        <f>IF(G111="","",SUMIFS(INP_EOMDATA!N$4:N$2503,INP_EOMDATA!$F$4:$F$2503,$A111)-O111)</f>
        <v/>
      </c>
      <c r="Q111" s="387" t="str">
        <f>IF(G111="","",SUMIFS(INP_EOMDATA!O$4:O$2503,INP_EOMDATA!$F$4:$F$2503,$A111))</f>
        <v/>
      </c>
      <c r="R111" s="387" t="str">
        <f>IF(G111="","",SUMIFS(INP_EOMDATA!P$4:P$2503,INP_EOMDATA!$F$4:$F$2503,$A111))</f>
        <v/>
      </c>
      <c r="S111" s="387" t="str">
        <f>IF(G111="","",SUMIFS(INP_EOMDATA!Q$4:Q$2503,INP_EOMDATA!$F$4:$F$2503,$A111))</f>
        <v/>
      </c>
      <c r="T111" s="392" t="str">
        <f>IF(G111="","",SUMIFS(INP_EOMDATA!R$4:R$2503,INP_EOMDATA!$F$4:$F$2503,$A111))</f>
        <v/>
      </c>
      <c r="U111" s="386" t="str">
        <f>IF(G111="","",SUMIFS(INP_EOMDATA!S$4:S$2503,INP_EOMDATA!$F$4:$F$2503,$A111))</f>
        <v/>
      </c>
      <c r="V111" s="392" t="str">
        <f>IF(G111="","",SUMIFS(INP_EOMDATA!T$4:T$2503,INP_EOMDATA!$F$4:$F$2503,$A111))</f>
        <v/>
      </c>
      <c r="W111" s="387" t="str">
        <f>IF(G111="","",SUMIFS(INP_EOMDATA!U$4:U$2503,INP_EOMDATA!$F$4:$F$2503,$A111))</f>
        <v/>
      </c>
      <c r="X111" s="392" t="str">
        <f>IF(G111="","",SUMIFS(INP_EOMDATA!V$4:V$2503,INP_EOMDATA!$F$4:$F$2503,$A111))</f>
        <v/>
      </c>
      <c r="Y111" s="387" t="str">
        <f>IF(G111="","",SUMIFS(INP_EOMDATA!W$4:W$2503,INP_EOMDATA!$F$4:$F$2503,$A111))</f>
        <v/>
      </c>
      <c r="Z111" s="393" t="str">
        <f>IF(G111="","",SUMIFS(INP_EOMDATA!X$4:X$2503,INP_EOMDATA!$F$4:$F$2503,$A111))</f>
        <v/>
      </c>
      <c r="AA111" s="393" t="str">
        <f>IF(G111="","",SUMIFS(INP_EOMDATA!Y$4:Y$2503,INP_EOMDATA!$F$4:$F$2503,$A111))</f>
        <v/>
      </c>
      <c r="AB111" s="393" t="str">
        <f>IF(G111="","",SUMIFS(INP_EOMDATA!Z$4:Z$2503,INP_EOMDATA!$F$4:$F$2503,$A111))</f>
        <v/>
      </c>
      <c r="AC111" s="393" t="str">
        <f>IF(G111="","",SUMIFS(WORKSHEET_VC!AQ$5:AQ$73,WORKSHEET_VC!$AN$5:$AN$73,$G111))</f>
        <v/>
      </c>
      <c r="AD111" s="393" t="str">
        <f t="shared" si="24"/>
        <v/>
      </c>
      <c r="AE111" s="393" t="str">
        <f t="shared" si="25"/>
        <v/>
      </c>
      <c r="AF111" s="393" t="str">
        <f t="shared" si="26"/>
        <v/>
      </c>
      <c r="AG111" s="15"/>
      <c r="AM111" s="32" t="str">
        <f>IF(G111="","",COUNTIF(G70:G124,"&lt;"&amp;G111)+1)</f>
        <v/>
      </c>
      <c r="AN111" s="32" t="str">
        <f>IFERROR(RANK(T111,T70:T123,0)+(AM111/100),"")</f>
        <v/>
      </c>
      <c r="AO111" s="32" t="str">
        <f>IFERROR(RANK(AD111,AD70:AD123,1)+(AM111/100),"")</f>
        <v/>
      </c>
      <c r="AP111" s="32" t="str">
        <f>IFERROR(RANK(AE111,AE70:AE123,1)+(AM111/100),"")</f>
        <v/>
      </c>
      <c r="AR111" s="32" t="str">
        <f>IF(G111="","",COUNTIFS(C70:C123,C111,AM70:AM123,"&lt;"&amp;AM111)+1)</f>
        <v/>
      </c>
      <c r="AS111" s="32" t="str">
        <f>IF(G111="","",COUNTIFS(C70:C123,C111,AN70:AN123,"&lt;"&amp;AN111)+1)</f>
        <v/>
      </c>
      <c r="AT111" s="32" t="str">
        <f>IF(G111="","",COUNTIFS(C70:C123,C111,AO70:AO123,"&lt;"&amp;AO111)+1)</f>
        <v/>
      </c>
      <c r="AU111" s="32" t="str">
        <f>IF(G111="","",COUNTIFS(C70:C123,C111,AP70:AP123,"&lt;"&amp;AP111)+1)</f>
        <v/>
      </c>
      <c r="AV111" s="32" t="str">
        <f>IF(G111="","",SUMIF(AR69:AU69,$AV$3,AR111:AU111))</f>
        <v/>
      </c>
      <c r="AX111" s="32" t="str">
        <f>IF(G111="","",COUNTIFS(D70:D123,D111,AM70:AM123,"&lt;"&amp;AM111)+1)</f>
        <v/>
      </c>
      <c r="AY111" s="32" t="str">
        <f>IF(G111="","",COUNTIFS(D70:D123,D111,AN70:AN123,"&lt;"&amp;AN111)+1)</f>
        <v/>
      </c>
      <c r="AZ111" s="32" t="str">
        <f>IF(G111="","",COUNTIFS(D70:D123,D111,AO70:AO123,"&lt;"&amp;AO111)+1)</f>
        <v/>
      </c>
      <c r="BA111" s="32" t="str">
        <f>IF(G111="","",COUNTIFS(D70:D123,D111,AP70:AP123,"&lt;"&amp;AP111)+1)</f>
        <v/>
      </c>
      <c r="BB111" s="32" t="str">
        <f>IF(M111="","",SUMIF(AX69:BA69,$BB$3,AX111:BA111))</f>
        <v/>
      </c>
    </row>
    <row r="112" spans="1:54" x14ac:dyDescent="0.35">
      <c r="A112" t="str">
        <f t="shared" si="21"/>
        <v>CARFAX-</v>
      </c>
      <c r="B112" t="str">
        <f t="shared" si="27"/>
        <v/>
      </c>
      <c r="C112" t="str">
        <f>IFERROR(VLOOKUP(G112,KEY!$D$6:$F$76,2,),"")</f>
        <v/>
      </c>
      <c r="D112" t="str">
        <f>IFERROR(VLOOKUP(G112,KEY!$D$6:$F$76,3,),"")</f>
        <v/>
      </c>
      <c r="E112" t="str">
        <f t="shared" si="28"/>
        <v/>
      </c>
      <c r="F112" t="str">
        <f t="shared" si="29"/>
        <v/>
      </c>
      <c r="G112" s="395"/>
      <c r="H112" s="386" t="str">
        <f>IF(G112="","",SUMIFS(INP_EOMDATA!I$4:I$2503,INP_EOMDATA!$F$4:$F$2503,$A112))</f>
        <v/>
      </c>
      <c r="I112" s="387" t="str">
        <f>IF(G112="","",SUMIFS(INP_EOMDATA!J$4:J$2503,INP_EOMDATA!$F$4:$F$2503,$A112))</f>
        <v/>
      </c>
      <c r="J112" s="388"/>
      <c r="K112" s="389"/>
      <c r="L112" s="387" t="str">
        <f>IF(G112="","",SUMIFS(INP_EOMDATA!K$4:K$2503,INP_EOMDATA!$F$4:$F$2503,$A112))</f>
        <v/>
      </c>
      <c r="M112" s="390" t="str">
        <f>IF(G112="","",SUMIFS(INP_EOMDATA!L$4:L$2503,INP_EOMDATA!$F$4:$F$2503,$A112))</f>
        <v/>
      </c>
      <c r="N112" s="391"/>
      <c r="O112" s="386" t="str">
        <f>IF(G112="","",SUMIFS(INP_EOMDATA!M$4:M$2503,INP_EOMDATA!$F$4:$F$2503,$A112))</f>
        <v/>
      </c>
      <c r="P112" s="387" t="str">
        <f>IF(G112="","",SUMIFS(INP_EOMDATA!N$4:N$2503,INP_EOMDATA!$F$4:$F$2503,$A112)-O112)</f>
        <v/>
      </c>
      <c r="Q112" s="387" t="str">
        <f>IF(G112="","",SUMIFS(INP_EOMDATA!O$4:O$2503,INP_EOMDATA!$F$4:$F$2503,$A112))</f>
        <v/>
      </c>
      <c r="R112" s="387" t="str">
        <f>IF(G112="","",SUMIFS(INP_EOMDATA!P$4:P$2503,INP_EOMDATA!$F$4:$F$2503,$A112))</f>
        <v/>
      </c>
      <c r="S112" s="387" t="str">
        <f>IF(G112="","",SUMIFS(INP_EOMDATA!Q$4:Q$2503,INP_EOMDATA!$F$4:$F$2503,$A112))</f>
        <v/>
      </c>
      <c r="T112" s="392" t="str">
        <f>IF(G112="","",SUMIFS(INP_EOMDATA!R$4:R$2503,INP_EOMDATA!$F$4:$F$2503,$A112))</f>
        <v/>
      </c>
      <c r="U112" s="386" t="str">
        <f>IF(G112="","",SUMIFS(INP_EOMDATA!S$4:S$2503,INP_EOMDATA!$F$4:$F$2503,$A112))</f>
        <v/>
      </c>
      <c r="V112" s="392" t="str">
        <f>IF(G112="","",SUMIFS(INP_EOMDATA!T$4:T$2503,INP_EOMDATA!$F$4:$F$2503,$A112))</f>
        <v/>
      </c>
      <c r="W112" s="387" t="str">
        <f>IF(G112="","",SUMIFS(INP_EOMDATA!U$4:U$2503,INP_EOMDATA!$F$4:$F$2503,$A112))</f>
        <v/>
      </c>
      <c r="X112" s="392" t="str">
        <f>IF(G112="","",SUMIFS(INP_EOMDATA!V$4:V$2503,INP_EOMDATA!$F$4:$F$2503,$A112))</f>
        <v/>
      </c>
      <c r="Y112" s="387" t="str">
        <f>IF(G112="","",SUMIFS(INP_EOMDATA!W$4:W$2503,INP_EOMDATA!$F$4:$F$2503,$A112))</f>
        <v/>
      </c>
      <c r="Z112" s="393" t="str">
        <f>IF(G112="","",SUMIFS(INP_EOMDATA!X$4:X$2503,INP_EOMDATA!$F$4:$F$2503,$A112))</f>
        <v/>
      </c>
      <c r="AA112" s="393" t="str">
        <f>IF(G112="","",SUMIFS(INP_EOMDATA!Y$4:Y$2503,INP_EOMDATA!$F$4:$F$2503,$A112))</f>
        <v/>
      </c>
      <c r="AB112" s="393" t="str">
        <f>IF(G112="","",SUMIFS(INP_EOMDATA!Z$4:Z$2503,INP_EOMDATA!$F$4:$F$2503,$A112))</f>
        <v/>
      </c>
      <c r="AC112" s="393" t="str">
        <f>IF(G112="","",SUMIFS(WORKSHEET_VC!AQ$5:AQ$73,WORKSHEET_VC!$AN$5:$AN$73,$G112))</f>
        <v/>
      </c>
      <c r="AD112" s="393" t="str">
        <f t="shared" si="24"/>
        <v/>
      </c>
      <c r="AE112" s="393" t="str">
        <f t="shared" si="25"/>
        <v/>
      </c>
      <c r="AF112" s="393" t="str">
        <f t="shared" si="26"/>
        <v/>
      </c>
      <c r="AG112" s="15"/>
      <c r="AM112" s="32" t="str">
        <f>IF(G112="","",COUNTIF(G70:G124,"&lt;"&amp;G112)+1)</f>
        <v/>
      </c>
      <c r="AN112" s="32" t="str">
        <f>IFERROR(RANK(T112,T70:T123,0)+(AM112/100),"")</f>
        <v/>
      </c>
      <c r="AO112" s="32" t="str">
        <f>IFERROR(RANK(AD112,AD70:AD123,1)+(AM112/100),"")</f>
        <v/>
      </c>
      <c r="AP112" s="32" t="str">
        <f>IFERROR(RANK(AE112,AE70:AE123,1)+(AM112/100),"")</f>
        <v/>
      </c>
      <c r="AR112" s="32" t="str">
        <f>IF(G112="","",COUNTIFS(C70:C123,C112,AM70:AM123,"&lt;"&amp;AM112)+1)</f>
        <v/>
      </c>
      <c r="AS112" s="32" t="str">
        <f>IF(G112="","",COUNTIFS(C70:C123,C112,AN70:AN123,"&lt;"&amp;AN112)+1)</f>
        <v/>
      </c>
      <c r="AT112" s="32" t="str">
        <f>IF(G112="","",COUNTIFS(C70:C123,C112,AO70:AO123,"&lt;"&amp;AO112)+1)</f>
        <v/>
      </c>
      <c r="AU112" s="32" t="str">
        <f>IF(G112="","",COUNTIFS(C70:C123,C112,AP70:AP123,"&lt;"&amp;AP112)+1)</f>
        <v/>
      </c>
      <c r="AV112" s="32" t="str">
        <f>IF(G112="","",SUMIF(AR69:AU69,$AV$3,AR112:AU112))</f>
        <v/>
      </c>
      <c r="AX112" s="32" t="str">
        <f>IF(G112="","",COUNTIFS(D70:D123,D112,AM70:AM123,"&lt;"&amp;AM112)+1)</f>
        <v/>
      </c>
      <c r="AY112" s="32" t="str">
        <f>IF(G112="","",COUNTIFS(D70:D123,D112,AN70:AN123,"&lt;"&amp;AN112)+1)</f>
        <v/>
      </c>
      <c r="AZ112" s="32" t="str">
        <f>IF(G112="","",COUNTIFS(D70:D123,D112,AO70:AO123,"&lt;"&amp;AO112)+1)</f>
        <v/>
      </c>
      <c r="BA112" s="32" t="str">
        <f>IF(G112="","",COUNTIFS(D70:D123,D112,AP70:AP123,"&lt;"&amp;AP112)+1)</f>
        <v/>
      </c>
      <c r="BB112" s="32" t="str">
        <f>IF(M112="","",SUMIF(AX69:BA69,$BB$3,AX112:BA112))</f>
        <v/>
      </c>
    </row>
    <row r="113" spans="1:54" x14ac:dyDescent="0.35">
      <c r="A113" t="str">
        <f t="shared" si="21"/>
        <v>CARFAX-</v>
      </c>
      <c r="B113" t="str">
        <f t="shared" si="27"/>
        <v/>
      </c>
      <c r="C113" t="str">
        <f>IFERROR(VLOOKUP(G113,KEY!$D$6:$F$76,2,),"")</f>
        <v/>
      </c>
      <c r="D113" t="str">
        <f>IFERROR(VLOOKUP(G113,KEY!$D$6:$F$76,3,),"")</f>
        <v/>
      </c>
      <c r="E113" t="str">
        <f t="shared" si="28"/>
        <v/>
      </c>
      <c r="F113" t="str">
        <f t="shared" si="29"/>
        <v/>
      </c>
      <c r="H113" s="386" t="str">
        <f>IF(G113="","",SUMIFS(INP_EOMDATA!I$4:I$2503,INP_EOMDATA!$F$4:$F$2503,$A113))</f>
        <v/>
      </c>
      <c r="I113" s="387" t="str">
        <f>IF(G113="","",SUMIFS(INP_EOMDATA!J$4:J$2503,INP_EOMDATA!$F$4:$F$2503,$A113))</f>
        <v/>
      </c>
      <c r="J113" s="388"/>
      <c r="K113" s="389"/>
      <c r="L113" s="387" t="str">
        <f>IF(G113="","",SUMIFS(INP_EOMDATA!K$4:K$2503,INP_EOMDATA!$F$4:$F$2503,$A113))</f>
        <v/>
      </c>
      <c r="M113" s="390" t="str">
        <f>IF(G113="","",SUMIFS(INP_EOMDATA!L$4:L$2503,INP_EOMDATA!$F$4:$F$2503,$A113))</f>
        <v/>
      </c>
      <c r="N113" s="391"/>
      <c r="O113" s="386" t="str">
        <f>IF(G113="","",SUMIFS(INP_EOMDATA!M$4:M$2503,INP_EOMDATA!$F$4:$F$2503,$A113))</f>
        <v/>
      </c>
      <c r="P113" s="387" t="str">
        <f>IF(G113="","",SUMIFS(INP_EOMDATA!N$4:N$2503,INP_EOMDATA!$F$4:$F$2503,$A113)-O113)</f>
        <v/>
      </c>
      <c r="Q113" s="387" t="str">
        <f>IF(G113="","",SUMIFS(INP_EOMDATA!O$4:O$2503,INP_EOMDATA!$F$4:$F$2503,$A113))</f>
        <v/>
      </c>
      <c r="R113" s="387" t="str">
        <f>IF(G113="","",SUMIFS(INP_EOMDATA!P$4:P$2503,INP_EOMDATA!$F$4:$F$2503,$A113))</f>
        <v/>
      </c>
      <c r="S113" s="387" t="str">
        <f>IF(G113="","",SUMIFS(INP_EOMDATA!Q$4:Q$2503,INP_EOMDATA!$F$4:$F$2503,$A113))</f>
        <v/>
      </c>
      <c r="T113" s="392" t="str">
        <f>IF(G113="","",SUMIFS(INP_EOMDATA!R$4:R$2503,INP_EOMDATA!$F$4:$F$2503,$A113))</f>
        <v/>
      </c>
      <c r="U113" s="386" t="str">
        <f>IF(G113="","",SUMIFS(INP_EOMDATA!S$4:S$2503,INP_EOMDATA!$F$4:$F$2503,$A113))</f>
        <v/>
      </c>
      <c r="V113" s="392" t="str">
        <f>IF(G113="","",SUMIFS(INP_EOMDATA!T$4:T$2503,INP_EOMDATA!$F$4:$F$2503,$A113))</f>
        <v/>
      </c>
      <c r="W113" s="387" t="str">
        <f>IF(G113="","",SUMIFS(INP_EOMDATA!U$4:U$2503,INP_EOMDATA!$F$4:$F$2503,$A113))</f>
        <v/>
      </c>
      <c r="X113" s="392" t="str">
        <f>IF(G113="","",SUMIFS(INP_EOMDATA!V$4:V$2503,INP_EOMDATA!$F$4:$F$2503,$A113))</f>
        <v/>
      </c>
      <c r="Y113" s="387" t="str">
        <f>IF(G113="","",SUMIFS(INP_EOMDATA!W$4:W$2503,INP_EOMDATA!$F$4:$F$2503,$A113))</f>
        <v/>
      </c>
      <c r="Z113" s="393" t="str">
        <f>IF(G113="","",SUMIFS(INP_EOMDATA!X$4:X$2503,INP_EOMDATA!$F$4:$F$2503,$A113))</f>
        <v/>
      </c>
      <c r="AA113" s="393" t="str">
        <f>IF(G113="","",SUMIFS(INP_EOMDATA!Y$4:Y$2503,INP_EOMDATA!$F$4:$F$2503,$A113))</f>
        <v/>
      </c>
      <c r="AB113" s="393" t="str">
        <f>IF(G113="","",SUMIFS(INP_EOMDATA!Z$4:Z$2503,INP_EOMDATA!$F$4:$F$2503,$A113))</f>
        <v/>
      </c>
      <c r="AC113" s="393" t="str">
        <f>IF(G113="","",SUMIFS(WORKSHEET_VC!AQ$5:AQ$73,WORKSHEET_VC!$AN$5:$AN$73,$G113))</f>
        <v/>
      </c>
      <c r="AD113" s="393" t="str">
        <f t="shared" si="24"/>
        <v/>
      </c>
      <c r="AE113" s="393" t="str">
        <f t="shared" si="25"/>
        <v/>
      </c>
      <c r="AF113" s="393" t="str">
        <f t="shared" si="26"/>
        <v/>
      </c>
      <c r="AG113" s="15"/>
      <c r="AM113" s="32" t="str">
        <f>IF(G113="","",COUNTIF(G70:G124,"&lt;"&amp;G113)+1)</f>
        <v/>
      </c>
      <c r="AN113" s="32" t="str">
        <f>IFERROR(RANK(T113,T70:T123,0)+(AM113/100),"")</f>
        <v/>
      </c>
      <c r="AO113" s="32" t="str">
        <f>IFERROR(RANK(AD113,AD70:AD123,1)+(AM113/100),"")</f>
        <v/>
      </c>
      <c r="AP113" s="32" t="str">
        <f>IFERROR(RANK(AE113,AE70:AE123,1)+(AM113/100),"")</f>
        <v/>
      </c>
      <c r="AR113" s="32" t="str">
        <f>IF(G113="","",COUNTIFS(C70:C123,C113,AM70:AM123,"&lt;"&amp;AM113)+1)</f>
        <v/>
      </c>
      <c r="AS113" s="32" t="str">
        <f>IF(G113="","",COUNTIFS(C70:C123,C113,AN70:AN123,"&lt;"&amp;AN113)+1)</f>
        <v/>
      </c>
      <c r="AT113" s="32" t="str">
        <f>IF(G113="","",COUNTIFS(C70:C123,C113,AO70:AO123,"&lt;"&amp;AO113)+1)</f>
        <v/>
      </c>
      <c r="AU113" s="32" t="str">
        <f>IF(G113="","",COUNTIFS(C70:C123,C113,AP70:AP123,"&lt;"&amp;AP113)+1)</f>
        <v/>
      </c>
      <c r="AV113" s="32" t="str">
        <f>IF(G113="","",SUMIF(AR69:AU69,$AV$3,AR113:AU113))</f>
        <v/>
      </c>
      <c r="AX113" s="32" t="str">
        <f>IF(G113="","",COUNTIFS(D70:D123,D113,AM70:AM123,"&lt;"&amp;AM113)+1)</f>
        <v/>
      </c>
      <c r="AY113" s="32" t="str">
        <f>IF(G113="","",COUNTIFS(D70:D123,D113,AN70:AN123,"&lt;"&amp;AN113)+1)</f>
        <v/>
      </c>
      <c r="AZ113" s="32" t="str">
        <f>IF(G113="","",COUNTIFS(D70:D123,D113,AO70:AO123,"&lt;"&amp;AO113)+1)</f>
        <v/>
      </c>
      <c r="BA113" s="32" t="str">
        <f>IF(G113="","",COUNTIFS(D70:D123,D113,AP70:AP123,"&lt;"&amp;AP113)+1)</f>
        <v/>
      </c>
      <c r="BB113" s="32" t="str">
        <f>IF(M113="","",SUMIF(AX69:BA69,$BB$3,AX113:BA113))</f>
        <v/>
      </c>
    </row>
    <row r="114" spans="1:54" x14ac:dyDescent="0.35">
      <c r="A114" t="str">
        <f t="shared" si="21"/>
        <v>CARFAX-</v>
      </c>
      <c r="B114" t="str">
        <f t="shared" si="27"/>
        <v/>
      </c>
      <c r="C114" t="str">
        <f>IFERROR(VLOOKUP(G114,KEY!$D$6:$F$76,2,),"")</f>
        <v/>
      </c>
      <c r="D114" t="str">
        <f>IFERROR(VLOOKUP(G114,KEY!$D$6:$F$76,3,),"")</f>
        <v/>
      </c>
      <c r="E114" t="str">
        <f t="shared" si="28"/>
        <v/>
      </c>
      <c r="F114" t="str">
        <f t="shared" si="29"/>
        <v/>
      </c>
      <c r="H114" s="386" t="str">
        <f>IF(G114="","",SUMIFS(INP_EOMDATA!I$4:I$2503,INP_EOMDATA!$F$4:$F$2503,$A114))</f>
        <v/>
      </c>
      <c r="I114" s="387" t="str">
        <f>IF(G114="","",SUMIFS(INP_EOMDATA!J$4:J$2503,INP_EOMDATA!$F$4:$F$2503,$A114))</f>
        <v/>
      </c>
      <c r="J114" s="388"/>
      <c r="K114" s="389"/>
      <c r="L114" s="387" t="str">
        <f>IF(G114="","",SUMIFS(INP_EOMDATA!K$4:K$2503,INP_EOMDATA!$F$4:$F$2503,$A114))</f>
        <v/>
      </c>
      <c r="M114" s="390" t="str">
        <f>IF(G114="","",SUMIFS(INP_EOMDATA!L$4:L$2503,INP_EOMDATA!$F$4:$F$2503,$A114))</f>
        <v/>
      </c>
      <c r="N114" s="391"/>
      <c r="O114" s="386" t="str">
        <f>IF(G114="","",SUMIFS(INP_EOMDATA!M$4:M$2503,INP_EOMDATA!$F$4:$F$2503,$A114))</f>
        <v/>
      </c>
      <c r="P114" s="387" t="str">
        <f>IF(G114="","",SUMIFS(INP_EOMDATA!N$4:N$2503,INP_EOMDATA!$F$4:$F$2503,$A114)-O114)</f>
        <v/>
      </c>
      <c r="Q114" s="387" t="str">
        <f>IF(G114="","",SUMIFS(INP_EOMDATA!O$4:O$2503,INP_EOMDATA!$F$4:$F$2503,$A114))</f>
        <v/>
      </c>
      <c r="R114" s="387" t="str">
        <f>IF(G114="","",SUMIFS(INP_EOMDATA!P$4:P$2503,INP_EOMDATA!$F$4:$F$2503,$A114))</f>
        <v/>
      </c>
      <c r="S114" s="387" t="str">
        <f>IF(G114="","",SUMIFS(INP_EOMDATA!Q$4:Q$2503,INP_EOMDATA!$F$4:$F$2503,$A114))</f>
        <v/>
      </c>
      <c r="T114" s="392" t="str">
        <f>IF(G114="","",SUMIFS(INP_EOMDATA!R$4:R$2503,INP_EOMDATA!$F$4:$F$2503,$A114))</f>
        <v/>
      </c>
      <c r="U114" s="386" t="str">
        <f>IF(G114="","",SUMIFS(INP_EOMDATA!S$4:S$2503,INP_EOMDATA!$F$4:$F$2503,$A114))</f>
        <v/>
      </c>
      <c r="V114" s="392" t="str">
        <f>IF(G114="","",SUMIFS(INP_EOMDATA!T$4:T$2503,INP_EOMDATA!$F$4:$F$2503,$A114))</f>
        <v/>
      </c>
      <c r="W114" s="387" t="str">
        <f>IF(G114="","",SUMIFS(INP_EOMDATA!U$4:U$2503,INP_EOMDATA!$F$4:$F$2503,$A114))</f>
        <v/>
      </c>
      <c r="X114" s="392" t="str">
        <f>IF(G114="","",SUMIFS(INP_EOMDATA!V$4:V$2503,INP_EOMDATA!$F$4:$F$2503,$A114))</f>
        <v/>
      </c>
      <c r="Y114" s="387" t="str">
        <f>IF(G114="","",SUMIFS(INP_EOMDATA!W$4:W$2503,INP_EOMDATA!$F$4:$F$2503,$A114))</f>
        <v/>
      </c>
      <c r="Z114" s="393" t="str">
        <f>IF(G114="","",SUMIFS(INP_EOMDATA!X$4:X$2503,INP_EOMDATA!$F$4:$F$2503,$A114))</f>
        <v/>
      </c>
      <c r="AA114" s="393" t="str">
        <f>IF(G114="","",SUMIFS(INP_EOMDATA!Y$4:Y$2503,INP_EOMDATA!$F$4:$F$2503,$A114))</f>
        <v/>
      </c>
      <c r="AB114" s="393" t="str">
        <f>IF(G114="","",SUMIFS(INP_EOMDATA!Z$4:Z$2503,INP_EOMDATA!$F$4:$F$2503,$A114))</f>
        <v/>
      </c>
      <c r="AC114" s="393" t="str">
        <f>IF(G114="","",SUMIFS(WORKSHEET_VC!AQ$5:AQ$73,WORKSHEET_VC!$AN$5:$AN$73,$G114))</f>
        <v/>
      </c>
      <c r="AD114" s="393" t="str">
        <f t="shared" ref="AD114:AD123" si="30">IF(G114="","",IFERROR(AC114/P114,0))</f>
        <v/>
      </c>
      <c r="AE114" s="393" t="str">
        <f t="shared" ref="AE114:AE123" si="31">IF(G114="","",IFERROR(AC114/S114,9999999))</f>
        <v/>
      </c>
      <c r="AF114" s="393" t="str">
        <f t="shared" ref="AF114:AF123" si="32">IF(G114="","",AB114-AC114)</f>
        <v/>
      </c>
      <c r="AG114" s="15"/>
      <c r="AM114" s="32" t="str">
        <f>IF(G114="","",COUNTIF(G70:G124,"&lt;"&amp;G114)+1)</f>
        <v/>
      </c>
      <c r="AN114" s="32" t="str">
        <f>IFERROR(RANK(T114,T70:T123,0)+(AM114/100),"")</f>
        <v/>
      </c>
      <c r="AO114" s="32" t="str">
        <f>IFERROR(RANK(AD114,AD70:AD123,1)+(AM114/100),"")</f>
        <v/>
      </c>
      <c r="AP114" s="32" t="str">
        <f>IFERROR(RANK(AE114,AE70:AE123,1)+(AM114/100),"")</f>
        <v/>
      </c>
      <c r="AR114" s="32" t="str">
        <f>IF(G114="","",COUNTIFS(C70:C123,C114,AM70:AM123,"&lt;"&amp;AM114)+1)</f>
        <v/>
      </c>
      <c r="AS114" s="32" t="str">
        <f>IF(G114="","",COUNTIFS(C70:C123,C114,AN70:AN123,"&lt;"&amp;AN114)+1)</f>
        <v/>
      </c>
      <c r="AT114" s="32" t="str">
        <f>IF(G114="","",COUNTIFS(C70:C123,C114,AO70:AO123,"&lt;"&amp;AO114)+1)</f>
        <v/>
      </c>
      <c r="AU114" s="32" t="str">
        <f>IF(G114="","",COUNTIFS(C70:C123,C114,AP70:AP123,"&lt;"&amp;AP114)+1)</f>
        <v/>
      </c>
      <c r="AV114" s="32" t="str">
        <f>IF(G114="","",SUMIF(AR69:AU69,$AV$3,AR114:AU114))</f>
        <v/>
      </c>
      <c r="AX114" s="32" t="str">
        <f>IF(G114="","",COUNTIFS(D70:D123,D114,AM70:AM123,"&lt;"&amp;AM114)+1)</f>
        <v/>
      </c>
      <c r="AY114" s="32" t="str">
        <f>IF(G114="","",COUNTIFS(D70:D123,D114,AN70:AN123,"&lt;"&amp;AN114)+1)</f>
        <v/>
      </c>
      <c r="AZ114" s="32" t="str">
        <f>IF(G114="","",COUNTIFS(D70:D123,D114,AO70:AO123,"&lt;"&amp;AO114)+1)</f>
        <v/>
      </c>
      <c r="BA114" s="32" t="str">
        <f>IF(G114="","",COUNTIFS(D70:D123,D114,AP70:AP123,"&lt;"&amp;AP114)+1)</f>
        <v/>
      </c>
      <c r="BB114" s="32" t="str">
        <f>IF(M114="","",SUMIF(AX69:BA69,$BB$3,AX114:BA114))</f>
        <v/>
      </c>
    </row>
    <row r="115" spans="1:54" x14ac:dyDescent="0.35">
      <c r="A115" t="str">
        <f t="shared" si="21"/>
        <v>CARFAX-</v>
      </c>
      <c r="B115" t="str">
        <f t="shared" si="27"/>
        <v/>
      </c>
      <c r="C115" t="str">
        <f>IFERROR(VLOOKUP(G115,KEY!$D$6:$F$76,2,),"")</f>
        <v/>
      </c>
      <c r="D115" t="str">
        <f>IFERROR(VLOOKUP(G115,KEY!$D$6:$F$76,3,),"")</f>
        <v/>
      </c>
      <c r="E115" t="str">
        <f t="shared" si="28"/>
        <v/>
      </c>
      <c r="F115" t="str">
        <f t="shared" si="29"/>
        <v/>
      </c>
      <c r="H115" s="386" t="str">
        <f>IF(G115="","",SUMIFS(INP_EOMDATA!I$4:I$2503,INP_EOMDATA!$F$4:$F$2503,$A115))</f>
        <v/>
      </c>
      <c r="I115" s="387" t="str">
        <f>IF(G115="","",SUMIFS(INP_EOMDATA!J$4:J$2503,INP_EOMDATA!$F$4:$F$2503,$A115))</f>
        <v/>
      </c>
      <c r="J115" s="388"/>
      <c r="K115" s="389"/>
      <c r="L115" s="387" t="str">
        <f>IF(G115="","",SUMIFS(INP_EOMDATA!K$4:K$2503,INP_EOMDATA!$F$4:$F$2503,$A115))</f>
        <v/>
      </c>
      <c r="M115" s="390" t="str">
        <f>IF(G115="","",SUMIFS(INP_EOMDATA!L$4:L$2503,INP_EOMDATA!$F$4:$F$2503,$A115))</f>
        <v/>
      </c>
      <c r="N115" s="391"/>
      <c r="O115" s="386" t="str">
        <f>IF(G115="","",SUMIFS(INP_EOMDATA!M$4:M$2503,INP_EOMDATA!$F$4:$F$2503,$A115))</f>
        <v/>
      </c>
      <c r="P115" s="387" t="str">
        <f>IF(G115="","",SUMIFS(INP_EOMDATA!N$4:N$2503,INP_EOMDATA!$F$4:$F$2503,$A115)-O115)</f>
        <v/>
      </c>
      <c r="Q115" s="387" t="str">
        <f>IF(G115="","",SUMIFS(INP_EOMDATA!O$4:O$2503,INP_EOMDATA!$F$4:$F$2503,$A115))</f>
        <v/>
      </c>
      <c r="R115" s="387" t="str">
        <f>IF(G115="","",SUMIFS(INP_EOMDATA!P$4:P$2503,INP_EOMDATA!$F$4:$F$2503,$A115))</f>
        <v/>
      </c>
      <c r="S115" s="387" t="str">
        <f>IF(G115="","",SUMIFS(INP_EOMDATA!Q$4:Q$2503,INP_EOMDATA!$F$4:$F$2503,$A115))</f>
        <v/>
      </c>
      <c r="T115" s="392" t="str">
        <f>IF(G115="","",SUMIFS(INP_EOMDATA!R$4:R$2503,INP_EOMDATA!$F$4:$F$2503,$A115))</f>
        <v/>
      </c>
      <c r="U115" s="386" t="str">
        <f>IF(G115="","",SUMIFS(INP_EOMDATA!S$4:S$2503,INP_EOMDATA!$F$4:$F$2503,$A115))</f>
        <v/>
      </c>
      <c r="V115" s="392" t="str">
        <f>IF(G115="","",SUMIFS(INP_EOMDATA!T$4:T$2503,INP_EOMDATA!$F$4:$F$2503,$A115))</f>
        <v/>
      </c>
      <c r="W115" s="387" t="str">
        <f>IF(G115="","",SUMIFS(INP_EOMDATA!U$4:U$2503,INP_EOMDATA!$F$4:$F$2503,$A115))</f>
        <v/>
      </c>
      <c r="X115" s="392" t="str">
        <f>IF(G115="","",SUMIFS(INP_EOMDATA!V$4:V$2503,INP_EOMDATA!$F$4:$F$2503,$A115))</f>
        <v/>
      </c>
      <c r="Y115" s="387" t="str">
        <f>IF(G115="","",SUMIFS(INP_EOMDATA!W$4:W$2503,INP_EOMDATA!$F$4:$F$2503,$A115))</f>
        <v/>
      </c>
      <c r="Z115" s="393" t="str">
        <f>IF(G115="","",SUMIFS(INP_EOMDATA!X$4:X$2503,INP_EOMDATA!$F$4:$F$2503,$A115))</f>
        <v/>
      </c>
      <c r="AA115" s="393" t="str">
        <f>IF(G115="","",SUMIFS(INP_EOMDATA!Y$4:Y$2503,INP_EOMDATA!$F$4:$F$2503,$A115))</f>
        <v/>
      </c>
      <c r="AB115" s="393" t="str">
        <f>IF(G115="","",SUMIFS(INP_EOMDATA!Z$4:Z$2503,INP_EOMDATA!$F$4:$F$2503,$A115))</f>
        <v/>
      </c>
      <c r="AC115" s="393" t="str">
        <f>IF(G115="","",SUMIFS(WORKSHEET_VC!AQ$5:AQ$73,WORKSHEET_VC!$AN$5:$AN$73,$G115))</f>
        <v/>
      </c>
      <c r="AD115" s="393" t="str">
        <f t="shared" si="30"/>
        <v/>
      </c>
      <c r="AE115" s="393" t="str">
        <f t="shared" si="31"/>
        <v/>
      </c>
      <c r="AF115" s="393" t="str">
        <f t="shared" si="32"/>
        <v/>
      </c>
      <c r="AG115" s="15"/>
      <c r="AM115" s="32" t="str">
        <f>IF(G115="","",COUNTIF(G70:G124,"&lt;"&amp;G115)+1)</f>
        <v/>
      </c>
      <c r="AN115" s="32" t="str">
        <f>IFERROR(RANK(T115,T70:T123,0)+(AM115/100),"")</f>
        <v/>
      </c>
      <c r="AO115" s="32" t="str">
        <f>IFERROR(RANK(AD115,AD70:AD123,1)+(AM115/100),"")</f>
        <v/>
      </c>
      <c r="AP115" s="32" t="str">
        <f>IFERROR(RANK(AE115,AE70:AE123,1)+(AM115/100),"")</f>
        <v/>
      </c>
      <c r="AR115" s="32" t="str">
        <f>IF(G115="","",COUNTIFS(C70:C123,C115,AM70:AM123,"&lt;"&amp;AM115)+1)</f>
        <v/>
      </c>
      <c r="AS115" s="32" t="str">
        <f>IF(G115="","",COUNTIFS(C70:C123,C115,AN70:AN123,"&lt;"&amp;AN115)+1)</f>
        <v/>
      </c>
      <c r="AT115" s="32" t="str">
        <f>IF(G115="","",COUNTIFS(C70:C123,C115,AO70:AO123,"&lt;"&amp;AO115)+1)</f>
        <v/>
      </c>
      <c r="AU115" s="32" t="str">
        <f>IF(G115="","",COUNTIFS(C70:C123,C115,AP70:AP123,"&lt;"&amp;AP115)+1)</f>
        <v/>
      </c>
      <c r="AV115" s="32" t="str">
        <f>IF(G115="","",SUMIF(AR69:AU69,$AV$3,AR115:AU115))</f>
        <v/>
      </c>
      <c r="AX115" s="32" t="str">
        <f>IF(G115="","",COUNTIFS(D70:D123,D115,AM70:AM123,"&lt;"&amp;AM115)+1)</f>
        <v/>
      </c>
      <c r="AY115" s="32" t="str">
        <f>IF(G115="","",COUNTIFS(D70:D123,D115,AN70:AN123,"&lt;"&amp;AN115)+1)</f>
        <v/>
      </c>
      <c r="AZ115" s="32" t="str">
        <f>IF(G115="","",COUNTIFS(D70:D123,D115,AO70:AO123,"&lt;"&amp;AO115)+1)</f>
        <v/>
      </c>
      <c r="BA115" s="32" t="str">
        <f>IF(G115="","",COUNTIFS(D70:D123,D115,AP70:AP123,"&lt;"&amp;AP115)+1)</f>
        <v/>
      </c>
      <c r="BB115" s="32" t="str">
        <f>IF(M115="","",SUMIF(AX69:BA69,$BB$3,AX115:BA115))</f>
        <v/>
      </c>
    </row>
    <row r="116" spans="1:54" x14ac:dyDescent="0.35">
      <c r="A116" t="str">
        <f t="shared" si="21"/>
        <v>CARFAX-</v>
      </c>
      <c r="B116" t="str">
        <f t="shared" si="27"/>
        <v/>
      </c>
      <c r="C116" t="str">
        <f>IFERROR(VLOOKUP(G116,KEY!$D$6:$F$76,2,),"")</f>
        <v/>
      </c>
      <c r="D116" t="str">
        <f>IFERROR(VLOOKUP(G116,KEY!$D$6:$F$76,3,),"")</f>
        <v/>
      </c>
      <c r="E116" t="str">
        <f t="shared" si="28"/>
        <v/>
      </c>
      <c r="F116" t="str">
        <f t="shared" si="29"/>
        <v/>
      </c>
      <c r="H116" s="386" t="str">
        <f>IF(G116="","",SUMIFS(INP_EOMDATA!I$4:I$2503,INP_EOMDATA!$F$4:$F$2503,$A116))</f>
        <v/>
      </c>
      <c r="I116" s="387" t="str">
        <f>IF(G116="","",SUMIFS(INP_EOMDATA!J$4:J$2503,INP_EOMDATA!$F$4:$F$2503,$A116))</f>
        <v/>
      </c>
      <c r="J116" s="388"/>
      <c r="K116" s="389"/>
      <c r="L116" s="387" t="str">
        <f>IF(G116="","",SUMIFS(INP_EOMDATA!K$4:K$2503,INP_EOMDATA!$F$4:$F$2503,$A116))</f>
        <v/>
      </c>
      <c r="M116" s="390" t="str">
        <f>IF(G116="","",SUMIFS(INP_EOMDATA!L$4:L$2503,INP_EOMDATA!$F$4:$F$2503,$A116))</f>
        <v/>
      </c>
      <c r="N116" s="391"/>
      <c r="O116" s="386" t="str">
        <f>IF(G116="","",SUMIFS(INP_EOMDATA!M$4:M$2503,INP_EOMDATA!$F$4:$F$2503,$A116))</f>
        <v/>
      </c>
      <c r="P116" s="387" t="str">
        <f>IF(G116="","",SUMIFS(INP_EOMDATA!N$4:N$2503,INP_EOMDATA!$F$4:$F$2503,$A116)-O116)</f>
        <v/>
      </c>
      <c r="Q116" s="387" t="str">
        <f>IF(G116="","",SUMIFS(INP_EOMDATA!O$4:O$2503,INP_EOMDATA!$F$4:$F$2503,$A116))</f>
        <v/>
      </c>
      <c r="R116" s="387" t="str">
        <f>IF(G116="","",SUMIFS(INP_EOMDATA!P$4:P$2503,INP_EOMDATA!$F$4:$F$2503,$A116))</f>
        <v/>
      </c>
      <c r="S116" s="387" t="str">
        <f>IF(G116="","",SUMIFS(INP_EOMDATA!Q$4:Q$2503,INP_EOMDATA!$F$4:$F$2503,$A116))</f>
        <v/>
      </c>
      <c r="T116" s="392" t="str">
        <f>IF(G116="","",SUMIFS(INP_EOMDATA!R$4:R$2503,INP_EOMDATA!$F$4:$F$2503,$A116))</f>
        <v/>
      </c>
      <c r="U116" s="386" t="str">
        <f>IF(G116="","",SUMIFS(INP_EOMDATA!S$4:S$2503,INP_EOMDATA!$F$4:$F$2503,$A116))</f>
        <v/>
      </c>
      <c r="V116" s="392" t="str">
        <f>IF(G116="","",SUMIFS(INP_EOMDATA!T$4:T$2503,INP_EOMDATA!$F$4:$F$2503,$A116))</f>
        <v/>
      </c>
      <c r="W116" s="387" t="str">
        <f>IF(G116="","",SUMIFS(INP_EOMDATA!U$4:U$2503,INP_EOMDATA!$F$4:$F$2503,$A116))</f>
        <v/>
      </c>
      <c r="X116" s="392" t="str">
        <f>IF(G116="","",SUMIFS(INP_EOMDATA!V$4:V$2503,INP_EOMDATA!$F$4:$F$2503,$A116))</f>
        <v/>
      </c>
      <c r="Y116" s="387" t="str">
        <f>IF(G116="","",SUMIFS(INP_EOMDATA!W$4:W$2503,INP_EOMDATA!$F$4:$F$2503,$A116))</f>
        <v/>
      </c>
      <c r="Z116" s="393" t="str">
        <f>IF(G116="","",SUMIFS(INP_EOMDATA!X$4:X$2503,INP_EOMDATA!$F$4:$F$2503,$A116))</f>
        <v/>
      </c>
      <c r="AA116" s="393" t="str">
        <f>IF(G116="","",SUMIFS(INP_EOMDATA!Y$4:Y$2503,INP_EOMDATA!$F$4:$F$2503,$A116))</f>
        <v/>
      </c>
      <c r="AB116" s="393" t="str">
        <f>IF(G116="","",SUMIFS(INP_EOMDATA!Z$4:Z$2503,INP_EOMDATA!$F$4:$F$2503,$A116))</f>
        <v/>
      </c>
      <c r="AC116" s="393" t="str">
        <f>IF(G116="","",SUMIFS(WORKSHEET_VC!AQ$5:AQ$73,WORKSHEET_VC!$AN$5:$AN$73,$G116))</f>
        <v/>
      </c>
      <c r="AD116" s="393" t="str">
        <f t="shared" si="30"/>
        <v/>
      </c>
      <c r="AE116" s="393" t="str">
        <f t="shared" si="31"/>
        <v/>
      </c>
      <c r="AF116" s="393" t="str">
        <f t="shared" si="32"/>
        <v/>
      </c>
      <c r="AG116" s="15"/>
      <c r="AM116" s="32" t="str">
        <f>IF(G116="","",COUNTIF(G70:G124,"&lt;"&amp;G116)+1)</f>
        <v/>
      </c>
      <c r="AN116" s="32" t="str">
        <f>IFERROR(RANK(T116,T70:T123,0)+(AM116/100),"")</f>
        <v/>
      </c>
      <c r="AO116" s="32" t="str">
        <f>IFERROR(RANK(AD116,AD70:AD123,1)+(AM116/100),"")</f>
        <v/>
      </c>
      <c r="AP116" s="32" t="str">
        <f>IFERROR(RANK(AE116,AE70:AE123,1)+(AM116/100),"")</f>
        <v/>
      </c>
      <c r="AR116" s="32" t="str">
        <f>IF(G116="","",COUNTIFS(C70:C123,C116,AM70:AM123,"&lt;"&amp;AM116)+1)</f>
        <v/>
      </c>
      <c r="AS116" s="32" t="str">
        <f>IF(G116="","",COUNTIFS(C70:C123,C116,AN70:AN123,"&lt;"&amp;AN116)+1)</f>
        <v/>
      </c>
      <c r="AT116" s="32" t="str">
        <f>IF(G116="","",COUNTIFS(C70:C123,C116,AO70:AO123,"&lt;"&amp;AO116)+1)</f>
        <v/>
      </c>
      <c r="AU116" s="32" t="str">
        <f>IF(G116="","",COUNTIFS(C70:C123,C116,AP70:AP123,"&lt;"&amp;AP116)+1)</f>
        <v/>
      </c>
      <c r="AV116" s="32" t="str">
        <f>IF(G116="","",SUMIF(AR69:AU69,$AV$3,AR116:AU116))</f>
        <v/>
      </c>
      <c r="AX116" s="32" t="str">
        <f>IF(G116="","",COUNTIFS(D70:D123,D116,AM70:AM123,"&lt;"&amp;AM116)+1)</f>
        <v/>
      </c>
      <c r="AY116" s="32" t="str">
        <f>IF(G116="","",COUNTIFS(D70:D123,D116,AN70:AN123,"&lt;"&amp;AN116)+1)</f>
        <v/>
      </c>
      <c r="AZ116" s="32" t="str">
        <f>IF(G116="","",COUNTIFS(D70:D123,D116,AO70:AO123,"&lt;"&amp;AO116)+1)</f>
        <v/>
      </c>
      <c r="BA116" s="32" t="str">
        <f>IF(G116="","",COUNTIFS(D70:D123,D116,AP70:AP123,"&lt;"&amp;AP116)+1)</f>
        <v/>
      </c>
      <c r="BB116" s="32" t="str">
        <f>IF(M116="","",SUMIF(AX69:BA69,$BB$3,AX116:BA116))</f>
        <v/>
      </c>
    </row>
    <row r="117" spans="1:54" ht="15.5" x14ac:dyDescent="0.35">
      <c r="A117" t="str">
        <f t="shared" si="21"/>
        <v>CARFAX-</v>
      </c>
      <c r="B117" t="str">
        <f t="shared" si="27"/>
        <v/>
      </c>
      <c r="C117" t="str">
        <f>IFERROR(VLOOKUP(G117,KEY!$D$6:$F$76,2,),"")</f>
        <v/>
      </c>
      <c r="D117" t="str">
        <f>IFERROR(VLOOKUP(G117,KEY!$D$6:$F$76,3,),"")</f>
        <v/>
      </c>
      <c r="E117" t="str">
        <f t="shared" si="28"/>
        <v/>
      </c>
      <c r="F117" t="str">
        <f t="shared" si="29"/>
        <v/>
      </c>
      <c r="G117" s="377"/>
      <c r="H117" s="386" t="str">
        <f>IF(G117="","",SUMIFS(INP_EOMDATA!I$4:I$2503,INP_EOMDATA!$F$4:$F$2503,$A117))</f>
        <v/>
      </c>
      <c r="I117" s="387" t="str">
        <f>IF(G117="","",SUMIFS(INP_EOMDATA!J$4:J$2503,INP_EOMDATA!$F$4:$F$2503,$A117))</f>
        <v/>
      </c>
      <c r="J117" s="388"/>
      <c r="K117" s="389"/>
      <c r="L117" s="387" t="str">
        <f>IF(G117="","",SUMIFS(INP_EOMDATA!K$4:K$2503,INP_EOMDATA!$F$4:$F$2503,$A117))</f>
        <v/>
      </c>
      <c r="M117" s="390" t="str">
        <f>IF(G117="","",SUMIFS(INP_EOMDATA!L$4:L$2503,INP_EOMDATA!$F$4:$F$2503,$A117))</f>
        <v/>
      </c>
      <c r="N117" s="391"/>
      <c r="O117" s="386" t="str">
        <f>IF(G117="","",SUMIFS(INP_EOMDATA!M$4:M$2503,INP_EOMDATA!$F$4:$F$2503,$A117))</f>
        <v/>
      </c>
      <c r="P117" s="387" t="str">
        <f>IF(G117="","",SUMIFS(INP_EOMDATA!N$4:N$2503,INP_EOMDATA!$F$4:$F$2503,$A117)-O117)</f>
        <v/>
      </c>
      <c r="Q117" s="387" t="str">
        <f>IF(G117="","",SUMIFS(INP_EOMDATA!O$4:O$2503,INP_EOMDATA!$F$4:$F$2503,$A117))</f>
        <v/>
      </c>
      <c r="R117" s="387" t="str">
        <f>IF(G117="","",SUMIFS(INP_EOMDATA!P$4:P$2503,INP_EOMDATA!$F$4:$F$2503,$A117))</f>
        <v/>
      </c>
      <c r="S117" s="387" t="str">
        <f>IF(G117="","",SUMIFS(INP_EOMDATA!Q$4:Q$2503,INP_EOMDATA!$F$4:$F$2503,$A117))</f>
        <v/>
      </c>
      <c r="T117" s="392" t="str">
        <f>IF(G117="","",SUMIFS(INP_EOMDATA!R$4:R$2503,INP_EOMDATA!$F$4:$F$2503,$A117))</f>
        <v/>
      </c>
      <c r="U117" s="386" t="str">
        <f>IF(G117="","",SUMIFS(INP_EOMDATA!S$4:S$2503,INP_EOMDATA!$F$4:$F$2503,$A117))</f>
        <v/>
      </c>
      <c r="V117" s="392" t="str">
        <f>IF(G117="","",SUMIFS(INP_EOMDATA!T$4:T$2503,INP_EOMDATA!$F$4:$F$2503,$A117))</f>
        <v/>
      </c>
      <c r="W117" s="387" t="str">
        <f>IF(G117="","",SUMIFS(INP_EOMDATA!U$4:U$2503,INP_EOMDATA!$F$4:$F$2503,$A117))</f>
        <v/>
      </c>
      <c r="X117" s="392" t="str">
        <f>IF(G117="","",SUMIFS(INP_EOMDATA!V$4:V$2503,INP_EOMDATA!$F$4:$F$2503,$A117))</f>
        <v/>
      </c>
      <c r="Y117" s="387" t="str">
        <f>IF(G117="","",SUMIFS(INP_EOMDATA!W$4:W$2503,INP_EOMDATA!$F$4:$F$2503,$A117))</f>
        <v/>
      </c>
      <c r="Z117" s="393" t="str">
        <f>IF(G117="","",SUMIFS(INP_EOMDATA!X$4:X$2503,INP_EOMDATA!$F$4:$F$2503,$A117))</f>
        <v/>
      </c>
      <c r="AA117" s="393" t="str">
        <f>IF(G117="","",SUMIFS(INP_EOMDATA!Y$4:Y$2503,INP_EOMDATA!$F$4:$F$2503,$A117))</f>
        <v/>
      </c>
      <c r="AB117" s="393" t="str">
        <f>IF(G117="","",SUMIFS(INP_EOMDATA!Z$4:Z$2503,INP_EOMDATA!$F$4:$F$2503,$A117))</f>
        <v/>
      </c>
      <c r="AC117" s="393" t="str">
        <f>IF(G117="","",SUMIFS(WORKSHEET_VC!AQ$5:AQ$73,WORKSHEET_VC!$AN$5:$AN$73,$G117))</f>
        <v/>
      </c>
      <c r="AD117" s="393" t="str">
        <f t="shared" si="30"/>
        <v/>
      </c>
      <c r="AE117" s="393" t="str">
        <f t="shared" si="31"/>
        <v/>
      </c>
      <c r="AF117" s="393" t="str">
        <f t="shared" si="32"/>
        <v/>
      </c>
      <c r="AG117" s="15"/>
      <c r="AM117" s="32" t="str">
        <f>IF(G117="","",COUNTIF(G70:G124,"&lt;"&amp;G117)+1)</f>
        <v/>
      </c>
      <c r="AN117" s="32" t="str">
        <f>IFERROR(RANK(T117,T70:T123,0)+(AM117/100),"")</f>
        <v/>
      </c>
      <c r="AO117" s="32" t="str">
        <f>IFERROR(RANK(AD117,AD70:AD123,1)+(AM117/100),"")</f>
        <v/>
      </c>
      <c r="AP117" s="32" t="str">
        <f>IFERROR(RANK(AE117,AE70:AE123,1)+(AM117/100),"")</f>
        <v/>
      </c>
      <c r="AR117" s="32" t="str">
        <f>IF(G117="","",COUNTIFS(C70:C123,C117,AM70:AM123,"&lt;"&amp;AM117)+1)</f>
        <v/>
      </c>
      <c r="AS117" s="32" t="str">
        <f>IF(G117="","",COUNTIFS(C70:C123,C117,AN70:AN123,"&lt;"&amp;AN117)+1)</f>
        <v/>
      </c>
      <c r="AT117" s="32" t="str">
        <f>IF(G117="","",COUNTIFS(C70:C123,C117,AO70:AO123,"&lt;"&amp;AO117)+1)</f>
        <v/>
      </c>
      <c r="AU117" s="32" t="str">
        <f>IF(G117="","",COUNTIFS(C70:C123,C117,AP70:AP123,"&lt;"&amp;AP117)+1)</f>
        <v/>
      </c>
      <c r="AV117" s="32" t="str">
        <f>IF(G117="","",SUMIF(AR69:AU69,$AV$3,AR117:AU117))</f>
        <v/>
      </c>
      <c r="AX117" s="32" t="str">
        <f>IF(G117="","",COUNTIFS(D70:D123,D117,AM70:AM123,"&lt;"&amp;AM117)+1)</f>
        <v/>
      </c>
      <c r="AY117" s="32" t="str">
        <f>IF(G117="","",COUNTIFS(D70:D123,D117,AN70:AN123,"&lt;"&amp;AN117)+1)</f>
        <v/>
      </c>
      <c r="AZ117" s="32" t="str">
        <f>IF(G117="","",COUNTIFS(D70:D123,D117,AO70:AO123,"&lt;"&amp;AO117)+1)</f>
        <v/>
      </c>
      <c r="BA117" s="32" t="str">
        <f>IF(G117="","",COUNTIFS(D70:D123,D117,AP70:AP123,"&lt;"&amp;AP117)+1)</f>
        <v/>
      </c>
      <c r="BB117" s="32" t="str">
        <f>IF(M117="","",SUMIF(AX69:BA69,$BB$3,AX117:BA117))</f>
        <v/>
      </c>
    </row>
    <row r="118" spans="1:54" ht="15.5" x14ac:dyDescent="0.35">
      <c r="A118" t="str">
        <f t="shared" si="21"/>
        <v>CARFAX-</v>
      </c>
      <c r="B118" t="str">
        <f t="shared" si="27"/>
        <v/>
      </c>
      <c r="C118" t="str">
        <f>IFERROR(VLOOKUP(G118,KEY!$D$6:$F$76,2,),"")</f>
        <v/>
      </c>
      <c r="D118" t="str">
        <f>IFERROR(VLOOKUP(G118,KEY!$D$6:$F$76,3,),"")</f>
        <v/>
      </c>
      <c r="E118" t="str">
        <f t="shared" si="28"/>
        <v/>
      </c>
      <c r="F118" t="str">
        <f t="shared" si="29"/>
        <v/>
      </c>
      <c r="G118" s="377"/>
      <c r="H118" s="386" t="str">
        <f>IF(G118="","",SUMIFS(INP_EOMDATA!I$4:I$2503,INP_EOMDATA!$F$4:$F$2503,$A118))</f>
        <v/>
      </c>
      <c r="I118" s="387" t="str">
        <f>IF(G118="","",SUMIFS(INP_EOMDATA!J$4:J$2503,INP_EOMDATA!$F$4:$F$2503,$A118))</f>
        <v/>
      </c>
      <c r="J118" s="388"/>
      <c r="K118" s="389"/>
      <c r="L118" s="387" t="str">
        <f>IF(G118="","",SUMIFS(INP_EOMDATA!K$4:K$2503,INP_EOMDATA!$F$4:$F$2503,$A118))</f>
        <v/>
      </c>
      <c r="M118" s="390" t="str">
        <f>IF(G118="","",SUMIFS(INP_EOMDATA!L$4:L$2503,INP_EOMDATA!$F$4:$F$2503,$A118))</f>
        <v/>
      </c>
      <c r="N118" s="391"/>
      <c r="O118" s="386" t="str">
        <f>IF(G118="","",SUMIFS(INP_EOMDATA!M$4:M$2503,INP_EOMDATA!$F$4:$F$2503,$A118))</f>
        <v/>
      </c>
      <c r="P118" s="387" t="str">
        <f>IF(G118="","",SUMIFS(INP_EOMDATA!N$4:N$2503,INP_EOMDATA!$F$4:$F$2503,$A118)-O118)</f>
        <v/>
      </c>
      <c r="Q118" s="387" t="str">
        <f>IF(G118="","",SUMIFS(INP_EOMDATA!O$4:O$2503,INP_EOMDATA!$F$4:$F$2503,$A118))</f>
        <v/>
      </c>
      <c r="R118" s="387" t="str">
        <f>IF(G118="","",SUMIFS(INP_EOMDATA!P$4:P$2503,INP_EOMDATA!$F$4:$F$2503,$A118))</f>
        <v/>
      </c>
      <c r="S118" s="387" t="str">
        <f>IF(G118="","",SUMIFS(INP_EOMDATA!Q$4:Q$2503,INP_EOMDATA!$F$4:$F$2503,$A118))</f>
        <v/>
      </c>
      <c r="T118" s="392" t="str">
        <f>IF(G118="","",SUMIFS(INP_EOMDATA!R$4:R$2503,INP_EOMDATA!$F$4:$F$2503,$A118))</f>
        <v/>
      </c>
      <c r="U118" s="386" t="str">
        <f>IF(G118="","",SUMIFS(INP_EOMDATA!S$4:S$2503,INP_EOMDATA!$F$4:$F$2503,$A118))</f>
        <v/>
      </c>
      <c r="V118" s="392" t="str">
        <f>IF(G118="","",SUMIFS(INP_EOMDATA!T$4:T$2503,INP_EOMDATA!$F$4:$F$2503,$A118))</f>
        <v/>
      </c>
      <c r="W118" s="387" t="str">
        <f>IF(G118="","",SUMIFS(INP_EOMDATA!U$4:U$2503,INP_EOMDATA!$F$4:$F$2503,$A118))</f>
        <v/>
      </c>
      <c r="X118" s="392" t="str">
        <f>IF(G118="","",SUMIFS(INP_EOMDATA!V$4:V$2503,INP_EOMDATA!$F$4:$F$2503,$A118))</f>
        <v/>
      </c>
      <c r="Y118" s="387" t="str">
        <f>IF(G118="","",SUMIFS(INP_EOMDATA!W$4:W$2503,INP_EOMDATA!$F$4:$F$2503,$A118))</f>
        <v/>
      </c>
      <c r="Z118" s="393" t="str">
        <f>IF(G118="","",SUMIFS(INP_EOMDATA!X$4:X$2503,INP_EOMDATA!$F$4:$F$2503,$A118))</f>
        <v/>
      </c>
      <c r="AA118" s="393" t="str">
        <f>IF(G118="","",SUMIFS(INP_EOMDATA!Y$4:Y$2503,INP_EOMDATA!$F$4:$F$2503,$A118))</f>
        <v/>
      </c>
      <c r="AB118" s="393" t="str">
        <f>IF(G118="","",SUMIFS(INP_EOMDATA!Z$4:Z$2503,INP_EOMDATA!$F$4:$F$2503,$A118))</f>
        <v/>
      </c>
      <c r="AC118" s="393" t="str">
        <f>IF(G118="","",SUMIFS(WORKSHEET_VC!AQ$5:AQ$73,WORKSHEET_VC!$AN$5:$AN$73,$G118))</f>
        <v/>
      </c>
      <c r="AD118" s="393" t="str">
        <f t="shared" si="30"/>
        <v/>
      </c>
      <c r="AE118" s="393" t="str">
        <f t="shared" si="31"/>
        <v/>
      </c>
      <c r="AF118" s="393" t="str">
        <f t="shared" si="32"/>
        <v/>
      </c>
      <c r="AG118" s="15"/>
      <c r="AM118" s="32" t="str">
        <f>IF(G118="","",COUNTIF(G70:G124,"&lt;"&amp;G118)+1)</f>
        <v/>
      </c>
      <c r="AN118" s="32" t="str">
        <f>IFERROR(RANK(T118,T70:T123,0)+(AM118/100),"")</f>
        <v/>
      </c>
      <c r="AO118" s="32" t="str">
        <f>IFERROR(RANK(AD118,AD70:AD123,1)+(AM118/100),"")</f>
        <v/>
      </c>
      <c r="AP118" s="32" t="str">
        <f>IFERROR(RANK(AE118,AE70:AE123,1)+(AM118/100),"")</f>
        <v/>
      </c>
      <c r="AR118" s="32" t="str">
        <f>IF(G118="","",COUNTIFS(C70:C123,C118,AM70:AM123,"&lt;"&amp;AM118)+1)</f>
        <v/>
      </c>
      <c r="AS118" s="32" t="str">
        <f>IF(G118="","",COUNTIFS(C70:C123,C118,AN70:AN123,"&lt;"&amp;AN118)+1)</f>
        <v/>
      </c>
      <c r="AT118" s="32" t="str">
        <f>IF(G118="","",COUNTIFS(C70:C123,C118,AO70:AO123,"&lt;"&amp;AO118)+1)</f>
        <v/>
      </c>
      <c r="AU118" s="32" t="str">
        <f>IF(G118="","",COUNTIFS(C70:C123,C118,AP70:AP123,"&lt;"&amp;AP118)+1)</f>
        <v/>
      </c>
      <c r="AV118" s="32" t="str">
        <f>IF(G118="","",SUMIF(AR69:AU69,$AV$3,AR118:AU118))</f>
        <v/>
      </c>
      <c r="AX118" s="32" t="str">
        <f>IF(G118="","",COUNTIFS(D70:D123,D118,AM70:AM123,"&lt;"&amp;AM118)+1)</f>
        <v/>
      </c>
      <c r="AY118" s="32" t="str">
        <f>IF(G118="","",COUNTIFS(D70:D123,D118,AN70:AN123,"&lt;"&amp;AN118)+1)</f>
        <v/>
      </c>
      <c r="AZ118" s="32" t="str">
        <f>IF(G118="","",COUNTIFS(D70:D123,D118,AO70:AO123,"&lt;"&amp;AO118)+1)</f>
        <v/>
      </c>
      <c r="BA118" s="32" t="str">
        <f>IF(G118="","",COUNTIFS(D70:D123,D118,AP70:AP123,"&lt;"&amp;AP118)+1)</f>
        <v/>
      </c>
      <c r="BB118" s="32" t="str">
        <f>IF(M118="","",SUMIF(AX69:BA69,$BB$3,AX118:BA118))</f>
        <v/>
      </c>
    </row>
    <row r="119" spans="1:54" x14ac:dyDescent="0.35">
      <c r="A119" t="str">
        <f t="shared" si="21"/>
        <v>CARFAX-</v>
      </c>
      <c r="B119" t="str">
        <f t="shared" si="27"/>
        <v/>
      </c>
      <c r="C119" t="str">
        <f>IFERROR(VLOOKUP(G119,KEY!$D$6:$F$76,2,),"")</f>
        <v/>
      </c>
      <c r="D119" t="str">
        <f>IFERROR(VLOOKUP(G119,KEY!$D$6:$F$76,3,),"")</f>
        <v/>
      </c>
      <c r="E119" t="str">
        <f t="shared" si="28"/>
        <v/>
      </c>
      <c r="F119" t="str">
        <f t="shared" si="29"/>
        <v/>
      </c>
      <c r="H119" s="386" t="str">
        <f>IF(G119="","",SUMIFS(INP_EOMDATA!I$4:I$2503,INP_EOMDATA!$F$4:$F$2503,$A119))</f>
        <v/>
      </c>
      <c r="I119" s="387" t="str">
        <f>IF(G119="","",SUMIFS(INP_EOMDATA!J$4:J$2503,INP_EOMDATA!$F$4:$F$2503,$A119))</f>
        <v/>
      </c>
      <c r="J119" s="388"/>
      <c r="K119" s="389"/>
      <c r="L119" s="387" t="str">
        <f>IF(G119="","",SUMIFS(INP_EOMDATA!K$4:K$2503,INP_EOMDATA!$F$4:$F$2503,$A119))</f>
        <v/>
      </c>
      <c r="M119" s="390" t="str">
        <f>IF(G119="","",SUMIFS(INP_EOMDATA!L$4:L$2503,INP_EOMDATA!$F$4:$F$2503,$A119))</f>
        <v/>
      </c>
      <c r="N119" s="391"/>
      <c r="O119" s="386" t="str">
        <f>IF(G119="","",SUMIFS(INP_EOMDATA!M$4:M$2503,INP_EOMDATA!$F$4:$F$2503,$A119))</f>
        <v/>
      </c>
      <c r="P119" s="387" t="str">
        <f>IF(G119="","",SUMIFS(INP_EOMDATA!N$4:N$2503,INP_EOMDATA!$F$4:$F$2503,$A119)-O119)</f>
        <v/>
      </c>
      <c r="Q119" s="387" t="str">
        <f>IF(G119="","",SUMIFS(INP_EOMDATA!O$4:O$2503,INP_EOMDATA!$F$4:$F$2503,$A119))</f>
        <v/>
      </c>
      <c r="R119" s="387" t="str">
        <f>IF(G119="","",SUMIFS(INP_EOMDATA!P$4:P$2503,INP_EOMDATA!$F$4:$F$2503,$A119))</f>
        <v/>
      </c>
      <c r="S119" s="387" t="str">
        <f>IF(G119="","",SUMIFS(INP_EOMDATA!Q$4:Q$2503,INP_EOMDATA!$F$4:$F$2503,$A119))</f>
        <v/>
      </c>
      <c r="T119" s="392" t="str">
        <f>IF(G119="","",SUMIFS(INP_EOMDATA!R$4:R$2503,INP_EOMDATA!$F$4:$F$2503,$A119))</f>
        <v/>
      </c>
      <c r="U119" s="386" t="str">
        <f>IF(G119="","",SUMIFS(INP_EOMDATA!S$4:S$2503,INP_EOMDATA!$F$4:$F$2503,$A119))</f>
        <v/>
      </c>
      <c r="V119" s="392" t="str">
        <f>IF(G119="","",SUMIFS(INP_EOMDATA!T$4:T$2503,INP_EOMDATA!$F$4:$F$2503,$A119))</f>
        <v/>
      </c>
      <c r="W119" s="387" t="str">
        <f>IF(G119="","",SUMIFS(INP_EOMDATA!U$4:U$2503,INP_EOMDATA!$F$4:$F$2503,$A119))</f>
        <v/>
      </c>
      <c r="X119" s="392" t="str">
        <f>IF(G119="","",SUMIFS(INP_EOMDATA!V$4:V$2503,INP_EOMDATA!$F$4:$F$2503,$A119))</f>
        <v/>
      </c>
      <c r="Y119" s="387" t="str">
        <f>IF(G119="","",SUMIFS(INP_EOMDATA!W$4:W$2503,INP_EOMDATA!$F$4:$F$2503,$A119))</f>
        <v/>
      </c>
      <c r="Z119" s="393" t="str">
        <f>IF(G119="","",SUMIFS(INP_EOMDATA!X$4:X$2503,INP_EOMDATA!$F$4:$F$2503,$A119))</f>
        <v/>
      </c>
      <c r="AA119" s="393" t="str">
        <f>IF(G119="","",SUMIFS(INP_EOMDATA!Y$4:Y$2503,INP_EOMDATA!$F$4:$F$2503,$A119))</f>
        <v/>
      </c>
      <c r="AB119" s="393" t="str">
        <f>IF(G119="","",SUMIFS(INP_EOMDATA!Z$4:Z$2503,INP_EOMDATA!$F$4:$F$2503,$A119))</f>
        <v/>
      </c>
      <c r="AC119" s="393" t="str">
        <f>IF(G119="","",SUMIFS(WORKSHEET_VC!AQ$5:AQ$73,WORKSHEET_VC!$AN$5:$AN$73,$G119))</f>
        <v/>
      </c>
      <c r="AD119" s="393" t="str">
        <f t="shared" si="30"/>
        <v/>
      </c>
      <c r="AE119" s="393" t="str">
        <f t="shared" si="31"/>
        <v/>
      </c>
      <c r="AF119" s="393" t="str">
        <f t="shared" si="32"/>
        <v/>
      </c>
      <c r="AG119" s="15"/>
      <c r="AM119" s="32" t="str">
        <f>IF(G119="","",COUNTIF(G70:G124,"&lt;"&amp;G119)+1)</f>
        <v/>
      </c>
      <c r="AN119" s="32" t="str">
        <f>IFERROR(RANK(T119,T70:T123,0)+(AM119/100),"")</f>
        <v/>
      </c>
      <c r="AO119" s="32" t="str">
        <f>IFERROR(RANK(AD119,AD70:AD123,1)+(AM119/100),"")</f>
        <v/>
      </c>
      <c r="AP119" s="32" t="str">
        <f>IFERROR(RANK(AE119,AE70:AE123,1)+(AM119/100),"")</f>
        <v/>
      </c>
      <c r="AR119" s="32" t="str">
        <f>IF(G119="","",COUNTIFS(C70:C123,C119,AM70:AM123,"&lt;"&amp;AM119)+1)</f>
        <v/>
      </c>
      <c r="AS119" s="32" t="str">
        <f>IF(G119="","",COUNTIFS(C70:C123,C119,AN70:AN123,"&lt;"&amp;AN119)+1)</f>
        <v/>
      </c>
      <c r="AT119" s="32" t="str">
        <f>IF(G119="","",COUNTIFS(C70:C123,C119,AO70:AO123,"&lt;"&amp;AO119)+1)</f>
        <v/>
      </c>
      <c r="AU119" s="32" t="str">
        <f>IF(G119="","",COUNTIFS(C70:C123,C119,AP70:AP123,"&lt;"&amp;AP119)+1)</f>
        <v/>
      </c>
      <c r="AV119" s="32" t="str">
        <f>IF(G119="","",SUMIF(AR69:AU69,$AV$3,AR119:AU119))</f>
        <v/>
      </c>
      <c r="AX119" s="32" t="str">
        <f>IF(G119="","",COUNTIFS(D70:D123,D119,AM70:AM123,"&lt;"&amp;AM119)+1)</f>
        <v/>
      </c>
      <c r="AY119" s="32" t="str">
        <f>IF(G119="","",COUNTIFS(D70:D123,D119,AN70:AN123,"&lt;"&amp;AN119)+1)</f>
        <v/>
      </c>
      <c r="AZ119" s="32" t="str">
        <f>IF(G119="","",COUNTIFS(D70:D123,D119,AO70:AO123,"&lt;"&amp;AO119)+1)</f>
        <v/>
      </c>
      <c r="BA119" s="32" t="str">
        <f>IF(G119="","",COUNTIFS(D70:D123,D119,AP70:AP123,"&lt;"&amp;AP119)+1)</f>
        <v/>
      </c>
      <c r="BB119" s="32" t="str">
        <f>IF(M119="","",SUMIF(AX69:BA69,$BB$3,AX119:BA119))</f>
        <v/>
      </c>
    </row>
    <row r="120" spans="1:54" x14ac:dyDescent="0.35">
      <c r="A120" t="str">
        <f t="shared" si="21"/>
        <v>CARFAX-</v>
      </c>
      <c r="B120" t="str">
        <f t="shared" si="27"/>
        <v/>
      </c>
      <c r="C120" t="str">
        <f>IFERROR(VLOOKUP(G120,KEY!$D$6:$F$76,2,),"")</f>
        <v/>
      </c>
      <c r="D120" t="str">
        <f>IFERROR(VLOOKUP(G120,KEY!$D$6:$F$76,3,),"")</f>
        <v/>
      </c>
      <c r="E120" t="str">
        <f t="shared" si="28"/>
        <v/>
      </c>
      <c r="F120" t="str">
        <f t="shared" si="29"/>
        <v/>
      </c>
      <c r="G120" s="13"/>
      <c r="H120" s="386" t="str">
        <f>IF(G120="","",SUMIFS(INP_EOMDATA!I$4:I$2503,INP_EOMDATA!$F$4:$F$2503,$A120))</f>
        <v/>
      </c>
      <c r="I120" s="387" t="str">
        <f>IF(G120="","",SUMIFS(INP_EOMDATA!J$4:J$2503,INP_EOMDATA!$F$4:$F$2503,$A120))</f>
        <v/>
      </c>
      <c r="J120" s="388"/>
      <c r="K120" s="389"/>
      <c r="L120" s="387" t="str">
        <f>IF(G120="","",SUMIFS(INP_EOMDATA!K$4:K$2503,INP_EOMDATA!$F$4:$F$2503,$A120))</f>
        <v/>
      </c>
      <c r="M120" s="390" t="str">
        <f>IF(G120="","",SUMIFS(INP_EOMDATA!L$4:L$2503,INP_EOMDATA!$F$4:$F$2503,$A120))</f>
        <v/>
      </c>
      <c r="N120" s="391"/>
      <c r="O120" s="386" t="str">
        <f>IF(G120="","",SUMIFS(INP_EOMDATA!M$4:M$2503,INP_EOMDATA!$F$4:$F$2503,$A120))</f>
        <v/>
      </c>
      <c r="P120" s="387" t="str">
        <f>IF(G120="","",SUMIFS(INP_EOMDATA!N$4:N$2503,INP_EOMDATA!$F$4:$F$2503,$A120)-O120)</f>
        <v/>
      </c>
      <c r="Q120" s="387" t="str">
        <f>IF(G120="","",SUMIFS(INP_EOMDATA!O$4:O$2503,INP_EOMDATA!$F$4:$F$2503,$A120))</f>
        <v/>
      </c>
      <c r="R120" s="387" t="str">
        <f>IF(G120="","",SUMIFS(INP_EOMDATA!P$4:P$2503,INP_EOMDATA!$F$4:$F$2503,$A120))</f>
        <v/>
      </c>
      <c r="S120" s="387" t="str">
        <f>IF(G120="","",SUMIFS(INP_EOMDATA!Q$4:Q$2503,INP_EOMDATA!$F$4:$F$2503,$A120))</f>
        <v/>
      </c>
      <c r="T120" s="392" t="str">
        <f>IF(G120="","",SUMIFS(INP_EOMDATA!R$4:R$2503,INP_EOMDATA!$F$4:$F$2503,$A120))</f>
        <v/>
      </c>
      <c r="U120" s="386" t="str">
        <f>IF(G120="","",SUMIFS(INP_EOMDATA!S$4:S$2503,INP_EOMDATA!$F$4:$F$2503,$A120))</f>
        <v/>
      </c>
      <c r="V120" s="392" t="str">
        <f>IF(G120="","",SUMIFS(INP_EOMDATA!T$4:T$2503,INP_EOMDATA!$F$4:$F$2503,$A120))</f>
        <v/>
      </c>
      <c r="W120" s="387" t="str">
        <f>IF(G120="","",SUMIFS(INP_EOMDATA!U$4:U$2503,INP_EOMDATA!$F$4:$F$2503,$A120))</f>
        <v/>
      </c>
      <c r="X120" s="392" t="str">
        <f>IF(G120="","",SUMIFS(INP_EOMDATA!V$4:V$2503,INP_EOMDATA!$F$4:$F$2503,$A120))</f>
        <v/>
      </c>
      <c r="Y120" s="387" t="str">
        <f>IF(G120="","",SUMIFS(INP_EOMDATA!W$4:W$2503,INP_EOMDATA!$F$4:$F$2503,$A120))</f>
        <v/>
      </c>
      <c r="Z120" s="393" t="str">
        <f>IF(G120="","",SUMIFS(INP_EOMDATA!X$4:X$2503,INP_EOMDATA!$F$4:$F$2503,$A120))</f>
        <v/>
      </c>
      <c r="AA120" s="393" t="str">
        <f>IF(G120="","",SUMIFS(INP_EOMDATA!Y$4:Y$2503,INP_EOMDATA!$F$4:$F$2503,$A120))</f>
        <v/>
      </c>
      <c r="AB120" s="393" t="str">
        <f>IF(G120="","",SUMIFS(INP_EOMDATA!Z$4:Z$2503,INP_EOMDATA!$F$4:$F$2503,$A120))</f>
        <v/>
      </c>
      <c r="AC120" s="393" t="str">
        <f>IF(G120="","",SUMIFS(WORKSHEET_VC!AQ$5:AQ$73,WORKSHEET_VC!$AN$5:$AN$73,$G120))</f>
        <v/>
      </c>
      <c r="AD120" s="393" t="str">
        <f t="shared" si="30"/>
        <v/>
      </c>
      <c r="AE120" s="393" t="str">
        <f t="shared" si="31"/>
        <v/>
      </c>
      <c r="AF120" s="393" t="str">
        <f t="shared" si="32"/>
        <v/>
      </c>
      <c r="AG120" s="15"/>
      <c r="AM120" s="32" t="str">
        <f>IF(G120="","",COUNTIF(G70:G124,"&lt;"&amp;G120)+1)</f>
        <v/>
      </c>
      <c r="AN120" s="32" t="str">
        <f>IFERROR(RANK(T120,T70:T123,0)+(AM120/100),"")</f>
        <v/>
      </c>
      <c r="AO120" s="32" t="str">
        <f>IFERROR(RANK(AD120,AD70:AD123,1)+(AM120/100),"")</f>
        <v/>
      </c>
      <c r="AP120" s="32" t="str">
        <f>IFERROR(RANK(AE120,AE70:AE123,1)+(AM120/100),"")</f>
        <v/>
      </c>
      <c r="AR120" s="32" t="str">
        <f>IF(G120="","",COUNTIFS(C70:C123,C120,AM70:AM123,"&lt;"&amp;AM120)+1)</f>
        <v/>
      </c>
      <c r="AS120" s="32" t="str">
        <f>IF(G120="","",COUNTIFS(C70:C123,C120,AN70:AN123,"&lt;"&amp;AN120)+1)</f>
        <v/>
      </c>
      <c r="AT120" s="32" t="str">
        <f>IF(G120="","",COUNTIFS(C70:C123,C120,AO70:AO123,"&lt;"&amp;AO120)+1)</f>
        <v/>
      </c>
      <c r="AU120" s="32" t="str">
        <f>IF(G120="","",COUNTIFS(C70:C123,C120,AP70:AP123,"&lt;"&amp;AP120)+1)</f>
        <v/>
      </c>
      <c r="AV120" s="32" t="str">
        <f>IF(G120="","",SUMIF(AR69:AU69,$AV$3,AR120:AU120))</f>
        <v/>
      </c>
      <c r="AX120" s="32" t="str">
        <f>IF(G120="","",COUNTIFS(D70:D123,D120,AM70:AM123,"&lt;"&amp;AM120)+1)</f>
        <v/>
      </c>
      <c r="AY120" s="32" t="str">
        <f>IF(G120="","",COUNTIFS(D70:D123,D120,AN70:AN123,"&lt;"&amp;AN120)+1)</f>
        <v/>
      </c>
      <c r="AZ120" s="32" t="str">
        <f>IF(G120="","",COUNTIFS(D70:D123,D120,AO70:AO123,"&lt;"&amp;AO120)+1)</f>
        <v/>
      </c>
      <c r="BA120" s="32" t="str">
        <f>IF(G120="","",COUNTIFS(D70:D123,D120,AP70:AP123,"&lt;"&amp;AP120)+1)</f>
        <v/>
      </c>
      <c r="BB120" s="32" t="str">
        <f>IF(M120="","",SUMIF(AX69:BA69,$BB$3,AX120:BA120))</f>
        <v/>
      </c>
    </row>
    <row r="121" spans="1:54" x14ac:dyDescent="0.35">
      <c r="A121" t="str">
        <f t="shared" si="21"/>
        <v>CARFAX-</v>
      </c>
      <c r="B121" t="str">
        <f t="shared" si="27"/>
        <v/>
      </c>
      <c r="C121" t="str">
        <f>IFERROR(VLOOKUP(G121,KEY!$D$6:$F$76,2,),"")</f>
        <v/>
      </c>
      <c r="D121" t="str">
        <f>IFERROR(VLOOKUP(G121,KEY!$D$6:$F$76,3,),"")</f>
        <v/>
      </c>
      <c r="E121" t="str">
        <f t="shared" si="28"/>
        <v/>
      </c>
      <c r="F121" t="str">
        <f t="shared" si="29"/>
        <v/>
      </c>
      <c r="G121" s="13"/>
      <c r="H121" s="386" t="str">
        <f>IF(G121="","",SUMIFS(INP_EOMDATA!I$4:I$2503,INP_EOMDATA!$F$4:$F$2503,$A121))</f>
        <v/>
      </c>
      <c r="I121" s="387" t="str">
        <f>IF(G121="","",SUMIFS(INP_EOMDATA!J$4:J$2503,INP_EOMDATA!$F$4:$F$2503,$A121))</f>
        <v/>
      </c>
      <c r="J121" s="388"/>
      <c r="K121" s="389"/>
      <c r="L121" s="387" t="str">
        <f>IF(G121="","",SUMIFS(INP_EOMDATA!K$4:K$2503,INP_EOMDATA!$F$4:$F$2503,$A121))</f>
        <v/>
      </c>
      <c r="M121" s="390" t="str">
        <f>IF(G121="","",SUMIFS(INP_EOMDATA!L$4:L$2503,INP_EOMDATA!$F$4:$F$2503,$A121))</f>
        <v/>
      </c>
      <c r="N121" s="391"/>
      <c r="O121" s="386" t="str">
        <f>IF(G121="","",SUMIFS(INP_EOMDATA!M$4:M$2503,INP_EOMDATA!$F$4:$F$2503,$A121))</f>
        <v/>
      </c>
      <c r="P121" s="387" t="str">
        <f>IF(G121="","",SUMIFS(INP_EOMDATA!N$4:N$2503,INP_EOMDATA!$F$4:$F$2503,$A121)-O121)</f>
        <v/>
      </c>
      <c r="Q121" s="387" t="str">
        <f>IF(G121="","",SUMIFS(INP_EOMDATA!O$4:O$2503,INP_EOMDATA!$F$4:$F$2503,$A121))</f>
        <v/>
      </c>
      <c r="R121" s="387" t="str">
        <f>IF(G121="","",SUMIFS(INP_EOMDATA!P$4:P$2503,INP_EOMDATA!$F$4:$F$2503,$A121))</f>
        <v/>
      </c>
      <c r="S121" s="387" t="str">
        <f>IF(G121="","",SUMIFS(INP_EOMDATA!Q$4:Q$2503,INP_EOMDATA!$F$4:$F$2503,$A121))</f>
        <v/>
      </c>
      <c r="T121" s="392" t="str">
        <f>IF(G121="","",SUMIFS(INP_EOMDATA!R$4:R$2503,INP_EOMDATA!$F$4:$F$2503,$A121))</f>
        <v/>
      </c>
      <c r="U121" s="386" t="str">
        <f>IF(G121="","",SUMIFS(INP_EOMDATA!S$4:S$2503,INP_EOMDATA!$F$4:$F$2503,$A121))</f>
        <v/>
      </c>
      <c r="V121" s="392" t="str">
        <f>IF(G121="","",SUMIFS(INP_EOMDATA!T$4:T$2503,INP_EOMDATA!$F$4:$F$2503,$A121))</f>
        <v/>
      </c>
      <c r="W121" s="387" t="str">
        <f>IF(G121="","",SUMIFS(INP_EOMDATA!U$4:U$2503,INP_EOMDATA!$F$4:$F$2503,$A121))</f>
        <v/>
      </c>
      <c r="X121" s="392" t="str">
        <f>IF(G121="","",SUMIFS(INP_EOMDATA!V$4:V$2503,INP_EOMDATA!$F$4:$F$2503,$A121))</f>
        <v/>
      </c>
      <c r="Y121" s="387" t="str">
        <f>IF(G121="","",SUMIFS(INP_EOMDATA!W$4:W$2503,INP_EOMDATA!$F$4:$F$2503,$A121))</f>
        <v/>
      </c>
      <c r="Z121" s="393" t="str">
        <f>IF(G121="","",SUMIFS(INP_EOMDATA!X$4:X$2503,INP_EOMDATA!$F$4:$F$2503,$A121))</f>
        <v/>
      </c>
      <c r="AA121" s="393" t="str">
        <f>IF(G121="","",SUMIFS(INP_EOMDATA!Y$4:Y$2503,INP_EOMDATA!$F$4:$F$2503,$A121))</f>
        <v/>
      </c>
      <c r="AB121" s="393" t="str">
        <f>IF(G121="","",SUMIFS(INP_EOMDATA!Z$4:Z$2503,INP_EOMDATA!$F$4:$F$2503,$A121))</f>
        <v/>
      </c>
      <c r="AC121" s="393" t="str">
        <f>IF(G121="","",SUMIFS(WORKSHEET_VC!AQ$5:AQ$73,WORKSHEET_VC!$AN$5:$AN$73,$G121))</f>
        <v/>
      </c>
      <c r="AD121" s="393" t="str">
        <f t="shared" si="30"/>
        <v/>
      </c>
      <c r="AE121" s="393" t="str">
        <f t="shared" si="31"/>
        <v/>
      </c>
      <c r="AF121" s="393" t="str">
        <f t="shared" si="32"/>
        <v/>
      </c>
      <c r="AG121" s="15"/>
      <c r="AM121" s="32" t="str">
        <f>IF(G121="","",COUNTIF(G70:G124,"&lt;"&amp;G121)+1)</f>
        <v/>
      </c>
      <c r="AN121" s="32" t="str">
        <f>IFERROR(RANK(T121,T70:T123,0)+(AM121/100),"")</f>
        <v/>
      </c>
      <c r="AO121" s="32" t="str">
        <f>IFERROR(RANK(AD121,AD70:AD123,1)+(AM121/100),"")</f>
        <v/>
      </c>
      <c r="AP121" s="32" t="str">
        <f>IFERROR(RANK(AE121,AE70:AE123,1)+(AM121/100),"")</f>
        <v/>
      </c>
      <c r="AR121" s="32" t="str">
        <f>IF(G121="","",COUNTIFS(C70:C123,C121,AM70:AM123,"&lt;"&amp;AM121)+1)</f>
        <v/>
      </c>
      <c r="AS121" s="32" t="str">
        <f>IF(G121="","",COUNTIFS(C70:C123,C121,AN70:AN123,"&lt;"&amp;AN121)+1)</f>
        <v/>
      </c>
      <c r="AT121" s="32" t="str">
        <f>IF(G121="","",COUNTIFS(C70:C123,C121,AO70:AO123,"&lt;"&amp;AO121)+1)</f>
        <v/>
      </c>
      <c r="AU121" s="32" t="str">
        <f>IF(G121="","",COUNTIFS(C70:C123,C121,AP70:AP123,"&lt;"&amp;AP121)+1)</f>
        <v/>
      </c>
      <c r="AV121" s="32" t="str">
        <f>IF(G121="","",SUMIF(AR69:AU69,$AV$3,AR121:AU121))</f>
        <v/>
      </c>
      <c r="AX121" s="32" t="str">
        <f>IF(G121="","",COUNTIFS(D70:D123,D121,AM70:AM123,"&lt;"&amp;AM121)+1)</f>
        <v/>
      </c>
      <c r="AY121" s="32" t="str">
        <f>IF(G121="","",COUNTIFS(D70:D123,D121,AN70:AN123,"&lt;"&amp;AN121)+1)</f>
        <v/>
      </c>
      <c r="AZ121" s="32" t="str">
        <f>IF(G121="","",COUNTIFS(D70:D123,D121,AO70:AO123,"&lt;"&amp;AO121)+1)</f>
        <v/>
      </c>
      <c r="BA121" s="32" t="str">
        <f>IF(G121="","",COUNTIFS(D70:D123,D121,AP70:AP123,"&lt;"&amp;AP121)+1)</f>
        <v/>
      </c>
      <c r="BB121" s="32" t="str">
        <f>IF(M121="","",SUMIF(AX69:BA69,$BB$3,AX121:BA121))</f>
        <v/>
      </c>
    </row>
    <row r="122" spans="1:54" x14ac:dyDescent="0.35">
      <c r="A122" t="str">
        <f t="shared" si="21"/>
        <v>CARFAX-</v>
      </c>
      <c r="B122" t="str">
        <f t="shared" si="27"/>
        <v/>
      </c>
      <c r="C122" t="str">
        <f>IFERROR(VLOOKUP(G122,KEY!$D$6:$F$76,2,),"")</f>
        <v/>
      </c>
      <c r="D122" t="str">
        <f>IFERROR(VLOOKUP(G122,KEY!$D$6:$F$76,3,),"")</f>
        <v/>
      </c>
      <c r="E122" t="str">
        <f t="shared" si="28"/>
        <v/>
      </c>
      <c r="F122" t="str">
        <f t="shared" si="29"/>
        <v/>
      </c>
      <c r="G122" s="13"/>
      <c r="H122" s="386" t="str">
        <f>IF(G122="","",SUMIFS(INP_EOMDATA!I$4:I$2503,INP_EOMDATA!$F$4:$F$2503,$A122))</f>
        <v/>
      </c>
      <c r="I122" s="387" t="str">
        <f>IF(G122="","",SUMIFS(INP_EOMDATA!J$4:J$2503,INP_EOMDATA!$F$4:$F$2503,$A122))</f>
        <v/>
      </c>
      <c r="J122" s="388"/>
      <c r="K122" s="389"/>
      <c r="L122" s="387" t="str">
        <f>IF(G122="","",SUMIFS(INP_EOMDATA!K$4:K$2503,INP_EOMDATA!$F$4:$F$2503,$A122))</f>
        <v/>
      </c>
      <c r="M122" s="390" t="str">
        <f>IF(G122="","",SUMIFS(INP_EOMDATA!L$4:L$2503,INP_EOMDATA!$F$4:$F$2503,$A122))</f>
        <v/>
      </c>
      <c r="N122" s="391"/>
      <c r="O122" s="386" t="str">
        <f>IF(G122="","",SUMIFS(INP_EOMDATA!M$4:M$2503,INP_EOMDATA!$F$4:$F$2503,$A122))</f>
        <v/>
      </c>
      <c r="P122" s="387" t="str">
        <f>IF(G122="","",SUMIFS(INP_EOMDATA!N$4:N$2503,INP_EOMDATA!$F$4:$F$2503,$A122)-O122)</f>
        <v/>
      </c>
      <c r="Q122" s="387" t="str">
        <f>IF(G122="","",SUMIFS(INP_EOMDATA!O$4:O$2503,INP_EOMDATA!$F$4:$F$2503,$A122))</f>
        <v/>
      </c>
      <c r="R122" s="387" t="str">
        <f>IF(G122="","",SUMIFS(INP_EOMDATA!P$4:P$2503,INP_EOMDATA!$F$4:$F$2503,$A122))</f>
        <v/>
      </c>
      <c r="S122" s="387" t="str">
        <f>IF(G122="","",SUMIFS(INP_EOMDATA!Q$4:Q$2503,INP_EOMDATA!$F$4:$F$2503,$A122))</f>
        <v/>
      </c>
      <c r="T122" s="392" t="str">
        <f>IF(G122="","",SUMIFS(INP_EOMDATA!R$4:R$2503,INP_EOMDATA!$F$4:$F$2503,$A122))</f>
        <v/>
      </c>
      <c r="U122" s="386" t="str">
        <f>IF(G122="","",SUMIFS(INP_EOMDATA!S$4:S$2503,INP_EOMDATA!$F$4:$F$2503,$A122))</f>
        <v/>
      </c>
      <c r="V122" s="392" t="str">
        <f>IF(G122="","",SUMIFS(INP_EOMDATA!T$4:T$2503,INP_EOMDATA!$F$4:$F$2503,$A122))</f>
        <v/>
      </c>
      <c r="W122" s="387" t="str">
        <f>IF(G122="","",SUMIFS(INP_EOMDATA!U$4:U$2503,INP_EOMDATA!$F$4:$F$2503,$A122))</f>
        <v/>
      </c>
      <c r="X122" s="392" t="str">
        <f>IF(G122="","",SUMIFS(INP_EOMDATA!V$4:V$2503,INP_EOMDATA!$F$4:$F$2503,$A122))</f>
        <v/>
      </c>
      <c r="Y122" s="387" t="str">
        <f>IF(G122="","",SUMIFS(INP_EOMDATA!W$4:W$2503,INP_EOMDATA!$F$4:$F$2503,$A122))</f>
        <v/>
      </c>
      <c r="Z122" s="393" t="str">
        <f>IF(G122="","",SUMIFS(INP_EOMDATA!X$4:X$2503,INP_EOMDATA!$F$4:$F$2503,$A122))</f>
        <v/>
      </c>
      <c r="AA122" s="393" t="str">
        <f>IF(G122="","",SUMIFS(INP_EOMDATA!Y$4:Y$2503,INP_EOMDATA!$F$4:$F$2503,$A122))</f>
        <v/>
      </c>
      <c r="AB122" s="393" t="str">
        <f>IF(G122="","",SUMIFS(INP_EOMDATA!Z$4:Z$2503,INP_EOMDATA!$F$4:$F$2503,$A122))</f>
        <v/>
      </c>
      <c r="AC122" s="393" t="str">
        <f>IF(G122="","",SUMIFS(WORKSHEET_VC!AQ$5:AQ$73,WORKSHEET_VC!$AN$5:$AN$73,$G122))</f>
        <v/>
      </c>
      <c r="AD122" s="393" t="str">
        <f t="shared" si="30"/>
        <v/>
      </c>
      <c r="AE122" s="393" t="str">
        <f t="shared" si="31"/>
        <v/>
      </c>
      <c r="AF122" s="393" t="str">
        <f t="shared" si="32"/>
        <v/>
      </c>
      <c r="AG122" s="15"/>
      <c r="AM122" s="32" t="str">
        <f>IF(G122="","",COUNTIF(G70:G124,"&lt;"&amp;G122)+1)</f>
        <v/>
      </c>
      <c r="AN122" s="32" t="str">
        <f>IFERROR(RANK(T122,T70:T123,0)+(AM122/100),"")</f>
        <v/>
      </c>
      <c r="AO122" s="32" t="str">
        <f>IFERROR(RANK(AD122,AD70:AD123,1)+(AM122/100),"")</f>
        <v/>
      </c>
      <c r="AP122" s="32" t="str">
        <f>IFERROR(RANK(AE122,AE70:AE123,1)+(AM122/100),"")</f>
        <v/>
      </c>
      <c r="AR122" s="32" t="str">
        <f>IF(G122="","",COUNTIFS(C70:C123,C122,AM70:AM123,"&lt;"&amp;AM122)+1)</f>
        <v/>
      </c>
      <c r="AS122" s="32" t="str">
        <f>IF(G122="","",COUNTIFS(C70:C123,C122,AN70:AN123,"&lt;"&amp;AN122)+1)</f>
        <v/>
      </c>
      <c r="AT122" s="32" t="str">
        <f>IF(G122="","",COUNTIFS(C70:C123,C122,AO70:AO123,"&lt;"&amp;AO122)+1)</f>
        <v/>
      </c>
      <c r="AU122" s="32" t="str">
        <f>IF(G122="","",COUNTIFS(C70:C123,C122,AP70:AP123,"&lt;"&amp;AP122)+1)</f>
        <v/>
      </c>
      <c r="AV122" s="32" t="str">
        <f>IF(G122="","",SUMIF(AR69:AU69,$AV$3,AR122:AU122))</f>
        <v/>
      </c>
      <c r="AX122" s="32" t="str">
        <f>IF(G122="","",COUNTIFS(D70:D123,D122,AM70:AM123,"&lt;"&amp;AM122)+1)</f>
        <v/>
      </c>
      <c r="AY122" s="32" t="str">
        <f>IF(G122="","",COUNTIFS(D70:D123,D122,AN70:AN123,"&lt;"&amp;AN122)+1)</f>
        <v/>
      </c>
      <c r="AZ122" s="32" t="str">
        <f>IF(G122="","",COUNTIFS(D70:D123,D122,AO70:AO123,"&lt;"&amp;AO122)+1)</f>
        <v/>
      </c>
      <c r="BA122" s="32" t="str">
        <f>IF(G122="","",COUNTIFS(D70:D123,D122,AP70:AP123,"&lt;"&amp;AP122)+1)</f>
        <v/>
      </c>
      <c r="BB122" s="32" t="str">
        <f>IF(M122="","",SUMIF(AX69:BA69,$BB$3,AX122:BA122))</f>
        <v/>
      </c>
    </row>
    <row r="123" spans="1:54" s="17" customFormat="1" ht="18" customHeight="1" thickBot="1" x14ac:dyDescent="0.4">
      <c r="A123" t="str">
        <f t="shared" si="21"/>
        <v>CARFAX-</v>
      </c>
      <c r="B123" t="str">
        <f t="shared" si="27"/>
        <v/>
      </c>
      <c r="C123" t="str">
        <f>IFERROR(VLOOKUP(G123,KEY!$D$6:$F$76,2,),"")</f>
        <v/>
      </c>
      <c r="D123" t="str">
        <f>IFERROR(VLOOKUP(G123,KEY!$D$6:$F$76,3,),"")</f>
        <v/>
      </c>
      <c r="E123" t="str">
        <f t="shared" si="28"/>
        <v/>
      </c>
      <c r="F123" t="str">
        <f t="shared" si="29"/>
        <v/>
      </c>
      <c r="G123" s="13"/>
      <c r="H123" s="386" t="str">
        <f>IF(G123="","",SUMIFS(INP_EOMDATA!I$4:I$2503,INP_EOMDATA!$F$4:$F$2503,$A123))</f>
        <v/>
      </c>
      <c r="I123" s="387" t="str">
        <f>IF(G123="","",SUMIFS(INP_EOMDATA!J$4:J$2503,INP_EOMDATA!$F$4:$F$2503,$A123))</f>
        <v/>
      </c>
      <c r="J123" s="388"/>
      <c r="K123" s="389"/>
      <c r="L123" s="387" t="str">
        <f>IF(G123="","",SUMIFS(INP_EOMDATA!K$4:K$2503,INP_EOMDATA!$F$4:$F$2503,$A123))</f>
        <v/>
      </c>
      <c r="M123" s="390" t="str">
        <f>IF(G123="","",SUMIFS(INP_EOMDATA!L$4:L$2503,INP_EOMDATA!$F$4:$F$2503,$A123))</f>
        <v/>
      </c>
      <c r="N123" s="391"/>
      <c r="O123" s="386" t="str">
        <f>IF(G123="","",SUMIFS(INP_EOMDATA!M$4:M$2503,INP_EOMDATA!$F$4:$F$2503,$A123))</f>
        <v/>
      </c>
      <c r="P123" s="387" t="str">
        <f>IF(G123="","",SUMIFS(INP_EOMDATA!N$4:N$2503,INP_EOMDATA!$F$4:$F$2503,$A123)-O123)</f>
        <v/>
      </c>
      <c r="Q123" s="387" t="str">
        <f>IF(G123="","",SUMIFS(INP_EOMDATA!O$4:O$2503,INP_EOMDATA!$F$4:$F$2503,$A123))</f>
        <v/>
      </c>
      <c r="R123" s="387" t="str">
        <f>IF(G123="","",SUMIFS(INP_EOMDATA!P$4:P$2503,INP_EOMDATA!$F$4:$F$2503,$A123))</f>
        <v/>
      </c>
      <c r="S123" s="387" t="str">
        <f>IF(G123="","",SUMIFS(INP_EOMDATA!Q$4:Q$2503,INP_EOMDATA!$F$4:$F$2503,$A123))</f>
        <v/>
      </c>
      <c r="T123" s="392" t="str">
        <f>IF(G123="","",SUMIFS(INP_EOMDATA!R$4:R$2503,INP_EOMDATA!$F$4:$F$2503,$A123))</f>
        <v/>
      </c>
      <c r="U123" s="386" t="str">
        <f>IF(G123="","",SUMIFS(INP_EOMDATA!S$4:S$2503,INP_EOMDATA!$F$4:$F$2503,$A123))</f>
        <v/>
      </c>
      <c r="V123" s="392" t="str">
        <f>IF(G123="","",SUMIFS(INP_EOMDATA!T$4:T$2503,INP_EOMDATA!$F$4:$F$2503,$A123))</f>
        <v/>
      </c>
      <c r="W123" s="387" t="str">
        <f>IF(G123="","",SUMIFS(INP_EOMDATA!U$4:U$2503,INP_EOMDATA!$F$4:$F$2503,$A123))</f>
        <v/>
      </c>
      <c r="X123" s="392" t="str">
        <f>IF(G123="","",SUMIFS(INP_EOMDATA!V$4:V$2503,INP_EOMDATA!$F$4:$F$2503,$A123))</f>
        <v/>
      </c>
      <c r="Y123" s="387" t="str">
        <f>IF(G123="","",SUMIFS(INP_EOMDATA!W$4:W$2503,INP_EOMDATA!$F$4:$F$2503,$A123))</f>
        <v/>
      </c>
      <c r="Z123" s="393" t="str">
        <f>IF(G123="","",SUMIFS(INP_EOMDATA!X$4:X$2503,INP_EOMDATA!$F$4:$F$2503,$A123))</f>
        <v/>
      </c>
      <c r="AA123" s="393" t="str">
        <f>IF(G123="","",SUMIFS(INP_EOMDATA!Y$4:Y$2503,INP_EOMDATA!$F$4:$F$2503,$A123))</f>
        <v/>
      </c>
      <c r="AB123" s="393" t="str">
        <f>IF(G123="","",SUMIFS(INP_EOMDATA!Z$4:Z$2503,INP_EOMDATA!$F$4:$F$2503,$A123))</f>
        <v/>
      </c>
      <c r="AC123" s="393" t="str">
        <f>IF(G123="","",SUMIFS(WORKSHEET_VC!AQ$5:AQ$73,WORKSHEET_VC!$AN$5:$AN$73,$G123))</f>
        <v/>
      </c>
      <c r="AD123" s="393" t="str">
        <f t="shared" si="30"/>
        <v/>
      </c>
      <c r="AE123" s="393" t="str">
        <f t="shared" si="31"/>
        <v/>
      </c>
      <c r="AF123" s="393" t="str">
        <f t="shared" si="32"/>
        <v/>
      </c>
      <c r="AG123" s="16"/>
      <c r="AJ123"/>
      <c r="AK123"/>
      <c r="AM123" s="32" t="str">
        <f>IF(G123="","",COUNTIF(G70:G124,"&lt;"&amp;G123)+1)</f>
        <v/>
      </c>
      <c r="AN123" s="32" t="str">
        <f>IFERROR(RANK(T123,T70:T123,0)+(AM123/100),"")</f>
        <v/>
      </c>
      <c r="AO123" s="32" t="str">
        <f>IFERROR(RANK(AD123,AD70:AD123,1)+(AM123/100),"")</f>
        <v/>
      </c>
      <c r="AP123" s="32" t="str">
        <f>IFERROR(RANK(AE123,AE70:AE123,1)+(AM123/100),"")</f>
        <v/>
      </c>
      <c r="AR123" s="32" t="str">
        <f>IF(G123="","",COUNTIFS(C70:C123,C123,AM70:AM123,"&lt;"&amp;AM123)+1)</f>
        <v/>
      </c>
      <c r="AS123" s="32" t="str">
        <f>IF(G123="","",COUNTIFS(C70:C123,C123,AN70:AN123,"&lt;"&amp;AN123)+1)</f>
        <v/>
      </c>
      <c r="AT123" s="32" t="str">
        <f>IF(G123="","",COUNTIFS(C70:C123,C123,AO70:AO123,"&lt;"&amp;AO123)+1)</f>
        <v/>
      </c>
      <c r="AU123" s="32" t="str">
        <f>IF(G123="","",COUNTIFS(C70:C123,C123,AP70:AP123,"&lt;"&amp;AP123)+1)</f>
        <v/>
      </c>
      <c r="AV123" s="32" t="str">
        <f>IF(G123="","",SUMIF(AR69:AU69,$AV$3,AR123:AU123))</f>
        <v/>
      </c>
      <c r="AX123" s="32" t="str">
        <f>IF(G123="","",COUNTIFS(D70:D123,D123,AM70:AM123,"&lt;"&amp;AM123)+1)</f>
        <v/>
      </c>
      <c r="AY123" s="32" t="str">
        <f>IF(G123="","",COUNTIFS(D70:D123,D123,AN70:AN123,"&lt;"&amp;AN123)+1)</f>
        <v/>
      </c>
      <c r="AZ123" s="32" t="str">
        <f>IF(G123="","",COUNTIFS(D70:D123,D123,AO70:AO123,"&lt;"&amp;AO123)+1)</f>
        <v/>
      </c>
      <c r="BA123" s="32" t="str">
        <f>IF(G123="","",COUNTIFS(D70:D123,D123,AP70:AP123,"&lt;"&amp;AP123)+1)</f>
        <v/>
      </c>
      <c r="BB123" s="32" t="str">
        <f>IF(M123="","",SUMIF(AX69:BA69,$BB$3,AX123:BA123))</f>
        <v/>
      </c>
    </row>
    <row r="124" spans="1:54" ht="15.5" x14ac:dyDescent="0.35">
      <c r="A124" s="17"/>
      <c r="B124" s="17" t="str">
        <f>G67&amp;"-ALL"</f>
        <v>CARFAX-ALL</v>
      </c>
      <c r="C124" s="17"/>
      <c r="D124" s="17"/>
      <c r="E124" s="17"/>
      <c r="F124" s="17"/>
      <c r="G124" s="377"/>
      <c r="H124" s="18">
        <f t="shared" ref="H124" si="33">SUM(H70:H123)</f>
        <v>7</v>
      </c>
      <c r="I124" s="431">
        <f>SUM(I70:I123)</f>
        <v>27</v>
      </c>
      <c r="J124" s="431"/>
      <c r="K124" s="431"/>
      <c r="L124" s="18">
        <f t="shared" ref="L124" si="34">SUM(L70:L123)</f>
        <v>467</v>
      </c>
      <c r="M124" s="431">
        <f>SUM(M70:M123)</f>
        <v>245</v>
      </c>
      <c r="N124" s="431"/>
      <c r="O124" s="18">
        <f t="shared" ref="O124:S124" si="35">SUM(O70:O123)</f>
        <v>3</v>
      </c>
      <c r="P124" s="18">
        <f t="shared" si="35"/>
        <v>746</v>
      </c>
      <c r="Q124" s="18">
        <f t="shared" si="35"/>
        <v>4</v>
      </c>
      <c r="R124" s="18">
        <f t="shared" si="35"/>
        <v>38</v>
      </c>
      <c r="S124" s="18">
        <f t="shared" si="35"/>
        <v>43</v>
      </c>
      <c r="T124" s="19">
        <f t="shared" ref="T124:T129" si="36">S124/P124</f>
        <v>5.7640750670241284E-2</v>
      </c>
      <c r="U124" s="18">
        <f t="shared" ref="U124" si="37">SUM(U70:U123)</f>
        <v>118</v>
      </c>
      <c r="V124" s="19">
        <f>U124/P124</f>
        <v>0.1581769436997319</v>
      </c>
      <c r="W124" s="18">
        <f t="shared" ref="W124" si="38">SUM(W70:W123)</f>
        <v>127</v>
      </c>
      <c r="X124" s="19">
        <f>W124/P124</f>
        <v>0.17024128686327078</v>
      </c>
      <c r="Y124" s="18">
        <f t="shared" ref="Y124:AG124" si="39">SUM(Y70:Y123)</f>
        <v>76</v>
      </c>
      <c r="Z124" s="20">
        <f t="shared" si="39"/>
        <v>9664.84</v>
      </c>
      <c r="AA124" s="20">
        <f t="shared" si="39"/>
        <v>74616.789999999994</v>
      </c>
      <c r="AB124" s="20">
        <f t="shared" si="39"/>
        <v>84282.62999999999</v>
      </c>
      <c r="AC124" s="20">
        <f t="shared" si="39"/>
        <v>16476.099999999999</v>
      </c>
      <c r="AD124" s="20">
        <f t="shared" si="39"/>
        <v>333.16876301284594</v>
      </c>
      <c r="AE124" s="20">
        <f t="shared" si="39"/>
        <v>10006087.550000001</v>
      </c>
      <c r="AF124" s="20">
        <f t="shared" si="39"/>
        <v>67806.53</v>
      </c>
      <c r="AG124" s="21">
        <f t="shared" si="39"/>
        <v>651</v>
      </c>
    </row>
    <row r="125" spans="1:54" hidden="1" x14ac:dyDescent="0.35">
      <c r="G125" t="s">
        <v>120</v>
      </c>
      <c r="H125" s="22">
        <f ca="1">SUMIF($D$70:H$123,$G125,H$70:H$123)</f>
        <v>0</v>
      </c>
      <c r="I125" s="430">
        <f ca="1">SUMIF($D$70:I$123,$G125,I$70:I$123)</f>
        <v>0</v>
      </c>
      <c r="J125" s="430"/>
      <c r="K125" s="430"/>
      <c r="L125" s="22">
        <f ca="1">SUMIF($D$70:L$123,$G125,L$70:L$123)</f>
        <v>0</v>
      </c>
      <c r="M125" s="430">
        <f ca="1">SUMIF($D$70:M$123,$G125,M$70:M$123)</f>
        <v>0</v>
      </c>
      <c r="N125" s="430"/>
      <c r="O125" s="22">
        <f ca="1">SUMIF($D$70:O$123,$G125,O$70:O$123)</f>
        <v>0</v>
      </c>
      <c r="P125" s="22">
        <f ca="1">SUMIF($D$70:P$123,$G125,P$70:P$123)</f>
        <v>0</v>
      </c>
      <c r="Q125" s="22">
        <f ca="1">SUMIF($D$70:Q$123,$G125,Q$70:Q$123)</f>
        <v>0</v>
      </c>
      <c r="R125" s="22">
        <f ca="1">SUMIF($D$70:R$123,$G125,R$70:R$123)</f>
        <v>0</v>
      </c>
      <c r="S125" s="22">
        <f ca="1">SUMIF($D$70:S$123,$G125,S$70:S$123)</f>
        <v>0</v>
      </c>
      <c r="T125" s="23" t="e">
        <f t="shared" ca="1" si="36"/>
        <v>#DIV/0!</v>
      </c>
      <c r="U125" s="22">
        <f ca="1">SUMIF($D$70:U$123,$G125,U$70:U$123)</f>
        <v>0</v>
      </c>
      <c r="V125" s="23" t="e">
        <f t="shared" ref="V125:V129" ca="1" si="40">U125/P125</f>
        <v>#DIV/0!</v>
      </c>
      <c r="W125" s="22">
        <f ca="1">SUMIF($D$70:W$123,$G125,W$70:W$123)</f>
        <v>0</v>
      </c>
      <c r="X125" s="23" t="e">
        <f t="shared" ref="X125:X129" ca="1" si="41">W125/P125</f>
        <v>#DIV/0!</v>
      </c>
      <c r="Y125" s="22">
        <f ca="1">SUMIF($D$70:Y$123,$G125,Y$70:Y$123)</f>
        <v>0</v>
      </c>
      <c r="Z125" s="24">
        <f ca="1">SUMIF($D$70:Z$123,$G125,Z$70:Z$123)</f>
        <v>0</v>
      </c>
      <c r="AA125" s="24">
        <f ca="1">SUMIF($D$70:AA$123,$G125,AA$70:AA$123)</f>
        <v>0</v>
      </c>
      <c r="AB125" s="24">
        <f ca="1">SUMIF($D$70:AB$123,$G125,AB$70:AB$123)</f>
        <v>0</v>
      </c>
      <c r="AC125" s="24">
        <f ca="1">SUMIF($D$70:AC$123,$G125,AC$70:AC$123)</f>
        <v>0</v>
      </c>
      <c r="AD125" s="24">
        <f ca="1">SUMIF($D$70:AD$123,$G125,AD$70:AD$123)</f>
        <v>0</v>
      </c>
      <c r="AE125" s="24">
        <f ca="1">SUMIF($D$70:AE$123,$G125,AE$70:AE$123)</f>
        <v>0</v>
      </c>
      <c r="AF125" s="24">
        <f ca="1">SUMIF($D$70:AF$123,$G125,AF$70:AF$123)</f>
        <v>0</v>
      </c>
      <c r="AG125" s="25">
        <f ca="1">SUMIF($D$70:AG$123,$G125,AG$70:AG$123)</f>
        <v>0</v>
      </c>
    </row>
    <row r="126" spans="1:54" hidden="1" x14ac:dyDescent="0.35">
      <c r="G126" t="s">
        <v>121</v>
      </c>
      <c r="H126" s="22">
        <f ca="1">SUMIF($D$70:H$123,$G126,H$70:H$123)</f>
        <v>0</v>
      </c>
      <c r="I126" s="430">
        <f ca="1">SUMIF($D$70:I$123,$G126,I$70:I$123)</f>
        <v>0</v>
      </c>
      <c r="J126" s="430"/>
      <c r="K126" s="430"/>
      <c r="L126" s="22">
        <f ca="1">SUMIF($D$70:L$123,$G126,L$70:L$123)</f>
        <v>0</v>
      </c>
      <c r="M126" s="430">
        <f ca="1">SUMIF($D$70:M$123,$G126,M$70:M$123)</f>
        <v>0</v>
      </c>
      <c r="N126" s="430"/>
      <c r="O126" s="22">
        <f ca="1">SUMIF($D$70:O$123,$G126,O$70:O$123)</f>
        <v>0</v>
      </c>
      <c r="P126" s="22">
        <f ca="1">SUMIF($D$70:P$123,$G126,P$70:P$123)</f>
        <v>0</v>
      </c>
      <c r="Q126" s="22">
        <f ca="1">SUMIF($D$70:Q$123,$G126,Q$70:Q$123)</f>
        <v>0</v>
      </c>
      <c r="R126" s="22">
        <f ca="1">SUMIF($D$70:R$123,$G126,R$70:R$123)</f>
        <v>0</v>
      </c>
      <c r="S126" s="22">
        <f ca="1">SUMIF($D$70:S$123,$G126,S$70:S$123)</f>
        <v>0</v>
      </c>
      <c r="T126" s="23" t="e">
        <f t="shared" ca="1" si="36"/>
        <v>#DIV/0!</v>
      </c>
      <c r="U126" s="22">
        <f ca="1">SUMIF($D$70:U$123,$G126,U$70:U$123)</f>
        <v>0</v>
      </c>
      <c r="V126" s="23" t="e">
        <f t="shared" ca="1" si="40"/>
        <v>#DIV/0!</v>
      </c>
      <c r="W126" s="22">
        <f ca="1">SUMIF($D$70:W$123,$G126,W$70:W$123)</f>
        <v>0</v>
      </c>
      <c r="X126" s="23" t="e">
        <f t="shared" ca="1" si="41"/>
        <v>#DIV/0!</v>
      </c>
      <c r="Y126" s="22">
        <f ca="1">SUMIF($D$70:Y$123,$G126,Y$70:Y$123)</f>
        <v>0</v>
      </c>
      <c r="Z126" s="24">
        <f ca="1">SUMIF($D$70:Z$123,$G126,Z$70:Z$123)</f>
        <v>0</v>
      </c>
      <c r="AA126" s="24">
        <f ca="1">SUMIF($D$70:AA$123,$G126,AA$70:AA$123)</f>
        <v>0</v>
      </c>
      <c r="AB126" s="24">
        <f ca="1">SUMIF($D$70:AB$123,$G126,AB$70:AB$123)</f>
        <v>0</v>
      </c>
      <c r="AC126" s="24">
        <f ca="1">SUMIF($D$70:AC$123,$G126,AC$70:AC$123)</f>
        <v>0</v>
      </c>
      <c r="AD126" s="24">
        <f ca="1">SUMIF($D$70:AD$123,$G126,AD$70:AD$123)</f>
        <v>0</v>
      </c>
      <c r="AE126" s="24">
        <f ca="1">SUMIF($D$70:AE$123,$G126,AE$70:AE$123)</f>
        <v>0</v>
      </c>
      <c r="AF126" s="24">
        <f ca="1">SUMIF($D$70:AF$123,$G126,AF$70:AF$123)</f>
        <v>0</v>
      </c>
      <c r="AG126" s="25">
        <f ca="1">SUMIF($D$70:AG$123,$G126,AG$70:AG$123)</f>
        <v>0</v>
      </c>
    </row>
    <row r="127" spans="1:54" hidden="1" x14ac:dyDescent="0.35">
      <c r="G127" t="s">
        <v>122</v>
      </c>
      <c r="H127" s="22">
        <f ca="1">SUMIF($D$70:H$123,$G127,H$70:H$123)</f>
        <v>0</v>
      </c>
      <c r="I127" s="430">
        <f ca="1">SUMIF($D$70:I$123,$G127,I$70:I$123)</f>
        <v>0</v>
      </c>
      <c r="J127" s="430"/>
      <c r="K127" s="430"/>
      <c r="L127" s="22">
        <f ca="1">SUMIF($D$70:L$123,$G127,L$70:L$123)</f>
        <v>0</v>
      </c>
      <c r="M127" s="430">
        <f ca="1">SUMIF($D$70:M$123,$G127,M$70:M$123)</f>
        <v>0</v>
      </c>
      <c r="N127" s="430"/>
      <c r="O127" s="22">
        <f ca="1">SUMIF($D$70:O$123,$G127,O$70:O$123)</f>
        <v>0</v>
      </c>
      <c r="P127" s="22">
        <f ca="1">SUMIF($D$70:P$123,$G127,P$70:P$123)</f>
        <v>0</v>
      </c>
      <c r="Q127" s="22">
        <f ca="1">SUMIF($D$70:Q$123,$G127,Q$70:Q$123)</f>
        <v>0</v>
      </c>
      <c r="R127" s="22">
        <f ca="1">SUMIF($D$70:R$123,$G127,R$70:R$123)</f>
        <v>0</v>
      </c>
      <c r="S127" s="22">
        <f ca="1">SUMIF($D$70:S$123,$G127,S$70:S$123)</f>
        <v>0</v>
      </c>
      <c r="T127" s="23" t="e">
        <f t="shared" ca="1" si="36"/>
        <v>#DIV/0!</v>
      </c>
      <c r="U127" s="22">
        <f ca="1">SUMIF($D$70:U$123,$G127,U$70:U$123)</f>
        <v>0</v>
      </c>
      <c r="V127" s="23" t="e">
        <f t="shared" ca="1" si="40"/>
        <v>#DIV/0!</v>
      </c>
      <c r="W127" s="22">
        <f ca="1">SUMIF($D$70:W$123,$G127,W$70:W$123)</f>
        <v>0</v>
      </c>
      <c r="X127" s="23" t="e">
        <f t="shared" ca="1" si="41"/>
        <v>#DIV/0!</v>
      </c>
      <c r="Y127" s="22">
        <f ca="1">SUMIF($D$70:Y$123,$G127,Y$70:Y$123)</f>
        <v>0</v>
      </c>
      <c r="Z127" s="24">
        <f ca="1">SUMIF($D$70:Z$123,$G127,Z$70:Z$123)</f>
        <v>0</v>
      </c>
      <c r="AA127" s="24">
        <f ca="1">SUMIF($D$70:AA$123,$G127,AA$70:AA$123)</f>
        <v>0</v>
      </c>
      <c r="AB127" s="24">
        <f ca="1">SUMIF($D$70:AB$123,$G127,AB$70:AB$123)</f>
        <v>0</v>
      </c>
      <c r="AC127" s="24">
        <f ca="1">SUMIF($D$70:AC$123,$G127,AC$70:AC$123)</f>
        <v>0</v>
      </c>
      <c r="AD127" s="24">
        <f ca="1">SUMIF($D$70:AD$123,$G127,AD$70:AD$123)</f>
        <v>0</v>
      </c>
      <c r="AE127" s="24">
        <f ca="1">SUMIF($D$70:AE$123,$G127,AE$70:AE$123)</f>
        <v>0</v>
      </c>
      <c r="AF127" s="24">
        <f ca="1">SUMIF($D$70:AF$123,$G127,AF$70:AF$123)</f>
        <v>0</v>
      </c>
      <c r="AG127" s="25">
        <f ca="1">SUMIF($D$70:AG$123,$G127,AG$70:AG$123)</f>
        <v>0</v>
      </c>
      <c r="AJ127" s="17"/>
      <c r="AK127" s="17"/>
    </row>
    <row r="128" spans="1:54" hidden="1" x14ac:dyDescent="0.35">
      <c r="G128" t="s">
        <v>123</v>
      </c>
      <c r="H128" s="22">
        <f ca="1">SUMIF($D$70:H$123,$G128,H$70:H$123)</f>
        <v>0</v>
      </c>
      <c r="I128" s="430">
        <f ca="1">SUMIF($D$70:I$123,$G128,I$70:I$123)</f>
        <v>0</v>
      </c>
      <c r="J128" s="430"/>
      <c r="K128" s="430"/>
      <c r="L128" s="22">
        <f ca="1">SUMIF($D$70:L$123,$G128,L$70:L$123)</f>
        <v>0</v>
      </c>
      <c r="M128" s="430">
        <f ca="1">SUMIF($D$70:M$123,$G128,M$70:M$123)</f>
        <v>0</v>
      </c>
      <c r="N128" s="430"/>
      <c r="O128" s="22">
        <f ca="1">SUMIF($D$70:O$123,$G128,O$70:O$123)</f>
        <v>0</v>
      </c>
      <c r="P128" s="22">
        <f ca="1">SUMIF($D$70:P$123,$G128,P$70:P$123)</f>
        <v>0</v>
      </c>
      <c r="Q128" s="22">
        <f ca="1">SUMIF($D$70:Q$123,$G128,Q$70:Q$123)</f>
        <v>0</v>
      </c>
      <c r="R128" s="22">
        <f ca="1">SUMIF($D$70:R$123,$G128,R$70:R$123)</f>
        <v>0</v>
      </c>
      <c r="S128" s="22">
        <f ca="1">SUMIF($D$70:S$123,$G128,S$70:S$123)</f>
        <v>0</v>
      </c>
      <c r="T128" s="23" t="e">
        <f t="shared" ca="1" si="36"/>
        <v>#DIV/0!</v>
      </c>
      <c r="U128" s="22">
        <f ca="1">SUMIF($D$70:U$123,$G128,U$70:U$123)</f>
        <v>0</v>
      </c>
      <c r="V128" s="23" t="e">
        <f t="shared" ca="1" si="40"/>
        <v>#DIV/0!</v>
      </c>
      <c r="W128" s="22">
        <f ca="1">SUMIF($D$70:W$123,$G128,W$70:W$123)</f>
        <v>0</v>
      </c>
      <c r="X128" s="23" t="e">
        <f t="shared" ca="1" si="41"/>
        <v>#DIV/0!</v>
      </c>
      <c r="Y128" s="22">
        <f ca="1">SUMIF($D$70:Y$123,$G128,Y$70:Y$123)</f>
        <v>0</v>
      </c>
      <c r="Z128" s="24">
        <f ca="1">SUMIF($D$70:Z$123,$G128,Z$70:Z$123)</f>
        <v>0</v>
      </c>
      <c r="AA128" s="24">
        <f ca="1">SUMIF($D$70:AA$123,$G128,AA$70:AA$123)</f>
        <v>0</v>
      </c>
      <c r="AB128" s="24">
        <f ca="1">SUMIF($D$70:AB$123,$G128,AB$70:AB$123)</f>
        <v>0</v>
      </c>
      <c r="AC128" s="24">
        <f ca="1">SUMIF($D$70:AC$123,$G128,AC$70:AC$123)</f>
        <v>0</v>
      </c>
      <c r="AD128" s="24">
        <f ca="1">SUMIF($D$70:AD$123,$G128,AD$70:AD$123)</f>
        <v>0</v>
      </c>
      <c r="AE128" s="24">
        <f ca="1">SUMIF($D$70:AE$123,$G128,AE$70:AE$123)</f>
        <v>0</v>
      </c>
      <c r="AF128" s="24">
        <f ca="1">SUMIF($D$70:AF$123,$G128,AF$70:AF$123)</f>
        <v>0</v>
      </c>
      <c r="AG128" s="25">
        <f ca="1">SUMIF($D$70:AG$123,$G128,AG$70:AG$123)</f>
        <v>0</v>
      </c>
    </row>
    <row r="129" spans="1:54" ht="15" hidden="1" thickBot="1" x14ac:dyDescent="0.4">
      <c r="G129" t="s">
        <v>124</v>
      </c>
      <c r="H129" s="22">
        <f ca="1">SUMIF($D$70:H$123,$G129,H$70:H$123)</f>
        <v>0</v>
      </c>
      <c r="I129" s="430">
        <f ca="1">SUMIF($D$70:I$123,$G129,I$70:I$123)</f>
        <v>0</v>
      </c>
      <c r="J129" s="430"/>
      <c r="K129" s="430"/>
      <c r="L129" s="22">
        <f ca="1">SUMIF($D$70:L$123,$G129,L$70:L$123)</f>
        <v>0</v>
      </c>
      <c r="M129" s="430">
        <f ca="1">SUMIF($D$70:M$123,$G129,M$70:M$123)</f>
        <v>0</v>
      </c>
      <c r="N129" s="430"/>
      <c r="O129" s="22">
        <f ca="1">SUMIF($D$70:O$123,$G129,O$70:O$123)</f>
        <v>0</v>
      </c>
      <c r="P129" s="22">
        <f ca="1">SUMIF($D$70:P$123,$G129,P$70:P$123)</f>
        <v>0</v>
      </c>
      <c r="Q129" s="22">
        <f ca="1">SUMIF($D$70:Q$123,$G129,Q$70:Q$123)</f>
        <v>0</v>
      </c>
      <c r="R129" s="22">
        <f ca="1">SUMIF($D$70:R$123,$G129,R$70:R$123)</f>
        <v>0</v>
      </c>
      <c r="S129" s="22">
        <f ca="1">SUMIF($D$70:S$123,$G129,S$70:S$123)</f>
        <v>0</v>
      </c>
      <c r="T129" s="23" t="e">
        <f t="shared" ca="1" si="36"/>
        <v>#DIV/0!</v>
      </c>
      <c r="U129" s="22">
        <f ca="1">SUMIF($D$70:U$123,$G129,U$70:U$123)</f>
        <v>0</v>
      </c>
      <c r="V129" s="23" t="e">
        <f t="shared" ca="1" si="40"/>
        <v>#DIV/0!</v>
      </c>
      <c r="W129" s="22">
        <f ca="1">SUMIF($D$70:W$123,$G129,W$70:W$123)</f>
        <v>0</v>
      </c>
      <c r="X129" s="23" t="e">
        <f t="shared" ca="1" si="41"/>
        <v>#DIV/0!</v>
      </c>
      <c r="Y129" s="22">
        <f ca="1">SUMIF($D$70:Y$123,$G129,Y$70:Y$123)</f>
        <v>0</v>
      </c>
      <c r="Z129" s="24">
        <f ca="1">SUMIF($D$70:Z$123,$G129,Z$70:Z$123)</f>
        <v>0</v>
      </c>
      <c r="AA129" s="24">
        <f ca="1">SUMIF($D$70:AA$123,$G129,AA$70:AA$123)</f>
        <v>0</v>
      </c>
      <c r="AB129" s="24">
        <f ca="1">SUMIF($D$70:AB$123,$G129,AB$70:AB$123)</f>
        <v>0</v>
      </c>
      <c r="AC129" s="24">
        <f ca="1">SUMIF($D$70:AC$123,$G129,AC$70:AC$123)</f>
        <v>0</v>
      </c>
      <c r="AD129" s="24">
        <f ca="1">SUMIF($D$70:AD$123,$G129,AD$70:AD$123)</f>
        <v>0</v>
      </c>
      <c r="AE129" s="24">
        <f ca="1">SUMIF($D$70:AE$123,$G129,AE$70:AE$123)</f>
        <v>0</v>
      </c>
      <c r="AF129" s="24">
        <f ca="1">SUMIF($D$70:AF$123,$G129,AF$70:AF$123)</f>
        <v>0</v>
      </c>
      <c r="AG129" s="26">
        <f ca="1">SUMIF($D$70:AG$123,$G129,AG$70:AG$123)</f>
        <v>0</v>
      </c>
    </row>
    <row r="130" spans="1:54" x14ac:dyDescent="0.35">
      <c r="G130" s="27" t="str">
        <f>G67&amp;"-Count"</f>
        <v>CARFAX-Count</v>
      </c>
      <c r="P130" s="30">
        <f>COUNTA(G70:G123)</f>
        <v>14</v>
      </c>
      <c r="S130" s="22"/>
      <c r="T130" s="29"/>
    </row>
    <row r="131" spans="1:54" ht="29.25" customHeight="1" thickBot="1" x14ac:dyDescent="0.4"/>
    <row r="132" spans="1:54" ht="18" x14ac:dyDescent="0.35">
      <c r="D132" s="9"/>
      <c r="E132" s="9"/>
      <c r="F132" s="9"/>
      <c r="G132" s="434" t="s">
        <v>12</v>
      </c>
      <c r="H132" s="434"/>
      <c r="I132" s="434"/>
      <c r="J132" s="434"/>
      <c r="K132" s="434"/>
      <c r="L132" s="434"/>
      <c r="M132" s="434"/>
      <c r="N132" s="434"/>
      <c r="O132" s="434"/>
      <c r="P132" s="434"/>
      <c r="Q132" s="434"/>
      <c r="R132" s="434"/>
      <c r="S132" s="434"/>
      <c r="T132" s="434"/>
      <c r="U132" s="434"/>
      <c r="V132" s="434"/>
      <c r="W132" s="434"/>
      <c r="X132" s="434"/>
      <c r="Y132" s="434"/>
      <c r="Z132" s="434"/>
      <c r="AA132" s="434"/>
      <c r="AB132" s="434"/>
      <c r="AC132" s="434"/>
      <c r="AD132" s="434"/>
      <c r="AE132" s="434"/>
      <c r="AF132" s="434"/>
      <c r="AG132" s="10"/>
    </row>
    <row r="133" spans="1:54" x14ac:dyDescent="0.35">
      <c r="D133" s="9"/>
      <c r="E133" s="9"/>
      <c r="F133" s="9"/>
      <c r="G133" s="31"/>
      <c r="H133" s="432" t="s">
        <v>42</v>
      </c>
      <c r="I133" s="433"/>
      <c r="J133" s="433"/>
      <c r="K133" s="433"/>
      <c r="L133" s="433"/>
      <c r="M133" s="433"/>
      <c r="N133" s="433"/>
      <c r="O133" s="433"/>
      <c r="P133" s="433"/>
      <c r="Q133" s="432" t="s">
        <v>43</v>
      </c>
      <c r="R133" s="433"/>
      <c r="S133" s="433"/>
      <c r="T133" s="433"/>
      <c r="U133" s="432" t="s">
        <v>44</v>
      </c>
      <c r="V133" s="433"/>
      <c r="W133" s="433"/>
      <c r="X133" s="433"/>
      <c r="Y133" s="433"/>
      <c r="Z133" s="432" t="s">
        <v>45</v>
      </c>
      <c r="AA133" s="433"/>
      <c r="AB133" s="433"/>
      <c r="AC133" s="432" t="s">
        <v>46</v>
      </c>
      <c r="AD133" s="433"/>
      <c r="AE133" s="433"/>
      <c r="AF133" s="433"/>
      <c r="AG133" s="11"/>
    </row>
    <row r="134" spans="1:54" ht="39" x14ac:dyDescent="0.35">
      <c r="D134" s="9"/>
      <c r="E134" s="9"/>
      <c r="F134" s="9"/>
      <c r="G134" s="31" t="s">
        <v>49</v>
      </c>
      <c r="H134" s="31" t="s">
        <v>50</v>
      </c>
      <c r="I134" s="432" t="s">
        <v>51</v>
      </c>
      <c r="J134" s="433"/>
      <c r="K134" s="433"/>
      <c r="L134" s="31" t="s">
        <v>52</v>
      </c>
      <c r="M134" s="432" t="s">
        <v>53</v>
      </c>
      <c r="N134" s="433"/>
      <c r="O134" s="31" t="s">
        <v>54</v>
      </c>
      <c r="P134" s="31" t="s">
        <v>55</v>
      </c>
      <c r="Q134" s="31" t="s">
        <v>56</v>
      </c>
      <c r="R134" s="31" t="s">
        <v>57</v>
      </c>
      <c r="S134" s="31" t="s">
        <v>4</v>
      </c>
      <c r="T134" s="31" t="s">
        <v>58</v>
      </c>
      <c r="U134" s="31" t="s">
        <v>59</v>
      </c>
      <c r="V134" s="31" t="s">
        <v>60</v>
      </c>
      <c r="W134" s="31" t="s">
        <v>61</v>
      </c>
      <c r="X134" s="31" t="s">
        <v>62</v>
      </c>
      <c r="Y134" s="31" t="s">
        <v>63</v>
      </c>
      <c r="Z134" s="31" t="s">
        <v>64</v>
      </c>
      <c r="AA134" s="31" t="s">
        <v>65</v>
      </c>
      <c r="AB134" s="31" t="s">
        <v>32</v>
      </c>
      <c r="AC134" s="31" t="s">
        <v>2</v>
      </c>
      <c r="AD134" s="31" t="s">
        <v>6</v>
      </c>
      <c r="AE134" s="31" t="s">
        <v>7</v>
      </c>
      <c r="AF134" s="31" t="s">
        <v>33</v>
      </c>
      <c r="AG134" s="12" t="s">
        <v>66</v>
      </c>
      <c r="AM134" s="306" t="s">
        <v>67</v>
      </c>
      <c r="AN134" s="306" t="s">
        <v>68</v>
      </c>
      <c r="AO134" s="306" t="s">
        <v>69</v>
      </c>
      <c r="AP134" s="306" t="s">
        <v>70</v>
      </c>
      <c r="AQ134" s="22"/>
      <c r="AR134" s="306" t="s">
        <v>67</v>
      </c>
      <c r="AS134" s="306" t="s">
        <v>68</v>
      </c>
      <c r="AT134" s="306" t="s">
        <v>69</v>
      </c>
      <c r="AU134" s="306" t="s">
        <v>70</v>
      </c>
      <c r="AV134" s="306" t="s">
        <v>71</v>
      </c>
      <c r="AW134" s="22"/>
      <c r="AX134" s="306" t="s">
        <v>67</v>
      </c>
      <c r="AY134" s="306" t="s">
        <v>68</v>
      </c>
      <c r="AZ134" s="306" t="s">
        <v>69</v>
      </c>
      <c r="BA134" s="306" t="s">
        <v>70</v>
      </c>
      <c r="BB134" s="306" t="s">
        <v>71</v>
      </c>
    </row>
    <row r="135" spans="1:54" x14ac:dyDescent="0.35">
      <c r="A135" t="str">
        <f>$G$132&amp;"-"&amp;G135</f>
        <v>CarGurus.com-Round Rock Toyota</v>
      </c>
      <c r="B135" t="str">
        <f>IF(G135="","",G132)</f>
        <v>CarGurus.com</v>
      </c>
      <c r="C135" t="str">
        <f>IFERROR(VLOOKUP(G135,KEY!$D$6:$F$76,2,),"")</f>
        <v>Toyota</v>
      </c>
      <c r="D135" t="str">
        <f>IFERROR(VLOOKUP(G135,KEY!$D$6:$F$76,3,),"")</f>
        <v>PAG WEST</v>
      </c>
      <c r="E135" t="str">
        <f t="shared" ref="E135:E166" si="42">IF(C135="","",B135&amp;"-"&amp;C135&amp;"-"&amp;AV135)</f>
        <v>CarGurus.com-Toyota-0</v>
      </c>
      <c r="F135" t="str">
        <f t="shared" ref="F135:F166" si="43">IF(D135="","",B135&amp;"-"&amp;D135&amp;"-"&amp;BB135)</f>
        <v>CarGurus.com-PAG WEST-25</v>
      </c>
      <c r="G135" t="s">
        <v>74</v>
      </c>
      <c r="H135" s="386">
        <f>IF(G135="","",SUMIFS(INP_EOMDATA!I$4:I$2503,INP_EOMDATA!$F$4:$F$2503,$A135))</f>
        <v>3</v>
      </c>
      <c r="I135" s="387">
        <f>IF(G135="","",SUMIFS(INP_EOMDATA!J$4:J$2503,INP_EOMDATA!$F$4:$F$2503,$A135))</f>
        <v>2</v>
      </c>
      <c r="J135" s="388"/>
      <c r="K135" s="389"/>
      <c r="L135" s="387">
        <f>IF(G135="","",SUMIFS(INP_EOMDATA!K$4:K$2503,INP_EOMDATA!$F$4:$F$2503,$A135))</f>
        <v>78</v>
      </c>
      <c r="M135" s="390">
        <f>IF(G135="","",SUMIFS(INP_EOMDATA!L$4:L$2503,INP_EOMDATA!$F$4:$F$2503,$A135))</f>
        <v>17</v>
      </c>
      <c r="N135" s="391"/>
      <c r="O135" s="386">
        <f>IF(G135="","",SUMIFS(INP_EOMDATA!M$4:M$2503,INP_EOMDATA!$F$4:$F$2503,$A135))</f>
        <v>0</v>
      </c>
      <c r="P135" s="387">
        <f>IF(G135="","",SUMIFS(INP_EOMDATA!N$4:N$2503,INP_EOMDATA!$F$4:$F$2503,$A135)-O135)</f>
        <v>100</v>
      </c>
      <c r="Q135" s="387">
        <f>IF(G135="","",SUMIFS(INP_EOMDATA!O$4:O$2503,INP_EOMDATA!$F$4:$F$2503,$A135))</f>
        <v>3</v>
      </c>
      <c r="R135" s="387">
        <f>IF(G135="","",SUMIFS(INP_EOMDATA!P$4:P$2503,INP_EOMDATA!$F$4:$F$2503,$A135))</f>
        <v>10</v>
      </c>
      <c r="S135" s="387">
        <f>IF(G135="","",SUMIFS(INP_EOMDATA!Q$4:Q$2503,INP_EOMDATA!$F$4:$F$2503,$A135))</f>
        <v>13</v>
      </c>
      <c r="T135" s="392">
        <f>IF(G135="","",SUMIFS(INP_EOMDATA!R$4:R$2503,INP_EOMDATA!$F$4:$F$2503,$A135))</f>
        <v>0.13</v>
      </c>
      <c r="U135" s="386">
        <f>IF(G135="","",SUMIFS(INP_EOMDATA!S$4:S$2503,INP_EOMDATA!$F$4:$F$2503,$A135))</f>
        <v>34</v>
      </c>
      <c r="V135" s="392">
        <f>IF(G135="","",SUMIFS(INP_EOMDATA!T$4:T$2503,INP_EOMDATA!$F$4:$F$2503,$A135))</f>
        <v>0.34</v>
      </c>
      <c r="W135" s="387">
        <f>IF(G135="","",SUMIFS(INP_EOMDATA!U$4:U$2503,INP_EOMDATA!$F$4:$F$2503,$A135))</f>
        <v>35</v>
      </c>
      <c r="X135" s="392">
        <f>IF(G135="","",SUMIFS(INP_EOMDATA!V$4:V$2503,INP_EOMDATA!$F$4:$F$2503,$A135))</f>
        <v>0.35</v>
      </c>
      <c r="Y135" s="387">
        <f>IF(G135="","",SUMIFS(INP_EOMDATA!W$4:W$2503,INP_EOMDATA!$F$4:$F$2503,$A135))</f>
        <v>25</v>
      </c>
      <c r="Z135" s="393">
        <f>IF(G135="","",SUMIFS(INP_EOMDATA!X$4:X$2503,INP_EOMDATA!$F$4:$F$2503,$A135))</f>
        <v>-27434.19</v>
      </c>
      <c r="AA135" s="393">
        <f>IF(G135="","",SUMIFS(INP_EOMDATA!Y$4:Y$2503,INP_EOMDATA!$F$4:$F$2503,$A135))</f>
        <v>21973.32</v>
      </c>
      <c r="AB135" s="393">
        <f>IF(G135="","",SUMIFS(INP_EOMDATA!Z$4:Z$2503,INP_EOMDATA!$F$4:$F$2503,$A135))</f>
        <v>-5460.87</v>
      </c>
      <c r="AC135" s="393">
        <f>IF(G135="","",SUMIFS(WORKSHEET_VC!AR$5:AR$73,WORKSHEET_VC!$AN$5:$AN$73,$G135))</f>
        <v>6700</v>
      </c>
      <c r="AD135" s="393">
        <f t="shared" ref="AD135:AD185" si="44">IF(G135="","",IFERROR(AC135/P135,0))</f>
        <v>67</v>
      </c>
      <c r="AE135" s="393">
        <f t="shared" ref="AE135:AE185" si="45">IF(G135="","",IFERROR(AC135/S135,9999999))</f>
        <v>515.38461538461536</v>
      </c>
      <c r="AF135" s="393">
        <f t="shared" ref="AF135:AF185" si="46">IF(G135="","",AB135-AC135)</f>
        <v>-12160.869999999999</v>
      </c>
      <c r="AG135" s="15">
        <v>234</v>
      </c>
      <c r="AM135" s="32">
        <f>IF(G135="","",COUNTIF(G135:G189,"&lt;"&amp;G135)+1)</f>
        <v>42</v>
      </c>
      <c r="AN135" s="32">
        <f>IFERROR(RANK(T135,T135:T188,0)+(AM135/100),"")</f>
        <v>17.420000000000002</v>
      </c>
      <c r="AO135" s="32">
        <f>IFERROR(RANK(AD135,AD135:AD188,1)+(AM135/100),"")</f>
        <v>35.42</v>
      </c>
      <c r="AP135" s="32">
        <f>IFERROR(RANK(AE135,AE135:AE188,1)+(AM135/100),"")</f>
        <v>25.42</v>
      </c>
      <c r="AR135" s="32">
        <f>IF(G135="","",COUNTIFS(C135:C188,C135,AM135:AM188,"&lt;"&amp;AM135)+1)</f>
        <v>2</v>
      </c>
      <c r="AS135" s="32">
        <f>IF(G135="","",COUNTIFS(C135:C188,C135,AN135:AN188,"&lt;"&amp;AN135)+1)</f>
        <v>1</v>
      </c>
      <c r="AT135" s="32">
        <f>IF(G135="","",COUNTIFS(C135:C188,C135,AO135:AO188,"&lt;"&amp;AO135)+1)</f>
        <v>2</v>
      </c>
      <c r="AU135" s="32">
        <f>IF(G135="","",COUNTIFS(C135:C188,C135,AP135:AP188,"&lt;"&amp;AP135)+1)</f>
        <v>2</v>
      </c>
      <c r="AV135" s="32">
        <f>IF(G135="","",SUMIF(AR134:AU134,$AV$3,AR135:AU135))</f>
        <v>0</v>
      </c>
      <c r="AX135" s="32">
        <f>IF(G135="","",COUNTIFS(D135:D188,D135,AM135:AM188,"&lt;"&amp;AM135)+1)</f>
        <v>42</v>
      </c>
      <c r="AY135" s="32">
        <f>IF(G135="","",COUNTIFS(D135:D188,D135,AN135:AN188,"&lt;"&amp;AN135)+1)</f>
        <v>17</v>
      </c>
      <c r="AZ135" s="32">
        <f>IF(G135="","",COUNTIFS(D135:D188,D135,AO135:AO188,"&lt;"&amp;AO135)+1)</f>
        <v>35</v>
      </c>
      <c r="BA135" s="32">
        <f>IF(G135="","",COUNTIFS(D135:D188,D135,AP135:AP188,"&lt;"&amp;AP135)+1)</f>
        <v>25</v>
      </c>
      <c r="BB135" s="32">
        <f>IF(M135="","",SUMIF(AX134:BA134,$BB$3,AX135:BA135))</f>
        <v>25</v>
      </c>
    </row>
    <row r="136" spans="1:54" x14ac:dyDescent="0.35">
      <c r="A136" t="str">
        <f t="shared" ref="A136:A188" si="47">$G$132&amp;"-"&amp;G136</f>
        <v>CarGurus.com-BMW of Ontario</v>
      </c>
      <c r="B136" t="str">
        <f>IF(G136="","",B135)</f>
        <v>CarGurus.com</v>
      </c>
      <c r="C136" t="str">
        <f>IFERROR(VLOOKUP(G136,KEY!$D$6:$F$76,2,),"")</f>
        <v>BMW</v>
      </c>
      <c r="D136" t="str">
        <f>IFERROR(VLOOKUP(G136,KEY!$D$6:$F$76,3,),"")</f>
        <v>PAG WEST</v>
      </c>
      <c r="E136" t="str">
        <f t="shared" si="42"/>
        <v>CarGurus.com-BMW-0</v>
      </c>
      <c r="F136" t="str">
        <f t="shared" si="43"/>
        <v>CarGurus.com-PAG WEST-42</v>
      </c>
      <c r="G136" t="s">
        <v>96</v>
      </c>
      <c r="H136" s="386">
        <f>IF(G136="","",SUMIFS(INP_EOMDATA!I$4:I$2503,INP_EOMDATA!$F$4:$F$2503,$A136))</f>
        <v>0</v>
      </c>
      <c r="I136" s="387">
        <f>IF(G136="","",SUMIFS(INP_EOMDATA!J$4:J$2503,INP_EOMDATA!$F$4:$F$2503,$A136))</f>
        <v>2</v>
      </c>
      <c r="J136" s="388"/>
      <c r="K136" s="389"/>
      <c r="L136" s="387">
        <f>IF(G136="","",SUMIFS(INP_EOMDATA!K$4:K$2503,INP_EOMDATA!$F$4:$F$2503,$A136))</f>
        <v>20</v>
      </c>
      <c r="M136" s="390">
        <f>IF(G136="","",SUMIFS(INP_EOMDATA!L$4:L$2503,INP_EOMDATA!$F$4:$F$2503,$A136))</f>
        <v>2</v>
      </c>
      <c r="N136" s="391"/>
      <c r="O136" s="386">
        <f>IF(G136="","",SUMIFS(INP_EOMDATA!M$4:M$2503,INP_EOMDATA!$F$4:$F$2503,$A136))</f>
        <v>0</v>
      </c>
      <c r="P136" s="387">
        <f>IF(G136="","",SUMIFS(INP_EOMDATA!N$4:N$2503,INP_EOMDATA!$F$4:$F$2503,$A136)-O136)</f>
        <v>24</v>
      </c>
      <c r="Q136" s="387">
        <f>IF(G136="","",SUMIFS(INP_EOMDATA!O$4:O$2503,INP_EOMDATA!$F$4:$F$2503,$A136))</f>
        <v>0</v>
      </c>
      <c r="R136" s="387">
        <f>IF(G136="","",SUMIFS(INP_EOMDATA!P$4:P$2503,INP_EOMDATA!$F$4:$F$2503,$A136))</f>
        <v>0</v>
      </c>
      <c r="S136" s="387">
        <f>IF(G136="","",SUMIFS(INP_EOMDATA!Q$4:Q$2503,INP_EOMDATA!$F$4:$F$2503,$A136))</f>
        <v>0</v>
      </c>
      <c r="T136" s="392">
        <f>IF(G136="","",SUMIFS(INP_EOMDATA!R$4:R$2503,INP_EOMDATA!$F$4:$F$2503,$A136))</f>
        <v>0</v>
      </c>
      <c r="U136" s="386">
        <f>IF(G136="","",SUMIFS(INP_EOMDATA!S$4:S$2503,INP_EOMDATA!$F$4:$F$2503,$A136))</f>
        <v>5</v>
      </c>
      <c r="V136" s="392">
        <f>IF(G136="","",SUMIFS(INP_EOMDATA!T$4:T$2503,INP_EOMDATA!$F$4:$F$2503,$A136))</f>
        <v>0.20833333333333301</v>
      </c>
      <c r="W136" s="387">
        <f>IF(G136="","",SUMIFS(INP_EOMDATA!U$4:U$2503,INP_EOMDATA!$F$4:$F$2503,$A136))</f>
        <v>5</v>
      </c>
      <c r="X136" s="392">
        <f>IF(G136="","",SUMIFS(INP_EOMDATA!V$4:V$2503,INP_EOMDATA!$F$4:$F$2503,$A136))</f>
        <v>0.20833333333333301</v>
      </c>
      <c r="Y136" s="387">
        <f>IF(G136="","",SUMIFS(INP_EOMDATA!W$4:W$2503,INP_EOMDATA!$F$4:$F$2503,$A136))</f>
        <v>3</v>
      </c>
      <c r="Z136" s="393">
        <f>IF(G136="","",SUMIFS(INP_EOMDATA!X$4:X$2503,INP_EOMDATA!$F$4:$F$2503,$A136))</f>
        <v>0</v>
      </c>
      <c r="AA136" s="393">
        <f>IF(G136="","",SUMIFS(INP_EOMDATA!Y$4:Y$2503,INP_EOMDATA!$F$4:$F$2503,$A136))</f>
        <v>0</v>
      </c>
      <c r="AB136" s="393">
        <f>IF(G136="","",SUMIFS(INP_EOMDATA!Z$4:Z$2503,INP_EOMDATA!$F$4:$F$2503,$A136))</f>
        <v>0</v>
      </c>
      <c r="AC136" s="393">
        <f>IF(G136="","",SUMIFS(WORKSHEET_VC!AR$5:AR$73,WORKSHEET_VC!$AN$5:$AN$73,$G136))</f>
        <v>4700</v>
      </c>
      <c r="AD136" s="393">
        <f t="shared" si="44"/>
        <v>195.83333333333334</v>
      </c>
      <c r="AE136" s="393">
        <f t="shared" si="45"/>
        <v>9999999</v>
      </c>
      <c r="AF136" s="393">
        <f t="shared" si="46"/>
        <v>-4700</v>
      </c>
      <c r="AG136" s="15">
        <v>19</v>
      </c>
      <c r="AM136" s="32">
        <f>IF(G136="","",COUNTIF(G135:G189,"&lt;"&amp;G136)+1)</f>
        <v>12</v>
      </c>
      <c r="AN136" s="32">
        <f>IFERROR(RANK(T136,T135:T188,0)+(AM136/100),"")</f>
        <v>42.12</v>
      </c>
      <c r="AO136" s="32">
        <f>IFERROR(RANK(AD136,AD135:AD188,1)+(AM136/100),"")</f>
        <v>46.12</v>
      </c>
      <c r="AP136" s="32">
        <f>IFERROR(RANK(AE136,AE135:AE188,1)+(AM136/100),"")</f>
        <v>42.12</v>
      </c>
      <c r="AR136" s="32">
        <f>IF(G136="","",COUNTIFS(C135:C188,C136,AM135:AM188,"&lt;"&amp;AM136)+1)</f>
        <v>4</v>
      </c>
      <c r="AS136" s="32">
        <f>IF(G136="","",COUNTIFS(C135:C188,C136,AN135:AN188,"&lt;"&amp;AN136)+1)</f>
        <v>8</v>
      </c>
      <c r="AT136" s="32">
        <f>IF(G136="","",COUNTIFS(C135:C188,C136,AO135:AO188,"&lt;"&amp;AO136)+1)</f>
        <v>8</v>
      </c>
      <c r="AU136" s="32">
        <f>IF(G136="","",COUNTIFS(C135:C188,C136,AP135:AP188,"&lt;"&amp;AP136)+1)</f>
        <v>8</v>
      </c>
      <c r="AV136" s="32">
        <f>IF(G136="","",SUMIF(AR134:AU134,$AV$3,AR136:AU136))</f>
        <v>0</v>
      </c>
      <c r="AX136" s="32">
        <f>IF(G136="","",COUNTIFS(D135:D188,D136,AM135:AM188,"&lt;"&amp;AM136)+1)</f>
        <v>12</v>
      </c>
      <c r="AY136" s="32">
        <f>IF(G136="","",COUNTIFS(D135:D188,D136,AN135:AN188,"&lt;"&amp;AN136)+1)</f>
        <v>42</v>
      </c>
      <c r="AZ136" s="32">
        <f>IF(G136="","",COUNTIFS(D135:D188,D136,AO135:AO188,"&lt;"&amp;AO136)+1)</f>
        <v>46</v>
      </c>
      <c r="BA136" s="32">
        <f>IF(G136="","",COUNTIFS(D135:D188,D136,AP135:AP188,"&lt;"&amp;AP136)+1)</f>
        <v>42</v>
      </c>
      <c r="BB136" s="32">
        <f>IF(M136="","",SUMIF(AX134:BA134,$BB$3,AX136:BA136))</f>
        <v>42</v>
      </c>
    </row>
    <row r="137" spans="1:54" x14ac:dyDescent="0.35">
      <c r="A137" t="str">
        <f t="shared" si="47"/>
        <v>CarGurus.com-BMW of Austin</v>
      </c>
      <c r="B137" t="str">
        <f t="shared" ref="B137:B188" si="48">IF(G137="","",B136)</f>
        <v>CarGurus.com</v>
      </c>
      <c r="C137" t="str">
        <f>IFERROR(VLOOKUP(G137,KEY!$D$6:$F$76,2,),"")</f>
        <v>BMW</v>
      </c>
      <c r="D137" t="str">
        <f>IFERROR(VLOOKUP(G137,KEY!$D$6:$F$76,3,),"")</f>
        <v>PAG WEST</v>
      </c>
      <c r="E137" t="str">
        <f t="shared" si="42"/>
        <v>CarGurus.com-BMW-0</v>
      </c>
      <c r="F137" t="str">
        <f t="shared" si="43"/>
        <v>CarGurus.com-PAG WEST-36</v>
      </c>
      <c r="G137" t="s">
        <v>79</v>
      </c>
      <c r="H137" s="386">
        <f>IF(G137="","",SUMIFS(INP_EOMDATA!I$4:I$2503,INP_EOMDATA!$F$4:$F$2503,$A137))</f>
        <v>0</v>
      </c>
      <c r="I137" s="387">
        <f>IF(G137="","",SUMIFS(INP_EOMDATA!J$4:J$2503,INP_EOMDATA!$F$4:$F$2503,$A137))</f>
        <v>3</v>
      </c>
      <c r="J137" s="388"/>
      <c r="K137" s="389"/>
      <c r="L137" s="387">
        <f>IF(G137="","",SUMIFS(INP_EOMDATA!K$4:K$2503,INP_EOMDATA!$F$4:$F$2503,$A137))</f>
        <v>67</v>
      </c>
      <c r="M137" s="390">
        <f>IF(G137="","",SUMIFS(INP_EOMDATA!L$4:L$2503,INP_EOMDATA!$F$4:$F$2503,$A137))</f>
        <v>16</v>
      </c>
      <c r="N137" s="391"/>
      <c r="O137" s="386">
        <f>IF(G137="","",SUMIFS(INP_EOMDATA!M$4:M$2503,INP_EOMDATA!$F$4:$F$2503,$A137))</f>
        <v>0</v>
      </c>
      <c r="P137" s="387">
        <f>IF(G137="","",SUMIFS(INP_EOMDATA!N$4:N$2503,INP_EOMDATA!$F$4:$F$2503,$A137)-O137)</f>
        <v>86</v>
      </c>
      <c r="Q137" s="387">
        <f>IF(G137="","",SUMIFS(INP_EOMDATA!O$4:O$2503,INP_EOMDATA!$F$4:$F$2503,$A137))</f>
        <v>0</v>
      </c>
      <c r="R137" s="387">
        <f>IF(G137="","",SUMIFS(INP_EOMDATA!P$4:P$2503,INP_EOMDATA!$F$4:$F$2503,$A137))</f>
        <v>4</v>
      </c>
      <c r="S137" s="387">
        <f>IF(G137="","",SUMIFS(INP_EOMDATA!Q$4:Q$2503,INP_EOMDATA!$F$4:$F$2503,$A137))</f>
        <v>4</v>
      </c>
      <c r="T137" s="392">
        <f>IF(G137="","",SUMIFS(INP_EOMDATA!R$4:R$2503,INP_EOMDATA!$F$4:$F$2503,$A137))</f>
        <v>4.6511627906976702E-2</v>
      </c>
      <c r="U137" s="386">
        <f>IF(G137="","",SUMIFS(INP_EOMDATA!S$4:S$2503,INP_EOMDATA!$F$4:$F$2503,$A137))</f>
        <v>7</v>
      </c>
      <c r="V137" s="392">
        <f>IF(G137="","",SUMIFS(INP_EOMDATA!T$4:T$2503,INP_EOMDATA!$F$4:$F$2503,$A137))</f>
        <v>8.1395348837209294E-2</v>
      </c>
      <c r="W137" s="387">
        <f>IF(G137="","",SUMIFS(INP_EOMDATA!U$4:U$2503,INP_EOMDATA!$F$4:$F$2503,$A137))</f>
        <v>7</v>
      </c>
      <c r="X137" s="392">
        <f>IF(G137="","",SUMIFS(INP_EOMDATA!V$4:V$2503,INP_EOMDATA!$F$4:$F$2503,$A137))</f>
        <v>8.1395348837209294E-2</v>
      </c>
      <c r="Y137" s="387">
        <f>IF(G137="","",SUMIFS(INP_EOMDATA!W$4:W$2503,INP_EOMDATA!$F$4:$F$2503,$A137))</f>
        <v>6</v>
      </c>
      <c r="Z137" s="393">
        <f>IF(G137="","",SUMIFS(INP_EOMDATA!X$4:X$2503,INP_EOMDATA!$F$4:$F$2503,$A137))</f>
        <v>-21729.94</v>
      </c>
      <c r="AA137" s="393">
        <f>IF(G137="","",SUMIFS(INP_EOMDATA!Y$4:Y$2503,INP_EOMDATA!$F$4:$F$2503,$A137))</f>
        <v>3772.11</v>
      </c>
      <c r="AB137" s="393">
        <f>IF(G137="","",SUMIFS(INP_EOMDATA!Z$4:Z$2503,INP_EOMDATA!$F$4:$F$2503,$A137))</f>
        <v>-17957.830000000002</v>
      </c>
      <c r="AC137" s="393">
        <f>IF(G137="","",SUMIFS(WORKSHEET_VC!AR$5:AR$73,WORKSHEET_VC!$AN$5:$AN$73,$G137))</f>
        <v>3900</v>
      </c>
      <c r="AD137" s="393">
        <f t="shared" si="44"/>
        <v>45.348837209302324</v>
      </c>
      <c r="AE137" s="393">
        <f t="shared" si="45"/>
        <v>975</v>
      </c>
      <c r="AF137" s="393">
        <f t="shared" si="46"/>
        <v>-21857.83</v>
      </c>
      <c r="AG137" s="15">
        <v>268</v>
      </c>
      <c r="AM137" s="32">
        <f>IF(G137="","",COUNTIF(G135:G189,"&lt;"&amp;G137)+1)</f>
        <v>10</v>
      </c>
      <c r="AN137" s="32">
        <f>IFERROR(RANK(T137,T135:T188,0)+(AM137/100),"")</f>
        <v>37.1</v>
      </c>
      <c r="AO137" s="32">
        <f>IFERROR(RANK(AD137,AD135:AD188,1)+(AM137/100),"")</f>
        <v>21.1</v>
      </c>
      <c r="AP137" s="32">
        <f>IFERROR(RANK(AE137,AE135:AE188,1)+(AM137/100),"")</f>
        <v>36.1</v>
      </c>
      <c r="AR137" s="32">
        <f>IF(G137="","",COUNTIFS(C135:C188,C137,AM135:AM188,"&lt;"&amp;AM137)+1)</f>
        <v>2</v>
      </c>
      <c r="AS137" s="32">
        <f>IF(G137="","",COUNTIFS(C135:C188,C137,AN135:AN188,"&lt;"&amp;AN137)+1)</f>
        <v>6</v>
      </c>
      <c r="AT137" s="32">
        <f>IF(G137="","",COUNTIFS(C135:C188,C137,AO135:AO188,"&lt;"&amp;AO137)+1)</f>
        <v>3</v>
      </c>
      <c r="AU137" s="32">
        <f>IF(G137="","",COUNTIFS(C135:C188,C137,AP135:AP188,"&lt;"&amp;AP137)+1)</f>
        <v>5</v>
      </c>
      <c r="AV137" s="32">
        <f>IF(G137="","",SUMIF(AR134:AU134,$AV$3,AR137:AU137))</f>
        <v>0</v>
      </c>
      <c r="AX137" s="32">
        <f>IF(G137="","",COUNTIFS(D135:D188,D137,AM135:AM188,"&lt;"&amp;AM137)+1)</f>
        <v>10</v>
      </c>
      <c r="AY137" s="32">
        <f>IF(G137="","",COUNTIFS(D135:D188,D137,AN135:AN188,"&lt;"&amp;AN137)+1)</f>
        <v>37</v>
      </c>
      <c r="AZ137" s="32">
        <f>IF(G137="","",COUNTIFS(D135:D188,D137,AO135:AO188,"&lt;"&amp;AO137)+1)</f>
        <v>21</v>
      </c>
      <c r="BA137" s="32">
        <f>IF(G137="","",COUNTIFS(D135:D188,D137,AP135:AP188,"&lt;"&amp;AP137)+1)</f>
        <v>36</v>
      </c>
      <c r="BB137" s="32">
        <f>IF(M137="","",SUMIF(AX134:BA134,$BB$3,AX137:BA137))</f>
        <v>36</v>
      </c>
    </row>
    <row r="138" spans="1:54" x14ac:dyDescent="0.35">
      <c r="A138" t="str">
        <f t="shared" si="47"/>
        <v>CarGurus.com-Mercedes-Benz of North Scottsdale</v>
      </c>
      <c r="B138" t="str">
        <f t="shared" si="48"/>
        <v>CarGurus.com</v>
      </c>
      <c r="C138" t="str">
        <f>IFERROR(VLOOKUP(G138,KEY!$D$6:$F$76,2,),"")</f>
        <v>Mercedes-Benz</v>
      </c>
      <c r="D138" t="str">
        <f>IFERROR(VLOOKUP(G138,KEY!$D$6:$F$76,3,),"")</f>
        <v>PAG WEST</v>
      </c>
      <c r="E138" t="str">
        <f t="shared" si="42"/>
        <v>CarGurus.com-Mercedes-Benz-0</v>
      </c>
      <c r="F138" t="str">
        <f t="shared" si="43"/>
        <v>CarGurus.com-PAG WEST-41</v>
      </c>
      <c r="G138" t="s">
        <v>88</v>
      </c>
      <c r="H138" s="386">
        <f>IF(G138="","",SUMIFS(INP_EOMDATA!I$4:I$2503,INP_EOMDATA!$F$4:$F$2503,$A138))</f>
        <v>0</v>
      </c>
      <c r="I138" s="387">
        <f>IF(G138="","",SUMIFS(INP_EOMDATA!J$4:J$2503,INP_EOMDATA!$F$4:$F$2503,$A138))</f>
        <v>1</v>
      </c>
      <c r="J138" s="388"/>
      <c r="K138" s="389"/>
      <c r="L138" s="387">
        <f>IF(G138="","",SUMIFS(INP_EOMDATA!K$4:K$2503,INP_EOMDATA!$F$4:$F$2503,$A138))</f>
        <v>28</v>
      </c>
      <c r="M138" s="390">
        <f>IF(G138="","",SUMIFS(INP_EOMDATA!L$4:L$2503,INP_EOMDATA!$F$4:$F$2503,$A138))</f>
        <v>0</v>
      </c>
      <c r="N138" s="391"/>
      <c r="O138" s="386">
        <f>IF(G138="","",SUMIFS(INP_EOMDATA!M$4:M$2503,INP_EOMDATA!$F$4:$F$2503,$A138))</f>
        <v>0</v>
      </c>
      <c r="P138" s="387">
        <f>IF(G138="","",SUMIFS(INP_EOMDATA!N$4:N$2503,INP_EOMDATA!$F$4:$F$2503,$A138)-O138)</f>
        <v>29</v>
      </c>
      <c r="Q138" s="387">
        <f>IF(G138="","",SUMIFS(INP_EOMDATA!O$4:O$2503,INP_EOMDATA!$F$4:$F$2503,$A138))</f>
        <v>0</v>
      </c>
      <c r="R138" s="387">
        <f>IF(G138="","",SUMIFS(INP_EOMDATA!P$4:P$2503,INP_EOMDATA!$F$4:$F$2503,$A138))</f>
        <v>0</v>
      </c>
      <c r="S138" s="387">
        <f>IF(G138="","",SUMIFS(INP_EOMDATA!Q$4:Q$2503,INP_EOMDATA!$F$4:$F$2503,$A138))</f>
        <v>2</v>
      </c>
      <c r="T138" s="392">
        <f>IF(G138="","",SUMIFS(INP_EOMDATA!R$4:R$2503,INP_EOMDATA!$F$4:$F$2503,$A138))</f>
        <v>6.8965517241379309E-2</v>
      </c>
      <c r="U138" s="386">
        <f>IF(G138="","",SUMIFS(INP_EOMDATA!S$4:S$2503,INP_EOMDATA!$F$4:$F$2503,$A138))</f>
        <v>0</v>
      </c>
      <c r="V138" s="392">
        <f>IF(G138="","",SUMIFS(INP_EOMDATA!T$4:T$2503,INP_EOMDATA!$F$4:$F$2503,$A138))</f>
        <v>0</v>
      </c>
      <c r="W138" s="387">
        <f>IF(G138="","",SUMIFS(INP_EOMDATA!U$4:U$2503,INP_EOMDATA!$F$4:$F$2503,$A138))</f>
        <v>7</v>
      </c>
      <c r="X138" s="392">
        <f>IF(G138="","",SUMIFS(INP_EOMDATA!V$4:V$2503,INP_EOMDATA!$F$4:$F$2503,$A138))</f>
        <v>0.2413793103448276</v>
      </c>
      <c r="Y138" s="387">
        <f>IF(G138="","",SUMIFS(INP_EOMDATA!W$4:W$2503,INP_EOMDATA!$F$4:$F$2503,$A138))</f>
        <v>5</v>
      </c>
      <c r="Z138" s="393">
        <f>IF(G138="","",SUMIFS(INP_EOMDATA!X$4:X$2503,INP_EOMDATA!$F$4:$F$2503,$A138))</f>
        <v>2896.5</v>
      </c>
      <c r="AA138" s="393">
        <f>IF(G138="","",SUMIFS(INP_EOMDATA!Y$4:Y$2503,INP_EOMDATA!$F$4:$F$2503,$A138))</f>
        <v>3453.5</v>
      </c>
      <c r="AB138" s="393">
        <f>IF(G138="","",SUMIFS(INP_EOMDATA!Z$4:Z$2503,INP_EOMDATA!$F$4:$F$2503,$A138))</f>
        <v>6350.5</v>
      </c>
      <c r="AC138" s="393">
        <f>IF(G138="","",SUMIFS(WORKSHEET_VC!AR$5:AR$73,WORKSHEET_VC!$AN$5:$AN$73,$G138))</f>
        <v>3900</v>
      </c>
      <c r="AD138" s="393">
        <f t="shared" si="44"/>
        <v>134.48275862068965</v>
      </c>
      <c r="AE138" s="393">
        <f t="shared" si="45"/>
        <v>1950</v>
      </c>
      <c r="AF138" s="393">
        <f t="shared" si="46"/>
        <v>2450.5</v>
      </c>
      <c r="AG138" s="15">
        <v>170</v>
      </c>
      <c r="AM138" s="32">
        <f>IF(G138="","",COUNTIF(G135:G189,"&lt;"&amp;G138)+1)</f>
        <v>31</v>
      </c>
      <c r="AN138" s="32">
        <f>IFERROR(RANK(T138,T135:T188,0)+(AM138/100),"")</f>
        <v>31.31</v>
      </c>
      <c r="AO138" s="32">
        <f>IFERROR(RANK(AD138,AD135:AD188,1)+(AM138/100),"")</f>
        <v>43.31</v>
      </c>
      <c r="AP138" s="32">
        <f>IFERROR(RANK(AE138,AE135:AE188,1)+(AM138/100),"")</f>
        <v>41.31</v>
      </c>
      <c r="AR138" s="32">
        <f>IF(G138="","",COUNTIFS(C135:C188,C138,AM135:AM188,"&lt;"&amp;AM138)+1)</f>
        <v>2</v>
      </c>
      <c r="AS138" s="32">
        <f>IF(G138="","",COUNTIFS(C135:C188,C138,AN135:AN188,"&lt;"&amp;AN138)+1)</f>
        <v>2</v>
      </c>
      <c r="AT138" s="32">
        <f>IF(G138="","",COUNTIFS(C135:C188,C138,AO135:AO188,"&lt;"&amp;AO138)+1)</f>
        <v>2</v>
      </c>
      <c r="AU138" s="32">
        <f>IF(G138="","",COUNTIFS(C135:C188,C138,AP135:AP188,"&lt;"&amp;AP138)+1)</f>
        <v>2</v>
      </c>
      <c r="AV138" s="32">
        <f>IF(G138="","",SUMIF(AR134:AU134,$AV$3,AR138:AU138))</f>
        <v>0</v>
      </c>
      <c r="AX138" s="32">
        <f>IF(G138="","",COUNTIFS(D135:D188,D138,AM135:AM188,"&lt;"&amp;AM138)+1)</f>
        <v>31</v>
      </c>
      <c r="AY138" s="32">
        <f>IF(G138="","",COUNTIFS(D135:D188,D138,AN135:AN188,"&lt;"&amp;AN138)+1)</f>
        <v>31</v>
      </c>
      <c r="AZ138" s="32">
        <f>IF(G138="","",COUNTIFS(D135:D188,D138,AO135:AO188,"&lt;"&amp;AO138)+1)</f>
        <v>43</v>
      </c>
      <c r="BA138" s="32">
        <f>IF(G138="","",COUNTIFS(D135:D188,D138,AP135:AP188,"&lt;"&amp;AP138)+1)</f>
        <v>41</v>
      </c>
      <c r="BB138" s="32">
        <f>IF(M138="","",SUMIF(AX134:BA134,$BB$3,AX138:BA138))</f>
        <v>41</v>
      </c>
    </row>
    <row r="139" spans="1:54" x14ac:dyDescent="0.35">
      <c r="A139" t="str">
        <f t="shared" si="47"/>
        <v>CarGurus.com-BMW North Scottsdale</v>
      </c>
      <c r="B139" t="str">
        <f t="shared" si="48"/>
        <v>CarGurus.com</v>
      </c>
      <c r="C139" t="str">
        <f>IFERROR(VLOOKUP(G139,KEY!$D$6:$F$76,2,),"")</f>
        <v>BMW</v>
      </c>
      <c r="D139" t="str">
        <f>IFERROR(VLOOKUP(G139,KEY!$D$6:$F$76,3,),"")</f>
        <v>PAG WEST</v>
      </c>
      <c r="E139" t="str">
        <f t="shared" si="42"/>
        <v>CarGurus.com-BMW-0</v>
      </c>
      <c r="F139" t="str">
        <f t="shared" si="43"/>
        <v>CarGurus.com-PAG WEST-14</v>
      </c>
      <c r="G139" t="s">
        <v>81</v>
      </c>
      <c r="H139" s="386">
        <f>IF(G139="","",SUMIFS(INP_EOMDATA!I$4:I$2503,INP_EOMDATA!$F$4:$F$2503,$A139))</f>
        <v>1</v>
      </c>
      <c r="I139" s="387">
        <f>IF(G139="","",SUMIFS(INP_EOMDATA!J$4:J$2503,INP_EOMDATA!$F$4:$F$2503,$A139))</f>
        <v>21</v>
      </c>
      <c r="J139" s="388"/>
      <c r="K139" s="389"/>
      <c r="L139" s="387">
        <f>IF(G139="","",SUMIFS(INP_EOMDATA!K$4:K$2503,INP_EOMDATA!$F$4:$F$2503,$A139))</f>
        <v>89</v>
      </c>
      <c r="M139" s="390">
        <f>IF(G139="","",SUMIFS(INP_EOMDATA!L$4:L$2503,INP_EOMDATA!$F$4:$F$2503,$A139))</f>
        <v>3</v>
      </c>
      <c r="N139" s="391"/>
      <c r="O139" s="386">
        <f>IF(G139="","",SUMIFS(INP_EOMDATA!M$4:M$2503,INP_EOMDATA!$F$4:$F$2503,$A139))</f>
        <v>0</v>
      </c>
      <c r="P139" s="387">
        <f>IF(G139="","",SUMIFS(INP_EOMDATA!N$4:N$2503,INP_EOMDATA!$F$4:$F$2503,$A139)-O139)</f>
        <v>114</v>
      </c>
      <c r="Q139" s="387">
        <f>IF(G139="","",SUMIFS(INP_EOMDATA!O$4:O$2503,INP_EOMDATA!$F$4:$F$2503,$A139))</f>
        <v>0</v>
      </c>
      <c r="R139" s="387">
        <f>IF(G139="","",SUMIFS(INP_EOMDATA!P$4:P$2503,INP_EOMDATA!$F$4:$F$2503,$A139))</f>
        <v>11</v>
      </c>
      <c r="S139" s="387">
        <f>IF(G139="","",SUMIFS(INP_EOMDATA!Q$4:Q$2503,INP_EOMDATA!$F$4:$F$2503,$A139))</f>
        <v>11</v>
      </c>
      <c r="T139" s="392">
        <f>IF(G139="","",SUMIFS(INP_EOMDATA!R$4:R$2503,INP_EOMDATA!$F$4:$F$2503,$A139))</f>
        <v>9.6491228070175405E-2</v>
      </c>
      <c r="U139" s="386">
        <f>IF(G139="","",SUMIFS(INP_EOMDATA!S$4:S$2503,INP_EOMDATA!$F$4:$F$2503,$A139))</f>
        <v>31</v>
      </c>
      <c r="V139" s="392">
        <f>IF(G139="","",SUMIFS(INP_EOMDATA!T$4:T$2503,INP_EOMDATA!$F$4:$F$2503,$A139))</f>
        <v>0.27192982456140402</v>
      </c>
      <c r="W139" s="387">
        <f>IF(G139="","",SUMIFS(INP_EOMDATA!U$4:U$2503,INP_EOMDATA!$F$4:$F$2503,$A139))</f>
        <v>31</v>
      </c>
      <c r="X139" s="392">
        <f>IF(G139="","",SUMIFS(INP_EOMDATA!V$4:V$2503,INP_EOMDATA!$F$4:$F$2503,$A139))</f>
        <v>0.27192982456140402</v>
      </c>
      <c r="Y139" s="387">
        <f>IF(G139="","",SUMIFS(INP_EOMDATA!W$4:W$2503,INP_EOMDATA!$F$4:$F$2503,$A139))</f>
        <v>20</v>
      </c>
      <c r="Z139" s="393">
        <f>IF(G139="","",SUMIFS(INP_EOMDATA!X$4:X$2503,INP_EOMDATA!$F$4:$F$2503,$A139))</f>
        <v>12679.84</v>
      </c>
      <c r="AA139" s="393">
        <f>IF(G139="","",SUMIFS(INP_EOMDATA!Y$4:Y$2503,INP_EOMDATA!$F$4:$F$2503,$A139))</f>
        <v>36993.15</v>
      </c>
      <c r="AB139" s="393">
        <f>IF(G139="","",SUMIFS(INP_EOMDATA!Z$4:Z$2503,INP_EOMDATA!$F$4:$F$2503,$A139))</f>
        <v>49672.99</v>
      </c>
      <c r="AC139" s="393">
        <f>IF(G139="","",SUMIFS(WORKSHEET_VC!AR$5:AR$73,WORKSHEET_VC!$AN$5:$AN$73,$G139))</f>
        <v>3800</v>
      </c>
      <c r="AD139" s="393">
        <f t="shared" si="44"/>
        <v>33.333333333333336</v>
      </c>
      <c r="AE139" s="393">
        <f t="shared" si="45"/>
        <v>345.45454545454544</v>
      </c>
      <c r="AF139" s="393">
        <f t="shared" si="46"/>
        <v>45872.99</v>
      </c>
      <c r="AG139" s="15">
        <v>302</v>
      </c>
      <c r="AM139" s="32">
        <f>IF(G139="","",COUNTIF(G135:G189,"&lt;"&amp;G139)+1)</f>
        <v>9</v>
      </c>
      <c r="AN139" s="32">
        <f>IFERROR(RANK(T139,T135:T188,0)+(AM139/100),"")</f>
        <v>25.09</v>
      </c>
      <c r="AO139" s="32">
        <f>IFERROR(RANK(AD139,AD135:AD188,1)+(AM139/100),"")</f>
        <v>6.09</v>
      </c>
      <c r="AP139" s="32">
        <f>IFERROR(RANK(AE139,AE135:AE188,1)+(AM139/100),"")</f>
        <v>14.09</v>
      </c>
      <c r="AR139" s="32">
        <f>IF(G139="","",COUNTIFS(C135:C188,C139,AM135:AM188,"&lt;"&amp;AM139)+1)</f>
        <v>1</v>
      </c>
      <c r="AS139" s="32">
        <f>IF(G139="","",COUNTIFS(C135:C188,C139,AN135:AN188,"&lt;"&amp;AN139)+1)</f>
        <v>4</v>
      </c>
      <c r="AT139" s="32">
        <f>IF(G139="","",COUNTIFS(C135:C188,C139,AO135:AO188,"&lt;"&amp;AO139)+1)</f>
        <v>2</v>
      </c>
      <c r="AU139" s="32">
        <f>IF(G139="","",COUNTIFS(C135:C188,C139,AP135:AP188,"&lt;"&amp;AP139)+1)</f>
        <v>2</v>
      </c>
      <c r="AV139" s="32">
        <f>IF(G139="","",SUMIF(AR134:AU134,$AV$3,AR139:AU139))</f>
        <v>0</v>
      </c>
      <c r="AX139" s="32">
        <f>IF(G139="","",COUNTIFS(D135:D188,D139,AM135:AM188,"&lt;"&amp;AM139)+1)</f>
        <v>9</v>
      </c>
      <c r="AY139" s="32">
        <f>IF(G139="","",COUNTIFS(D135:D188,D139,AN135:AN188,"&lt;"&amp;AN139)+1)</f>
        <v>25</v>
      </c>
      <c r="AZ139" s="32">
        <f>IF(G139="","",COUNTIFS(D135:D188,D139,AO135:AO188,"&lt;"&amp;AO139)+1)</f>
        <v>6</v>
      </c>
      <c r="BA139" s="32">
        <f>IF(G139="","",COUNTIFS(D135:D188,D139,AP135:AP188,"&lt;"&amp;AP139)+1)</f>
        <v>14</v>
      </c>
      <c r="BB139" s="32">
        <f>IF(M139="","",SUMIF(AX134:BA134,$BB$3,AX139:BA139))</f>
        <v>14</v>
      </c>
    </row>
    <row r="140" spans="1:54" x14ac:dyDescent="0.35">
      <c r="A140" t="str">
        <f t="shared" si="47"/>
        <v>CarGurus.com-Round Rock Honda</v>
      </c>
      <c r="B140" t="str">
        <f t="shared" si="48"/>
        <v>CarGurus.com</v>
      </c>
      <c r="C140" t="str">
        <f>IFERROR(VLOOKUP(G140,KEY!$D$6:$F$76,2,),"")</f>
        <v>Honda</v>
      </c>
      <c r="D140" t="str">
        <f>IFERROR(VLOOKUP(G140,KEY!$D$6:$F$76,3,),"")</f>
        <v>PAG WEST</v>
      </c>
      <c r="E140" t="str">
        <f t="shared" si="42"/>
        <v>CarGurus.com-Honda-0</v>
      </c>
      <c r="F140" t="str">
        <f t="shared" si="43"/>
        <v>CarGurus.com-PAG WEST-33</v>
      </c>
      <c r="G140" t="s">
        <v>84</v>
      </c>
      <c r="H140" s="386">
        <f>IF(G140="","",SUMIFS(INP_EOMDATA!I$4:I$2503,INP_EOMDATA!$F$4:$F$2503,$A140))</f>
        <v>0</v>
      </c>
      <c r="I140" s="387">
        <f>IF(G140="","",SUMIFS(INP_EOMDATA!J$4:J$2503,INP_EOMDATA!$F$4:$F$2503,$A140))</f>
        <v>6</v>
      </c>
      <c r="J140" s="388"/>
      <c r="K140" s="389"/>
      <c r="L140" s="387">
        <f>IF(G140="","",SUMIFS(INP_EOMDATA!K$4:K$2503,INP_EOMDATA!$F$4:$F$2503,$A140))</f>
        <v>90</v>
      </c>
      <c r="M140" s="390">
        <f>IF(G140="","",SUMIFS(INP_EOMDATA!L$4:L$2503,INP_EOMDATA!$F$4:$F$2503,$A140))</f>
        <v>2</v>
      </c>
      <c r="N140" s="391"/>
      <c r="O140" s="386">
        <f>IF(G140="","",SUMIFS(INP_EOMDATA!M$4:M$2503,INP_EOMDATA!$F$4:$F$2503,$A140))</f>
        <v>0</v>
      </c>
      <c r="P140" s="387">
        <f>IF(G140="","",SUMIFS(INP_EOMDATA!N$4:N$2503,INP_EOMDATA!$F$4:$F$2503,$A140)-O140)</f>
        <v>98</v>
      </c>
      <c r="Q140" s="387">
        <f>IF(G140="","",SUMIFS(INP_EOMDATA!O$4:O$2503,INP_EOMDATA!$F$4:$F$2503,$A140))</f>
        <v>0</v>
      </c>
      <c r="R140" s="387">
        <f>IF(G140="","",SUMIFS(INP_EOMDATA!P$4:P$2503,INP_EOMDATA!$F$4:$F$2503,$A140))</f>
        <v>5</v>
      </c>
      <c r="S140" s="387">
        <f>IF(G140="","",SUMIFS(INP_EOMDATA!Q$4:Q$2503,INP_EOMDATA!$F$4:$F$2503,$A140))</f>
        <v>5</v>
      </c>
      <c r="T140" s="392">
        <f>IF(G140="","",SUMIFS(INP_EOMDATA!R$4:R$2503,INP_EOMDATA!$F$4:$F$2503,$A140))</f>
        <v>5.10204081632653E-2</v>
      </c>
      <c r="U140" s="386">
        <f>IF(G140="","",SUMIFS(INP_EOMDATA!S$4:S$2503,INP_EOMDATA!$F$4:$F$2503,$A140))</f>
        <v>16</v>
      </c>
      <c r="V140" s="392">
        <f>IF(G140="","",SUMIFS(INP_EOMDATA!T$4:T$2503,INP_EOMDATA!$F$4:$F$2503,$A140))</f>
        <v>0.16326530612244899</v>
      </c>
      <c r="W140" s="387">
        <f>IF(G140="","",SUMIFS(INP_EOMDATA!U$4:U$2503,INP_EOMDATA!$F$4:$F$2503,$A140))</f>
        <v>16</v>
      </c>
      <c r="X140" s="392">
        <f>IF(G140="","",SUMIFS(INP_EOMDATA!V$4:V$2503,INP_EOMDATA!$F$4:$F$2503,$A140))</f>
        <v>0.16326530612244899</v>
      </c>
      <c r="Y140" s="387">
        <f>IF(G140="","",SUMIFS(INP_EOMDATA!W$4:W$2503,INP_EOMDATA!$F$4:$F$2503,$A140))</f>
        <v>12</v>
      </c>
      <c r="Z140" s="393">
        <f>IF(G140="","",SUMIFS(INP_EOMDATA!X$4:X$2503,INP_EOMDATA!$F$4:$F$2503,$A140))</f>
        <v>-4966.55</v>
      </c>
      <c r="AA140" s="393">
        <f>IF(G140="","",SUMIFS(INP_EOMDATA!Y$4:Y$2503,INP_EOMDATA!$F$4:$F$2503,$A140))</f>
        <v>4392.4399999999996</v>
      </c>
      <c r="AB140" s="393">
        <f>IF(G140="","",SUMIFS(INP_EOMDATA!Z$4:Z$2503,INP_EOMDATA!$F$4:$F$2503,$A140))</f>
        <v>-574.10999999999899</v>
      </c>
      <c r="AC140" s="393">
        <f>IF(G140="","",SUMIFS(WORKSHEET_VC!AR$5:AR$73,WORKSHEET_VC!$AN$5:$AN$73,$G140))</f>
        <v>3750</v>
      </c>
      <c r="AD140" s="393">
        <f t="shared" si="44"/>
        <v>38.265306122448976</v>
      </c>
      <c r="AE140" s="393">
        <f t="shared" si="45"/>
        <v>750</v>
      </c>
      <c r="AF140" s="393">
        <f t="shared" si="46"/>
        <v>-4324.1099999999988</v>
      </c>
      <c r="AG140" s="15">
        <v>128</v>
      </c>
      <c r="AM140" s="32">
        <f>IF(G140="","",COUNTIF(G135:G189,"&lt;"&amp;G140)+1)</f>
        <v>40</v>
      </c>
      <c r="AN140" s="32">
        <f>IFERROR(RANK(T140,T135:T188,0)+(AM140/100),"")</f>
        <v>35.4</v>
      </c>
      <c r="AO140" s="32">
        <f>IFERROR(RANK(AD140,AD135:AD188,1)+(AM140/100),"")</f>
        <v>11.4</v>
      </c>
      <c r="AP140" s="32">
        <f>IFERROR(RANK(AE140,AE135:AE188,1)+(AM140/100),"")</f>
        <v>32.4</v>
      </c>
      <c r="AR140" s="32">
        <f>IF(G140="","",COUNTIFS(C135:C188,C140,AM135:AM188,"&lt;"&amp;AM140)+1)</f>
        <v>4</v>
      </c>
      <c r="AS140" s="32">
        <f>IF(G140="","",COUNTIFS(C135:C188,C140,AN135:AN188,"&lt;"&amp;AN140)+1)</f>
        <v>4</v>
      </c>
      <c r="AT140" s="32">
        <f>IF(G140="","",COUNTIFS(C135:C188,C140,AO135:AO188,"&lt;"&amp;AO140)+1)</f>
        <v>3</v>
      </c>
      <c r="AU140" s="32">
        <f>IF(G140="","",COUNTIFS(C135:C188,C140,AP135:AP188,"&lt;"&amp;AP140)+1)</f>
        <v>4</v>
      </c>
      <c r="AV140" s="32">
        <f>IF(G140="","",SUMIF(AR134:AU134,$AV$3,AR140:AU140))</f>
        <v>0</v>
      </c>
      <c r="AX140" s="32">
        <f>IF(G140="","",COUNTIFS(D135:D188,D140,AM135:AM188,"&lt;"&amp;AM140)+1)</f>
        <v>40</v>
      </c>
      <c r="AY140" s="32">
        <f>IF(G140="","",COUNTIFS(D135:D188,D140,AN135:AN188,"&lt;"&amp;AN140)+1)</f>
        <v>35</v>
      </c>
      <c r="AZ140" s="32">
        <f>IF(G140="","",COUNTIFS(D135:D188,D140,AO135:AO188,"&lt;"&amp;AO140)+1)</f>
        <v>11</v>
      </c>
      <c r="BA140" s="32">
        <f>IF(G140="","",COUNTIFS(D135:D188,D140,AP135:AP188,"&lt;"&amp;AP140)+1)</f>
        <v>33</v>
      </c>
      <c r="BB140" s="32">
        <f>IF(M140="","",SUMIF(AX134:BA134,$BB$3,AX140:BA140))</f>
        <v>33</v>
      </c>
    </row>
    <row r="141" spans="1:54" x14ac:dyDescent="0.35">
      <c r="A141" t="str">
        <f t="shared" si="47"/>
        <v>CarGurus.com-Hyundai of Leander</v>
      </c>
      <c r="B141" t="str">
        <f t="shared" si="48"/>
        <v>CarGurus.com</v>
      </c>
      <c r="C141" t="str">
        <f>IFERROR(VLOOKUP(G141,KEY!$D$6:$F$76,2,),"")</f>
        <v>Hyundai</v>
      </c>
      <c r="D141" t="str">
        <f>IFERROR(VLOOKUP(G141,KEY!$D$6:$F$76,3,),"")</f>
        <v>PAG WEST</v>
      </c>
      <c r="E141" t="str">
        <f t="shared" si="42"/>
        <v>CarGurus.com-Hyundai-0</v>
      </c>
      <c r="F141" t="str">
        <f t="shared" si="43"/>
        <v>CarGurus.com-PAG WEST-26</v>
      </c>
      <c r="G141" t="s">
        <v>86</v>
      </c>
      <c r="H141" s="386">
        <f>IF(G141="","",SUMIFS(INP_EOMDATA!I$4:I$2503,INP_EOMDATA!$F$4:$F$2503,$A141))</f>
        <v>3</v>
      </c>
      <c r="I141" s="387">
        <f>IF(G141="","",SUMIFS(INP_EOMDATA!J$4:J$2503,INP_EOMDATA!$F$4:$F$2503,$A141))</f>
        <v>5</v>
      </c>
      <c r="J141" s="388"/>
      <c r="K141" s="389"/>
      <c r="L141" s="387">
        <f>IF(G141="","",SUMIFS(INP_EOMDATA!K$4:K$2503,INP_EOMDATA!$F$4:$F$2503,$A141))</f>
        <v>48</v>
      </c>
      <c r="M141" s="390">
        <f>IF(G141="","",SUMIFS(INP_EOMDATA!L$4:L$2503,INP_EOMDATA!$F$4:$F$2503,$A141))</f>
        <v>7</v>
      </c>
      <c r="N141" s="391"/>
      <c r="O141" s="386">
        <f>IF(G141="","",SUMIFS(INP_EOMDATA!M$4:M$2503,INP_EOMDATA!$F$4:$F$2503,$A141))</f>
        <v>0</v>
      </c>
      <c r="P141" s="387">
        <f>IF(G141="","",SUMIFS(INP_EOMDATA!N$4:N$2503,INP_EOMDATA!$F$4:$F$2503,$A141)-O141)</f>
        <v>63</v>
      </c>
      <c r="Q141" s="387">
        <f>IF(G141="","",SUMIFS(INP_EOMDATA!O$4:O$2503,INP_EOMDATA!$F$4:$F$2503,$A141))</f>
        <v>0</v>
      </c>
      <c r="R141" s="387">
        <f>IF(G141="","",SUMIFS(INP_EOMDATA!P$4:P$2503,INP_EOMDATA!$F$4:$F$2503,$A141))</f>
        <v>6</v>
      </c>
      <c r="S141" s="387">
        <f>IF(G141="","",SUMIFS(INP_EOMDATA!Q$4:Q$2503,INP_EOMDATA!$F$4:$F$2503,$A141))</f>
        <v>6</v>
      </c>
      <c r="T141" s="392">
        <f>IF(G141="","",SUMIFS(INP_EOMDATA!R$4:R$2503,INP_EOMDATA!$F$4:$F$2503,$A141))</f>
        <v>9.5238095238095205E-2</v>
      </c>
      <c r="U141" s="386">
        <f>IF(G141="","",SUMIFS(INP_EOMDATA!S$4:S$2503,INP_EOMDATA!$F$4:$F$2503,$A141))</f>
        <v>14</v>
      </c>
      <c r="V141" s="392">
        <f>IF(G141="","",SUMIFS(INP_EOMDATA!T$4:T$2503,INP_EOMDATA!$F$4:$F$2503,$A141))</f>
        <v>0.22222222222222199</v>
      </c>
      <c r="W141" s="387">
        <f>IF(G141="","",SUMIFS(INP_EOMDATA!U$4:U$2503,INP_EOMDATA!$F$4:$F$2503,$A141))</f>
        <v>14</v>
      </c>
      <c r="X141" s="392">
        <f>IF(G141="","",SUMIFS(INP_EOMDATA!V$4:V$2503,INP_EOMDATA!$F$4:$F$2503,$A141))</f>
        <v>0.22222222222222199</v>
      </c>
      <c r="Y141" s="387">
        <f>IF(G141="","",SUMIFS(INP_EOMDATA!W$4:W$2503,INP_EOMDATA!$F$4:$F$2503,$A141))</f>
        <v>8</v>
      </c>
      <c r="Z141" s="393">
        <f>IF(G141="","",SUMIFS(INP_EOMDATA!X$4:X$2503,INP_EOMDATA!$F$4:$F$2503,$A141))</f>
        <v>1364.8</v>
      </c>
      <c r="AA141" s="393">
        <f>IF(G141="","",SUMIFS(INP_EOMDATA!Y$4:Y$2503,INP_EOMDATA!$F$4:$F$2503,$A141))</f>
        <v>12280.04</v>
      </c>
      <c r="AB141" s="393">
        <f>IF(G141="","",SUMIFS(INP_EOMDATA!Z$4:Z$2503,INP_EOMDATA!$F$4:$F$2503,$A141))</f>
        <v>13644.84</v>
      </c>
      <c r="AC141" s="393">
        <f>IF(G141="","",SUMIFS(WORKSHEET_VC!AR$5:AR$73,WORKSHEET_VC!$AN$5:$AN$73,$G141))</f>
        <v>3100</v>
      </c>
      <c r="AD141" s="393">
        <f t="shared" si="44"/>
        <v>49.206349206349209</v>
      </c>
      <c r="AE141" s="393">
        <f t="shared" si="45"/>
        <v>516.66666666666663</v>
      </c>
      <c r="AF141" s="393">
        <f t="shared" si="46"/>
        <v>10544.84</v>
      </c>
      <c r="AG141" s="15">
        <v>45</v>
      </c>
      <c r="AM141" s="32">
        <f>IF(G141="","",COUNTIF(G135:G189,"&lt;"&amp;G141)+1)</f>
        <v>22</v>
      </c>
      <c r="AN141" s="32">
        <f>IFERROR(RANK(T141,T135:T188,0)+(AM141/100),"")</f>
        <v>26.22</v>
      </c>
      <c r="AO141" s="32">
        <f>IFERROR(RANK(AD141,AD135:AD188,1)+(AM141/100),"")</f>
        <v>26.22</v>
      </c>
      <c r="AP141" s="32">
        <f>IFERROR(RANK(AE141,AE135:AE188,1)+(AM141/100),"")</f>
        <v>26.22</v>
      </c>
      <c r="AR141" s="32">
        <f>IF(G141="","",COUNTIFS(C135:C188,C141,AM135:AM188,"&lt;"&amp;AM141)+1)</f>
        <v>1</v>
      </c>
      <c r="AS141" s="32">
        <f>IF(G141="","",COUNTIFS(C135:C188,C141,AN135:AN188,"&lt;"&amp;AN141)+1)</f>
        <v>2</v>
      </c>
      <c r="AT141" s="32">
        <f>IF(G141="","",COUNTIFS(C135:C188,C141,AO135:AO188,"&lt;"&amp;AO141)+1)</f>
        <v>2</v>
      </c>
      <c r="AU141" s="32">
        <f>IF(G141="","",COUNTIFS(C135:C188,C141,AP135:AP188,"&lt;"&amp;AP141)+1)</f>
        <v>2</v>
      </c>
      <c r="AV141" s="32">
        <f>IF(G141="","",SUMIF(AR134:AU134,$AV$3,AR141:AU141))</f>
        <v>0</v>
      </c>
      <c r="AX141" s="32">
        <f>IF(G141="","",COUNTIFS(D135:D188,D141,AM135:AM188,"&lt;"&amp;AM141)+1)</f>
        <v>22</v>
      </c>
      <c r="AY141" s="32">
        <f>IF(G141="","",COUNTIFS(D135:D188,D141,AN135:AN188,"&lt;"&amp;AN141)+1)</f>
        <v>26</v>
      </c>
      <c r="AZ141" s="32">
        <f>IF(G141="","",COUNTIFS(D135:D188,D141,AO135:AO188,"&lt;"&amp;AO141)+1)</f>
        <v>26</v>
      </c>
      <c r="BA141" s="32">
        <f>IF(G141="","",COUNTIFS(D135:D188,D141,AP135:AP188,"&lt;"&amp;AP141)+1)</f>
        <v>26</v>
      </c>
      <c r="BB141" s="32">
        <f>IF(M141="","",SUMIF(AX134:BA134,$BB$3,AX141:BA141))</f>
        <v>26</v>
      </c>
    </row>
    <row r="142" spans="1:54" x14ac:dyDescent="0.35">
      <c r="A142" t="str">
        <f t="shared" si="47"/>
        <v>CarGurus.com-Motorwerks BMW</v>
      </c>
      <c r="B142" t="str">
        <f t="shared" si="48"/>
        <v>CarGurus.com</v>
      </c>
      <c r="C142" t="str">
        <f>IFERROR(VLOOKUP(G142,KEY!$D$6:$F$76,2,),"")</f>
        <v>BMW</v>
      </c>
      <c r="D142" t="str">
        <f>IFERROR(VLOOKUP(G142,KEY!$D$6:$F$76,3,),"")</f>
        <v>PAG WEST</v>
      </c>
      <c r="E142" t="str">
        <f t="shared" si="42"/>
        <v>CarGurus.com-BMW-0</v>
      </c>
      <c r="F142" t="str">
        <f t="shared" si="43"/>
        <v>CarGurus.com-PAG WEST-37</v>
      </c>
      <c r="G142" t="s">
        <v>76</v>
      </c>
      <c r="H142" s="386">
        <f>IF(G142="","",SUMIFS(INP_EOMDATA!I$4:I$2503,INP_EOMDATA!$F$4:$F$2503,$A142))</f>
        <v>0</v>
      </c>
      <c r="I142" s="387">
        <f>IF(G142="","",SUMIFS(INP_EOMDATA!J$4:J$2503,INP_EOMDATA!$F$4:$F$2503,$A142))</f>
        <v>0</v>
      </c>
      <c r="J142" s="388"/>
      <c r="K142" s="389"/>
      <c r="L142" s="387">
        <f>IF(G142="","",SUMIFS(INP_EOMDATA!K$4:K$2503,INP_EOMDATA!$F$4:$F$2503,$A142))</f>
        <v>43</v>
      </c>
      <c r="M142" s="390">
        <f>IF(G142="","",SUMIFS(INP_EOMDATA!L$4:L$2503,INP_EOMDATA!$F$4:$F$2503,$A142))</f>
        <v>1</v>
      </c>
      <c r="N142" s="391"/>
      <c r="O142" s="386">
        <f>IF(G142="","",SUMIFS(INP_EOMDATA!M$4:M$2503,INP_EOMDATA!$F$4:$F$2503,$A142))</f>
        <v>0</v>
      </c>
      <c r="P142" s="387">
        <f>IF(G142="","",SUMIFS(INP_EOMDATA!N$4:N$2503,INP_EOMDATA!$F$4:$F$2503,$A142)-O142)</f>
        <v>44</v>
      </c>
      <c r="Q142" s="387">
        <f>IF(G142="","",SUMIFS(INP_EOMDATA!O$4:O$2503,INP_EOMDATA!$F$4:$F$2503,$A142))</f>
        <v>0</v>
      </c>
      <c r="R142" s="387">
        <f>IF(G142="","",SUMIFS(INP_EOMDATA!P$4:P$2503,INP_EOMDATA!$F$4:$F$2503,$A142))</f>
        <v>3</v>
      </c>
      <c r="S142" s="387">
        <f>IF(G142="","",SUMIFS(INP_EOMDATA!Q$4:Q$2503,INP_EOMDATA!$F$4:$F$2503,$A142))</f>
        <v>3</v>
      </c>
      <c r="T142" s="392">
        <f>IF(G142="","",SUMIFS(INP_EOMDATA!R$4:R$2503,INP_EOMDATA!$F$4:$F$2503,$A142))</f>
        <v>6.8181818181818205E-2</v>
      </c>
      <c r="U142" s="386">
        <f>IF(G142="","",SUMIFS(INP_EOMDATA!S$4:S$2503,INP_EOMDATA!$F$4:$F$2503,$A142))</f>
        <v>8</v>
      </c>
      <c r="V142" s="392">
        <f>IF(G142="","",SUMIFS(INP_EOMDATA!T$4:T$2503,INP_EOMDATA!$F$4:$F$2503,$A142))</f>
        <v>0.18181818181818199</v>
      </c>
      <c r="W142" s="387">
        <f>IF(G142="","",SUMIFS(INP_EOMDATA!U$4:U$2503,INP_EOMDATA!$F$4:$F$2503,$A142))</f>
        <v>8</v>
      </c>
      <c r="X142" s="392">
        <f>IF(G142="","",SUMIFS(INP_EOMDATA!V$4:V$2503,INP_EOMDATA!$F$4:$F$2503,$A142))</f>
        <v>0.18181818181818199</v>
      </c>
      <c r="Y142" s="387">
        <f>IF(G142="","",SUMIFS(INP_EOMDATA!W$4:W$2503,INP_EOMDATA!$F$4:$F$2503,$A142))</f>
        <v>5</v>
      </c>
      <c r="Z142" s="393">
        <f>IF(G142="","",SUMIFS(INP_EOMDATA!X$4:X$2503,INP_EOMDATA!$F$4:$F$2503,$A142))</f>
        <v>-12856.26</v>
      </c>
      <c r="AA142" s="393">
        <f>IF(G142="","",SUMIFS(INP_EOMDATA!Y$4:Y$2503,INP_EOMDATA!$F$4:$F$2503,$A142))</f>
        <v>1626.62</v>
      </c>
      <c r="AB142" s="393">
        <f>IF(G142="","",SUMIFS(INP_EOMDATA!Z$4:Z$2503,INP_EOMDATA!$F$4:$F$2503,$A142))</f>
        <v>-11229.64</v>
      </c>
      <c r="AC142" s="393">
        <f>IF(G142="","",SUMIFS(WORKSHEET_VC!AR$5:AR$73,WORKSHEET_VC!$AN$5:$AN$73,$G142))</f>
        <v>3000</v>
      </c>
      <c r="AD142" s="393">
        <f t="shared" si="44"/>
        <v>68.181818181818187</v>
      </c>
      <c r="AE142" s="393">
        <f t="shared" si="45"/>
        <v>1000</v>
      </c>
      <c r="AF142" s="393">
        <f t="shared" si="46"/>
        <v>-14229.64</v>
      </c>
      <c r="AG142" s="15">
        <v>236</v>
      </c>
      <c r="AM142" s="32">
        <f>IF(G142="","",COUNTIF(G135:G189,"&lt;"&amp;G142)+1)</f>
        <v>37</v>
      </c>
      <c r="AN142" s="32">
        <f>IFERROR(RANK(T142,T135:T188,0)+(AM142/100),"")</f>
        <v>32.369999999999997</v>
      </c>
      <c r="AO142" s="32">
        <f>IFERROR(RANK(AD142,AD135:AD188,1)+(AM142/100),"")</f>
        <v>36.369999999999997</v>
      </c>
      <c r="AP142" s="32">
        <f>IFERROR(RANK(AE142,AE135:AE188,1)+(AM142/100),"")</f>
        <v>37.369999999999997</v>
      </c>
      <c r="AR142" s="32">
        <f>IF(G142="","",COUNTIFS(C135:C188,C142,AM135:AM188,"&lt;"&amp;AM142)+1)</f>
        <v>8</v>
      </c>
      <c r="AS142" s="32">
        <f>IF(G142="","",COUNTIFS(C135:C188,C142,AN135:AN188,"&lt;"&amp;AN142)+1)</f>
        <v>5</v>
      </c>
      <c r="AT142" s="32">
        <f>IF(G142="","",COUNTIFS(C135:C188,C142,AO135:AO188,"&lt;"&amp;AO142)+1)</f>
        <v>5</v>
      </c>
      <c r="AU142" s="32">
        <f>IF(G142="","",COUNTIFS(C135:C188,C142,AP135:AP188,"&lt;"&amp;AP142)+1)</f>
        <v>6</v>
      </c>
      <c r="AV142" s="32">
        <f>IF(G142="","",SUMIF(AR134:AU134,$AV$3,AR142:AU142))</f>
        <v>0</v>
      </c>
      <c r="AX142" s="32">
        <f>IF(G142="","",COUNTIFS(D135:D188,D142,AM135:AM188,"&lt;"&amp;AM142)+1)</f>
        <v>37</v>
      </c>
      <c r="AY142" s="32">
        <f>IF(G142="","",COUNTIFS(D135:D188,D142,AN135:AN188,"&lt;"&amp;AN142)+1)</f>
        <v>32</v>
      </c>
      <c r="AZ142" s="32">
        <f>IF(G142="","",COUNTIFS(D135:D188,D142,AO135:AO188,"&lt;"&amp;AO142)+1)</f>
        <v>36</v>
      </c>
      <c r="BA142" s="32">
        <f>IF(G142="","",COUNTIFS(D135:D188,D142,AP135:AP188,"&lt;"&amp;AP142)+1)</f>
        <v>37</v>
      </c>
      <c r="BB142" s="32">
        <f>IF(M142="","",SUMIF(AX134:BA134,$BB$3,AX142:BA142))</f>
        <v>37</v>
      </c>
    </row>
    <row r="143" spans="1:54" x14ac:dyDescent="0.35">
      <c r="A143" t="str">
        <f t="shared" si="47"/>
        <v>CarGurus.com-Lexus San Diego</v>
      </c>
      <c r="B143" t="str">
        <f t="shared" si="48"/>
        <v>CarGurus.com</v>
      </c>
      <c r="C143" t="str">
        <f>IFERROR(VLOOKUP(G143,KEY!$D$6:$F$76,2,),"")</f>
        <v>Lexus</v>
      </c>
      <c r="D143" t="str">
        <f>IFERROR(VLOOKUP(G143,KEY!$D$6:$F$76,3,),"")</f>
        <v>PAG WEST</v>
      </c>
      <c r="E143" t="str">
        <f t="shared" si="42"/>
        <v>CarGurus.com-Lexus-0</v>
      </c>
      <c r="F143" t="str">
        <f t="shared" si="43"/>
        <v>CarGurus.com-PAG WEST-8</v>
      </c>
      <c r="G143" t="s">
        <v>98</v>
      </c>
      <c r="H143" s="386">
        <f>IF(G143="","",SUMIFS(INP_EOMDATA!I$4:I$2503,INP_EOMDATA!$F$4:$F$2503,$A143))</f>
        <v>12</v>
      </c>
      <c r="I143" s="387">
        <f>IF(G143="","",SUMIFS(INP_EOMDATA!J$4:J$2503,INP_EOMDATA!$F$4:$F$2503,$A143))</f>
        <v>12</v>
      </c>
      <c r="J143" s="388"/>
      <c r="K143" s="389"/>
      <c r="L143" s="387">
        <f>IF(G143="","",SUMIFS(INP_EOMDATA!K$4:K$2503,INP_EOMDATA!$F$4:$F$2503,$A143))</f>
        <v>65</v>
      </c>
      <c r="M143" s="390">
        <f>IF(G143="","",SUMIFS(INP_EOMDATA!L$4:L$2503,INP_EOMDATA!$F$4:$F$2503,$A143))</f>
        <v>6</v>
      </c>
      <c r="N143" s="391"/>
      <c r="O143" s="386">
        <f>IF(G143="","",SUMIFS(INP_EOMDATA!M$4:M$2503,INP_EOMDATA!$F$4:$F$2503,$A143))</f>
        <v>0</v>
      </c>
      <c r="P143" s="387">
        <f>IF(G143="","",SUMIFS(INP_EOMDATA!N$4:N$2503,INP_EOMDATA!$F$4:$F$2503,$A143)-O143)</f>
        <v>95</v>
      </c>
      <c r="Q143" s="387">
        <f>IF(G143="","",SUMIFS(INP_EOMDATA!O$4:O$2503,INP_EOMDATA!$F$4:$F$2503,$A143))</f>
        <v>1</v>
      </c>
      <c r="R143" s="387">
        <f>IF(G143="","",SUMIFS(INP_EOMDATA!P$4:P$2503,INP_EOMDATA!$F$4:$F$2503,$A143))</f>
        <v>11</v>
      </c>
      <c r="S143" s="387">
        <f>IF(G143="","",SUMIFS(INP_EOMDATA!Q$4:Q$2503,INP_EOMDATA!$F$4:$F$2503,$A143))</f>
        <v>12</v>
      </c>
      <c r="T143" s="392">
        <f>IF(G143="","",SUMIFS(INP_EOMDATA!R$4:R$2503,INP_EOMDATA!$F$4:$F$2503,$A143))</f>
        <v>0.12631578947368399</v>
      </c>
      <c r="U143" s="386">
        <f>IF(G143="","",SUMIFS(INP_EOMDATA!S$4:S$2503,INP_EOMDATA!$F$4:$F$2503,$A143))</f>
        <v>23</v>
      </c>
      <c r="V143" s="392">
        <f>IF(G143="","",SUMIFS(INP_EOMDATA!T$4:T$2503,INP_EOMDATA!$F$4:$F$2503,$A143))</f>
        <v>0.24210526315789499</v>
      </c>
      <c r="W143" s="387">
        <f>IF(G143="","",SUMIFS(INP_EOMDATA!U$4:U$2503,INP_EOMDATA!$F$4:$F$2503,$A143))</f>
        <v>24</v>
      </c>
      <c r="X143" s="392">
        <f>IF(G143="","",SUMIFS(INP_EOMDATA!V$4:V$2503,INP_EOMDATA!$F$4:$F$2503,$A143))</f>
        <v>0.25263157894736799</v>
      </c>
      <c r="Y143" s="387">
        <f>IF(G143="","",SUMIFS(INP_EOMDATA!W$4:W$2503,INP_EOMDATA!$F$4:$F$2503,$A143))</f>
        <v>17</v>
      </c>
      <c r="Z143" s="393">
        <f>IF(G143="","",SUMIFS(INP_EOMDATA!X$4:X$2503,INP_EOMDATA!$F$4:$F$2503,$A143))</f>
        <v>308.07</v>
      </c>
      <c r="AA143" s="393">
        <f>IF(G143="","",SUMIFS(INP_EOMDATA!Y$4:Y$2503,INP_EOMDATA!$F$4:$F$2503,$A143))</f>
        <v>18611.099999999999</v>
      </c>
      <c r="AB143" s="393">
        <f>IF(G143="","",SUMIFS(INP_EOMDATA!Z$4:Z$2503,INP_EOMDATA!$F$4:$F$2503,$A143))</f>
        <v>18919.169999999998</v>
      </c>
      <c r="AC143" s="393">
        <f>IF(G143="","",SUMIFS(WORKSHEET_VC!AR$5:AR$73,WORKSHEET_VC!$AN$5:$AN$73,$G143))</f>
        <v>2900</v>
      </c>
      <c r="AD143" s="393">
        <f t="shared" si="44"/>
        <v>30.526315789473685</v>
      </c>
      <c r="AE143" s="393">
        <f t="shared" si="45"/>
        <v>241.66666666666666</v>
      </c>
      <c r="AF143" s="393">
        <f t="shared" si="46"/>
        <v>16019.169999999998</v>
      </c>
      <c r="AG143" s="15">
        <v>150</v>
      </c>
      <c r="AM143" s="32">
        <f>IF(G143="","",COUNTIF(G135:G189,"&lt;"&amp;G143)+1)</f>
        <v>28</v>
      </c>
      <c r="AN143" s="32">
        <f>IFERROR(RANK(T143,T135:T188,0)+(AM143/100),"")</f>
        <v>18.28</v>
      </c>
      <c r="AO143" s="32">
        <f>IFERROR(RANK(AD143,AD135:AD188,1)+(AM143/100),"")</f>
        <v>4.28</v>
      </c>
      <c r="AP143" s="32">
        <f>IFERROR(RANK(AE143,AE135:AE188,1)+(AM143/100),"")</f>
        <v>8.2799999999999994</v>
      </c>
      <c r="AR143" s="32">
        <f>IF(G143="","",COUNTIFS(C135:C188,C143,AM135:AM188,"&lt;"&amp;AM143)+1)</f>
        <v>3</v>
      </c>
      <c r="AS143" s="32">
        <f>IF(G143="","",COUNTIFS(C135:C188,C143,AN135:AN188,"&lt;"&amp;AN143)+1)</f>
        <v>1</v>
      </c>
      <c r="AT143" s="32">
        <f>IF(G143="","",COUNTIFS(C135:C188,C143,AO135:AO188,"&lt;"&amp;AO143)+1)</f>
        <v>1</v>
      </c>
      <c r="AU143" s="32">
        <f>IF(G143="","",COUNTIFS(C135:C188,C143,AP135:AP188,"&lt;"&amp;AP143)+1)</f>
        <v>1</v>
      </c>
      <c r="AV143" s="32">
        <f>IF(G143="","",SUMIF(AR134:AU134,$AV$3,AR143:AU143))</f>
        <v>0</v>
      </c>
      <c r="AX143" s="32">
        <f>IF(G143="","",COUNTIFS(D135:D188,D143,AM135:AM188,"&lt;"&amp;AM143)+1)</f>
        <v>28</v>
      </c>
      <c r="AY143" s="32">
        <f>IF(G143="","",COUNTIFS(D135:D188,D143,AN135:AN188,"&lt;"&amp;AN143)+1)</f>
        <v>18</v>
      </c>
      <c r="AZ143" s="32">
        <f>IF(G143="","",COUNTIFS(D135:D188,D143,AO135:AO188,"&lt;"&amp;AO143)+1)</f>
        <v>4</v>
      </c>
      <c r="BA143" s="32">
        <f>IF(G143="","",COUNTIFS(D135:D188,D143,AP135:AP188,"&lt;"&amp;AP143)+1)</f>
        <v>8</v>
      </c>
      <c r="BB143" s="32">
        <f>IF(M143="","",SUMIF(AX134:BA134,$BB$3,AX143:BA143))</f>
        <v>8</v>
      </c>
    </row>
    <row r="144" spans="1:54" x14ac:dyDescent="0.35">
      <c r="A144" t="str">
        <f t="shared" si="47"/>
        <v>CarGurus.com-Honda Leander</v>
      </c>
      <c r="B144" t="str">
        <f t="shared" si="48"/>
        <v>CarGurus.com</v>
      </c>
      <c r="C144" t="str">
        <f>IFERROR(VLOOKUP(G144,KEY!$D$6:$F$76,2,),"")</f>
        <v>Honda</v>
      </c>
      <c r="D144" t="str">
        <f>IFERROR(VLOOKUP(G144,KEY!$D$6:$F$76,3,),"")</f>
        <v>PAG WEST</v>
      </c>
      <c r="E144" t="str">
        <f t="shared" si="42"/>
        <v>CarGurus.com-Honda-0</v>
      </c>
      <c r="F144" t="str">
        <f t="shared" si="43"/>
        <v>CarGurus.com-PAG WEST-21</v>
      </c>
      <c r="G144" t="s">
        <v>73</v>
      </c>
      <c r="H144" s="386">
        <f>IF(G144="","",SUMIFS(INP_EOMDATA!I$4:I$2503,INP_EOMDATA!$F$4:$F$2503,$A144))</f>
        <v>3</v>
      </c>
      <c r="I144" s="387">
        <f>IF(G144="","",SUMIFS(INP_EOMDATA!J$4:J$2503,INP_EOMDATA!$F$4:$F$2503,$A144))</f>
        <v>0</v>
      </c>
      <c r="J144" s="388"/>
      <c r="K144" s="389"/>
      <c r="L144" s="387">
        <f>IF(G144="","",SUMIFS(INP_EOMDATA!K$4:K$2503,INP_EOMDATA!$F$4:$F$2503,$A144))</f>
        <v>72</v>
      </c>
      <c r="M144" s="390">
        <f>IF(G144="","",SUMIFS(INP_EOMDATA!L$4:L$2503,INP_EOMDATA!$F$4:$F$2503,$A144))</f>
        <v>2</v>
      </c>
      <c r="N144" s="391"/>
      <c r="O144" s="386">
        <f>IF(G144="","",SUMIFS(INP_EOMDATA!M$4:M$2503,INP_EOMDATA!$F$4:$F$2503,$A144))</f>
        <v>0</v>
      </c>
      <c r="P144" s="387">
        <f>IF(G144="","",SUMIFS(INP_EOMDATA!N$4:N$2503,INP_EOMDATA!$F$4:$F$2503,$A144)-O144)</f>
        <v>77</v>
      </c>
      <c r="Q144" s="387">
        <f>IF(G144="","",SUMIFS(INP_EOMDATA!O$4:O$2503,INP_EOMDATA!$F$4:$F$2503,$A144))</f>
        <v>0</v>
      </c>
      <c r="R144" s="387">
        <f>IF(G144="","",SUMIFS(INP_EOMDATA!P$4:P$2503,INP_EOMDATA!$F$4:$F$2503,$A144))</f>
        <v>5</v>
      </c>
      <c r="S144" s="387">
        <f>IF(G144="","",SUMIFS(INP_EOMDATA!Q$4:Q$2503,INP_EOMDATA!$F$4:$F$2503,$A144))</f>
        <v>5</v>
      </c>
      <c r="T144" s="392">
        <f>IF(G144="","",SUMIFS(INP_EOMDATA!R$4:R$2503,INP_EOMDATA!$F$4:$F$2503,$A144))</f>
        <v>6.4935064935064901E-2</v>
      </c>
      <c r="U144" s="386">
        <f>IF(G144="","",SUMIFS(INP_EOMDATA!S$4:S$2503,INP_EOMDATA!$F$4:$F$2503,$A144))</f>
        <v>15</v>
      </c>
      <c r="V144" s="392">
        <f>IF(G144="","",SUMIFS(INP_EOMDATA!T$4:T$2503,INP_EOMDATA!$F$4:$F$2503,$A144))</f>
        <v>0.19480519480519501</v>
      </c>
      <c r="W144" s="387">
        <f>IF(G144="","",SUMIFS(INP_EOMDATA!U$4:U$2503,INP_EOMDATA!$F$4:$F$2503,$A144))</f>
        <v>16</v>
      </c>
      <c r="X144" s="392">
        <f>IF(G144="","",SUMIFS(INP_EOMDATA!V$4:V$2503,INP_EOMDATA!$F$4:$F$2503,$A144))</f>
        <v>0.207792207792208</v>
      </c>
      <c r="Y144" s="387">
        <f>IF(G144="","",SUMIFS(INP_EOMDATA!W$4:W$2503,INP_EOMDATA!$F$4:$F$2503,$A144))</f>
        <v>11</v>
      </c>
      <c r="Z144" s="393">
        <f>IF(G144="","",SUMIFS(INP_EOMDATA!X$4:X$2503,INP_EOMDATA!$F$4:$F$2503,$A144))</f>
        <v>-3693.4</v>
      </c>
      <c r="AA144" s="393">
        <f>IF(G144="","",SUMIFS(INP_EOMDATA!Y$4:Y$2503,INP_EOMDATA!$F$4:$F$2503,$A144))</f>
        <v>8357.09</v>
      </c>
      <c r="AB144" s="393">
        <f>IF(G144="","",SUMIFS(INP_EOMDATA!Z$4:Z$2503,INP_EOMDATA!$F$4:$F$2503,$A144))</f>
        <v>4663.6899999999996</v>
      </c>
      <c r="AC144" s="393">
        <f>IF(G144="","",SUMIFS(WORKSHEET_VC!AR$5:AR$73,WORKSHEET_VC!$AN$5:$AN$73,$G144))</f>
        <v>2500</v>
      </c>
      <c r="AD144" s="393">
        <f t="shared" si="44"/>
        <v>32.467532467532465</v>
      </c>
      <c r="AE144" s="393">
        <f t="shared" si="45"/>
        <v>500</v>
      </c>
      <c r="AF144" s="393">
        <f t="shared" si="46"/>
        <v>2163.6899999999996</v>
      </c>
      <c r="AG144" s="15">
        <v>146</v>
      </c>
      <c r="AM144" s="32">
        <f>IF(G144="","",COUNTIF(G135:G189,"&lt;"&amp;G144)+1)</f>
        <v>20</v>
      </c>
      <c r="AN144" s="32">
        <f>IFERROR(RANK(T144,T135:T188,0)+(AM144/100),"")</f>
        <v>34.200000000000003</v>
      </c>
      <c r="AO144" s="32">
        <f>IFERROR(RANK(AD144,AD135:AD188,1)+(AM144/100),"")</f>
        <v>5.2</v>
      </c>
      <c r="AP144" s="32">
        <f>IFERROR(RANK(AE144,AE135:AE188,1)+(AM144/100),"")</f>
        <v>19.2</v>
      </c>
      <c r="AR144" s="32">
        <f>IF(G144="","",COUNTIFS(C135:C188,C144,AM135:AM188,"&lt;"&amp;AM144)+1)</f>
        <v>2</v>
      </c>
      <c r="AS144" s="32">
        <f>IF(G144="","",COUNTIFS(C135:C188,C144,AN135:AN188,"&lt;"&amp;AN144)+1)</f>
        <v>3</v>
      </c>
      <c r="AT144" s="32">
        <f>IF(G144="","",COUNTIFS(C135:C188,C144,AO135:AO188,"&lt;"&amp;AO144)+1)</f>
        <v>1</v>
      </c>
      <c r="AU144" s="32">
        <f>IF(G144="","",COUNTIFS(C135:C188,C144,AP135:AP188,"&lt;"&amp;AP144)+1)</f>
        <v>2</v>
      </c>
      <c r="AV144" s="32">
        <f>IF(G144="","",SUMIF(AR134:AU134,$AV$3,AR144:AU144))</f>
        <v>0</v>
      </c>
      <c r="AX144" s="32">
        <f>IF(G144="","",COUNTIFS(D135:D188,D144,AM135:AM188,"&lt;"&amp;AM144)+1)</f>
        <v>20</v>
      </c>
      <c r="AY144" s="32">
        <f>IF(G144="","",COUNTIFS(D135:D188,D144,AN135:AN188,"&lt;"&amp;AN144)+1)</f>
        <v>34</v>
      </c>
      <c r="AZ144" s="32">
        <f>IF(G144="","",COUNTIFS(D135:D188,D144,AO135:AO188,"&lt;"&amp;AO144)+1)</f>
        <v>5</v>
      </c>
      <c r="BA144" s="32">
        <f>IF(G144="","",COUNTIFS(D135:D188,D144,AP135:AP188,"&lt;"&amp;AP144)+1)</f>
        <v>21</v>
      </c>
      <c r="BB144" s="32">
        <f>IF(M144="","",SUMIF(AX134:BA134,$BB$3,AX144:BA144))</f>
        <v>21</v>
      </c>
    </row>
    <row r="145" spans="1:54" x14ac:dyDescent="0.35">
      <c r="A145" t="str">
        <f t="shared" si="47"/>
        <v>CarGurus.com-Audi Chandler</v>
      </c>
      <c r="B145" t="str">
        <f t="shared" si="48"/>
        <v>CarGurus.com</v>
      </c>
      <c r="C145" t="str">
        <f>IFERROR(VLOOKUP(G145,KEY!$D$6:$F$76,2,),"")</f>
        <v>Audi</v>
      </c>
      <c r="D145" t="str">
        <f>IFERROR(VLOOKUP(G145,KEY!$D$6:$F$76,3,),"")</f>
        <v>PAG WEST</v>
      </c>
      <c r="E145" t="str">
        <f t="shared" si="42"/>
        <v>CarGurus.com-Audi-0</v>
      </c>
      <c r="F145" t="str">
        <f t="shared" si="43"/>
        <v>CarGurus.com-PAG WEST-31</v>
      </c>
      <c r="G145" t="s">
        <v>102</v>
      </c>
      <c r="H145" s="386">
        <f>IF(G145="","",SUMIFS(INP_EOMDATA!I$4:I$2503,INP_EOMDATA!$F$4:$F$2503,$A145))</f>
        <v>2</v>
      </c>
      <c r="I145" s="387">
        <f>IF(G145="","",SUMIFS(INP_EOMDATA!J$4:J$2503,INP_EOMDATA!$F$4:$F$2503,$A145))</f>
        <v>1</v>
      </c>
      <c r="J145" s="388"/>
      <c r="K145" s="389"/>
      <c r="L145" s="387">
        <f>IF(G145="","",SUMIFS(INP_EOMDATA!K$4:K$2503,INP_EOMDATA!$F$4:$F$2503,$A145))</f>
        <v>13</v>
      </c>
      <c r="M145" s="390">
        <f>IF(G145="","",SUMIFS(INP_EOMDATA!L$4:L$2503,INP_EOMDATA!$F$4:$F$2503,$A145))</f>
        <v>0</v>
      </c>
      <c r="N145" s="391"/>
      <c r="O145" s="386">
        <f>IF(G145="","",SUMIFS(INP_EOMDATA!M$4:M$2503,INP_EOMDATA!$F$4:$F$2503,$A145))</f>
        <v>0</v>
      </c>
      <c r="P145" s="387">
        <f>IF(G145="","",SUMIFS(INP_EOMDATA!N$4:N$2503,INP_EOMDATA!$F$4:$F$2503,$A145)-O145)</f>
        <v>16</v>
      </c>
      <c r="Q145" s="387">
        <f>IF(G145="","",SUMIFS(INP_EOMDATA!O$4:O$2503,INP_EOMDATA!$F$4:$F$2503,$A145))</f>
        <v>0</v>
      </c>
      <c r="R145" s="387">
        <f>IF(G145="","",SUMIFS(INP_EOMDATA!P$4:P$2503,INP_EOMDATA!$F$4:$F$2503,$A145))</f>
        <v>0</v>
      </c>
      <c r="S145" s="387">
        <f>IF(G145="","",SUMIFS(INP_EOMDATA!Q$4:Q$2503,INP_EOMDATA!$F$4:$F$2503,$A145))</f>
        <v>4</v>
      </c>
      <c r="T145" s="392">
        <f>IF(G145="","",SUMIFS(INP_EOMDATA!R$4:R$2503,INP_EOMDATA!$F$4:$F$2503,$A145))</f>
        <v>0.25</v>
      </c>
      <c r="U145" s="386">
        <f>IF(G145="","",SUMIFS(INP_EOMDATA!S$4:S$2503,INP_EOMDATA!$F$4:$F$2503,$A145))</f>
        <v>0</v>
      </c>
      <c r="V145" s="392">
        <f>IF(G145="","",SUMIFS(INP_EOMDATA!T$4:T$2503,INP_EOMDATA!$F$4:$F$2503,$A145))</f>
        <v>0</v>
      </c>
      <c r="W145" s="387">
        <f>IF(G145="","",SUMIFS(INP_EOMDATA!U$4:U$2503,INP_EOMDATA!$F$4:$F$2503,$A145))</f>
        <v>5</v>
      </c>
      <c r="X145" s="392">
        <f>IF(G145="","",SUMIFS(INP_EOMDATA!V$4:V$2503,INP_EOMDATA!$F$4:$F$2503,$A145))</f>
        <v>0.3125</v>
      </c>
      <c r="Y145" s="387">
        <f>IF(G145="","",SUMIFS(INP_EOMDATA!W$4:W$2503,INP_EOMDATA!$F$4:$F$2503,$A145))</f>
        <v>4</v>
      </c>
      <c r="Z145" s="393">
        <f>IF(G145="","",SUMIFS(INP_EOMDATA!X$4:X$2503,INP_EOMDATA!$F$4:$F$2503,$A145))</f>
        <v>3417.5</v>
      </c>
      <c r="AA145" s="393">
        <f>IF(G145="","",SUMIFS(INP_EOMDATA!Y$4:Y$2503,INP_EOMDATA!$F$4:$F$2503,$A145))</f>
        <v>3238</v>
      </c>
      <c r="AB145" s="393">
        <f>IF(G145="","",SUMIFS(INP_EOMDATA!Z$4:Z$2503,INP_EOMDATA!$F$4:$F$2503,$A145))</f>
        <v>6656.5</v>
      </c>
      <c r="AC145" s="393">
        <f>IF(G145="","",SUMIFS(WORKSHEET_VC!AR$5:AR$73,WORKSHEET_VC!$AN$5:$AN$73,$G145))</f>
        <v>2400</v>
      </c>
      <c r="AD145" s="393">
        <f t="shared" si="44"/>
        <v>150</v>
      </c>
      <c r="AE145" s="393">
        <f t="shared" si="45"/>
        <v>600</v>
      </c>
      <c r="AF145" s="393">
        <f t="shared" si="46"/>
        <v>4256.5</v>
      </c>
      <c r="AG145" s="15">
        <v>144</v>
      </c>
      <c r="AM145" s="32">
        <f>IF(G145="","",COUNTIF(G135:G189,"&lt;"&amp;G145)+1)</f>
        <v>3</v>
      </c>
      <c r="AN145" s="32">
        <f>IFERROR(RANK(T145,T135:T188,0)+(AM145/100),"")</f>
        <v>2.0299999999999998</v>
      </c>
      <c r="AO145" s="32">
        <f>IFERROR(RANK(AD145,AD135:AD188,1)+(AM145/100),"")</f>
        <v>44.03</v>
      </c>
      <c r="AP145" s="32">
        <f>IFERROR(RANK(AE145,AE135:AE188,1)+(AM145/100),"")</f>
        <v>31.03</v>
      </c>
      <c r="AR145" s="32">
        <f>IF(G145="","",COUNTIFS(C135:C188,C145,AM135:AM188,"&lt;"&amp;AM145)+1)</f>
        <v>1</v>
      </c>
      <c r="AS145" s="32">
        <f>IF(G145="","",COUNTIFS(C135:C188,C145,AN135:AN188,"&lt;"&amp;AN145)+1)</f>
        <v>1</v>
      </c>
      <c r="AT145" s="32">
        <f>IF(G145="","",COUNTIFS(C135:C188,C145,AO135:AO188,"&lt;"&amp;AO145)+1)</f>
        <v>6</v>
      </c>
      <c r="AU145" s="32">
        <f>IF(G145="","",COUNTIFS(C135:C188,C145,AP135:AP188,"&lt;"&amp;AP145)+1)</f>
        <v>6</v>
      </c>
      <c r="AV145" s="32">
        <f>IF(G145="","",SUMIF(AR134:AU134,$AV$3,AR145:AU145))</f>
        <v>0</v>
      </c>
      <c r="AX145" s="32">
        <f>IF(G145="","",COUNTIFS(D135:D188,D145,AM135:AM188,"&lt;"&amp;AM145)+1)</f>
        <v>3</v>
      </c>
      <c r="AY145" s="32">
        <f>IF(G145="","",COUNTIFS(D135:D188,D145,AN135:AN188,"&lt;"&amp;AN145)+1)</f>
        <v>2</v>
      </c>
      <c r="AZ145" s="32">
        <f>IF(G145="","",COUNTIFS(D135:D188,D145,AO135:AO188,"&lt;"&amp;AO145)+1)</f>
        <v>44</v>
      </c>
      <c r="BA145" s="32">
        <f>IF(G145="","",COUNTIFS(D135:D188,D145,AP135:AP188,"&lt;"&amp;AP145)+1)</f>
        <v>31</v>
      </c>
      <c r="BB145" s="32">
        <f>IF(M145="","",SUMIF(AX134:BA134,$BB$3,AX145:BA145))</f>
        <v>31</v>
      </c>
    </row>
    <row r="146" spans="1:54" x14ac:dyDescent="0.35">
      <c r="A146" t="str">
        <f t="shared" si="47"/>
        <v>CarGurus.com-BMW of Bloomfield Hills</v>
      </c>
      <c r="B146" t="str">
        <f t="shared" si="48"/>
        <v>CarGurus.com</v>
      </c>
      <c r="C146" t="str">
        <f>IFERROR(VLOOKUP(G146,KEY!$D$6:$F$76,2,),"")</f>
        <v>BMW</v>
      </c>
      <c r="D146" t="str">
        <f>IFERROR(VLOOKUP(G146,KEY!$D$6:$F$76,3,),"")</f>
        <v>PAG WEST</v>
      </c>
      <c r="E146" t="str">
        <f t="shared" si="42"/>
        <v>CarGurus.com-BMW-0</v>
      </c>
      <c r="F146" t="str">
        <f t="shared" si="43"/>
        <v>CarGurus.com-PAG WEST-29</v>
      </c>
      <c r="G146" t="s">
        <v>78</v>
      </c>
      <c r="H146" s="386">
        <f>IF(G146="","",SUMIFS(INP_EOMDATA!I$4:I$2503,INP_EOMDATA!$F$4:$F$2503,$A146))</f>
        <v>1</v>
      </c>
      <c r="I146" s="387">
        <f>IF(G146="","",SUMIFS(INP_EOMDATA!J$4:J$2503,INP_EOMDATA!$F$4:$F$2503,$A146))</f>
        <v>4</v>
      </c>
      <c r="J146" s="388"/>
      <c r="K146" s="389"/>
      <c r="L146" s="387">
        <f>IF(G146="","",SUMIFS(INP_EOMDATA!K$4:K$2503,INP_EOMDATA!$F$4:$F$2503,$A146))</f>
        <v>19</v>
      </c>
      <c r="M146" s="390">
        <f>IF(G146="","",SUMIFS(INP_EOMDATA!L$4:L$2503,INP_EOMDATA!$F$4:$F$2503,$A146))</f>
        <v>2</v>
      </c>
      <c r="N146" s="391"/>
      <c r="O146" s="386">
        <f>IF(G146="","",SUMIFS(INP_EOMDATA!M$4:M$2503,INP_EOMDATA!$F$4:$F$2503,$A146))</f>
        <v>0</v>
      </c>
      <c r="P146" s="387">
        <f>IF(G146="","",SUMIFS(INP_EOMDATA!N$4:N$2503,INP_EOMDATA!$F$4:$F$2503,$A146)-O146)</f>
        <v>26</v>
      </c>
      <c r="Q146" s="387">
        <f>IF(G146="","",SUMIFS(INP_EOMDATA!O$4:O$2503,INP_EOMDATA!$F$4:$F$2503,$A146))</f>
        <v>0</v>
      </c>
      <c r="R146" s="387">
        <f>IF(G146="","",SUMIFS(INP_EOMDATA!P$4:P$2503,INP_EOMDATA!$F$4:$F$2503,$A146))</f>
        <v>4</v>
      </c>
      <c r="S146" s="387">
        <f>IF(G146="","",SUMIFS(INP_EOMDATA!Q$4:Q$2503,INP_EOMDATA!$F$4:$F$2503,$A146))</f>
        <v>4</v>
      </c>
      <c r="T146" s="392">
        <f>IF(G146="","",SUMIFS(INP_EOMDATA!R$4:R$2503,INP_EOMDATA!$F$4:$F$2503,$A146))</f>
        <v>0.15384615384615399</v>
      </c>
      <c r="U146" s="386">
        <f>IF(G146="","",SUMIFS(INP_EOMDATA!S$4:S$2503,INP_EOMDATA!$F$4:$F$2503,$A146))</f>
        <v>4</v>
      </c>
      <c r="V146" s="392">
        <f>IF(G146="","",SUMIFS(INP_EOMDATA!T$4:T$2503,INP_EOMDATA!$F$4:$F$2503,$A146))</f>
        <v>0.15384615384615399</v>
      </c>
      <c r="W146" s="387">
        <f>IF(G146="","",SUMIFS(INP_EOMDATA!U$4:U$2503,INP_EOMDATA!$F$4:$F$2503,$A146))</f>
        <v>2</v>
      </c>
      <c r="X146" s="392">
        <f>IF(G146="","",SUMIFS(INP_EOMDATA!V$4:V$2503,INP_EOMDATA!$F$4:$F$2503,$A146))</f>
        <v>7.69230769230769E-2</v>
      </c>
      <c r="Y146" s="387">
        <f>IF(G146="","",SUMIFS(INP_EOMDATA!W$4:W$2503,INP_EOMDATA!$F$4:$F$2503,$A146))</f>
        <v>2</v>
      </c>
      <c r="Z146" s="393">
        <f>IF(G146="","",SUMIFS(INP_EOMDATA!X$4:X$2503,INP_EOMDATA!$F$4:$F$2503,$A146))</f>
        <v>9651.02</v>
      </c>
      <c r="AA146" s="393">
        <f>IF(G146="","",SUMIFS(INP_EOMDATA!Y$4:Y$2503,INP_EOMDATA!$F$4:$F$2503,$A146))</f>
        <v>6071.98</v>
      </c>
      <c r="AB146" s="393">
        <f>IF(G146="","",SUMIFS(INP_EOMDATA!Z$4:Z$2503,INP_EOMDATA!$F$4:$F$2503,$A146))</f>
        <v>15723</v>
      </c>
      <c r="AC146" s="393">
        <f>IF(G146="","",SUMIFS(WORKSHEET_VC!AR$5:AR$73,WORKSHEET_VC!$AN$5:$AN$73,$G146))</f>
        <v>2100</v>
      </c>
      <c r="AD146" s="393">
        <f t="shared" si="44"/>
        <v>80.769230769230774</v>
      </c>
      <c r="AE146" s="393">
        <f t="shared" si="45"/>
        <v>525</v>
      </c>
      <c r="AF146" s="393">
        <f t="shared" si="46"/>
        <v>13623</v>
      </c>
      <c r="AG146" s="15">
        <v>90</v>
      </c>
      <c r="AM146" s="32">
        <f>IF(G146="","",COUNTIF(G135:G189,"&lt;"&amp;G146)+1)</f>
        <v>11</v>
      </c>
      <c r="AN146" s="32">
        <f>IFERROR(RANK(T146,T135:T188,0)+(AM146/100),"")</f>
        <v>11.11</v>
      </c>
      <c r="AO146" s="32">
        <f>IFERROR(RANK(AD146,AD135:AD188,1)+(AM146/100),"")</f>
        <v>39.11</v>
      </c>
      <c r="AP146" s="32">
        <f>IFERROR(RANK(AE146,AE135:AE188,1)+(AM146/100),"")</f>
        <v>27.11</v>
      </c>
      <c r="AR146" s="32">
        <f>IF(G146="","",COUNTIFS(C135:C188,C146,AM135:AM188,"&lt;"&amp;AM146)+1)</f>
        <v>3</v>
      </c>
      <c r="AS146" s="32">
        <f>IF(G146="","",COUNTIFS(C135:C188,C146,AN135:AN188,"&lt;"&amp;AN146)+1)</f>
        <v>1</v>
      </c>
      <c r="AT146" s="32">
        <f>IF(G146="","",COUNTIFS(C135:C188,C146,AO135:AO188,"&lt;"&amp;AO146)+1)</f>
        <v>7</v>
      </c>
      <c r="AU146" s="32">
        <f>IF(G146="","",COUNTIFS(C135:C188,C146,AP135:AP188,"&lt;"&amp;AP146)+1)</f>
        <v>4</v>
      </c>
      <c r="AV146" s="32">
        <f>IF(G146="","",SUMIF(AR134:AU134,$AV$3,AR146:AU146))</f>
        <v>0</v>
      </c>
      <c r="AX146" s="32">
        <f>IF(G146="","",COUNTIFS(D135:D188,D146,AM135:AM188,"&lt;"&amp;AM146)+1)</f>
        <v>11</v>
      </c>
      <c r="AY146" s="32">
        <f>IF(G146="","",COUNTIFS(D135:D188,D146,AN135:AN188,"&lt;"&amp;AN146)+1)</f>
        <v>11</v>
      </c>
      <c r="AZ146" s="32">
        <f>IF(G146="","",COUNTIFS(D135:D188,D146,AO135:AO188,"&lt;"&amp;AO146)+1)</f>
        <v>39</v>
      </c>
      <c r="BA146" s="32">
        <f>IF(G146="","",COUNTIFS(D135:D188,D146,AP135:AP188,"&lt;"&amp;AP146)+1)</f>
        <v>29</v>
      </c>
      <c r="BB146" s="32">
        <f>IF(M146="","",SUMIF(AX134:BA134,$BB$3,AX146:BA146))</f>
        <v>29</v>
      </c>
    </row>
    <row r="147" spans="1:54" x14ac:dyDescent="0.35">
      <c r="A147" t="str">
        <f t="shared" si="47"/>
        <v>CarGurus.com-Audi South Coast</v>
      </c>
      <c r="B147" t="str">
        <f t="shared" si="48"/>
        <v>CarGurus.com</v>
      </c>
      <c r="C147" t="str">
        <f>IFERROR(VLOOKUP(G147,KEY!$D$6:$F$76,2,),"")</f>
        <v>Audi</v>
      </c>
      <c r="D147" t="str">
        <f>IFERROR(VLOOKUP(G147,KEY!$D$6:$F$76,3,),"")</f>
        <v>PAG WEST</v>
      </c>
      <c r="E147" t="str">
        <f t="shared" si="42"/>
        <v>CarGurus.com-Audi-0</v>
      </c>
      <c r="F147" t="str">
        <f t="shared" si="43"/>
        <v>CarGurus.com-PAG WEST-28</v>
      </c>
      <c r="G147" t="s">
        <v>92</v>
      </c>
      <c r="H147" s="386">
        <f>IF(G147="","",SUMIFS(INP_EOMDATA!I$4:I$2503,INP_EOMDATA!$F$4:$F$2503,$A147))</f>
        <v>0</v>
      </c>
      <c r="I147" s="387">
        <f>IF(G147="","",SUMIFS(INP_EOMDATA!J$4:J$2503,INP_EOMDATA!$F$4:$F$2503,$A147))</f>
        <v>1</v>
      </c>
      <c r="J147" s="388"/>
      <c r="K147" s="389"/>
      <c r="L147" s="387">
        <f>IF(G147="","",SUMIFS(INP_EOMDATA!K$4:K$2503,INP_EOMDATA!$F$4:$F$2503,$A147))</f>
        <v>20</v>
      </c>
      <c r="M147" s="390">
        <f>IF(G147="","",SUMIFS(INP_EOMDATA!L$4:L$2503,INP_EOMDATA!$F$4:$F$2503,$A147))</f>
        <v>0</v>
      </c>
      <c r="N147" s="391"/>
      <c r="O147" s="386">
        <f>IF(G147="","",SUMIFS(INP_EOMDATA!M$4:M$2503,INP_EOMDATA!$F$4:$F$2503,$A147))</f>
        <v>0</v>
      </c>
      <c r="P147" s="387">
        <f>IF(G147="","",SUMIFS(INP_EOMDATA!N$4:N$2503,INP_EOMDATA!$F$4:$F$2503,$A147)-O147)</f>
        <v>21</v>
      </c>
      <c r="Q147" s="387">
        <f>IF(G147="","",SUMIFS(INP_EOMDATA!O$4:O$2503,INP_EOMDATA!$F$4:$F$2503,$A147))</f>
        <v>0</v>
      </c>
      <c r="R147" s="387">
        <f>IF(G147="","",SUMIFS(INP_EOMDATA!P$4:P$2503,INP_EOMDATA!$F$4:$F$2503,$A147))</f>
        <v>0</v>
      </c>
      <c r="S147" s="387">
        <f>IF(G147="","",SUMIFS(INP_EOMDATA!Q$4:Q$2503,INP_EOMDATA!$F$4:$F$2503,$A147))</f>
        <v>4</v>
      </c>
      <c r="T147" s="392">
        <f>IF(G147="","",SUMIFS(INP_EOMDATA!R$4:R$2503,INP_EOMDATA!$F$4:$F$2503,$A147))</f>
        <v>0.19047619047619047</v>
      </c>
      <c r="U147" s="386">
        <f>IF(G147="","",SUMIFS(INP_EOMDATA!S$4:S$2503,INP_EOMDATA!$F$4:$F$2503,$A147))</f>
        <v>0</v>
      </c>
      <c r="V147" s="392">
        <f>IF(G147="","",SUMIFS(INP_EOMDATA!T$4:T$2503,INP_EOMDATA!$F$4:$F$2503,$A147))</f>
        <v>0</v>
      </c>
      <c r="W147" s="387">
        <f>IF(G147="","",SUMIFS(INP_EOMDATA!U$4:U$2503,INP_EOMDATA!$F$4:$F$2503,$A147))</f>
        <v>8</v>
      </c>
      <c r="X147" s="392">
        <f>IF(G147="","",SUMIFS(INP_EOMDATA!V$4:V$2503,INP_EOMDATA!$F$4:$F$2503,$A147))</f>
        <v>0.38095238095238093</v>
      </c>
      <c r="Y147" s="387">
        <f>IF(G147="","",SUMIFS(INP_EOMDATA!W$4:W$2503,INP_EOMDATA!$F$4:$F$2503,$A147))</f>
        <v>4</v>
      </c>
      <c r="Z147" s="393">
        <f>IF(G147="","",SUMIFS(INP_EOMDATA!X$4:X$2503,INP_EOMDATA!$F$4:$F$2503,$A147))</f>
        <v>-1685.5</v>
      </c>
      <c r="AA147" s="393">
        <f>IF(G147="","",SUMIFS(INP_EOMDATA!Y$4:Y$2503,INP_EOMDATA!$F$4:$F$2503,$A147))</f>
        <v>3650.5</v>
      </c>
      <c r="AB147" s="393">
        <f>IF(G147="","",SUMIFS(INP_EOMDATA!Z$4:Z$2503,INP_EOMDATA!$F$4:$F$2503,$A147))</f>
        <v>1964.75</v>
      </c>
      <c r="AC147" s="393">
        <f>IF(G147="","",SUMIFS(WORKSHEET_VC!AR$5:AR$73,WORKSHEET_VC!$AN$5:$AN$73,$G147))</f>
        <v>2100</v>
      </c>
      <c r="AD147" s="393">
        <f t="shared" si="44"/>
        <v>100</v>
      </c>
      <c r="AE147" s="393">
        <f t="shared" si="45"/>
        <v>525</v>
      </c>
      <c r="AF147" s="393">
        <f t="shared" si="46"/>
        <v>-135.25</v>
      </c>
      <c r="AG147" s="15">
        <v>80</v>
      </c>
      <c r="AM147" s="32">
        <f>IF(G147="","",COUNTIF(G135:G189,"&lt;"&amp;G147)+1)</f>
        <v>8</v>
      </c>
      <c r="AN147" s="32">
        <f>IFERROR(RANK(T147,T135:T188,0)+(AM147/100),"")</f>
        <v>7.08</v>
      </c>
      <c r="AO147" s="32">
        <f>IFERROR(RANK(AD147,AD135:AD188,1)+(AM147/100),"")</f>
        <v>41.08</v>
      </c>
      <c r="AP147" s="32">
        <f>IFERROR(RANK(AE147,AE135:AE188,1)+(AM147/100),"")</f>
        <v>27.08</v>
      </c>
      <c r="AR147" s="32">
        <f>IF(G147="","",COUNTIFS(C135:C188,C147,AM135:AM188,"&lt;"&amp;AM147)+1)</f>
        <v>6</v>
      </c>
      <c r="AS147" s="32">
        <f>IF(G147="","",COUNTIFS(C135:C188,C147,AN135:AN188,"&lt;"&amp;AN147)+1)</f>
        <v>3</v>
      </c>
      <c r="AT147" s="32">
        <f>IF(G147="","",COUNTIFS(C135:C188,C147,AO135:AO188,"&lt;"&amp;AO147)+1)</f>
        <v>5</v>
      </c>
      <c r="AU147" s="32">
        <f>IF(G147="","",COUNTIFS(C135:C188,C147,AP135:AP188,"&lt;"&amp;AP147)+1)</f>
        <v>5</v>
      </c>
      <c r="AV147" s="32">
        <f>IF(G147="","",SUMIF(AR134:AU134,$AV$3,AR147:AU147))</f>
        <v>0</v>
      </c>
      <c r="AX147" s="32">
        <f>IF(G147="","",COUNTIFS(D135:D188,D147,AM135:AM188,"&lt;"&amp;AM147)+1)</f>
        <v>8</v>
      </c>
      <c r="AY147" s="32">
        <f>IF(G147="","",COUNTIFS(D135:D188,D147,AN135:AN188,"&lt;"&amp;AN147)+1)</f>
        <v>7</v>
      </c>
      <c r="AZ147" s="32">
        <f>IF(G147="","",COUNTIFS(D135:D188,D147,AO135:AO188,"&lt;"&amp;AO147)+1)</f>
        <v>41</v>
      </c>
      <c r="BA147" s="32">
        <f>IF(G147="","",COUNTIFS(D135:D188,D147,AP135:AP188,"&lt;"&amp;AP147)+1)</f>
        <v>28</v>
      </c>
      <c r="BB147" s="32">
        <f>IF(M147="","",SUMIF(AX134:BA134,$BB$3,AX147:BA147))</f>
        <v>28</v>
      </c>
    </row>
    <row r="148" spans="1:54" x14ac:dyDescent="0.35">
      <c r="A148" t="str">
        <f>$G$132&amp;"-"&amp;G148</f>
        <v>CarGurus.com-Audi San Jose</v>
      </c>
      <c r="B148" t="str">
        <f>IF(G148="","",B147)</f>
        <v>CarGurus.com</v>
      </c>
      <c r="C148" t="str">
        <f>IFERROR(VLOOKUP(G148,KEY!$D$6:$F$76,2,),"")</f>
        <v>Audi</v>
      </c>
      <c r="D148" t="str">
        <f>IFERROR(VLOOKUP(G148,KEY!$D$6:$F$76,3,),"")</f>
        <v>PAG WEST</v>
      </c>
      <c r="E148" t="str">
        <f t="shared" si="42"/>
        <v>CarGurus.com-Audi-0</v>
      </c>
      <c r="F148" t="str">
        <f t="shared" si="43"/>
        <v>CarGurus.com-PAG WEST-27</v>
      </c>
      <c r="G148" t="s">
        <v>127</v>
      </c>
      <c r="H148" s="386">
        <f>IF(G148="","",SUMIFS(INP_EOMDATA!I$4:I$2503,INP_EOMDATA!$F$4:$F$2503,$A148))</f>
        <v>0</v>
      </c>
      <c r="I148" s="387">
        <f>IF(G148="","",SUMIFS(INP_EOMDATA!J$4:J$2503,INP_EOMDATA!$F$4:$F$2503,$A148))</f>
        <v>2</v>
      </c>
      <c r="J148" s="388"/>
      <c r="K148" s="389"/>
      <c r="L148" s="387">
        <f>IF(G148="","",SUMIFS(INP_EOMDATA!K$4:K$2503,INP_EOMDATA!$F$4:$F$2503,$A148))</f>
        <v>58</v>
      </c>
      <c r="M148" s="390">
        <f>IF(G148="","",SUMIFS(INP_EOMDATA!L$4:L$2503,INP_EOMDATA!$F$4:$F$2503,$A148))</f>
        <v>0</v>
      </c>
      <c r="N148" s="391"/>
      <c r="O148" s="386">
        <f>IF(G148="","",SUMIFS(INP_EOMDATA!M$4:M$2503,INP_EOMDATA!$F$4:$F$2503,$A148))</f>
        <v>0</v>
      </c>
      <c r="P148" s="387">
        <f>IF(G148="","",SUMIFS(INP_EOMDATA!N$4:N$2503,INP_EOMDATA!$F$4:$F$2503,$A148)-O148)</f>
        <v>60</v>
      </c>
      <c r="Q148" s="387">
        <f>IF(G148="","",SUMIFS(INP_EOMDATA!O$4:O$2503,INP_EOMDATA!$F$4:$F$2503,$A148))</f>
        <v>0</v>
      </c>
      <c r="R148" s="387">
        <f>IF(G148="","",SUMIFS(INP_EOMDATA!P$4:P$2503,INP_EOMDATA!$F$4:$F$2503,$A148))</f>
        <v>0</v>
      </c>
      <c r="S148" s="387">
        <f>IF(G148="","",SUMIFS(INP_EOMDATA!Q$4:Q$2503,INP_EOMDATA!$F$4:$F$2503,$A148))</f>
        <v>4</v>
      </c>
      <c r="T148" s="392">
        <f>IF(G148="","",SUMIFS(INP_EOMDATA!R$4:R$2503,INP_EOMDATA!$F$4:$F$2503,$A148))</f>
        <v>6.6666666666666666E-2</v>
      </c>
      <c r="U148" s="386">
        <f>IF(G148="","",SUMIFS(INP_EOMDATA!S$4:S$2503,INP_EOMDATA!$F$4:$F$2503,$A148))</f>
        <v>0</v>
      </c>
      <c r="V148" s="392">
        <f>IF(G148="","",SUMIFS(INP_EOMDATA!T$4:T$2503,INP_EOMDATA!$F$4:$F$2503,$A148))</f>
        <v>0</v>
      </c>
      <c r="W148" s="387">
        <f>IF(G148="","",SUMIFS(INP_EOMDATA!U$4:U$2503,INP_EOMDATA!$F$4:$F$2503,$A148))</f>
        <v>10</v>
      </c>
      <c r="X148" s="392">
        <f>IF(G148="","",SUMIFS(INP_EOMDATA!V$4:V$2503,INP_EOMDATA!$F$4:$F$2503,$A148))</f>
        <v>0.16666666666666666</v>
      </c>
      <c r="Y148" s="387">
        <f>IF(G148="","",SUMIFS(INP_EOMDATA!W$4:W$2503,INP_EOMDATA!$F$4:$F$2503,$A148))</f>
        <v>4</v>
      </c>
      <c r="Z148" s="393">
        <f>IF(G148="","",SUMIFS(INP_EOMDATA!X$4:X$2503,INP_EOMDATA!$F$4:$F$2503,$A148))</f>
        <v>-199.25</v>
      </c>
      <c r="AA148" s="393">
        <f>IF(G148="","",SUMIFS(INP_EOMDATA!Y$4:Y$2503,INP_EOMDATA!$F$4:$F$2503,$A148))</f>
        <v>1064.5</v>
      </c>
      <c r="AB148" s="393">
        <f>IF(G148="","",SUMIFS(INP_EOMDATA!Z$4:Z$2503,INP_EOMDATA!$F$4:$F$2503,$A148))</f>
        <v>864.75</v>
      </c>
      <c r="AC148" s="393">
        <f>IF(G148="","",SUMIFS(WORKSHEET_VC!AR$5:AR$73,WORKSHEET_VC!$AN$5:$AN$73,$G148))</f>
        <v>2100</v>
      </c>
      <c r="AD148" s="393">
        <f t="shared" si="44"/>
        <v>35</v>
      </c>
      <c r="AE148" s="393">
        <f t="shared" si="45"/>
        <v>525</v>
      </c>
      <c r="AF148" s="393">
        <f t="shared" si="46"/>
        <v>-1235.25</v>
      </c>
      <c r="AG148" s="15">
        <v>221</v>
      </c>
      <c r="AM148" s="32">
        <f>IF(G148="","",COUNTIF(G135:G189,"&lt;"&amp;G148)+1)</f>
        <v>7</v>
      </c>
      <c r="AN148" s="32">
        <f>IFERROR(RANK(T148,T135:T188,0)+(AM148/100),"")</f>
        <v>33.07</v>
      </c>
      <c r="AO148" s="32">
        <f>IFERROR(RANK(AD148,AD135:AD188,1)+(AM148/100),"")</f>
        <v>8.07</v>
      </c>
      <c r="AP148" s="32">
        <f>IFERROR(RANK(AE148,AE135:AE188,1)+(AM148/100),"")</f>
        <v>27.07</v>
      </c>
      <c r="AR148" s="32">
        <f>IF(G148="","",COUNTIFS(C135:C188,C148,AM135:AM188,"&lt;"&amp;AM148)+1)</f>
        <v>5</v>
      </c>
      <c r="AS148" s="32">
        <f>IF(G148="","",COUNTIFS(C135:C188,C148,AN135:AN188,"&lt;"&amp;AN148)+1)</f>
        <v>6</v>
      </c>
      <c r="AT148" s="32">
        <f>IF(G148="","",COUNTIFS(C135:C188,C148,AO135:AO188,"&lt;"&amp;AO148)+1)</f>
        <v>1</v>
      </c>
      <c r="AU148" s="32">
        <f>IF(G148="","",COUNTIFS(C135:C188,C148,AP135:AP188,"&lt;"&amp;AP148)+1)</f>
        <v>4</v>
      </c>
      <c r="AV148" s="32">
        <f>IF(G148="","",SUMIF(AR134:AU134,$AV$3,AR148:AU148))</f>
        <v>0</v>
      </c>
      <c r="AX148" s="32">
        <f>IF(G148="","",COUNTIFS(D135:D188,D148,AM135:AM188,"&lt;"&amp;AM148)+1)</f>
        <v>7</v>
      </c>
      <c r="AY148" s="32">
        <f>IF(G148="","",COUNTIFS(D135:D188,D148,AN135:AN188,"&lt;"&amp;AN148)+1)</f>
        <v>33</v>
      </c>
      <c r="AZ148" s="32">
        <f>IF(G148="","",COUNTIFS(D135:D188,D148,AO135:AO188,"&lt;"&amp;AO148)+1)</f>
        <v>8</v>
      </c>
      <c r="BA148" s="32">
        <f>IF(G148="","",COUNTIFS(D135:D188,D148,AP135:AP188,"&lt;"&amp;AP148)+1)</f>
        <v>27</v>
      </c>
      <c r="BB148" s="32">
        <f>IF(M148="","",SUMIF(AX134:BA134,$BB$3,AX148:BA148))</f>
        <v>27</v>
      </c>
    </row>
    <row r="149" spans="1:54" x14ac:dyDescent="0.35">
      <c r="A149" t="str">
        <f>$G$132&amp;"-"&amp;G149</f>
        <v>CarGurus.com-Crevier BMW</v>
      </c>
      <c r="B149" t="str">
        <f>IF(G149="","",B148)</f>
        <v>CarGurus.com</v>
      </c>
      <c r="C149" t="str">
        <f>IFERROR(VLOOKUP(G149,KEY!$D$6:$F$76,2,),"")</f>
        <v>BMW</v>
      </c>
      <c r="D149" t="str">
        <f>IFERROR(VLOOKUP(G149,KEY!$D$6:$F$76,3,),"")</f>
        <v>PAG WEST</v>
      </c>
      <c r="E149" t="str">
        <f t="shared" si="42"/>
        <v>CarGurus.com-BMW-0</v>
      </c>
      <c r="F149" t="str">
        <f t="shared" si="43"/>
        <v>CarGurus.com-PAG WEST-1</v>
      </c>
      <c r="G149" t="s">
        <v>87</v>
      </c>
      <c r="H149" s="386">
        <f>IF(G149="","",SUMIFS(INP_EOMDATA!I$4:I$2503,INP_EOMDATA!$F$4:$F$2503,$A149))</f>
        <v>15</v>
      </c>
      <c r="I149" s="387">
        <f>IF(G149="","",SUMIFS(INP_EOMDATA!J$4:J$2503,INP_EOMDATA!$F$4:$F$2503,$A149))</f>
        <v>42</v>
      </c>
      <c r="J149" s="388"/>
      <c r="K149" s="389"/>
      <c r="L149" s="387">
        <f>IF(G149="","",SUMIFS(INP_EOMDATA!K$4:K$2503,INP_EOMDATA!$F$4:$F$2503,$A149))</f>
        <v>111</v>
      </c>
      <c r="M149" s="390">
        <f>IF(G149="","",SUMIFS(INP_EOMDATA!L$4:L$2503,INP_EOMDATA!$F$4:$F$2503,$A149))</f>
        <v>33</v>
      </c>
      <c r="N149" s="391"/>
      <c r="O149" s="386">
        <f>IF(G149="","",SUMIFS(INP_EOMDATA!M$4:M$2503,INP_EOMDATA!$F$4:$F$2503,$A149))</f>
        <v>0</v>
      </c>
      <c r="P149" s="387">
        <f>IF(G149="","",SUMIFS(INP_EOMDATA!N$4:N$2503,INP_EOMDATA!$F$4:$F$2503,$A149)-O149)</f>
        <v>201</v>
      </c>
      <c r="Q149" s="387">
        <f>IF(G149="","",SUMIFS(INP_EOMDATA!O$4:O$2503,INP_EOMDATA!$F$4:$F$2503,$A149))</f>
        <v>1</v>
      </c>
      <c r="R149" s="387">
        <f>IF(G149="","",SUMIFS(INP_EOMDATA!P$4:P$2503,INP_EOMDATA!$F$4:$F$2503,$A149))</f>
        <v>29</v>
      </c>
      <c r="S149" s="387">
        <f>IF(G149="","",SUMIFS(INP_EOMDATA!Q$4:Q$2503,INP_EOMDATA!$F$4:$F$2503,$A149))</f>
        <v>30</v>
      </c>
      <c r="T149" s="392">
        <f>IF(G149="","",SUMIFS(INP_EOMDATA!R$4:R$2503,INP_EOMDATA!$F$4:$F$2503,$A149))</f>
        <v>0.14925373134328401</v>
      </c>
      <c r="U149" s="386">
        <f>IF(G149="","",SUMIFS(INP_EOMDATA!S$4:S$2503,INP_EOMDATA!$F$4:$F$2503,$A149))</f>
        <v>70</v>
      </c>
      <c r="V149" s="392">
        <f>IF(G149="","",SUMIFS(INP_EOMDATA!T$4:T$2503,INP_EOMDATA!$F$4:$F$2503,$A149))</f>
        <v>0.34825870646766199</v>
      </c>
      <c r="W149" s="387">
        <f>IF(G149="","",SUMIFS(INP_EOMDATA!U$4:U$2503,INP_EOMDATA!$F$4:$F$2503,$A149))</f>
        <v>73</v>
      </c>
      <c r="X149" s="392">
        <f>IF(G149="","",SUMIFS(INP_EOMDATA!V$4:V$2503,INP_EOMDATA!$F$4:$F$2503,$A149))</f>
        <v>0.36318407960199001</v>
      </c>
      <c r="Y149" s="387">
        <f>IF(G149="","",SUMIFS(INP_EOMDATA!W$4:W$2503,INP_EOMDATA!$F$4:$F$2503,$A149))</f>
        <v>47</v>
      </c>
      <c r="Z149" s="393">
        <f>IF(G149="","",SUMIFS(INP_EOMDATA!X$4:X$2503,INP_EOMDATA!$F$4:$F$2503,$A149))</f>
        <v>28778.7</v>
      </c>
      <c r="AA149" s="393">
        <f>IF(G149="","",SUMIFS(INP_EOMDATA!Y$4:Y$2503,INP_EOMDATA!$F$4:$F$2503,$A149))</f>
        <v>77658.509999999995</v>
      </c>
      <c r="AB149" s="393">
        <f>IF(G149="","",SUMIFS(INP_EOMDATA!Z$4:Z$2503,INP_EOMDATA!$F$4:$F$2503,$A149))</f>
        <v>106437.21</v>
      </c>
      <c r="AC149" s="393">
        <f>IF(G149="","",SUMIFS(WORKSHEET_VC!AR$5:AR$73,WORKSHEET_VC!$AN$5:$AN$73,$G149))</f>
        <v>1967</v>
      </c>
      <c r="AD149" s="393">
        <f t="shared" si="44"/>
        <v>9.7860696517412933</v>
      </c>
      <c r="AE149" s="393">
        <f t="shared" si="45"/>
        <v>65.566666666666663</v>
      </c>
      <c r="AF149" s="393">
        <f t="shared" si="46"/>
        <v>104470.21</v>
      </c>
      <c r="AG149" s="15">
        <v>667</v>
      </c>
      <c r="AM149" s="32">
        <f>IF(G149="","",COUNTIF(G135:G189,"&lt;"&amp;G149)+1)</f>
        <v>17</v>
      </c>
      <c r="AN149" s="32">
        <f>IFERROR(RANK(T149,T135:T188,0)+(AM149/100),"")</f>
        <v>13.17</v>
      </c>
      <c r="AO149" s="32">
        <f>IFERROR(RANK(AD149,AD135:AD188,1)+(AM149/100),"")</f>
        <v>1.17</v>
      </c>
      <c r="AP149" s="32">
        <f>IFERROR(RANK(AE149,AE135:AE188,1)+(AM149/100),"")</f>
        <v>1.17</v>
      </c>
      <c r="AR149" s="32">
        <f>IF(G149="","",COUNTIFS(C135:C188,C149,AM135:AM188,"&lt;"&amp;AM149)+1)</f>
        <v>7</v>
      </c>
      <c r="AS149" s="32">
        <f>IF(G149="","",COUNTIFS(C135:C188,C149,AN135:AN188,"&lt;"&amp;AN149)+1)</f>
        <v>3</v>
      </c>
      <c r="AT149" s="32">
        <f>IF(G149="","",COUNTIFS(C135:C188,C149,AO135:AO188,"&lt;"&amp;AO149)+1)</f>
        <v>1</v>
      </c>
      <c r="AU149" s="32">
        <f>IF(G149="","",COUNTIFS(C135:C188,C149,AP135:AP188,"&lt;"&amp;AP149)+1)</f>
        <v>1</v>
      </c>
      <c r="AV149" s="32">
        <f>IF(G149="","",SUMIF(AR134:AU134,$AV$3,AR149:AU149))</f>
        <v>0</v>
      </c>
      <c r="AX149" s="32">
        <f>IF(G149="","",COUNTIFS(D135:D188,D149,AM135:AM188,"&lt;"&amp;AM149)+1)</f>
        <v>17</v>
      </c>
      <c r="AY149" s="32">
        <f>IF(G149="","",COUNTIFS(D135:D188,D149,AN135:AN188,"&lt;"&amp;AN149)+1)</f>
        <v>13</v>
      </c>
      <c r="AZ149" s="32">
        <f>IF(G149="","",COUNTIFS(D135:D188,D149,AO135:AO188,"&lt;"&amp;AO149)+1)</f>
        <v>1</v>
      </c>
      <c r="BA149" s="32">
        <f>IF(G149="","",COUNTIFS(D135:D188,D149,AP135:AP188,"&lt;"&amp;AP149)+1)</f>
        <v>1</v>
      </c>
      <c r="BB149" s="32">
        <f>IF(M149="","",SUMIF(AX134:BA134,$BB$3,AX149:BA149))</f>
        <v>1</v>
      </c>
    </row>
    <row r="150" spans="1:54" x14ac:dyDescent="0.35">
      <c r="A150" t="str">
        <f>$G$132&amp;"-"&amp;G150</f>
        <v>CarGurus.com-Lexus of Lakeway</v>
      </c>
      <c r="B150" t="str">
        <f>IF(G150="","",B149)</f>
        <v>CarGurus.com</v>
      </c>
      <c r="C150" t="str">
        <f>IFERROR(VLOOKUP(G150,KEY!$D$6:$F$76,2,),"")</f>
        <v>Lexus</v>
      </c>
      <c r="D150" t="str">
        <f>IFERROR(VLOOKUP(G150,KEY!$D$6:$F$76,3,),"")</f>
        <v>PAG WEST</v>
      </c>
      <c r="E150" t="str">
        <f t="shared" si="42"/>
        <v>CarGurus.com-Lexus-0</v>
      </c>
      <c r="F150" t="str">
        <f t="shared" si="43"/>
        <v>CarGurus.com-PAG WEST-40</v>
      </c>
      <c r="G150" t="s">
        <v>125</v>
      </c>
      <c r="H150" s="386">
        <f>IF(G150="","",SUMIFS(INP_EOMDATA!I$4:I$2503,INP_EOMDATA!$F$4:$F$2503,$A150))</f>
        <v>0</v>
      </c>
      <c r="I150" s="387">
        <f>IF(G150="","",SUMIFS(INP_EOMDATA!J$4:J$2503,INP_EOMDATA!$F$4:$F$2503,$A150))</f>
        <v>1</v>
      </c>
      <c r="J150" s="388"/>
      <c r="K150" s="389"/>
      <c r="L150" s="387">
        <f>IF(G150="","",SUMIFS(INP_EOMDATA!K$4:K$2503,INP_EOMDATA!$F$4:$F$2503,$A150))</f>
        <v>17</v>
      </c>
      <c r="M150" s="390">
        <f>IF(G150="","",SUMIFS(INP_EOMDATA!L$4:L$2503,INP_EOMDATA!$F$4:$F$2503,$A150))</f>
        <v>8</v>
      </c>
      <c r="N150" s="391"/>
      <c r="O150" s="386">
        <f>IF(G150="","",SUMIFS(INP_EOMDATA!M$4:M$2503,INP_EOMDATA!$F$4:$F$2503,$A150))</f>
        <v>0</v>
      </c>
      <c r="P150" s="387">
        <f>IF(G150="","",SUMIFS(INP_EOMDATA!N$4:N$2503,INP_EOMDATA!$F$4:$F$2503,$A150)-O150)</f>
        <v>26</v>
      </c>
      <c r="Q150" s="387">
        <f>IF(G150="","",SUMIFS(INP_EOMDATA!O$4:O$2503,INP_EOMDATA!$F$4:$F$2503,$A150))</f>
        <v>0</v>
      </c>
      <c r="R150" s="387">
        <f>IF(G150="","",SUMIFS(INP_EOMDATA!P$4:P$2503,INP_EOMDATA!$F$4:$F$2503,$A150))</f>
        <v>1</v>
      </c>
      <c r="S150" s="387">
        <f>IF(G150="","",SUMIFS(INP_EOMDATA!Q$4:Q$2503,INP_EOMDATA!$F$4:$F$2503,$A150))</f>
        <v>1</v>
      </c>
      <c r="T150" s="392">
        <f>IF(G150="","",SUMIFS(INP_EOMDATA!R$4:R$2503,INP_EOMDATA!$F$4:$F$2503,$A150))</f>
        <v>3.8461538461538498E-2</v>
      </c>
      <c r="U150" s="386">
        <f>IF(G150="","",SUMIFS(INP_EOMDATA!S$4:S$2503,INP_EOMDATA!$F$4:$F$2503,$A150))</f>
        <v>4</v>
      </c>
      <c r="V150" s="392">
        <f>IF(G150="","",SUMIFS(INP_EOMDATA!T$4:T$2503,INP_EOMDATA!$F$4:$F$2503,$A150))</f>
        <v>0.15384615384615399</v>
      </c>
      <c r="W150" s="387">
        <f>IF(G150="","",SUMIFS(INP_EOMDATA!U$4:U$2503,INP_EOMDATA!$F$4:$F$2503,$A150))</f>
        <v>4</v>
      </c>
      <c r="X150" s="392">
        <f>IF(G150="","",SUMIFS(INP_EOMDATA!V$4:V$2503,INP_EOMDATA!$F$4:$F$2503,$A150))</f>
        <v>0.15384615384615399</v>
      </c>
      <c r="Y150" s="387">
        <f>IF(G150="","",SUMIFS(INP_EOMDATA!W$4:W$2503,INP_EOMDATA!$F$4:$F$2503,$A150))</f>
        <v>1</v>
      </c>
      <c r="Z150" s="393">
        <f>IF(G150="","",SUMIFS(INP_EOMDATA!X$4:X$2503,INP_EOMDATA!$F$4:$F$2503,$A150))</f>
        <v>630.80999999999995</v>
      </c>
      <c r="AA150" s="393">
        <f>IF(G150="","",SUMIFS(INP_EOMDATA!Y$4:Y$2503,INP_EOMDATA!$F$4:$F$2503,$A150))</f>
        <v>1000</v>
      </c>
      <c r="AB150" s="393">
        <f>IF(G150="","",SUMIFS(INP_EOMDATA!Z$4:Z$2503,INP_EOMDATA!$F$4:$F$2503,$A150))</f>
        <v>1630.81</v>
      </c>
      <c r="AC150" s="393">
        <f>IF(G150="","",SUMIFS(WORKSHEET_VC!AR$5:AR$73,WORKSHEET_VC!$AN$5:$AN$73,$G150))</f>
        <v>1800</v>
      </c>
      <c r="AD150" s="393">
        <f t="shared" si="44"/>
        <v>69.230769230769226</v>
      </c>
      <c r="AE150" s="393">
        <f t="shared" si="45"/>
        <v>1800</v>
      </c>
      <c r="AF150" s="393">
        <f t="shared" si="46"/>
        <v>-169.19000000000005</v>
      </c>
      <c r="AG150" s="15">
        <v>62</v>
      </c>
      <c r="AM150" s="32">
        <f>IF(G150="","",COUNTIF(G135:G189,"&lt;"&amp;G150)+1)</f>
        <v>27</v>
      </c>
      <c r="AN150" s="32">
        <f>IFERROR(RANK(T150,T135:T188,0)+(AM150/100),"")</f>
        <v>39.270000000000003</v>
      </c>
      <c r="AO150" s="32">
        <f>IFERROR(RANK(AD150,AD135:AD188,1)+(AM150/100),"")</f>
        <v>37.270000000000003</v>
      </c>
      <c r="AP150" s="32">
        <f>IFERROR(RANK(AE150,AE135:AE188,1)+(AM150/100),"")</f>
        <v>40.270000000000003</v>
      </c>
      <c r="AR150" s="32">
        <f>IF(G150="","",COUNTIFS(C135:C188,C150,AM135:AM188,"&lt;"&amp;AM150)+1)</f>
        <v>2</v>
      </c>
      <c r="AS150" s="32">
        <f>IF(G150="","",COUNTIFS(C135:C188,C150,AN135:AN188,"&lt;"&amp;AN150)+1)</f>
        <v>2</v>
      </c>
      <c r="AT150" s="32">
        <f>IF(G150="","",COUNTIFS(C135:C188,C150,AO135:AO188,"&lt;"&amp;AO150)+1)</f>
        <v>3</v>
      </c>
      <c r="AU150" s="32">
        <f>IF(G150="","",COUNTIFS(C135:C188,C150,AP135:AP188,"&lt;"&amp;AP150)+1)</f>
        <v>2</v>
      </c>
      <c r="AV150" s="32">
        <f>IF(G150="","",SUMIF(AR134:AU134,$AV$3,AR150:AU150))</f>
        <v>0</v>
      </c>
      <c r="AX150" s="32">
        <f>IF(G150="","",COUNTIFS(D135:D188,D150,AM135:AM188,"&lt;"&amp;AM150)+1)</f>
        <v>27</v>
      </c>
      <c r="AY150" s="32">
        <f>IF(G150="","",COUNTIFS(D135:D188,D150,AN135:AN188,"&lt;"&amp;AN150)+1)</f>
        <v>39</v>
      </c>
      <c r="AZ150" s="32">
        <f>IF(G150="","",COUNTIFS(D135:D188,D150,AO135:AO188,"&lt;"&amp;AO150)+1)</f>
        <v>37</v>
      </c>
      <c r="BA150" s="32">
        <f>IF(G150="","",COUNTIFS(D135:D188,D150,AP135:AP188,"&lt;"&amp;AP150)+1)</f>
        <v>40</v>
      </c>
      <c r="BB150" s="32">
        <f>IF(M150="","",SUMIF(AX134:BA134,$BB$3,AX150:BA150))</f>
        <v>40</v>
      </c>
    </row>
    <row r="151" spans="1:54" x14ac:dyDescent="0.35">
      <c r="A151" t="str">
        <f t="shared" si="47"/>
        <v>CarGurus.com-Tempe Honda</v>
      </c>
      <c r="B151" t="str">
        <f t="shared" si="48"/>
        <v>CarGurus.com</v>
      </c>
      <c r="C151" t="str">
        <f>IFERROR(VLOOKUP(G151,KEY!$D$6:$F$76,2,),"")</f>
        <v>Honda</v>
      </c>
      <c r="D151" t="str">
        <f>IFERROR(VLOOKUP(G151,KEY!$D$6:$F$76,3,),"")</f>
        <v>PAG WEST</v>
      </c>
      <c r="E151" t="str">
        <f t="shared" si="42"/>
        <v>CarGurus.com-Honda-0</v>
      </c>
      <c r="F151" t="str">
        <f t="shared" si="43"/>
        <v>CarGurus.com-PAG WEST-6</v>
      </c>
      <c r="G151" t="s">
        <v>75</v>
      </c>
      <c r="H151" s="386">
        <f>IF(G151="","",SUMIFS(INP_EOMDATA!I$4:I$2503,INP_EOMDATA!$F$4:$F$2503,$A151))</f>
        <v>0</v>
      </c>
      <c r="I151" s="387">
        <f>IF(G151="","",SUMIFS(INP_EOMDATA!J$4:J$2503,INP_EOMDATA!$F$4:$F$2503,$A151))</f>
        <v>15</v>
      </c>
      <c r="J151" s="388"/>
      <c r="K151" s="389"/>
      <c r="L151" s="387">
        <f>IF(G151="","",SUMIFS(INP_EOMDATA!K$4:K$2503,INP_EOMDATA!$F$4:$F$2503,$A151))</f>
        <v>27</v>
      </c>
      <c r="M151" s="390">
        <f>IF(G151="","",SUMIFS(INP_EOMDATA!L$4:L$2503,INP_EOMDATA!$F$4:$F$2503,$A151))</f>
        <v>0</v>
      </c>
      <c r="N151" s="391"/>
      <c r="O151" s="386">
        <f>IF(G151="","",SUMIFS(INP_EOMDATA!M$4:M$2503,INP_EOMDATA!$F$4:$F$2503,$A151))</f>
        <v>0</v>
      </c>
      <c r="P151" s="387">
        <f>IF(G151="","",SUMIFS(INP_EOMDATA!N$4:N$2503,INP_EOMDATA!$F$4:$F$2503,$A151)-O151)</f>
        <v>42</v>
      </c>
      <c r="Q151" s="387">
        <f>IF(G151="","",SUMIFS(INP_EOMDATA!O$4:O$2503,INP_EOMDATA!$F$4:$F$2503,$A151))</f>
        <v>0</v>
      </c>
      <c r="R151" s="387">
        <f>IF(G151="","",SUMIFS(INP_EOMDATA!P$4:P$2503,INP_EOMDATA!$F$4:$F$2503,$A151))</f>
        <v>8</v>
      </c>
      <c r="S151" s="387">
        <f>IF(G151="","",SUMIFS(INP_EOMDATA!Q$4:Q$2503,INP_EOMDATA!$F$4:$F$2503,$A151))</f>
        <v>8</v>
      </c>
      <c r="T151" s="392">
        <f>IF(G151="","",SUMIFS(INP_EOMDATA!R$4:R$2503,INP_EOMDATA!$F$4:$F$2503,$A151))</f>
        <v>0.19047619047618999</v>
      </c>
      <c r="U151" s="386">
        <f>IF(G151="","",SUMIFS(INP_EOMDATA!S$4:S$2503,INP_EOMDATA!$F$4:$F$2503,$A151))</f>
        <v>21</v>
      </c>
      <c r="V151" s="392">
        <f>IF(G151="","",SUMIFS(INP_EOMDATA!T$4:T$2503,INP_EOMDATA!$F$4:$F$2503,$A151))</f>
        <v>0.5</v>
      </c>
      <c r="W151" s="387">
        <f>IF(G151="","",SUMIFS(INP_EOMDATA!U$4:U$2503,INP_EOMDATA!$F$4:$F$2503,$A151))</f>
        <v>21</v>
      </c>
      <c r="X151" s="392">
        <f>IF(G151="","",SUMIFS(INP_EOMDATA!V$4:V$2503,INP_EOMDATA!$F$4:$F$2503,$A151))</f>
        <v>0.5</v>
      </c>
      <c r="Y151" s="387">
        <f>IF(G151="","",SUMIFS(INP_EOMDATA!W$4:W$2503,INP_EOMDATA!$F$4:$F$2503,$A151))</f>
        <v>17</v>
      </c>
      <c r="Z151" s="393">
        <f>IF(G151="","",SUMIFS(INP_EOMDATA!X$4:X$2503,INP_EOMDATA!$F$4:$F$2503,$A151))</f>
        <v>-8499.52</v>
      </c>
      <c r="AA151" s="393">
        <f>IF(G151="","",SUMIFS(INP_EOMDATA!Y$4:Y$2503,INP_EOMDATA!$F$4:$F$2503,$A151))</f>
        <v>14750.03</v>
      </c>
      <c r="AB151" s="393">
        <f>IF(G151="","",SUMIFS(INP_EOMDATA!Z$4:Z$2503,INP_EOMDATA!$F$4:$F$2503,$A151))</f>
        <v>6250.51</v>
      </c>
      <c r="AC151" s="393">
        <f>IF(G151="","",SUMIFS(WORKSHEET_VC!AR$5:AR$73,WORKSHEET_VC!$AN$5:$AN$73,$G151))</f>
        <v>1750</v>
      </c>
      <c r="AD151" s="393">
        <f t="shared" si="44"/>
        <v>41.666666666666664</v>
      </c>
      <c r="AE151" s="393">
        <f t="shared" si="45"/>
        <v>218.75</v>
      </c>
      <c r="AF151" s="393">
        <f t="shared" si="46"/>
        <v>4500.51</v>
      </c>
      <c r="AG151" s="15">
        <v>80</v>
      </c>
      <c r="AM151" s="32">
        <f>IF(G151="","",COUNTIF(G135:G189,"&lt;"&amp;G151)+1)</f>
        <v>45</v>
      </c>
      <c r="AN151" s="32">
        <f>IFERROR(RANK(T151,T135:T188,0)+(AM151/100),"")</f>
        <v>8.4499999999999993</v>
      </c>
      <c r="AO151" s="32">
        <f>IFERROR(RANK(AD151,AD135:AD188,1)+(AM151/100),"")</f>
        <v>17.45</v>
      </c>
      <c r="AP151" s="32">
        <f>IFERROR(RANK(AE151,AE135:AE188,1)+(AM151/100),"")</f>
        <v>6.45</v>
      </c>
      <c r="AR151" s="32">
        <f>IF(G151="","",COUNTIFS(C135:C188,C151,AM135:AM188,"&lt;"&amp;AM151)+1)</f>
        <v>5</v>
      </c>
      <c r="AS151" s="32">
        <f>IF(G151="","",COUNTIFS(C135:C188,C151,AN135:AN188,"&lt;"&amp;AN151)+1)</f>
        <v>1</v>
      </c>
      <c r="AT151" s="32">
        <f>IF(G151="","",COUNTIFS(C135:C188,C151,AO135:AO188,"&lt;"&amp;AO151)+1)</f>
        <v>4</v>
      </c>
      <c r="AU151" s="32">
        <f>IF(G151="","",COUNTIFS(C135:C188,C151,AP135:AP188,"&lt;"&amp;AP151)+1)</f>
        <v>1</v>
      </c>
      <c r="AV151" s="32">
        <f>IF(G151="","",SUMIF(AR134:AU134,$AV$3,AR151:AU151))</f>
        <v>0</v>
      </c>
      <c r="AX151" s="32">
        <f>IF(G151="","",COUNTIFS(D135:D188,D151,AM135:AM188,"&lt;"&amp;AM151)+1)</f>
        <v>45</v>
      </c>
      <c r="AY151" s="32">
        <f>IF(G151="","",COUNTIFS(D135:D188,D151,AN135:AN188,"&lt;"&amp;AN151)+1)</f>
        <v>8</v>
      </c>
      <c r="AZ151" s="32">
        <f>IF(G151="","",COUNTIFS(D135:D188,D151,AO135:AO188,"&lt;"&amp;AO151)+1)</f>
        <v>18</v>
      </c>
      <c r="BA151" s="32">
        <f>IF(G151="","",COUNTIFS(D135:D188,D151,AP135:AP188,"&lt;"&amp;AP151)+1)</f>
        <v>6</v>
      </c>
      <c r="BB151" s="32">
        <f>IF(M151="","",SUMIF(AX134:BA134,$BB$3,AX151:BA151))</f>
        <v>6</v>
      </c>
    </row>
    <row r="152" spans="1:54" x14ac:dyDescent="0.35">
      <c r="A152" t="str">
        <f t="shared" si="47"/>
        <v>CarGurus.com-Round Rock Hyundai</v>
      </c>
      <c r="B152" t="str">
        <f t="shared" si="48"/>
        <v>CarGurus.com</v>
      </c>
      <c r="C152" t="str">
        <f>IFERROR(VLOOKUP(G152,KEY!$D$6:$F$76,2,),"")</f>
        <v>Hyundai</v>
      </c>
      <c r="D152" t="str">
        <f>IFERROR(VLOOKUP(G152,KEY!$D$6:$F$76,3,),"")</f>
        <v>PAG WEST</v>
      </c>
      <c r="E152" t="str">
        <f t="shared" si="42"/>
        <v>CarGurus.com-Hyundai-0</v>
      </c>
      <c r="F152" t="str">
        <f t="shared" si="43"/>
        <v>CarGurus.com-PAG WEST-5</v>
      </c>
      <c r="G152" t="s">
        <v>80</v>
      </c>
      <c r="H152" s="386">
        <f>IF(G152="","",SUMIFS(INP_EOMDATA!I$4:I$2503,INP_EOMDATA!$F$4:$F$2503,$A152))</f>
        <v>0</v>
      </c>
      <c r="I152" s="387">
        <f>IF(G152="","",SUMIFS(INP_EOMDATA!J$4:J$2503,INP_EOMDATA!$F$4:$F$2503,$A152))</f>
        <v>7</v>
      </c>
      <c r="J152" s="388"/>
      <c r="K152" s="389"/>
      <c r="L152" s="387">
        <f>IF(G152="","",SUMIFS(INP_EOMDATA!K$4:K$2503,INP_EOMDATA!$F$4:$F$2503,$A152))</f>
        <v>34</v>
      </c>
      <c r="M152" s="390">
        <f>IF(G152="","",SUMIFS(INP_EOMDATA!L$4:L$2503,INP_EOMDATA!$F$4:$F$2503,$A152))</f>
        <v>2</v>
      </c>
      <c r="N152" s="391"/>
      <c r="O152" s="386">
        <f>IF(G152="","",SUMIFS(INP_EOMDATA!M$4:M$2503,INP_EOMDATA!$F$4:$F$2503,$A152))</f>
        <v>0</v>
      </c>
      <c r="P152" s="387">
        <f>IF(G152="","",SUMIFS(INP_EOMDATA!N$4:N$2503,INP_EOMDATA!$F$4:$F$2503,$A152)-O152)</f>
        <v>43</v>
      </c>
      <c r="Q152" s="387">
        <f>IF(G152="","",SUMIFS(INP_EOMDATA!O$4:O$2503,INP_EOMDATA!$F$4:$F$2503,$A152))</f>
        <v>1</v>
      </c>
      <c r="R152" s="387">
        <f>IF(G152="","",SUMIFS(INP_EOMDATA!P$4:P$2503,INP_EOMDATA!$F$4:$F$2503,$A152))</f>
        <v>7</v>
      </c>
      <c r="S152" s="387">
        <f>IF(G152="","",SUMIFS(INP_EOMDATA!Q$4:Q$2503,INP_EOMDATA!$F$4:$F$2503,$A152))</f>
        <v>8</v>
      </c>
      <c r="T152" s="392">
        <f>IF(G152="","",SUMIFS(INP_EOMDATA!R$4:R$2503,INP_EOMDATA!$F$4:$F$2503,$A152))</f>
        <v>0.186046511627907</v>
      </c>
      <c r="U152" s="386">
        <f>IF(G152="","",SUMIFS(INP_EOMDATA!S$4:S$2503,INP_EOMDATA!$F$4:$F$2503,$A152))</f>
        <v>18</v>
      </c>
      <c r="V152" s="392">
        <f>IF(G152="","",SUMIFS(INP_EOMDATA!T$4:T$2503,INP_EOMDATA!$F$4:$F$2503,$A152))</f>
        <v>0.418604651162791</v>
      </c>
      <c r="W152" s="387">
        <f>IF(G152="","",SUMIFS(INP_EOMDATA!U$4:U$2503,INP_EOMDATA!$F$4:$F$2503,$A152))</f>
        <v>18</v>
      </c>
      <c r="X152" s="392">
        <f>IF(G152="","",SUMIFS(INP_EOMDATA!V$4:V$2503,INP_EOMDATA!$F$4:$F$2503,$A152))</f>
        <v>0.418604651162791</v>
      </c>
      <c r="Y152" s="387">
        <f>IF(G152="","",SUMIFS(INP_EOMDATA!W$4:W$2503,INP_EOMDATA!$F$4:$F$2503,$A152))</f>
        <v>14</v>
      </c>
      <c r="Z152" s="393">
        <f>IF(G152="","",SUMIFS(INP_EOMDATA!X$4:X$2503,INP_EOMDATA!$F$4:$F$2503,$A152))</f>
        <v>1242.99</v>
      </c>
      <c r="AA152" s="393">
        <f>IF(G152="","",SUMIFS(INP_EOMDATA!Y$4:Y$2503,INP_EOMDATA!$F$4:$F$2503,$A152))</f>
        <v>12931.97</v>
      </c>
      <c r="AB152" s="393">
        <f>IF(G152="","",SUMIFS(INP_EOMDATA!Z$4:Z$2503,INP_EOMDATA!$F$4:$F$2503,$A152))</f>
        <v>14174.96</v>
      </c>
      <c r="AC152" s="393">
        <f>IF(G152="","",SUMIFS(WORKSHEET_VC!AR$5:AR$73,WORKSHEET_VC!$AN$5:$AN$73,$G152))</f>
        <v>1650</v>
      </c>
      <c r="AD152" s="393">
        <f t="shared" si="44"/>
        <v>38.372093023255815</v>
      </c>
      <c r="AE152" s="393">
        <f t="shared" si="45"/>
        <v>206.25</v>
      </c>
      <c r="AF152" s="393">
        <f t="shared" si="46"/>
        <v>12524.96</v>
      </c>
      <c r="AG152" s="15">
        <v>128</v>
      </c>
      <c r="AM152" s="32">
        <f>IF(G152="","",COUNTIF(G135:G189,"&lt;"&amp;G152)+1)</f>
        <v>41</v>
      </c>
      <c r="AN152" s="32">
        <f>IFERROR(RANK(T152,T135:T188,0)+(AM152/100),"")</f>
        <v>9.41</v>
      </c>
      <c r="AO152" s="32">
        <f>IFERROR(RANK(AD152,AD135:AD188,1)+(AM152/100),"")</f>
        <v>12.41</v>
      </c>
      <c r="AP152" s="32">
        <f>IFERROR(RANK(AE152,AE135:AE188,1)+(AM152/100),"")</f>
        <v>5.41</v>
      </c>
      <c r="AR152" s="32">
        <f>IF(G152="","",COUNTIFS(C135:C188,C152,AM135:AM188,"&lt;"&amp;AM152)+1)</f>
        <v>2</v>
      </c>
      <c r="AS152" s="32">
        <f>IF(G152="","",COUNTIFS(C135:C188,C152,AN135:AN188,"&lt;"&amp;AN152)+1)</f>
        <v>1</v>
      </c>
      <c r="AT152" s="32">
        <f>IF(G152="","",COUNTIFS(C135:C188,C152,AO135:AO188,"&lt;"&amp;AO152)+1)</f>
        <v>1</v>
      </c>
      <c r="AU152" s="32">
        <f>IF(G152="","",COUNTIFS(C135:C188,C152,AP135:AP188,"&lt;"&amp;AP152)+1)</f>
        <v>1</v>
      </c>
      <c r="AV152" s="32">
        <f>IF(G152="","",SUMIF(AR134:AU134,$AV$3,AR152:AU152))</f>
        <v>0</v>
      </c>
      <c r="AX152" s="32">
        <f>IF(G152="","",COUNTIFS(D135:D188,D152,AM135:AM188,"&lt;"&amp;AM152)+1)</f>
        <v>41</v>
      </c>
      <c r="AY152" s="32">
        <f>IF(G152="","",COUNTIFS(D135:D188,D152,AN135:AN188,"&lt;"&amp;AN152)+1)</f>
        <v>9</v>
      </c>
      <c r="AZ152" s="32">
        <f>IF(G152="","",COUNTIFS(D135:D188,D152,AO135:AO188,"&lt;"&amp;AO152)+1)</f>
        <v>12</v>
      </c>
      <c r="BA152" s="32">
        <f>IF(G152="","",COUNTIFS(D135:D188,D152,AP135:AP188,"&lt;"&amp;AP152)+1)</f>
        <v>5</v>
      </c>
      <c r="BB152" s="32">
        <f>IF(M152="","",SUMIF(AX134:BA134,$BB$3,AX152:BA152))</f>
        <v>5</v>
      </c>
    </row>
    <row r="153" spans="1:54" x14ac:dyDescent="0.35">
      <c r="A153" t="str">
        <f t="shared" si="47"/>
        <v>CarGurus.com-Audi North Scottsdale</v>
      </c>
      <c r="B153" t="str">
        <f t="shared" si="48"/>
        <v>CarGurus.com</v>
      </c>
      <c r="C153" t="str">
        <f>IFERROR(VLOOKUP(G153,KEY!$D$6:$F$76,2,),"")</f>
        <v>Audi</v>
      </c>
      <c r="D153" t="str">
        <f>IFERROR(VLOOKUP(G153,KEY!$D$6:$F$76,3,),"")</f>
        <v>PAG WEST</v>
      </c>
      <c r="E153" t="str">
        <f t="shared" si="42"/>
        <v>CarGurus.com-Audi-0</v>
      </c>
      <c r="F153" t="str">
        <f t="shared" si="43"/>
        <v>CarGurus.com-PAG WEST-11</v>
      </c>
      <c r="G153" t="s">
        <v>91</v>
      </c>
      <c r="H153" s="386">
        <f>IF(G153="","",SUMIFS(INP_EOMDATA!I$4:I$2503,INP_EOMDATA!$F$4:$F$2503,$A153))</f>
        <v>1</v>
      </c>
      <c r="I153" s="387">
        <f>IF(G153="","",SUMIFS(INP_EOMDATA!J$4:J$2503,INP_EOMDATA!$F$4:$F$2503,$A153))</f>
        <v>2</v>
      </c>
      <c r="J153" s="388"/>
      <c r="K153" s="389"/>
      <c r="L153" s="387">
        <f>IF(G153="","",SUMIFS(INP_EOMDATA!K$4:K$2503,INP_EOMDATA!$F$4:$F$2503,$A153))</f>
        <v>38</v>
      </c>
      <c r="M153" s="390">
        <f>IF(G153="","",SUMIFS(INP_EOMDATA!L$4:L$2503,INP_EOMDATA!$F$4:$F$2503,$A153))</f>
        <v>0</v>
      </c>
      <c r="N153" s="391"/>
      <c r="O153" s="386">
        <f>IF(G153="","",SUMIFS(INP_EOMDATA!M$4:M$2503,INP_EOMDATA!$F$4:$F$2503,$A153))</f>
        <v>0</v>
      </c>
      <c r="P153" s="387">
        <f>IF(G153="","",SUMIFS(INP_EOMDATA!N$4:N$2503,INP_EOMDATA!$F$4:$F$2503,$A153)-O153)</f>
        <v>41</v>
      </c>
      <c r="Q153" s="387">
        <f>IF(G153="","",SUMIFS(INP_EOMDATA!O$4:O$2503,INP_EOMDATA!$F$4:$F$2503,$A153))</f>
        <v>0</v>
      </c>
      <c r="R153" s="387">
        <f>IF(G153="","",SUMIFS(INP_EOMDATA!P$4:P$2503,INP_EOMDATA!$F$4:$F$2503,$A153))</f>
        <v>0</v>
      </c>
      <c r="S153" s="387">
        <f>IF(G153="","",SUMIFS(INP_EOMDATA!Q$4:Q$2503,INP_EOMDATA!$F$4:$F$2503,$A153))</f>
        <v>6</v>
      </c>
      <c r="T153" s="392">
        <f>IF(G153="","",SUMIFS(INP_EOMDATA!R$4:R$2503,INP_EOMDATA!$F$4:$F$2503,$A153))</f>
        <v>0.14634146341463414</v>
      </c>
      <c r="U153" s="386">
        <f>IF(G153="","",SUMIFS(INP_EOMDATA!S$4:S$2503,INP_EOMDATA!$F$4:$F$2503,$A153))</f>
        <v>0</v>
      </c>
      <c r="V153" s="392">
        <f>IF(G153="","",SUMIFS(INP_EOMDATA!T$4:T$2503,INP_EOMDATA!$F$4:$F$2503,$A153))</f>
        <v>0</v>
      </c>
      <c r="W153" s="387">
        <f>IF(G153="","",SUMIFS(INP_EOMDATA!U$4:U$2503,INP_EOMDATA!$F$4:$F$2503,$A153))</f>
        <v>5</v>
      </c>
      <c r="X153" s="392">
        <f>IF(G153="","",SUMIFS(INP_EOMDATA!V$4:V$2503,INP_EOMDATA!$F$4:$F$2503,$A153))</f>
        <v>0.12195121951219512</v>
      </c>
      <c r="Y153" s="387">
        <f>IF(G153="","",SUMIFS(INP_EOMDATA!W$4:W$2503,INP_EOMDATA!$F$4:$F$2503,$A153))</f>
        <v>3</v>
      </c>
      <c r="Z153" s="393">
        <f>IF(G153="","",SUMIFS(INP_EOMDATA!X$4:X$2503,INP_EOMDATA!$F$4:$F$2503,$A153))</f>
        <v>-362</v>
      </c>
      <c r="AA153" s="393">
        <f>IF(G153="","",SUMIFS(INP_EOMDATA!Y$4:Y$2503,INP_EOMDATA!$F$4:$F$2503,$A153))</f>
        <v>4018.25</v>
      </c>
      <c r="AB153" s="393">
        <f>IF(G153="","",SUMIFS(INP_EOMDATA!Z$4:Z$2503,INP_EOMDATA!$F$4:$F$2503,$A153))</f>
        <v>3656.25</v>
      </c>
      <c r="AC153" s="393">
        <f>IF(G153="","",SUMIFS(WORKSHEET_VC!AR$5:AR$73,WORKSHEET_VC!$AN$5:$AN$73,$G153))</f>
        <v>1650</v>
      </c>
      <c r="AD153" s="393">
        <f t="shared" si="44"/>
        <v>40.243902439024389</v>
      </c>
      <c r="AE153" s="393">
        <f t="shared" si="45"/>
        <v>275</v>
      </c>
      <c r="AF153" s="393">
        <f t="shared" si="46"/>
        <v>2006.25</v>
      </c>
      <c r="AG153" s="15">
        <v>131</v>
      </c>
      <c r="AM153" s="32">
        <f>IF(G153="","",COUNTIF(G135:G189,"&lt;"&amp;G153)+1)</f>
        <v>6</v>
      </c>
      <c r="AN153" s="32">
        <f>IFERROR(RANK(T153,T135:T188,0)+(AM153/100),"")</f>
        <v>14.06</v>
      </c>
      <c r="AO153" s="32">
        <f>IFERROR(RANK(AD153,AD135:AD188,1)+(AM153/100),"")</f>
        <v>15.06</v>
      </c>
      <c r="AP153" s="32">
        <f>IFERROR(RANK(AE153,AE135:AE188,1)+(AM153/100),"")</f>
        <v>11.06</v>
      </c>
      <c r="AR153" s="32">
        <f>IF(G153="","",COUNTIFS(C135:C188,C153,AM135:AM188,"&lt;"&amp;AM153)+1)</f>
        <v>4</v>
      </c>
      <c r="AS153" s="32">
        <f>IF(G153="","",COUNTIFS(C135:C188,C153,AN135:AN188,"&lt;"&amp;AN153)+1)</f>
        <v>5</v>
      </c>
      <c r="AT153" s="32">
        <f>IF(G153="","",COUNTIFS(C135:C188,C153,AO135:AO188,"&lt;"&amp;AO153)+1)</f>
        <v>2</v>
      </c>
      <c r="AU153" s="32">
        <f>IF(G153="","",COUNTIFS(C135:C188,C153,AP135:AP188,"&lt;"&amp;AP153)+1)</f>
        <v>3</v>
      </c>
      <c r="AV153" s="32">
        <f>IF(G153="","",SUMIF(AR134:AU134,$AV$3,AR153:AU153))</f>
        <v>0</v>
      </c>
      <c r="AX153" s="32">
        <f>IF(G153="","",COUNTIFS(D135:D188,D153,AM135:AM188,"&lt;"&amp;AM153)+1)</f>
        <v>6</v>
      </c>
      <c r="AY153" s="32">
        <f>IF(G153="","",COUNTIFS(D135:D188,D153,AN135:AN188,"&lt;"&amp;AN153)+1)</f>
        <v>14</v>
      </c>
      <c r="AZ153" s="32">
        <f>IF(G153="","",COUNTIFS(D135:D188,D153,AO135:AO188,"&lt;"&amp;AO153)+1)</f>
        <v>15</v>
      </c>
      <c r="BA153" s="32">
        <f>IF(G153="","",COUNTIFS(D135:D188,D153,AP135:AP188,"&lt;"&amp;AP153)+1)</f>
        <v>11</v>
      </c>
      <c r="BB153" s="32">
        <f>IF(M153="","",SUMIF(AX134:BA134,$BB$3,AX153:BA153))</f>
        <v>11</v>
      </c>
    </row>
    <row r="154" spans="1:54" x14ac:dyDescent="0.35">
      <c r="A154" t="str">
        <f t="shared" si="47"/>
        <v>CarGurus.com-BMW of San Diego</v>
      </c>
      <c r="B154" t="str">
        <f t="shared" si="48"/>
        <v>CarGurus.com</v>
      </c>
      <c r="C154" t="str">
        <f>IFERROR(VLOOKUP(G154,KEY!$D$6:$F$76,2,),"")</f>
        <v>BMW</v>
      </c>
      <c r="D154" t="str">
        <f>IFERROR(VLOOKUP(G154,KEY!$D$6:$F$76,3,),"")</f>
        <v>PAG WEST</v>
      </c>
      <c r="E154" t="str">
        <f t="shared" si="42"/>
        <v>CarGurus.com-BMW-0</v>
      </c>
      <c r="F154" t="str">
        <f t="shared" si="43"/>
        <v>CarGurus.com-PAG WEST-39</v>
      </c>
      <c r="G154" t="s">
        <v>93</v>
      </c>
      <c r="H154" s="386">
        <f>IF(G154="","",SUMIFS(INP_EOMDATA!I$4:I$2503,INP_EOMDATA!$F$4:$F$2503,$A154))</f>
        <v>0</v>
      </c>
      <c r="I154" s="387">
        <f>IF(G154="","",SUMIFS(INP_EOMDATA!J$4:J$2503,INP_EOMDATA!$F$4:$F$2503,$A154))</f>
        <v>5</v>
      </c>
      <c r="J154" s="388"/>
      <c r="K154" s="389"/>
      <c r="L154" s="387">
        <f>IF(G154="","",SUMIFS(INP_EOMDATA!K$4:K$2503,INP_EOMDATA!$F$4:$F$2503,$A154))</f>
        <v>27</v>
      </c>
      <c r="M154" s="390">
        <f>IF(G154="","",SUMIFS(INP_EOMDATA!L$4:L$2503,INP_EOMDATA!$F$4:$F$2503,$A154))</f>
        <v>3</v>
      </c>
      <c r="N154" s="391"/>
      <c r="O154" s="386">
        <f>IF(G154="","",SUMIFS(INP_EOMDATA!M$4:M$2503,INP_EOMDATA!$F$4:$F$2503,$A154))</f>
        <v>0</v>
      </c>
      <c r="P154" s="387">
        <f>IF(G154="","",SUMIFS(INP_EOMDATA!N$4:N$2503,INP_EOMDATA!$F$4:$F$2503,$A154)-O154)</f>
        <v>35</v>
      </c>
      <c r="Q154" s="387">
        <f>IF(G154="","",SUMIFS(INP_EOMDATA!O$4:O$2503,INP_EOMDATA!$F$4:$F$2503,$A154))</f>
        <v>0</v>
      </c>
      <c r="R154" s="387">
        <f>IF(G154="","",SUMIFS(INP_EOMDATA!P$4:P$2503,INP_EOMDATA!$F$4:$F$2503,$A154))</f>
        <v>1</v>
      </c>
      <c r="S154" s="387">
        <f>IF(G154="","",SUMIFS(INP_EOMDATA!Q$4:Q$2503,INP_EOMDATA!$F$4:$F$2503,$A154))</f>
        <v>1</v>
      </c>
      <c r="T154" s="392">
        <f>IF(G154="","",SUMIFS(INP_EOMDATA!R$4:R$2503,INP_EOMDATA!$F$4:$F$2503,$A154))</f>
        <v>2.8571428571428598E-2</v>
      </c>
      <c r="U154" s="386">
        <f>IF(G154="","",SUMIFS(INP_EOMDATA!S$4:S$2503,INP_EOMDATA!$F$4:$F$2503,$A154))</f>
        <v>4</v>
      </c>
      <c r="V154" s="392">
        <f>IF(G154="","",SUMIFS(INP_EOMDATA!T$4:T$2503,INP_EOMDATA!$F$4:$F$2503,$A154))</f>
        <v>0.114285714285714</v>
      </c>
      <c r="W154" s="387">
        <f>IF(G154="","",SUMIFS(INP_EOMDATA!U$4:U$2503,INP_EOMDATA!$F$4:$F$2503,$A154))</f>
        <v>4</v>
      </c>
      <c r="X154" s="392">
        <f>IF(G154="","",SUMIFS(INP_EOMDATA!V$4:V$2503,INP_EOMDATA!$F$4:$F$2503,$A154))</f>
        <v>0.114285714285714</v>
      </c>
      <c r="Y154" s="387">
        <f>IF(G154="","",SUMIFS(INP_EOMDATA!W$4:W$2503,INP_EOMDATA!$F$4:$F$2503,$A154))</f>
        <v>2</v>
      </c>
      <c r="Z154" s="393">
        <f>IF(G154="","",SUMIFS(INP_EOMDATA!X$4:X$2503,INP_EOMDATA!$F$4:$F$2503,$A154))</f>
        <v>-1328.13</v>
      </c>
      <c r="AA154" s="393">
        <f>IF(G154="","",SUMIFS(INP_EOMDATA!Y$4:Y$2503,INP_EOMDATA!$F$4:$F$2503,$A154))</f>
        <v>2735.09</v>
      </c>
      <c r="AB154" s="393">
        <f>IF(G154="","",SUMIFS(INP_EOMDATA!Z$4:Z$2503,INP_EOMDATA!$F$4:$F$2503,$A154))</f>
        <v>1406.96</v>
      </c>
      <c r="AC154" s="393">
        <f>IF(G154="","",SUMIFS(WORKSHEET_VC!AR$5:AR$73,WORKSHEET_VC!$AN$5:$AN$73,$G154))</f>
        <v>1650</v>
      </c>
      <c r="AD154" s="393">
        <f t="shared" si="44"/>
        <v>47.142857142857146</v>
      </c>
      <c r="AE154" s="393">
        <f t="shared" si="45"/>
        <v>1650</v>
      </c>
      <c r="AF154" s="393">
        <f t="shared" si="46"/>
        <v>-243.03999999999996</v>
      </c>
      <c r="AG154" s="15">
        <v>149</v>
      </c>
      <c r="AM154" s="32">
        <f>IF(G154="","",COUNTIF(G135:G189,"&lt;"&amp;G154)+1)</f>
        <v>13</v>
      </c>
      <c r="AN154" s="32">
        <f>IFERROR(RANK(T154,T135:T188,0)+(AM154/100),"")</f>
        <v>41.13</v>
      </c>
      <c r="AO154" s="32">
        <f>IFERROR(RANK(AD154,AD135:AD188,1)+(AM154/100),"")</f>
        <v>24.13</v>
      </c>
      <c r="AP154" s="32">
        <f>IFERROR(RANK(AE154,AE135:AE188,1)+(AM154/100),"")</f>
        <v>39.130000000000003</v>
      </c>
      <c r="AR154" s="32">
        <f>IF(G154="","",COUNTIFS(C135:C188,C154,AM135:AM188,"&lt;"&amp;AM154)+1)</f>
        <v>5</v>
      </c>
      <c r="AS154" s="32">
        <f>IF(G154="","",COUNTIFS(C135:C188,C154,AN135:AN188,"&lt;"&amp;AN154)+1)</f>
        <v>7</v>
      </c>
      <c r="AT154" s="32">
        <f>IF(G154="","",COUNTIFS(C135:C188,C154,AO135:AO188,"&lt;"&amp;AO154)+1)</f>
        <v>4</v>
      </c>
      <c r="AU154" s="32">
        <f>IF(G154="","",COUNTIFS(C135:C188,C154,AP135:AP188,"&lt;"&amp;AP154)+1)</f>
        <v>7</v>
      </c>
      <c r="AV154" s="32">
        <f>IF(G154="","",SUMIF(AR134:AU134,$AV$3,AR154:AU154))</f>
        <v>0</v>
      </c>
      <c r="AX154" s="32">
        <f>IF(G154="","",COUNTIFS(D135:D188,D154,AM135:AM188,"&lt;"&amp;AM154)+1)</f>
        <v>13</v>
      </c>
      <c r="AY154" s="32">
        <f>IF(G154="","",COUNTIFS(D135:D188,D154,AN135:AN188,"&lt;"&amp;AN154)+1)</f>
        <v>41</v>
      </c>
      <c r="AZ154" s="32">
        <f>IF(G154="","",COUNTIFS(D135:D188,D154,AO135:AO188,"&lt;"&amp;AO154)+1)</f>
        <v>24</v>
      </c>
      <c r="BA154" s="32">
        <f>IF(G154="","",COUNTIFS(D135:D188,D154,AP135:AP188,"&lt;"&amp;AP154)+1)</f>
        <v>39</v>
      </c>
      <c r="BB154" s="32">
        <f>IF(M154="","",SUMIF(AX134:BA134,$BB$3,AX154:BA154))</f>
        <v>39</v>
      </c>
    </row>
    <row r="155" spans="1:54" x14ac:dyDescent="0.35">
      <c r="A155" t="str">
        <f t="shared" si="47"/>
        <v>CarGurus.com-Lexus of Chandler</v>
      </c>
      <c r="B155" t="str">
        <f t="shared" si="48"/>
        <v>CarGurus.com</v>
      </c>
      <c r="C155" t="str">
        <f>IFERROR(VLOOKUP(G155,KEY!$D$6:$F$76,2,),"")</f>
        <v>Lexus</v>
      </c>
      <c r="D155" t="str">
        <f>IFERROR(VLOOKUP(G155,KEY!$D$6:$F$76,3,),"")</f>
        <v>PAG WEST</v>
      </c>
      <c r="E155" t="str">
        <f t="shared" si="42"/>
        <v>CarGurus.com-Lexus-0</v>
      </c>
      <c r="F155" t="str">
        <f t="shared" si="43"/>
        <v>CarGurus.com-PAG WEST-44</v>
      </c>
      <c r="G155" t="s">
        <v>103</v>
      </c>
      <c r="H155" s="386">
        <f>IF(G155="","",SUMIFS(INP_EOMDATA!I$4:I$2503,INP_EOMDATA!$F$4:$F$2503,$A155))</f>
        <v>0</v>
      </c>
      <c r="I155" s="387">
        <f>IF(G155="","",SUMIFS(INP_EOMDATA!J$4:J$2503,INP_EOMDATA!$F$4:$F$2503,$A155))</f>
        <v>0</v>
      </c>
      <c r="J155" s="388"/>
      <c r="K155" s="389"/>
      <c r="L155" s="387">
        <f>IF(G155="","",SUMIFS(INP_EOMDATA!K$4:K$2503,INP_EOMDATA!$F$4:$F$2503,$A155))</f>
        <v>23</v>
      </c>
      <c r="M155" s="390">
        <f>IF(G155="","",SUMIFS(INP_EOMDATA!L$4:L$2503,INP_EOMDATA!$F$4:$F$2503,$A155))</f>
        <v>4</v>
      </c>
      <c r="N155" s="391"/>
      <c r="O155" s="386">
        <f>IF(G155="","",SUMIFS(INP_EOMDATA!M$4:M$2503,INP_EOMDATA!$F$4:$F$2503,$A155))</f>
        <v>0</v>
      </c>
      <c r="P155" s="387">
        <f>IF(G155="","",SUMIFS(INP_EOMDATA!N$4:N$2503,INP_EOMDATA!$F$4:$F$2503,$A155)-O155)</f>
        <v>27</v>
      </c>
      <c r="Q155" s="387">
        <f>IF(G155="","",SUMIFS(INP_EOMDATA!O$4:O$2503,INP_EOMDATA!$F$4:$F$2503,$A155))</f>
        <v>0</v>
      </c>
      <c r="R155" s="387">
        <f>IF(G155="","",SUMIFS(INP_EOMDATA!P$4:P$2503,INP_EOMDATA!$F$4:$F$2503,$A155))</f>
        <v>0</v>
      </c>
      <c r="S155" s="387">
        <f>IF(G155="","",SUMIFS(INP_EOMDATA!Q$4:Q$2503,INP_EOMDATA!$F$4:$F$2503,$A155))</f>
        <v>0</v>
      </c>
      <c r="T155" s="392">
        <f>IF(G155="","",SUMIFS(INP_EOMDATA!R$4:R$2503,INP_EOMDATA!$F$4:$F$2503,$A155))</f>
        <v>0</v>
      </c>
      <c r="U155" s="386">
        <f>IF(G155="","",SUMIFS(INP_EOMDATA!S$4:S$2503,INP_EOMDATA!$F$4:$F$2503,$A155))</f>
        <v>1</v>
      </c>
      <c r="V155" s="392">
        <f>IF(G155="","",SUMIFS(INP_EOMDATA!T$4:T$2503,INP_EOMDATA!$F$4:$F$2503,$A155))</f>
        <v>3.7037037037037E-2</v>
      </c>
      <c r="W155" s="387">
        <f>IF(G155="","",SUMIFS(INP_EOMDATA!U$4:U$2503,INP_EOMDATA!$F$4:$F$2503,$A155))</f>
        <v>1</v>
      </c>
      <c r="X155" s="392">
        <f>IF(G155="","",SUMIFS(INP_EOMDATA!V$4:V$2503,INP_EOMDATA!$F$4:$F$2503,$A155))</f>
        <v>3.7037037037037E-2</v>
      </c>
      <c r="Y155" s="387">
        <f>IF(G155="","",SUMIFS(INP_EOMDATA!W$4:W$2503,INP_EOMDATA!$F$4:$F$2503,$A155))</f>
        <v>1</v>
      </c>
      <c r="Z155" s="393">
        <f>IF(G155="","",SUMIFS(INP_EOMDATA!X$4:X$2503,INP_EOMDATA!$F$4:$F$2503,$A155))</f>
        <v>0</v>
      </c>
      <c r="AA155" s="393">
        <f>IF(G155="","",SUMIFS(INP_EOMDATA!Y$4:Y$2503,INP_EOMDATA!$F$4:$F$2503,$A155))</f>
        <v>0</v>
      </c>
      <c r="AB155" s="393">
        <f>IF(G155="","",SUMIFS(INP_EOMDATA!Z$4:Z$2503,INP_EOMDATA!$F$4:$F$2503,$A155))</f>
        <v>0</v>
      </c>
      <c r="AC155" s="393">
        <f>IF(G155="","",SUMIFS(WORKSHEET_VC!AR$5:AR$73,WORKSHEET_VC!$AN$5:$AN$73,$G155))</f>
        <v>1550</v>
      </c>
      <c r="AD155" s="393">
        <f t="shared" si="44"/>
        <v>57.407407407407405</v>
      </c>
      <c r="AE155" s="393">
        <f t="shared" si="45"/>
        <v>9999999</v>
      </c>
      <c r="AF155" s="393">
        <f t="shared" si="46"/>
        <v>-1550</v>
      </c>
      <c r="AG155" s="15">
        <v>86</v>
      </c>
      <c r="AM155" s="32">
        <f>IF(G155="","",COUNTIF(G135:G189,"&lt;"&amp;G155)+1)</f>
        <v>26</v>
      </c>
      <c r="AN155" s="32">
        <f>IFERROR(RANK(T155,T135:T188,0)+(AM155/100),"")</f>
        <v>42.26</v>
      </c>
      <c r="AO155" s="32">
        <f>IFERROR(RANK(AD155,AD135:AD188,1)+(AM155/100),"")</f>
        <v>32.26</v>
      </c>
      <c r="AP155" s="32">
        <f>IFERROR(RANK(AE155,AE135:AE188,1)+(AM155/100),"")</f>
        <v>42.26</v>
      </c>
      <c r="AR155" s="32">
        <f>IF(G155="","",COUNTIFS(C135:C188,C155,AM135:AM188,"&lt;"&amp;AM155)+1)</f>
        <v>1</v>
      </c>
      <c r="AS155" s="32">
        <f>IF(G155="","",COUNTIFS(C135:C188,C155,AN135:AN188,"&lt;"&amp;AN155)+1)</f>
        <v>3</v>
      </c>
      <c r="AT155" s="32">
        <f>IF(G155="","",COUNTIFS(C135:C188,C155,AO135:AO188,"&lt;"&amp;AO155)+1)</f>
        <v>2</v>
      </c>
      <c r="AU155" s="32">
        <f>IF(G155="","",COUNTIFS(C135:C188,C155,AP135:AP188,"&lt;"&amp;AP155)+1)</f>
        <v>3</v>
      </c>
      <c r="AV155" s="32">
        <f>IF(G155="","",SUMIF(AR134:AU134,$AV$3,AR155:AU155))</f>
        <v>0</v>
      </c>
      <c r="AX155" s="32">
        <f>IF(G155="","",COUNTIFS(D135:D188,D155,AM135:AM188,"&lt;"&amp;AM155)+1)</f>
        <v>26</v>
      </c>
      <c r="AY155" s="32">
        <f>IF(G155="","",COUNTIFS(D135:D188,D155,AN135:AN188,"&lt;"&amp;AN155)+1)</f>
        <v>44</v>
      </c>
      <c r="AZ155" s="32">
        <f>IF(G155="","",COUNTIFS(D135:D188,D155,AO135:AO188,"&lt;"&amp;AO155)+1)</f>
        <v>32</v>
      </c>
      <c r="BA155" s="32">
        <f>IF(G155="","",COUNTIFS(D135:D188,D155,AP135:AP188,"&lt;"&amp;AP155)+1)</f>
        <v>44</v>
      </c>
      <c r="BB155" s="32">
        <f>IF(M155="","",SUMIF(AX134:BA134,$BB$3,AX155:BA155))</f>
        <v>44</v>
      </c>
    </row>
    <row r="156" spans="1:54" x14ac:dyDescent="0.35">
      <c r="A156" t="str">
        <f t="shared" si="47"/>
        <v>CarGurus.com-Honda of Escondido</v>
      </c>
      <c r="B156" t="str">
        <f t="shared" si="48"/>
        <v>CarGurus.com</v>
      </c>
      <c r="C156" t="str">
        <f>IFERROR(VLOOKUP(G156,KEY!$D$6:$F$76,2,),"")</f>
        <v>Honda</v>
      </c>
      <c r="D156" t="str">
        <f>IFERROR(VLOOKUP(G156,KEY!$D$6:$F$76,3,),"")</f>
        <v>PAG WEST</v>
      </c>
      <c r="E156" t="str">
        <f t="shared" si="42"/>
        <v>CarGurus.com-Honda-0</v>
      </c>
      <c r="F156" t="str">
        <f t="shared" si="43"/>
        <v>CarGurus.com-PAG WEST-32</v>
      </c>
      <c r="G156" t="s">
        <v>97</v>
      </c>
      <c r="H156" s="386">
        <f>IF(G156="","",SUMIFS(INP_EOMDATA!I$4:I$2503,INP_EOMDATA!$F$4:$F$2503,$A156))</f>
        <v>1</v>
      </c>
      <c r="I156" s="387">
        <f>IF(G156="","",SUMIFS(INP_EOMDATA!J$4:J$2503,INP_EOMDATA!$F$4:$F$2503,$A156))</f>
        <v>10</v>
      </c>
      <c r="J156" s="388"/>
      <c r="K156" s="389"/>
      <c r="L156" s="387">
        <f>IF(G156="","",SUMIFS(INP_EOMDATA!K$4:K$2503,INP_EOMDATA!$F$4:$F$2503,$A156))</f>
        <v>29</v>
      </c>
      <c r="M156" s="390">
        <f>IF(G156="","",SUMIFS(INP_EOMDATA!L$4:L$2503,INP_EOMDATA!$F$4:$F$2503,$A156))</f>
        <v>1</v>
      </c>
      <c r="N156" s="391"/>
      <c r="O156" s="386">
        <f>IF(G156="","",SUMIFS(INP_EOMDATA!M$4:M$2503,INP_EOMDATA!$F$4:$F$2503,$A156))</f>
        <v>0</v>
      </c>
      <c r="P156" s="387">
        <f>IF(G156="","",SUMIFS(INP_EOMDATA!N$4:N$2503,INP_EOMDATA!$F$4:$F$2503,$A156)-O156)</f>
        <v>41</v>
      </c>
      <c r="Q156" s="387">
        <f>IF(G156="","",SUMIFS(INP_EOMDATA!O$4:O$2503,INP_EOMDATA!$F$4:$F$2503,$A156))</f>
        <v>0</v>
      </c>
      <c r="R156" s="387">
        <f>IF(G156="","",SUMIFS(INP_EOMDATA!P$4:P$2503,INP_EOMDATA!$F$4:$F$2503,$A156))</f>
        <v>2</v>
      </c>
      <c r="S156" s="387">
        <f>IF(G156="","",SUMIFS(INP_EOMDATA!Q$4:Q$2503,INP_EOMDATA!$F$4:$F$2503,$A156))</f>
        <v>2</v>
      </c>
      <c r="T156" s="392">
        <f>IF(G156="","",SUMIFS(INP_EOMDATA!R$4:R$2503,INP_EOMDATA!$F$4:$F$2503,$A156))</f>
        <v>4.8780487804878099E-2</v>
      </c>
      <c r="U156" s="386">
        <f>IF(G156="","",SUMIFS(INP_EOMDATA!S$4:S$2503,INP_EOMDATA!$F$4:$F$2503,$A156))</f>
        <v>6</v>
      </c>
      <c r="V156" s="392">
        <f>IF(G156="","",SUMIFS(INP_EOMDATA!T$4:T$2503,INP_EOMDATA!$F$4:$F$2503,$A156))</f>
        <v>0.146341463414634</v>
      </c>
      <c r="W156" s="387">
        <f>IF(G156="","",SUMIFS(INP_EOMDATA!U$4:U$2503,INP_EOMDATA!$F$4:$F$2503,$A156))</f>
        <v>6</v>
      </c>
      <c r="X156" s="392">
        <f>IF(G156="","",SUMIFS(INP_EOMDATA!V$4:V$2503,INP_EOMDATA!$F$4:$F$2503,$A156))</f>
        <v>0.146341463414634</v>
      </c>
      <c r="Y156" s="387">
        <f>IF(G156="","",SUMIFS(INP_EOMDATA!W$4:W$2503,INP_EOMDATA!$F$4:$F$2503,$A156))</f>
        <v>4</v>
      </c>
      <c r="Z156" s="393">
        <f>IF(G156="","",SUMIFS(INP_EOMDATA!X$4:X$2503,INP_EOMDATA!$F$4:$F$2503,$A156))</f>
        <v>-3400.7</v>
      </c>
      <c r="AA156" s="393">
        <f>IF(G156="","",SUMIFS(INP_EOMDATA!Y$4:Y$2503,INP_EOMDATA!$F$4:$F$2503,$A156))</f>
        <v>600.16999999999996</v>
      </c>
      <c r="AB156" s="393">
        <f>IF(G156="","",SUMIFS(INP_EOMDATA!Z$4:Z$2503,INP_EOMDATA!$F$4:$F$2503,$A156))</f>
        <v>-2800.53</v>
      </c>
      <c r="AC156" s="393">
        <f>IF(G156="","",SUMIFS(WORKSHEET_VC!AR$5:AR$73,WORKSHEET_VC!$AN$5:$AN$73,$G156))</f>
        <v>1500</v>
      </c>
      <c r="AD156" s="393">
        <f t="shared" si="44"/>
        <v>36.585365853658537</v>
      </c>
      <c r="AE156" s="393">
        <f t="shared" si="45"/>
        <v>750</v>
      </c>
      <c r="AF156" s="393">
        <f t="shared" si="46"/>
        <v>-4300.5300000000007</v>
      </c>
      <c r="AG156" s="15">
        <v>71</v>
      </c>
      <c r="AM156" s="32">
        <f>IF(G156="","",COUNTIF(G135:G189,"&lt;"&amp;G156)+1)</f>
        <v>21</v>
      </c>
      <c r="AN156" s="32">
        <f>IFERROR(RANK(T156,T135:T188,0)+(AM156/100),"")</f>
        <v>36.21</v>
      </c>
      <c r="AO156" s="32">
        <f>IFERROR(RANK(AD156,AD135:AD188,1)+(AM156/100),"")</f>
        <v>9.2100000000000009</v>
      </c>
      <c r="AP156" s="32">
        <f>IFERROR(RANK(AE156,AE135:AE188,1)+(AM156/100),"")</f>
        <v>32.21</v>
      </c>
      <c r="AR156" s="32">
        <f>IF(G156="","",COUNTIFS(C135:C188,C156,AM135:AM188,"&lt;"&amp;AM156)+1)</f>
        <v>3</v>
      </c>
      <c r="AS156" s="32">
        <f>IF(G156="","",COUNTIFS(C135:C188,C156,AN135:AN188,"&lt;"&amp;AN156)+1)</f>
        <v>5</v>
      </c>
      <c r="AT156" s="32">
        <f>IF(G156="","",COUNTIFS(C135:C188,C156,AO135:AO188,"&lt;"&amp;AO156)+1)</f>
        <v>2</v>
      </c>
      <c r="AU156" s="32">
        <f>IF(G156="","",COUNTIFS(C135:C188,C156,AP135:AP188,"&lt;"&amp;AP156)+1)</f>
        <v>3</v>
      </c>
      <c r="AV156" s="32">
        <f>IF(G156="","",SUMIF(AR134:AU134,$AV$3,AR156:AU156))</f>
        <v>0</v>
      </c>
      <c r="AX156" s="32">
        <f>IF(G156="","",COUNTIFS(D135:D188,D156,AM135:AM188,"&lt;"&amp;AM156)+1)</f>
        <v>21</v>
      </c>
      <c r="AY156" s="32">
        <f>IF(G156="","",COUNTIFS(D135:D188,D156,AN135:AN188,"&lt;"&amp;AN156)+1)</f>
        <v>36</v>
      </c>
      <c r="AZ156" s="32">
        <f>IF(G156="","",COUNTIFS(D135:D188,D156,AO135:AO188,"&lt;"&amp;AO156)+1)</f>
        <v>9</v>
      </c>
      <c r="BA156" s="32">
        <f>IF(G156="","",COUNTIFS(D135:D188,D156,AP135:AP188,"&lt;"&amp;AP156)+1)</f>
        <v>32</v>
      </c>
      <c r="BB156" s="32">
        <f>IF(M156="","",SUMIF(AX134:BA134,$BB$3,AX156:BA156))</f>
        <v>32</v>
      </c>
    </row>
    <row r="157" spans="1:54" x14ac:dyDescent="0.35">
      <c r="A157" t="str">
        <f t="shared" si="47"/>
        <v>CarGurus.com-BMW/MINI of Escondido</v>
      </c>
      <c r="B157" t="str">
        <f t="shared" si="48"/>
        <v>CarGurus.com</v>
      </c>
      <c r="C157" t="str">
        <f>IFERROR(VLOOKUP(G157,KEY!$D$6:$F$76,2,),"")</f>
        <v>BMW</v>
      </c>
      <c r="D157" t="str">
        <f>IFERROR(VLOOKUP(G157,KEY!$D$6:$F$76,3,),"")</f>
        <v>PAG WEST</v>
      </c>
      <c r="E157" t="str">
        <f t="shared" si="42"/>
        <v>CarGurus.com-BMW-0</v>
      </c>
      <c r="F157" t="str">
        <f t="shared" si="43"/>
        <v>CarGurus.com-PAG WEST-20</v>
      </c>
      <c r="G157" t="s">
        <v>99</v>
      </c>
      <c r="H157" s="386">
        <f>IF(G157="","",SUMIFS(INP_EOMDATA!I$4:I$2503,INP_EOMDATA!$F$4:$F$2503,$A157))</f>
        <v>0</v>
      </c>
      <c r="I157" s="387">
        <f>IF(G157="","",SUMIFS(INP_EOMDATA!J$4:J$2503,INP_EOMDATA!$F$4:$F$2503,$A157))</f>
        <v>3</v>
      </c>
      <c r="J157" s="388"/>
      <c r="K157" s="389"/>
      <c r="L157" s="387">
        <f>IF(G157="","",SUMIFS(INP_EOMDATA!K$4:K$2503,INP_EOMDATA!$F$4:$F$2503,$A157))</f>
        <v>15</v>
      </c>
      <c r="M157" s="390">
        <f>IF(G157="","",SUMIFS(INP_EOMDATA!L$4:L$2503,INP_EOMDATA!$F$4:$F$2503,$A157))</f>
        <v>2</v>
      </c>
      <c r="N157" s="391"/>
      <c r="O157" s="386">
        <f>IF(G157="","",SUMIFS(INP_EOMDATA!M$4:M$2503,INP_EOMDATA!$F$4:$F$2503,$A157))</f>
        <v>0</v>
      </c>
      <c r="P157" s="387">
        <f>IF(G157="","",SUMIFS(INP_EOMDATA!N$4:N$2503,INP_EOMDATA!$F$4:$F$2503,$A157)-O157)</f>
        <v>20</v>
      </c>
      <c r="Q157" s="387">
        <f>IF(G157="","",SUMIFS(INP_EOMDATA!O$4:O$2503,INP_EOMDATA!$F$4:$F$2503,$A157))</f>
        <v>0</v>
      </c>
      <c r="R157" s="387">
        <f>IF(G157="","",SUMIFS(INP_EOMDATA!P$4:P$2503,INP_EOMDATA!$F$4:$F$2503,$A157))</f>
        <v>3</v>
      </c>
      <c r="S157" s="387">
        <f>IF(G157="","",SUMIFS(INP_EOMDATA!Q$4:Q$2503,INP_EOMDATA!$F$4:$F$2503,$A157))</f>
        <v>3</v>
      </c>
      <c r="T157" s="392">
        <f>IF(G157="","",SUMIFS(INP_EOMDATA!R$4:R$2503,INP_EOMDATA!$F$4:$F$2503,$A157))</f>
        <v>0.15</v>
      </c>
      <c r="U157" s="386">
        <f>IF(G157="","",SUMIFS(INP_EOMDATA!S$4:S$2503,INP_EOMDATA!$F$4:$F$2503,$A157))</f>
        <v>6</v>
      </c>
      <c r="V157" s="392">
        <f>IF(G157="","",SUMIFS(INP_EOMDATA!T$4:T$2503,INP_EOMDATA!$F$4:$F$2503,$A157))</f>
        <v>0.3</v>
      </c>
      <c r="W157" s="387">
        <f>IF(G157="","",SUMIFS(INP_EOMDATA!U$4:U$2503,INP_EOMDATA!$F$4:$F$2503,$A157))</f>
        <v>5</v>
      </c>
      <c r="X157" s="392">
        <f>IF(G157="","",SUMIFS(INP_EOMDATA!V$4:V$2503,INP_EOMDATA!$F$4:$F$2503,$A157))</f>
        <v>0.25</v>
      </c>
      <c r="Y157" s="387">
        <f>IF(G157="","",SUMIFS(INP_EOMDATA!W$4:W$2503,INP_EOMDATA!$F$4:$F$2503,$A157))</f>
        <v>3</v>
      </c>
      <c r="Z157" s="393">
        <f>IF(G157="","",SUMIFS(INP_EOMDATA!X$4:X$2503,INP_EOMDATA!$F$4:$F$2503,$A157))</f>
        <v>4844.3500000000004</v>
      </c>
      <c r="AA157" s="393">
        <f>IF(G157="","",SUMIFS(INP_EOMDATA!Y$4:Y$2503,INP_EOMDATA!$F$4:$F$2503,$A157))</f>
        <v>565</v>
      </c>
      <c r="AB157" s="393">
        <f>IF(G157="","",SUMIFS(INP_EOMDATA!Z$4:Z$2503,INP_EOMDATA!$F$4:$F$2503,$A157))</f>
        <v>5409.35</v>
      </c>
      <c r="AC157" s="393">
        <f>IF(G157="","",SUMIFS(WORKSHEET_VC!AR$5:AR$73,WORKSHEET_VC!$AN$5:$AN$73,$G157))</f>
        <v>1500</v>
      </c>
      <c r="AD157" s="393">
        <f t="shared" si="44"/>
        <v>75</v>
      </c>
      <c r="AE157" s="393">
        <f t="shared" si="45"/>
        <v>500</v>
      </c>
      <c r="AF157" s="393">
        <f t="shared" si="46"/>
        <v>3909.3500000000004</v>
      </c>
      <c r="AG157" s="15">
        <v>64</v>
      </c>
      <c r="AM157" s="32">
        <f>IF(G157="","",COUNTIF(G135:G189,"&lt;"&amp;G157)+1)</f>
        <v>14</v>
      </c>
      <c r="AN157" s="32">
        <f>IFERROR(RANK(T157,T135:T188,0)+(AM157/100),"")</f>
        <v>12.14</v>
      </c>
      <c r="AO157" s="32">
        <f>IFERROR(RANK(AD157,AD135:AD188,1)+(AM157/100),"")</f>
        <v>38.14</v>
      </c>
      <c r="AP157" s="32">
        <f>IFERROR(RANK(AE157,AE135:AE188,1)+(AM157/100),"")</f>
        <v>19.14</v>
      </c>
      <c r="AR157" s="32">
        <f>IF(G157="","",COUNTIFS(C135:C188,C157,AM135:AM188,"&lt;"&amp;AM157)+1)</f>
        <v>6</v>
      </c>
      <c r="AS157" s="32">
        <f>IF(G157="","",COUNTIFS(C135:C188,C157,AN135:AN188,"&lt;"&amp;AN157)+1)</f>
        <v>2</v>
      </c>
      <c r="AT157" s="32">
        <f>IF(G157="","",COUNTIFS(C135:C188,C157,AO135:AO188,"&lt;"&amp;AO157)+1)</f>
        <v>6</v>
      </c>
      <c r="AU157" s="32">
        <f>IF(G157="","",COUNTIFS(C135:C188,C157,AP135:AP188,"&lt;"&amp;AP157)+1)</f>
        <v>3</v>
      </c>
      <c r="AV157" s="32">
        <f>IF(G157="","",SUMIF(AR134:AU134,$AV$3,AR157:AU157))</f>
        <v>0</v>
      </c>
      <c r="AX157" s="32">
        <f>IF(G157="","",COUNTIFS(D135:D188,D157,AM135:AM188,"&lt;"&amp;AM157)+1)</f>
        <v>14</v>
      </c>
      <c r="AY157" s="32">
        <f>IF(G157="","",COUNTIFS(D135:D188,D157,AN135:AN188,"&lt;"&amp;AN157)+1)</f>
        <v>12</v>
      </c>
      <c r="AZ157" s="32">
        <f>IF(G157="","",COUNTIFS(D135:D188,D157,AO135:AO188,"&lt;"&amp;AO157)+1)</f>
        <v>38</v>
      </c>
      <c r="BA157" s="32">
        <f>IF(G157="","",COUNTIFS(D135:D188,D157,AP135:AP188,"&lt;"&amp;AP157)+1)</f>
        <v>20</v>
      </c>
      <c r="BB157" s="32">
        <f>IF(M157="","",SUMIF(AX134:BA134,$BB$3,AX157:BA157))</f>
        <v>20</v>
      </c>
    </row>
    <row r="158" spans="1:54" x14ac:dyDescent="0.35">
      <c r="A158" t="str">
        <f t="shared" si="47"/>
        <v>CarGurus.com-Porsche Stevens Creek</v>
      </c>
      <c r="B158" t="str">
        <f t="shared" si="48"/>
        <v>CarGurus.com</v>
      </c>
      <c r="C158" t="str">
        <f>IFERROR(VLOOKUP(G158,KEY!$D$6:$F$76,2,),"")</f>
        <v>Porsche</v>
      </c>
      <c r="D158" t="str">
        <f>IFERROR(VLOOKUP(G158,KEY!$D$6:$F$76,3,),"")</f>
        <v>PAG WEST</v>
      </c>
      <c r="E158" t="str">
        <f t="shared" si="42"/>
        <v>CarGurus.com-Porsche-0</v>
      </c>
      <c r="F158" t="str">
        <f t="shared" si="43"/>
        <v>CarGurus.com-PAG WEST-15</v>
      </c>
      <c r="G158" t="s">
        <v>128</v>
      </c>
      <c r="H158" s="386">
        <f>IF(G158="","",SUMIFS(INP_EOMDATA!I$4:I$2503,INP_EOMDATA!$F$4:$F$2503,$A158))</f>
        <v>0</v>
      </c>
      <c r="I158" s="387">
        <f>IF(G158="","",SUMIFS(INP_EOMDATA!J$4:J$2503,INP_EOMDATA!$F$4:$F$2503,$A158))</f>
        <v>4</v>
      </c>
      <c r="J158" s="388"/>
      <c r="K158" s="389"/>
      <c r="L158" s="387">
        <f>IF(G158="","",SUMIFS(INP_EOMDATA!K$4:K$2503,INP_EOMDATA!$F$4:$F$2503,$A158))</f>
        <v>31</v>
      </c>
      <c r="M158" s="390">
        <f>IF(G158="","",SUMIFS(INP_EOMDATA!L$4:L$2503,INP_EOMDATA!$F$4:$F$2503,$A158))</f>
        <v>1</v>
      </c>
      <c r="N158" s="391"/>
      <c r="O158" s="386">
        <f>IF(G158="","",SUMIFS(INP_EOMDATA!M$4:M$2503,INP_EOMDATA!$F$4:$F$2503,$A158))</f>
        <v>0</v>
      </c>
      <c r="P158" s="387">
        <f>IF(G158="","",SUMIFS(INP_EOMDATA!N$4:N$2503,INP_EOMDATA!$F$4:$F$2503,$A158)-O158)</f>
        <v>36</v>
      </c>
      <c r="Q158" s="387">
        <f>IF(G158="","",SUMIFS(INP_EOMDATA!O$4:O$2503,INP_EOMDATA!$F$4:$F$2503,$A158))</f>
        <v>0</v>
      </c>
      <c r="R158" s="387">
        <f>IF(G158="","",SUMIFS(INP_EOMDATA!P$4:P$2503,INP_EOMDATA!$F$4:$F$2503,$A158))</f>
        <v>4</v>
      </c>
      <c r="S158" s="387">
        <f>IF(G158="","",SUMIFS(INP_EOMDATA!Q$4:Q$2503,INP_EOMDATA!$F$4:$F$2503,$A158))</f>
        <v>4</v>
      </c>
      <c r="T158" s="392">
        <f>IF(G158="","",SUMIFS(INP_EOMDATA!R$4:R$2503,INP_EOMDATA!$F$4:$F$2503,$A158))</f>
        <v>0.11111111111111099</v>
      </c>
      <c r="U158" s="386">
        <f>IF(G158="","",SUMIFS(INP_EOMDATA!S$4:S$2503,INP_EOMDATA!$F$4:$F$2503,$A158))</f>
        <v>5</v>
      </c>
      <c r="V158" s="392">
        <f>IF(G158="","",SUMIFS(INP_EOMDATA!T$4:T$2503,INP_EOMDATA!$F$4:$F$2503,$A158))</f>
        <v>0.13888888888888901</v>
      </c>
      <c r="W158" s="387">
        <f>IF(G158="","",SUMIFS(INP_EOMDATA!U$4:U$2503,INP_EOMDATA!$F$4:$F$2503,$A158))</f>
        <v>5</v>
      </c>
      <c r="X158" s="392">
        <f>IF(G158="","",SUMIFS(INP_EOMDATA!V$4:V$2503,INP_EOMDATA!$F$4:$F$2503,$A158))</f>
        <v>0.13888888888888901</v>
      </c>
      <c r="Y158" s="387">
        <f>IF(G158="","",SUMIFS(INP_EOMDATA!W$4:W$2503,INP_EOMDATA!$F$4:$F$2503,$A158))</f>
        <v>2</v>
      </c>
      <c r="Z158" s="393">
        <f>IF(G158="","",SUMIFS(INP_EOMDATA!X$4:X$2503,INP_EOMDATA!$F$4:$F$2503,$A158))</f>
        <v>12522.6</v>
      </c>
      <c r="AA158" s="393">
        <f>IF(G158="","",SUMIFS(INP_EOMDATA!Y$4:Y$2503,INP_EOMDATA!$F$4:$F$2503,$A158))</f>
        <v>2286.6</v>
      </c>
      <c r="AB158" s="393">
        <f>IF(G158="","",SUMIFS(INP_EOMDATA!Z$4:Z$2503,INP_EOMDATA!$F$4:$F$2503,$A158))</f>
        <v>14809.2</v>
      </c>
      <c r="AC158" s="393">
        <f>IF(G158="","",SUMIFS(WORKSHEET_VC!AR$5:AR$73,WORKSHEET_VC!$AN$5:$AN$73,$G158))</f>
        <v>1500</v>
      </c>
      <c r="AD158" s="393">
        <f t="shared" si="44"/>
        <v>41.666666666666664</v>
      </c>
      <c r="AE158" s="393">
        <f t="shared" si="45"/>
        <v>375</v>
      </c>
      <c r="AF158" s="393">
        <f t="shared" si="46"/>
        <v>13309.2</v>
      </c>
      <c r="AG158" s="15">
        <v>191</v>
      </c>
      <c r="AM158" s="32">
        <f>IF(G158="","",COUNTIF(G135:G189,"&lt;"&amp;G158)+1)</f>
        <v>39</v>
      </c>
      <c r="AN158" s="32">
        <f>IFERROR(RANK(T158,T135:T188,0)+(AM158/100),"")</f>
        <v>20.39</v>
      </c>
      <c r="AO158" s="32">
        <f>IFERROR(RANK(AD158,AD135:AD188,1)+(AM158/100),"")</f>
        <v>17.39</v>
      </c>
      <c r="AP158" s="32">
        <f>IFERROR(RANK(AE158,AE135:AE188,1)+(AM158/100),"")</f>
        <v>15.39</v>
      </c>
      <c r="AR158" s="32">
        <f>IF(G158="","",COUNTIFS(C135:C188,C158,AM135:AM188,"&lt;"&amp;AM158)+1)</f>
        <v>1</v>
      </c>
      <c r="AS158" s="32">
        <f>IF(G158="","",COUNTIFS(C135:C188,C158,AN135:AN188,"&lt;"&amp;AN158)+1)</f>
        <v>1</v>
      </c>
      <c r="AT158" s="32">
        <f>IF(G158="","",COUNTIFS(C135:C188,C158,AO135:AO188,"&lt;"&amp;AO158)+1)</f>
        <v>1</v>
      </c>
      <c r="AU158" s="32">
        <f>IF(G158="","",COUNTIFS(C135:C188,C158,AP135:AP188,"&lt;"&amp;AP158)+1)</f>
        <v>1</v>
      </c>
      <c r="AV158" s="32">
        <f>IF(G158="","",SUMIF(AR134:AU134,$AV$3,AR158:AU158))</f>
        <v>0</v>
      </c>
      <c r="AX158" s="32">
        <f>IF(G158="","",COUNTIFS(D135:D188,D158,AM135:AM188,"&lt;"&amp;AM158)+1)</f>
        <v>39</v>
      </c>
      <c r="AY158" s="32">
        <f>IF(G158="","",COUNTIFS(D135:D188,D158,AN135:AN188,"&lt;"&amp;AN158)+1)</f>
        <v>21</v>
      </c>
      <c r="AZ158" s="32">
        <f>IF(G158="","",COUNTIFS(D135:D188,D158,AO135:AO188,"&lt;"&amp;AO158)+1)</f>
        <v>17</v>
      </c>
      <c r="BA158" s="32">
        <f>IF(G158="","",COUNTIFS(D135:D188,D158,AP135:AP188,"&lt;"&amp;AP158)+1)</f>
        <v>15</v>
      </c>
      <c r="BB158" s="32">
        <f>IF(M158="","",SUMIF(AX134:BA134,$BB$3,AX158:BA158))</f>
        <v>15</v>
      </c>
    </row>
    <row r="159" spans="1:54" x14ac:dyDescent="0.35">
      <c r="A159" t="str">
        <f t="shared" si="47"/>
        <v>CarGurus.com-Kearny Mesa Toyota</v>
      </c>
      <c r="B159" t="str">
        <f t="shared" si="48"/>
        <v>CarGurus.com</v>
      </c>
      <c r="C159" t="str">
        <f>IFERROR(VLOOKUP(G159,KEY!$D$6:$F$76,2,),"")</f>
        <v>Toyota</v>
      </c>
      <c r="D159" t="str">
        <f>IFERROR(VLOOKUP(G159,KEY!$D$6:$F$76,3,),"")</f>
        <v>PAG WEST</v>
      </c>
      <c r="E159" t="str">
        <f t="shared" si="42"/>
        <v>CarGurus.com-Toyota-0</v>
      </c>
      <c r="F159" t="str">
        <f t="shared" si="43"/>
        <v>CarGurus.com-PAG WEST-17</v>
      </c>
      <c r="G159" t="s">
        <v>89</v>
      </c>
      <c r="H159" s="386">
        <f>IF(G159="","",SUMIFS(INP_EOMDATA!I$4:I$2503,INP_EOMDATA!$F$4:$F$2503,$A159))</f>
        <v>1</v>
      </c>
      <c r="I159" s="387">
        <f>IF(G159="","",SUMIFS(INP_EOMDATA!J$4:J$2503,INP_EOMDATA!$F$4:$F$2503,$A159))</f>
        <v>1</v>
      </c>
      <c r="J159" s="388"/>
      <c r="K159" s="389"/>
      <c r="L159" s="387">
        <f>IF(G159="","",SUMIFS(INP_EOMDATA!K$4:K$2503,INP_EOMDATA!$F$4:$F$2503,$A159))</f>
        <v>24</v>
      </c>
      <c r="M159" s="390">
        <f>IF(G159="","",SUMIFS(INP_EOMDATA!L$4:L$2503,INP_EOMDATA!$F$4:$F$2503,$A159))</f>
        <v>0</v>
      </c>
      <c r="N159" s="391"/>
      <c r="O159" s="386">
        <f>IF(G159="","",SUMIFS(INP_EOMDATA!M$4:M$2503,INP_EOMDATA!$F$4:$F$2503,$A159))</f>
        <v>1</v>
      </c>
      <c r="P159" s="387">
        <f>IF(G159="","",SUMIFS(INP_EOMDATA!N$4:N$2503,INP_EOMDATA!$F$4:$F$2503,$A159)-O159)</f>
        <v>26</v>
      </c>
      <c r="Q159" s="387">
        <f>IF(G159="","",SUMIFS(INP_EOMDATA!O$4:O$2503,INP_EOMDATA!$F$4:$F$2503,$A159))</f>
        <v>0</v>
      </c>
      <c r="R159" s="387">
        <f>IF(G159="","",SUMIFS(INP_EOMDATA!P$4:P$2503,INP_EOMDATA!$F$4:$F$2503,$A159))</f>
        <v>3</v>
      </c>
      <c r="S159" s="387">
        <f>IF(G159="","",SUMIFS(INP_EOMDATA!Q$4:Q$2503,INP_EOMDATA!$F$4:$F$2503,$A159))</f>
        <v>3</v>
      </c>
      <c r="T159" s="392">
        <f>IF(G159="","",SUMIFS(INP_EOMDATA!R$4:R$2503,INP_EOMDATA!$F$4:$F$2503,$A159))</f>
        <v>0.11111111111111099</v>
      </c>
      <c r="U159" s="386">
        <f>IF(G159="","",SUMIFS(INP_EOMDATA!S$4:S$2503,INP_EOMDATA!$F$4:$F$2503,$A159))</f>
        <v>13</v>
      </c>
      <c r="V159" s="392">
        <f>IF(G159="","",SUMIFS(INP_EOMDATA!T$4:T$2503,INP_EOMDATA!$F$4:$F$2503,$A159))</f>
        <v>0.48148148148148101</v>
      </c>
      <c r="W159" s="387">
        <f>IF(G159="","",SUMIFS(INP_EOMDATA!U$4:U$2503,INP_EOMDATA!$F$4:$F$2503,$A159))</f>
        <v>13</v>
      </c>
      <c r="X159" s="392">
        <f>IF(G159="","",SUMIFS(INP_EOMDATA!V$4:V$2503,INP_EOMDATA!$F$4:$F$2503,$A159))</f>
        <v>0.48148148148148101</v>
      </c>
      <c r="Y159" s="387">
        <f>IF(G159="","",SUMIFS(INP_EOMDATA!W$4:W$2503,INP_EOMDATA!$F$4:$F$2503,$A159))</f>
        <v>9</v>
      </c>
      <c r="Z159" s="393">
        <f>IF(G159="","",SUMIFS(INP_EOMDATA!X$4:X$2503,INP_EOMDATA!$F$4:$F$2503,$A159))</f>
        <v>-5191.0600000000004</v>
      </c>
      <c r="AA159" s="393">
        <f>IF(G159="","",SUMIFS(INP_EOMDATA!Y$4:Y$2503,INP_EOMDATA!$F$4:$F$2503,$A159))</f>
        <v>1440.68</v>
      </c>
      <c r="AB159" s="393">
        <f>IF(G159="","",SUMIFS(INP_EOMDATA!Z$4:Z$2503,INP_EOMDATA!$F$4:$F$2503,$A159))</f>
        <v>-3750.38</v>
      </c>
      <c r="AC159" s="393">
        <f>IF(G159="","",SUMIFS(WORKSHEET_VC!AR$5:AR$73,WORKSHEET_VC!$AN$5:$AN$73,$G159))</f>
        <v>1300</v>
      </c>
      <c r="AD159" s="393">
        <f t="shared" si="44"/>
        <v>50</v>
      </c>
      <c r="AE159" s="393">
        <f t="shared" si="45"/>
        <v>433.33333333333331</v>
      </c>
      <c r="AF159" s="393">
        <f t="shared" si="46"/>
        <v>-5050.38</v>
      </c>
      <c r="AG159" s="15">
        <v>57</v>
      </c>
      <c r="AM159" s="32">
        <f>IF(G159="","",COUNTIF(G135:G189,"&lt;"&amp;G159)+1)</f>
        <v>23</v>
      </c>
      <c r="AN159" s="32">
        <f>IFERROR(RANK(T159,T135:T188,0)+(AM159/100),"")</f>
        <v>20.23</v>
      </c>
      <c r="AO159" s="32">
        <f>IFERROR(RANK(AD159,AD135:AD188,1)+(AM159/100),"")</f>
        <v>27.23</v>
      </c>
      <c r="AP159" s="32">
        <f>IFERROR(RANK(AE159,AE135:AE188,1)+(AM159/100),"")</f>
        <v>17.23</v>
      </c>
      <c r="AR159" s="32">
        <f>IF(G159="","",COUNTIFS(C135:C188,C159,AM135:AM188,"&lt;"&amp;AM159)+1)</f>
        <v>1</v>
      </c>
      <c r="AS159" s="32">
        <f>IF(G159="","",COUNTIFS(C135:C188,C159,AN135:AN188,"&lt;"&amp;AN159)+1)</f>
        <v>2</v>
      </c>
      <c r="AT159" s="32">
        <f>IF(G159="","",COUNTIFS(C135:C188,C159,AO135:AO188,"&lt;"&amp;AO159)+1)</f>
        <v>1</v>
      </c>
      <c r="AU159" s="32">
        <f>IF(G159="","",COUNTIFS(C135:C188,C159,AP135:AP188,"&lt;"&amp;AP159)+1)</f>
        <v>1</v>
      </c>
      <c r="AV159" s="32">
        <f>IF(G159="","",SUMIF(AR134:AU134,$AV$3,AR159:AU159))</f>
        <v>0</v>
      </c>
      <c r="AX159" s="32">
        <f>IF(G159="","",COUNTIFS(D135:D188,D159,AM135:AM188,"&lt;"&amp;AM159)+1)</f>
        <v>23</v>
      </c>
      <c r="AY159" s="32">
        <f>IF(G159="","",COUNTIFS(D135:D188,D159,AN135:AN188,"&lt;"&amp;AN159)+1)</f>
        <v>20</v>
      </c>
      <c r="AZ159" s="32">
        <f>IF(G159="","",COUNTIFS(D135:D188,D159,AO135:AO188,"&lt;"&amp;AO159)+1)</f>
        <v>29</v>
      </c>
      <c r="BA159" s="32">
        <f>IF(G159="","",COUNTIFS(D135:D188,D159,AP135:AP188,"&lt;"&amp;AP159)+1)</f>
        <v>17</v>
      </c>
      <c r="BB159" s="32">
        <f>IF(M159="","",SUMIF(AX134:BA134,$BB$3,AX159:BA159))</f>
        <v>17</v>
      </c>
    </row>
    <row r="160" spans="1:54" x14ac:dyDescent="0.35">
      <c r="A160" t="str">
        <f t="shared" si="47"/>
        <v>CarGurus.com-Acura North Scottsdale</v>
      </c>
      <c r="B160" t="str">
        <f t="shared" si="48"/>
        <v>CarGurus.com</v>
      </c>
      <c r="C160" t="str">
        <f>IFERROR(VLOOKUP(G160,KEY!$D$6:$F$76,2,),"")</f>
        <v>Acura</v>
      </c>
      <c r="D160" t="str">
        <f>IFERROR(VLOOKUP(G160,KEY!$D$6:$F$76,3,),"")</f>
        <v>PAG WEST</v>
      </c>
      <c r="E160" t="str">
        <f t="shared" si="42"/>
        <v>CarGurus.com-Acura-0</v>
      </c>
      <c r="F160" t="str">
        <f t="shared" si="43"/>
        <v>CarGurus.com-PAG WEST-38</v>
      </c>
      <c r="G160" t="s">
        <v>90</v>
      </c>
      <c r="H160" s="386">
        <f>IF(G160="","",SUMIFS(INP_EOMDATA!I$4:I$2503,INP_EOMDATA!$F$4:$F$2503,$A160))</f>
        <v>0</v>
      </c>
      <c r="I160" s="387">
        <f>IF(G160="","",SUMIFS(INP_EOMDATA!J$4:J$2503,INP_EOMDATA!$F$4:$F$2503,$A160))</f>
        <v>2</v>
      </c>
      <c r="J160" s="388"/>
      <c r="K160" s="389"/>
      <c r="L160" s="387">
        <f>IF(G160="","",SUMIFS(INP_EOMDATA!K$4:K$2503,INP_EOMDATA!$F$4:$F$2503,$A160))</f>
        <v>24</v>
      </c>
      <c r="M160" s="390">
        <f>IF(G160="","",SUMIFS(INP_EOMDATA!L$4:L$2503,INP_EOMDATA!$F$4:$F$2503,$A160))</f>
        <v>1</v>
      </c>
      <c r="N160" s="391"/>
      <c r="O160" s="386">
        <f>IF(G160="","",SUMIFS(INP_EOMDATA!M$4:M$2503,INP_EOMDATA!$F$4:$F$2503,$A160))</f>
        <v>0</v>
      </c>
      <c r="P160" s="387">
        <f>IF(G160="","",SUMIFS(INP_EOMDATA!N$4:N$2503,INP_EOMDATA!$F$4:$F$2503,$A160)-O160)</f>
        <v>27</v>
      </c>
      <c r="Q160" s="387">
        <f>IF(G160="","",SUMIFS(INP_EOMDATA!O$4:O$2503,INP_EOMDATA!$F$4:$F$2503,$A160))</f>
        <v>0</v>
      </c>
      <c r="R160" s="387">
        <f>IF(G160="","",SUMIFS(INP_EOMDATA!P$4:P$2503,INP_EOMDATA!$F$4:$F$2503,$A160))</f>
        <v>0</v>
      </c>
      <c r="S160" s="387">
        <f>IF(G160="","",SUMIFS(INP_EOMDATA!Q$4:Q$2503,INP_EOMDATA!$F$4:$F$2503,$A160))</f>
        <v>1</v>
      </c>
      <c r="T160" s="392">
        <f>IF(G160="","",SUMIFS(INP_EOMDATA!R$4:R$2503,INP_EOMDATA!$F$4:$F$2503,$A160))</f>
        <v>3.7037037037037035E-2</v>
      </c>
      <c r="U160" s="386">
        <f>IF(G160="","",SUMIFS(INP_EOMDATA!S$4:S$2503,INP_EOMDATA!$F$4:$F$2503,$A160))</f>
        <v>0</v>
      </c>
      <c r="V160" s="392">
        <f>IF(G160="","",SUMIFS(INP_EOMDATA!T$4:T$2503,INP_EOMDATA!$F$4:$F$2503,$A160))</f>
        <v>0</v>
      </c>
      <c r="W160" s="387">
        <f>IF(G160="","",SUMIFS(INP_EOMDATA!U$4:U$2503,INP_EOMDATA!$F$4:$F$2503,$A160))</f>
        <v>7</v>
      </c>
      <c r="X160" s="392">
        <f>IF(G160="","",SUMIFS(INP_EOMDATA!V$4:V$2503,INP_EOMDATA!$F$4:$F$2503,$A160))</f>
        <v>0.25925925925925924</v>
      </c>
      <c r="Y160" s="387">
        <f>IF(G160="","",SUMIFS(INP_EOMDATA!W$4:W$2503,INP_EOMDATA!$F$4:$F$2503,$A160))</f>
        <v>4</v>
      </c>
      <c r="Z160" s="393">
        <f>IF(G160="","",SUMIFS(INP_EOMDATA!X$4:X$2503,INP_EOMDATA!$F$4:$F$2503,$A160))</f>
        <v>-2757</v>
      </c>
      <c r="AA160" s="393">
        <f>IF(G160="","",SUMIFS(INP_EOMDATA!Y$4:Y$2503,INP_EOMDATA!$F$4:$F$2503,$A160))</f>
        <v>1505</v>
      </c>
      <c r="AB160" s="393">
        <f>IF(G160="","",SUMIFS(INP_EOMDATA!Z$4:Z$2503,INP_EOMDATA!$F$4:$F$2503,$A160))</f>
        <v>-1252</v>
      </c>
      <c r="AC160" s="393">
        <f>IF(G160="","",SUMIFS(WORKSHEET_VC!AR$5:AR$73,WORKSHEET_VC!$AN$5:$AN$73,$G160))</f>
        <v>1250</v>
      </c>
      <c r="AD160" s="393">
        <f t="shared" si="44"/>
        <v>46.296296296296298</v>
      </c>
      <c r="AE160" s="393">
        <f t="shared" si="45"/>
        <v>1250</v>
      </c>
      <c r="AF160" s="393">
        <f t="shared" si="46"/>
        <v>-2502</v>
      </c>
      <c r="AG160" s="15">
        <v>58</v>
      </c>
      <c r="AM160" s="32">
        <f>IF(G160="","",COUNTIF(G135:G189,"&lt;"&amp;G160)+1)</f>
        <v>1</v>
      </c>
      <c r="AN160" s="32">
        <f>IFERROR(RANK(T160,T135:T188,0)+(AM160/100),"")</f>
        <v>40.01</v>
      </c>
      <c r="AO160" s="32">
        <f>IFERROR(RANK(AD160,AD135:AD188,1)+(AM160/100),"")</f>
        <v>23.01</v>
      </c>
      <c r="AP160" s="32">
        <f>IFERROR(RANK(AE160,AE135:AE188,1)+(AM160/100),"")</f>
        <v>38.01</v>
      </c>
      <c r="AR160" s="32">
        <f>IF(G160="","",COUNTIFS(C135:C188,C160,AM135:AM188,"&lt;"&amp;AM160)+1)</f>
        <v>1</v>
      </c>
      <c r="AS160" s="32">
        <f>IF(G160="","",COUNTIFS(C135:C188,C160,AN135:AN188,"&lt;"&amp;AN160)+1)</f>
        <v>3</v>
      </c>
      <c r="AT160" s="32">
        <f>IF(G160="","",COUNTIFS(C135:C188,C160,AO135:AO188,"&lt;"&amp;AO160)+1)</f>
        <v>2</v>
      </c>
      <c r="AU160" s="32">
        <f>IF(G160="","",COUNTIFS(C135:C188,C160,AP135:AP188,"&lt;"&amp;AP160)+1)</f>
        <v>3</v>
      </c>
      <c r="AV160" s="32">
        <f>IF(G160="","",SUMIF(AR134:AU134,$AV$3,AR160:AU160))</f>
        <v>0</v>
      </c>
      <c r="AX160" s="32">
        <f>IF(G160="","",COUNTIFS(D135:D188,D160,AM135:AM188,"&lt;"&amp;AM160)+1)</f>
        <v>1</v>
      </c>
      <c r="AY160" s="32">
        <f>IF(G160="","",COUNTIFS(D135:D188,D160,AN135:AN188,"&lt;"&amp;AN160)+1)</f>
        <v>40</v>
      </c>
      <c r="AZ160" s="32">
        <f>IF(G160="","",COUNTIFS(D135:D188,D160,AO135:AO188,"&lt;"&amp;AO160)+1)</f>
        <v>23</v>
      </c>
      <c r="BA160" s="32">
        <f>IF(G160="","",COUNTIFS(D135:D188,D160,AP135:AP188,"&lt;"&amp;AP160)+1)</f>
        <v>38</v>
      </c>
      <c r="BB160" s="32">
        <f>IF(M160="","",SUMIF(AX134:BA134,$BB$3,AX160:BA160))</f>
        <v>38</v>
      </c>
    </row>
    <row r="161" spans="1:54" x14ac:dyDescent="0.35">
      <c r="A161" t="str">
        <f t="shared" si="47"/>
        <v>CarGurus.com-Capitol Acura</v>
      </c>
      <c r="B161" t="str">
        <f t="shared" si="48"/>
        <v>CarGurus.com</v>
      </c>
      <c r="C161" t="str">
        <f>IFERROR(VLOOKUP(G161,KEY!$D$6:$F$76,2,),"")</f>
        <v>Acura</v>
      </c>
      <c r="D161" t="str">
        <f>IFERROR(VLOOKUP(G161,KEY!$D$6:$F$76,3,),"")</f>
        <v>PAG WEST</v>
      </c>
      <c r="E161" t="str">
        <f t="shared" si="42"/>
        <v>CarGurus.com-Acura-0</v>
      </c>
      <c r="F161" t="str">
        <f t="shared" si="43"/>
        <v>CarGurus.com-PAG WEST-30</v>
      </c>
      <c r="G161" t="s">
        <v>113</v>
      </c>
      <c r="H161" s="386">
        <f>IF(G161="","",SUMIFS(INP_EOMDATA!I$4:I$2503,INP_EOMDATA!$F$4:$F$2503,$A161))</f>
        <v>0</v>
      </c>
      <c r="I161" s="387">
        <f>IF(G161="","",SUMIFS(INP_EOMDATA!J$4:J$2503,INP_EOMDATA!$F$4:$F$2503,$A161))</f>
        <v>1</v>
      </c>
      <c r="J161" s="388"/>
      <c r="K161" s="389"/>
      <c r="L161" s="387">
        <f>IF(G161="","",SUMIFS(INP_EOMDATA!K$4:K$2503,INP_EOMDATA!$F$4:$F$2503,$A161))</f>
        <v>26</v>
      </c>
      <c r="M161" s="390">
        <f>IF(G161="","",SUMIFS(INP_EOMDATA!L$4:L$2503,INP_EOMDATA!$F$4:$F$2503,$A161))</f>
        <v>1</v>
      </c>
      <c r="N161" s="391"/>
      <c r="O161" s="386">
        <f>IF(G161="","",SUMIFS(INP_EOMDATA!M$4:M$2503,INP_EOMDATA!$F$4:$F$2503,$A161))</f>
        <v>0</v>
      </c>
      <c r="P161" s="387">
        <f>IF(G161="","",SUMIFS(INP_EOMDATA!N$4:N$2503,INP_EOMDATA!$F$4:$F$2503,$A161)-O161)</f>
        <v>28</v>
      </c>
      <c r="Q161" s="387">
        <f>IF(G161="","",SUMIFS(INP_EOMDATA!O$4:O$2503,INP_EOMDATA!$F$4:$F$2503,$A161))</f>
        <v>0</v>
      </c>
      <c r="R161" s="387">
        <f>IF(G161="","",SUMIFS(INP_EOMDATA!P$4:P$2503,INP_EOMDATA!$F$4:$F$2503,$A161))</f>
        <v>0</v>
      </c>
      <c r="S161" s="387">
        <f>IF(G161="","",SUMIFS(INP_EOMDATA!Q$4:Q$2503,INP_EOMDATA!$F$4:$F$2503,$A161))</f>
        <v>2</v>
      </c>
      <c r="T161" s="392">
        <f>IF(G161="","",SUMIFS(INP_EOMDATA!R$4:R$2503,INP_EOMDATA!$F$4:$F$2503,$A161))</f>
        <v>7.1428571428571425E-2</v>
      </c>
      <c r="U161" s="386">
        <f>IF(G161="","",SUMIFS(INP_EOMDATA!S$4:S$2503,INP_EOMDATA!$F$4:$F$2503,$A161))</f>
        <v>0</v>
      </c>
      <c r="V161" s="392">
        <f>IF(G161="","",SUMIFS(INP_EOMDATA!T$4:T$2503,INP_EOMDATA!$F$4:$F$2503,$A161))</f>
        <v>0</v>
      </c>
      <c r="W161" s="387">
        <f>IF(G161="","",SUMIFS(INP_EOMDATA!U$4:U$2503,INP_EOMDATA!$F$4:$F$2503,$A161))</f>
        <v>13</v>
      </c>
      <c r="X161" s="392">
        <f>IF(G161="","",SUMIFS(INP_EOMDATA!V$4:V$2503,INP_EOMDATA!$F$4:$F$2503,$A161))</f>
        <v>0.4642857142857143</v>
      </c>
      <c r="Y161" s="387">
        <f>IF(G161="","",SUMIFS(INP_EOMDATA!W$4:W$2503,INP_EOMDATA!$F$4:$F$2503,$A161))</f>
        <v>3</v>
      </c>
      <c r="Z161" s="393">
        <f>IF(G161="","",SUMIFS(INP_EOMDATA!X$4:X$2503,INP_EOMDATA!$F$4:$F$2503,$A161))</f>
        <v>2992</v>
      </c>
      <c r="AA161" s="393">
        <f>IF(G161="","",SUMIFS(INP_EOMDATA!Y$4:Y$2503,INP_EOMDATA!$F$4:$F$2503,$A161))</f>
        <v>1084.5</v>
      </c>
      <c r="AB161" s="393">
        <f>IF(G161="","",SUMIFS(INP_EOMDATA!Z$4:Z$2503,INP_EOMDATA!$F$4:$F$2503,$A161))</f>
        <v>4076.5</v>
      </c>
      <c r="AC161" s="393">
        <f>IF(G161="","",SUMIFS(WORKSHEET_VC!AR$5:AR$73,WORKSHEET_VC!$AN$5:$AN$73,$G161))</f>
        <v>1100</v>
      </c>
      <c r="AD161" s="393">
        <f t="shared" si="44"/>
        <v>39.285714285714285</v>
      </c>
      <c r="AE161" s="393">
        <f t="shared" si="45"/>
        <v>550</v>
      </c>
      <c r="AF161" s="393">
        <f t="shared" si="46"/>
        <v>2976.5</v>
      </c>
      <c r="AG161" s="15">
        <v>66</v>
      </c>
      <c r="AM161" s="32">
        <f>IF(G161="","",COUNTIF(G135:G189,"&lt;"&amp;G161)+1)</f>
        <v>15</v>
      </c>
      <c r="AN161" s="32">
        <f>IFERROR(RANK(T161,T135:T188,0)+(AM161/100),"")</f>
        <v>30.15</v>
      </c>
      <c r="AO161" s="32">
        <f>IFERROR(RANK(AD161,AD135:AD188,1)+(AM161/100),"")</f>
        <v>14.15</v>
      </c>
      <c r="AP161" s="32">
        <f>IFERROR(RANK(AE161,AE135:AE188,1)+(AM161/100),"")</f>
        <v>30.15</v>
      </c>
      <c r="AR161" s="32">
        <f>IF(G161="","",COUNTIFS(C135:C188,C161,AM135:AM188,"&lt;"&amp;AM161)+1)</f>
        <v>3</v>
      </c>
      <c r="AS161" s="32">
        <f>IF(G161="","",COUNTIFS(C135:C188,C161,AN135:AN188,"&lt;"&amp;AN161)+1)</f>
        <v>2</v>
      </c>
      <c r="AT161" s="32">
        <f>IF(G161="","",COUNTIFS(C135:C188,C161,AO135:AO188,"&lt;"&amp;AO161)+1)</f>
        <v>1</v>
      </c>
      <c r="AU161" s="32">
        <f>IF(G161="","",COUNTIFS(C135:C188,C161,AP135:AP188,"&lt;"&amp;AP161)+1)</f>
        <v>2</v>
      </c>
      <c r="AV161" s="32">
        <f>IF(G161="","",SUMIF(AR134:AU134,$AV$3,AR161:AU161))</f>
        <v>0</v>
      </c>
      <c r="AX161" s="32">
        <f>IF(G161="","",COUNTIFS(D135:D188,D161,AM135:AM188,"&lt;"&amp;AM161)+1)</f>
        <v>15</v>
      </c>
      <c r="AY161" s="32">
        <f>IF(G161="","",COUNTIFS(D135:D188,D161,AN135:AN188,"&lt;"&amp;AN161)+1)</f>
        <v>30</v>
      </c>
      <c r="AZ161" s="32">
        <f>IF(G161="","",COUNTIFS(D135:D188,D161,AO135:AO188,"&lt;"&amp;AO161)+1)</f>
        <v>14</v>
      </c>
      <c r="BA161" s="32">
        <f>IF(G161="","",COUNTIFS(D135:D188,D161,AP135:AP188,"&lt;"&amp;AP161)+1)</f>
        <v>30</v>
      </c>
      <c r="BB161" s="32">
        <f>IF(M161="","",SUMIF(AX134:BA134,$BB$3,AX161:BA161))</f>
        <v>30</v>
      </c>
    </row>
    <row r="162" spans="1:54" x14ac:dyDescent="0.35">
      <c r="A162" t="str">
        <f t="shared" si="47"/>
        <v>CarGurus.com-Motorwerks MINI</v>
      </c>
      <c r="B162" t="str">
        <f t="shared" si="48"/>
        <v>CarGurus.com</v>
      </c>
      <c r="C162" t="str">
        <f>IFERROR(VLOOKUP(G162,KEY!$D$6:$F$76,2,),"")</f>
        <v>MINI</v>
      </c>
      <c r="D162" t="str">
        <f>IFERROR(VLOOKUP(G162,KEY!$D$6:$F$76,3,),"")</f>
        <v>PAG WEST</v>
      </c>
      <c r="E162" t="str">
        <f t="shared" si="42"/>
        <v>CarGurus.com-MINI-0</v>
      </c>
      <c r="F162" t="str">
        <f t="shared" si="43"/>
        <v>CarGurus.com-PAG WEST-13</v>
      </c>
      <c r="G162" t="s">
        <v>101</v>
      </c>
      <c r="H162" s="386">
        <f>IF(G162="","",SUMIFS(INP_EOMDATA!I$4:I$2503,INP_EOMDATA!$F$4:$F$2503,$A162))</f>
        <v>0</v>
      </c>
      <c r="I162" s="387">
        <f>IF(G162="","",SUMIFS(INP_EOMDATA!J$4:J$2503,INP_EOMDATA!$F$4:$F$2503,$A162))</f>
        <v>1</v>
      </c>
      <c r="J162" s="388"/>
      <c r="K162" s="389"/>
      <c r="L162" s="387">
        <f>IF(G162="","",SUMIFS(INP_EOMDATA!K$4:K$2503,INP_EOMDATA!$F$4:$F$2503,$A162))</f>
        <v>20</v>
      </c>
      <c r="M162" s="390">
        <f>IF(G162="","",SUMIFS(INP_EOMDATA!L$4:L$2503,INP_EOMDATA!$F$4:$F$2503,$A162))</f>
        <v>0</v>
      </c>
      <c r="N162" s="391"/>
      <c r="O162" s="386">
        <f>IF(G162="","",SUMIFS(INP_EOMDATA!M$4:M$2503,INP_EOMDATA!$F$4:$F$2503,$A162))</f>
        <v>0</v>
      </c>
      <c r="P162" s="387">
        <f>IF(G162="","",SUMIFS(INP_EOMDATA!N$4:N$2503,INP_EOMDATA!$F$4:$F$2503,$A162)-O162)</f>
        <v>21</v>
      </c>
      <c r="Q162" s="387">
        <f>IF(G162="","",SUMIFS(INP_EOMDATA!O$4:O$2503,INP_EOMDATA!$F$4:$F$2503,$A162))</f>
        <v>0</v>
      </c>
      <c r="R162" s="387">
        <f>IF(G162="","",SUMIFS(INP_EOMDATA!P$4:P$2503,INP_EOMDATA!$F$4:$F$2503,$A162))</f>
        <v>0</v>
      </c>
      <c r="S162" s="387">
        <f>IF(G162="","",SUMIFS(INP_EOMDATA!Q$4:Q$2503,INP_EOMDATA!$F$4:$F$2503,$A162))</f>
        <v>3</v>
      </c>
      <c r="T162" s="392">
        <f>IF(G162="","",SUMIFS(INP_EOMDATA!R$4:R$2503,INP_EOMDATA!$F$4:$F$2503,$A162))</f>
        <v>0.14285714285714285</v>
      </c>
      <c r="U162" s="386">
        <f>IF(G162="","",SUMIFS(INP_EOMDATA!S$4:S$2503,INP_EOMDATA!$F$4:$F$2503,$A162))</f>
        <v>0</v>
      </c>
      <c r="V162" s="392">
        <f>IF(G162="","",SUMIFS(INP_EOMDATA!T$4:T$2503,INP_EOMDATA!$F$4:$F$2503,$A162))</f>
        <v>0</v>
      </c>
      <c r="W162" s="387">
        <f>IF(G162="","",SUMIFS(INP_EOMDATA!U$4:U$2503,INP_EOMDATA!$F$4:$F$2503,$A162))</f>
        <v>3</v>
      </c>
      <c r="X162" s="392">
        <f>IF(G162="","",SUMIFS(INP_EOMDATA!V$4:V$2503,INP_EOMDATA!$F$4:$F$2503,$A162))</f>
        <v>0.14285714285714285</v>
      </c>
      <c r="Y162" s="387">
        <f>IF(G162="","",SUMIFS(INP_EOMDATA!W$4:W$2503,INP_EOMDATA!$F$4:$F$2503,$A162))</f>
        <v>3</v>
      </c>
      <c r="Z162" s="393">
        <f>IF(G162="","",SUMIFS(INP_EOMDATA!X$4:X$2503,INP_EOMDATA!$F$4:$F$2503,$A162))</f>
        <v>2553</v>
      </c>
      <c r="AA162" s="393">
        <f>IF(G162="","",SUMIFS(INP_EOMDATA!Y$4:Y$2503,INP_EOMDATA!$F$4:$F$2503,$A162))</f>
        <v>3089.5</v>
      </c>
      <c r="AB162" s="393">
        <f>IF(G162="","",SUMIFS(INP_EOMDATA!Z$4:Z$2503,INP_EOMDATA!$F$4:$F$2503,$A162))</f>
        <v>5642.5</v>
      </c>
      <c r="AC162" s="393">
        <f>IF(G162="","",SUMIFS(WORKSHEET_VC!AR$5:AR$73,WORKSHEET_VC!$AN$5:$AN$73,$G162))</f>
        <v>1000</v>
      </c>
      <c r="AD162" s="393">
        <f t="shared" si="44"/>
        <v>47.61904761904762</v>
      </c>
      <c r="AE162" s="393">
        <f t="shared" si="45"/>
        <v>333.33333333333331</v>
      </c>
      <c r="AF162" s="393">
        <f t="shared" si="46"/>
        <v>4642.5</v>
      </c>
      <c r="AG162" s="15">
        <v>47</v>
      </c>
      <c r="AM162" s="32">
        <f>IF(G162="","",COUNTIF(G135:G189,"&lt;"&amp;G162)+1)</f>
        <v>38</v>
      </c>
      <c r="AN162" s="32">
        <f>IFERROR(RANK(T162,T135:T188,0)+(AM162/100),"")</f>
        <v>15.38</v>
      </c>
      <c r="AO162" s="32">
        <f>IFERROR(RANK(AD162,AD135:AD188,1)+(AM162/100),"")</f>
        <v>25.38</v>
      </c>
      <c r="AP162" s="32">
        <f>IFERROR(RANK(AE162,AE135:AE188,1)+(AM162/100),"")</f>
        <v>13.38</v>
      </c>
      <c r="AR162" s="32">
        <f>IF(G162="","",COUNTIFS(C135:C188,C162,AM135:AM188,"&lt;"&amp;AM162)+1)</f>
        <v>7</v>
      </c>
      <c r="AS162" s="32">
        <f>IF(G162="","",COUNTIFS(C135:C188,C162,AN135:AN188,"&lt;"&amp;AN162)+1)</f>
        <v>3</v>
      </c>
      <c r="AT162" s="32">
        <f>IF(G162="","",COUNTIFS(C135:C188,C162,AO135:AO188,"&lt;"&amp;AO162)+1)</f>
        <v>4</v>
      </c>
      <c r="AU162" s="32">
        <f>IF(G162="","",COUNTIFS(C135:C188,C162,AP135:AP188,"&lt;"&amp;AP162)+1)</f>
        <v>3</v>
      </c>
      <c r="AV162" s="32">
        <f>IF(G162="","",SUMIF(AR134:AU134,$AV$3,AR162:AU162))</f>
        <v>0</v>
      </c>
      <c r="AX162" s="32">
        <f>IF(G162="","",COUNTIFS(D135:D188,D162,AM135:AM188,"&lt;"&amp;AM162)+1)</f>
        <v>38</v>
      </c>
      <c r="AY162" s="32">
        <f>IF(G162="","",COUNTIFS(D135:D188,D162,AN135:AN188,"&lt;"&amp;AN162)+1)</f>
        <v>15</v>
      </c>
      <c r="AZ162" s="32">
        <f>IF(G162="","",COUNTIFS(D135:D188,D162,AO135:AO188,"&lt;"&amp;AO162)+1)</f>
        <v>25</v>
      </c>
      <c r="BA162" s="32">
        <f>IF(G162="","",COUNTIFS(D135:D188,D162,AP135:AP188,"&lt;"&amp;AP162)+1)</f>
        <v>13</v>
      </c>
      <c r="BB162" s="32">
        <f>IF(M162="","",SUMIF(AX134:BA134,$BB$3,AX162:BA162))</f>
        <v>13</v>
      </c>
    </row>
    <row r="163" spans="1:54" x14ac:dyDescent="0.35">
      <c r="A163" t="str">
        <f t="shared" si="47"/>
        <v>CarGurus.com-Mercedes-Benz of Chandler</v>
      </c>
      <c r="B163" t="str">
        <f t="shared" si="48"/>
        <v>CarGurus.com</v>
      </c>
      <c r="C163" t="str">
        <f>IFERROR(VLOOKUP(G163,KEY!$D$6:$F$76,2,),"")</f>
        <v>Mercedes-Benz</v>
      </c>
      <c r="D163" t="str">
        <f>IFERROR(VLOOKUP(G163,KEY!$D$6:$F$76,3,),"")</f>
        <v>PAG WEST</v>
      </c>
      <c r="E163" t="str">
        <f t="shared" si="42"/>
        <v>CarGurus.com-Mercedes-Benz-0</v>
      </c>
      <c r="F163" t="str">
        <f t="shared" si="43"/>
        <v>CarGurus.com-PAG WEST-9</v>
      </c>
      <c r="G163" t="s">
        <v>104</v>
      </c>
      <c r="H163" s="386">
        <f>IF(G163="","",SUMIFS(INP_EOMDATA!I$4:I$2503,INP_EOMDATA!$F$4:$F$2503,$A163))</f>
        <v>0</v>
      </c>
      <c r="I163" s="387">
        <f>IF(G163="","",SUMIFS(INP_EOMDATA!J$4:J$2503,INP_EOMDATA!$F$4:$F$2503,$A163))</f>
        <v>0</v>
      </c>
      <c r="J163" s="388"/>
      <c r="K163" s="389"/>
      <c r="L163" s="387">
        <f>IF(G163="","",SUMIFS(INP_EOMDATA!K$4:K$2503,INP_EOMDATA!$F$4:$F$2503,$A163))</f>
        <v>16</v>
      </c>
      <c r="M163" s="390">
        <f>IF(G163="","",SUMIFS(INP_EOMDATA!L$4:L$2503,INP_EOMDATA!$F$4:$F$2503,$A163))</f>
        <v>0</v>
      </c>
      <c r="N163" s="391"/>
      <c r="O163" s="386">
        <f>IF(G163="","",SUMIFS(INP_EOMDATA!M$4:M$2503,INP_EOMDATA!$F$4:$F$2503,$A163))</f>
        <v>0</v>
      </c>
      <c r="P163" s="387">
        <f>IF(G163="","",SUMIFS(INP_EOMDATA!N$4:N$2503,INP_EOMDATA!$F$4:$F$2503,$A163)-O163)</f>
        <v>16</v>
      </c>
      <c r="Q163" s="387">
        <f>IF(G163="","",SUMIFS(INP_EOMDATA!O$4:O$2503,INP_EOMDATA!$F$4:$F$2503,$A163))</f>
        <v>0</v>
      </c>
      <c r="R163" s="387">
        <f>IF(G163="","",SUMIFS(INP_EOMDATA!P$4:P$2503,INP_EOMDATA!$F$4:$F$2503,$A163))</f>
        <v>0</v>
      </c>
      <c r="S163" s="387">
        <f>IF(G163="","",SUMIFS(INP_EOMDATA!Q$4:Q$2503,INP_EOMDATA!$F$4:$F$2503,$A163))</f>
        <v>4</v>
      </c>
      <c r="T163" s="392">
        <f>IF(G163="","",SUMIFS(INP_EOMDATA!R$4:R$2503,INP_EOMDATA!$F$4:$F$2503,$A163))</f>
        <v>0.25</v>
      </c>
      <c r="U163" s="386">
        <f>IF(G163="","",SUMIFS(INP_EOMDATA!S$4:S$2503,INP_EOMDATA!$F$4:$F$2503,$A163))</f>
        <v>0</v>
      </c>
      <c r="V163" s="392">
        <f>IF(G163="","",SUMIFS(INP_EOMDATA!T$4:T$2503,INP_EOMDATA!$F$4:$F$2503,$A163))</f>
        <v>0</v>
      </c>
      <c r="W163" s="387">
        <f>IF(G163="","",SUMIFS(INP_EOMDATA!U$4:U$2503,INP_EOMDATA!$F$4:$F$2503,$A163))</f>
        <v>5</v>
      </c>
      <c r="X163" s="392">
        <f>IF(G163="","",SUMIFS(INP_EOMDATA!V$4:V$2503,INP_EOMDATA!$F$4:$F$2503,$A163))</f>
        <v>0.3125</v>
      </c>
      <c r="Y163" s="387">
        <f>IF(G163="","",SUMIFS(INP_EOMDATA!W$4:W$2503,INP_EOMDATA!$F$4:$F$2503,$A163))</f>
        <v>5</v>
      </c>
      <c r="Z163" s="393">
        <f>IF(G163="","",SUMIFS(INP_EOMDATA!X$4:X$2503,INP_EOMDATA!$F$4:$F$2503,$A163))</f>
        <v>1400</v>
      </c>
      <c r="AA163" s="393">
        <f>IF(G163="","",SUMIFS(INP_EOMDATA!Y$4:Y$2503,INP_EOMDATA!$F$4:$F$2503,$A163))</f>
        <v>1580.5</v>
      </c>
      <c r="AB163" s="393">
        <f>IF(G163="","",SUMIFS(INP_EOMDATA!Z$4:Z$2503,INP_EOMDATA!$F$4:$F$2503,$A163))</f>
        <v>2981</v>
      </c>
      <c r="AC163" s="393">
        <f>IF(G163="","",SUMIFS(WORKSHEET_VC!AR$5:AR$73,WORKSHEET_VC!$AN$5:$AN$73,$G163))</f>
        <v>1000</v>
      </c>
      <c r="AD163" s="393">
        <f t="shared" si="44"/>
        <v>62.5</v>
      </c>
      <c r="AE163" s="393">
        <f t="shared" si="45"/>
        <v>250</v>
      </c>
      <c r="AF163" s="393">
        <f t="shared" si="46"/>
        <v>1981</v>
      </c>
      <c r="AG163" s="15">
        <v>41</v>
      </c>
      <c r="AM163" s="32">
        <f>IF(G163="","",COUNTIF(G135:G189,"&lt;"&amp;G163)+1)</f>
        <v>30</v>
      </c>
      <c r="AN163" s="32">
        <f>IFERROR(RANK(T163,T135:T188,0)+(AM163/100),"")</f>
        <v>2.2999999999999998</v>
      </c>
      <c r="AO163" s="32">
        <f>IFERROR(RANK(AD163,AD135:AD188,1)+(AM163/100),"")</f>
        <v>33.299999999999997</v>
      </c>
      <c r="AP163" s="32">
        <f>IFERROR(RANK(AE163,AE135:AE188,1)+(AM163/100),"")</f>
        <v>9.3000000000000007</v>
      </c>
      <c r="AR163" s="32">
        <f>IF(G163="","",COUNTIFS(C135:C188,C163,AM135:AM188,"&lt;"&amp;AM163)+1)</f>
        <v>1</v>
      </c>
      <c r="AS163" s="32">
        <f>IF(G163="","",COUNTIFS(C135:C188,C163,AN135:AN188,"&lt;"&amp;AN163)+1)</f>
        <v>1</v>
      </c>
      <c r="AT163" s="32">
        <f>IF(G163="","",COUNTIFS(C135:C188,C163,AO135:AO188,"&lt;"&amp;AO163)+1)</f>
        <v>1</v>
      </c>
      <c r="AU163" s="32">
        <f>IF(G163="","",COUNTIFS(C135:C188,C163,AP135:AP188,"&lt;"&amp;AP163)+1)</f>
        <v>1</v>
      </c>
      <c r="AV163" s="32">
        <f>IF(G163="","",SUMIF(AR134:AU134,$AV$3,AR163:AU163))</f>
        <v>0</v>
      </c>
      <c r="AX163" s="32">
        <f>IF(G163="","",COUNTIFS(D135:D188,D163,AM135:AM188,"&lt;"&amp;AM163)+1)</f>
        <v>30</v>
      </c>
      <c r="AY163" s="32">
        <f>IF(G163="","",COUNTIFS(D135:D188,D163,AN135:AN188,"&lt;"&amp;AN163)+1)</f>
        <v>3</v>
      </c>
      <c r="AZ163" s="32">
        <f>IF(G163="","",COUNTIFS(D135:D188,D163,AO135:AO188,"&lt;"&amp;AO163)+1)</f>
        <v>34</v>
      </c>
      <c r="BA163" s="32">
        <f>IF(G163="","",COUNTIFS(D135:D188,D163,AP135:AP188,"&lt;"&amp;AP163)+1)</f>
        <v>9</v>
      </c>
      <c r="BB163" s="32">
        <f>IF(M163="","",SUMIF(AX134:BA134,$BB$3,AX163:BA163))</f>
        <v>9</v>
      </c>
    </row>
    <row r="164" spans="1:54" x14ac:dyDescent="0.35">
      <c r="A164" t="str">
        <f t="shared" si="47"/>
        <v>CarGurus.com-Scottsdale Ferrari Maserati</v>
      </c>
      <c r="B164" t="str">
        <f t="shared" si="48"/>
        <v>CarGurus.com</v>
      </c>
      <c r="C164" t="str">
        <f>IFERROR(VLOOKUP(G164,KEY!$D$6:$F$76,2,),"")</f>
        <v>Ultra</v>
      </c>
      <c r="D164" t="str">
        <f>IFERROR(VLOOKUP(G164,KEY!$D$6:$F$76,3,),"")</f>
        <v>PAG WEST</v>
      </c>
      <c r="E164" t="str">
        <f t="shared" si="42"/>
        <v>CarGurus.com-Ultra-0</v>
      </c>
      <c r="F164" t="str">
        <f t="shared" si="43"/>
        <v>CarGurus.com-PAG WEST-24</v>
      </c>
      <c r="G164" t="s">
        <v>129</v>
      </c>
      <c r="H164" s="386">
        <f>IF(G164="","",SUMIFS(INP_EOMDATA!I$4:I$2503,INP_EOMDATA!$F$4:$F$2503,$A164))</f>
        <v>0</v>
      </c>
      <c r="I164" s="387">
        <f>IF(G164="","",SUMIFS(INP_EOMDATA!J$4:J$2503,INP_EOMDATA!$F$4:$F$2503,$A164))</f>
        <v>0</v>
      </c>
      <c r="J164" s="388"/>
      <c r="K164" s="389"/>
      <c r="L164" s="387">
        <f>IF(G164="","",SUMIFS(INP_EOMDATA!K$4:K$2503,INP_EOMDATA!$F$4:$F$2503,$A164))</f>
        <v>13</v>
      </c>
      <c r="M164" s="390">
        <f>IF(G164="","",SUMIFS(INP_EOMDATA!L$4:L$2503,INP_EOMDATA!$F$4:$F$2503,$A164))</f>
        <v>10</v>
      </c>
      <c r="N164" s="391"/>
      <c r="O164" s="386">
        <f>IF(G164="","",SUMIFS(INP_EOMDATA!M$4:M$2503,INP_EOMDATA!$F$4:$F$2503,$A164))</f>
        <v>0</v>
      </c>
      <c r="P164" s="387">
        <f>IF(G164="","",SUMIFS(INP_EOMDATA!N$4:N$2503,INP_EOMDATA!$F$4:$F$2503,$A164)-O164)</f>
        <v>23</v>
      </c>
      <c r="Q164" s="387">
        <f>IF(G164="","",SUMIFS(INP_EOMDATA!O$4:O$2503,INP_EOMDATA!$F$4:$F$2503,$A164))</f>
        <v>0</v>
      </c>
      <c r="R164" s="387">
        <f>IF(G164="","",SUMIFS(INP_EOMDATA!P$4:P$2503,INP_EOMDATA!$F$4:$F$2503,$A164))</f>
        <v>2</v>
      </c>
      <c r="S164" s="387">
        <f>IF(G164="","",SUMIFS(INP_EOMDATA!Q$4:Q$2503,INP_EOMDATA!$F$4:$F$2503,$A164))</f>
        <v>2</v>
      </c>
      <c r="T164" s="392">
        <f>IF(G164="","",SUMIFS(INP_EOMDATA!R$4:R$2503,INP_EOMDATA!$F$4:$F$2503,$A164))</f>
        <v>8.6956521739130405E-2</v>
      </c>
      <c r="U164" s="386">
        <f>IF(G164="","",SUMIFS(INP_EOMDATA!S$4:S$2503,INP_EOMDATA!$F$4:$F$2503,$A164))</f>
        <v>4</v>
      </c>
      <c r="V164" s="392">
        <f>IF(G164="","",SUMIFS(INP_EOMDATA!T$4:T$2503,INP_EOMDATA!$F$4:$F$2503,$A164))</f>
        <v>0.173913043478261</v>
      </c>
      <c r="W164" s="387">
        <f>IF(G164="","",SUMIFS(INP_EOMDATA!U$4:U$2503,INP_EOMDATA!$F$4:$F$2503,$A164))</f>
        <v>4</v>
      </c>
      <c r="X164" s="392">
        <f>IF(G164="","",SUMIFS(INP_EOMDATA!V$4:V$2503,INP_EOMDATA!$F$4:$F$2503,$A164))</f>
        <v>0.173913043478261</v>
      </c>
      <c r="Y164" s="387">
        <f>IF(G164="","",SUMIFS(INP_EOMDATA!W$4:W$2503,INP_EOMDATA!$F$4:$F$2503,$A164))</f>
        <v>4</v>
      </c>
      <c r="Z164" s="393">
        <f>IF(G164="","",SUMIFS(INP_EOMDATA!X$4:X$2503,INP_EOMDATA!$F$4:$F$2503,$A164))</f>
        <v>6111.6</v>
      </c>
      <c r="AA164" s="393">
        <f>IF(G164="","",SUMIFS(INP_EOMDATA!Y$4:Y$2503,INP_EOMDATA!$F$4:$F$2503,$A164))</f>
        <v>6713.76</v>
      </c>
      <c r="AB164" s="393">
        <f>IF(G164="","",SUMIFS(INP_EOMDATA!Z$4:Z$2503,INP_EOMDATA!$F$4:$F$2503,$A164))</f>
        <v>12825.36</v>
      </c>
      <c r="AC164" s="393">
        <f>IF(G164="","",SUMIFS(WORKSHEET_VC!AR$5:AR$73,WORKSHEET_VC!$AN$5:$AN$73,$G164))</f>
        <v>1000</v>
      </c>
      <c r="AD164" s="393">
        <f t="shared" si="44"/>
        <v>43.478260869565219</v>
      </c>
      <c r="AE164" s="393">
        <f t="shared" si="45"/>
        <v>500</v>
      </c>
      <c r="AF164" s="393">
        <f t="shared" si="46"/>
        <v>11825.36</v>
      </c>
      <c r="AG164" s="15">
        <v>106</v>
      </c>
      <c r="AM164" s="32">
        <f>IF(G164="","",COUNTIF(G135:G189,"&lt;"&amp;G164)+1)</f>
        <v>43</v>
      </c>
      <c r="AN164" s="32">
        <f>IFERROR(RANK(T164,T135:T188,0)+(AM164/100),"")</f>
        <v>27.43</v>
      </c>
      <c r="AO164" s="32">
        <f>IFERROR(RANK(AD164,AD135:AD188,1)+(AM164/100),"")</f>
        <v>19.43</v>
      </c>
      <c r="AP164" s="32">
        <f>IFERROR(RANK(AE164,AE135:AE188,1)+(AM164/100),"")</f>
        <v>19.43</v>
      </c>
      <c r="AR164" s="32">
        <f>IF(G164="","",COUNTIFS(C135:C188,C164,AM135:AM188,"&lt;"&amp;AM164)+1)</f>
        <v>2</v>
      </c>
      <c r="AS164" s="32">
        <f>IF(G164="","",COUNTIFS(C135:C188,C164,AN135:AN188,"&lt;"&amp;AN164)+1)</f>
        <v>2</v>
      </c>
      <c r="AT164" s="32">
        <f>IF(G164="","",COUNTIFS(C135:C188,C164,AO135:AO188,"&lt;"&amp;AO164)+1)</f>
        <v>1</v>
      </c>
      <c r="AU164" s="32">
        <f>IF(G164="","",COUNTIFS(C135:C188,C164,AP135:AP188,"&lt;"&amp;AP164)+1)</f>
        <v>2</v>
      </c>
      <c r="AV164" s="32">
        <f>IF(G164="","",SUMIF(AR134:AU134,$AV$3,AR164:AU164))</f>
        <v>0</v>
      </c>
      <c r="AX164" s="32">
        <f>IF(G164="","",COUNTIFS(D135:D188,D164,AM135:AM188,"&lt;"&amp;AM164)+1)</f>
        <v>43</v>
      </c>
      <c r="AY164" s="32">
        <f>IF(G164="","",COUNTIFS(D135:D188,D164,AN135:AN188,"&lt;"&amp;AN164)+1)</f>
        <v>28</v>
      </c>
      <c r="AZ164" s="32">
        <f>IF(G164="","",COUNTIFS(D135:D188,D164,AO135:AO188,"&lt;"&amp;AO164)+1)</f>
        <v>19</v>
      </c>
      <c r="BA164" s="32">
        <f>IF(G164="","",COUNTIFS(D135:D188,D164,AP135:AP188,"&lt;"&amp;AP164)+1)</f>
        <v>24</v>
      </c>
      <c r="BB164" s="32">
        <f>IF(M164="","",SUMIF(AX134:BA134,$BB$3,AX164:BA164))</f>
        <v>24</v>
      </c>
    </row>
    <row r="165" spans="1:54" x14ac:dyDescent="0.35">
      <c r="A165" t="str">
        <f t="shared" si="47"/>
        <v>CarGurus.com-Capitol Honda</v>
      </c>
      <c r="B165" t="str">
        <f t="shared" si="48"/>
        <v>CarGurus.com</v>
      </c>
      <c r="C165" t="str">
        <f>IFERROR(VLOOKUP(G165,KEY!$D$6:$F$76,2,),"")</f>
        <v>Honda</v>
      </c>
      <c r="D165" t="str">
        <f>IFERROR(VLOOKUP(G165,KEY!$D$6:$F$76,3,),"")</f>
        <v>PAG WEST</v>
      </c>
      <c r="E165" t="str">
        <f t="shared" si="42"/>
        <v>CarGurus.com-Honda-0</v>
      </c>
      <c r="F165" t="str">
        <f t="shared" si="43"/>
        <v>CarGurus.com-PAG WEST-34</v>
      </c>
      <c r="G165" t="s">
        <v>94</v>
      </c>
      <c r="H165" s="386">
        <f>IF(G165="","",SUMIFS(INP_EOMDATA!I$4:I$2503,INP_EOMDATA!$F$4:$F$2503,$A165))</f>
        <v>0</v>
      </c>
      <c r="I165" s="387">
        <f>IF(G165="","",SUMIFS(INP_EOMDATA!J$4:J$2503,INP_EOMDATA!$F$4:$F$2503,$A165))</f>
        <v>0</v>
      </c>
      <c r="J165" s="388"/>
      <c r="K165" s="389"/>
      <c r="L165" s="387">
        <f>IF(G165="","",SUMIFS(INP_EOMDATA!K$4:K$2503,INP_EOMDATA!$F$4:$F$2503,$A165))</f>
        <v>9</v>
      </c>
      <c r="M165" s="390">
        <f>IF(G165="","",SUMIFS(INP_EOMDATA!L$4:L$2503,INP_EOMDATA!$F$4:$F$2503,$A165))</f>
        <v>1</v>
      </c>
      <c r="N165" s="391"/>
      <c r="O165" s="386">
        <f>IF(G165="","",SUMIFS(INP_EOMDATA!M$4:M$2503,INP_EOMDATA!$F$4:$F$2503,$A165))</f>
        <v>0</v>
      </c>
      <c r="P165" s="387">
        <f>IF(G165="","",SUMIFS(INP_EOMDATA!N$4:N$2503,INP_EOMDATA!$F$4:$F$2503,$A165)-O165)</f>
        <v>10</v>
      </c>
      <c r="Q165" s="387">
        <f>IF(G165="","",SUMIFS(INP_EOMDATA!O$4:O$2503,INP_EOMDATA!$F$4:$F$2503,$A165))</f>
        <v>0</v>
      </c>
      <c r="R165" s="387">
        <f>IF(G165="","",SUMIFS(INP_EOMDATA!P$4:P$2503,INP_EOMDATA!$F$4:$F$2503,$A165))</f>
        <v>1</v>
      </c>
      <c r="S165" s="387">
        <f>IF(G165="","",SUMIFS(INP_EOMDATA!Q$4:Q$2503,INP_EOMDATA!$F$4:$F$2503,$A165))</f>
        <v>1</v>
      </c>
      <c r="T165" s="392">
        <f>IF(G165="","",SUMIFS(INP_EOMDATA!R$4:R$2503,INP_EOMDATA!$F$4:$F$2503,$A165))</f>
        <v>0.1</v>
      </c>
      <c r="U165" s="386">
        <f>IF(G165="","",SUMIFS(INP_EOMDATA!S$4:S$2503,INP_EOMDATA!$F$4:$F$2503,$A165))</f>
        <v>3</v>
      </c>
      <c r="V165" s="392">
        <f>IF(G165="","",SUMIFS(INP_EOMDATA!T$4:T$2503,INP_EOMDATA!$F$4:$F$2503,$A165))</f>
        <v>0.3</v>
      </c>
      <c r="W165" s="387">
        <f>IF(G165="","",SUMIFS(INP_EOMDATA!U$4:U$2503,INP_EOMDATA!$F$4:$F$2503,$A165))</f>
        <v>3</v>
      </c>
      <c r="X165" s="392">
        <f>IF(G165="","",SUMIFS(INP_EOMDATA!V$4:V$2503,INP_EOMDATA!$F$4:$F$2503,$A165))</f>
        <v>0.3</v>
      </c>
      <c r="Y165" s="387">
        <f>IF(G165="","",SUMIFS(INP_EOMDATA!W$4:W$2503,INP_EOMDATA!$F$4:$F$2503,$A165))</f>
        <v>1</v>
      </c>
      <c r="Z165" s="393">
        <f>IF(G165="","",SUMIFS(INP_EOMDATA!X$4:X$2503,INP_EOMDATA!$F$4:$F$2503,$A165))</f>
        <v>-1412.43</v>
      </c>
      <c r="AA165" s="393">
        <f>IF(G165="","",SUMIFS(INP_EOMDATA!Y$4:Y$2503,INP_EOMDATA!$F$4:$F$2503,$A165))</f>
        <v>3214.6</v>
      </c>
      <c r="AB165" s="393">
        <f>IF(G165="","",SUMIFS(INP_EOMDATA!Z$4:Z$2503,INP_EOMDATA!$F$4:$F$2503,$A165))</f>
        <v>1802.17</v>
      </c>
      <c r="AC165" s="393">
        <f>IF(G165="","",SUMIFS(WORKSHEET_VC!AR$5:AR$73,WORKSHEET_VC!$AN$5:$AN$73,$G165))</f>
        <v>900</v>
      </c>
      <c r="AD165" s="393">
        <f t="shared" si="44"/>
        <v>90</v>
      </c>
      <c r="AE165" s="393">
        <f t="shared" si="45"/>
        <v>900</v>
      </c>
      <c r="AF165" s="393">
        <f t="shared" si="46"/>
        <v>902.17000000000007</v>
      </c>
      <c r="AG165" s="15">
        <v>30</v>
      </c>
      <c r="AM165" s="32">
        <f>IF(G165="","",COUNTIF(G135:G189,"&lt;"&amp;G165)+1)</f>
        <v>16</v>
      </c>
      <c r="AN165" s="32">
        <f>IFERROR(RANK(T165,T135:T188,0)+(AM165/100),"")</f>
        <v>22.16</v>
      </c>
      <c r="AO165" s="32">
        <f>IFERROR(RANK(AD165,AD135:AD188,1)+(AM165/100),"")</f>
        <v>40.159999999999997</v>
      </c>
      <c r="AP165" s="32">
        <f>IFERROR(RANK(AE165,AE135:AE188,1)+(AM165/100),"")</f>
        <v>34.159999999999997</v>
      </c>
      <c r="AR165" s="32">
        <f>IF(G165="","",COUNTIFS(C135:C188,C165,AM135:AM188,"&lt;"&amp;AM165)+1)</f>
        <v>1</v>
      </c>
      <c r="AS165" s="32">
        <f>IF(G165="","",COUNTIFS(C135:C188,C165,AN135:AN188,"&lt;"&amp;AN165)+1)</f>
        <v>2</v>
      </c>
      <c r="AT165" s="32">
        <f>IF(G165="","",COUNTIFS(C135:C188,C165,AO135:AO188,"&lt;"&amp;AO165)+1)</f>
        <v>5</v>
      </c>
      <c r="AU165" s="32">
        <f>IF(G165="","",COUNTIFS(C135:C188,C165,AP135:AP188,"&lt;"&amp;AP165)+1)</f>
        <v>5</v>
      </c>
      <c r="AV165" s="32">
        <f>IF(G165="","",SUMIF(AR134:AU134,$AV$3,AR165:AU165))</f>
        <v>0</v>
      </c>
      <c r="AX165" s="32">
        <f>IF(G165="","",COUNTIFS(D135:D188,D165,AM135:AM188,"&lt;"&amp;AM165)+1)</f>
        <v>16</v>
      </c>
      <c r="AY165" s="32">
        <f>IF(G165="","",COUNTIFS(D135:D188,D165,AN135:AN188,"&lt;"&amp;AN165)+1)</f>
        <v>22</v>
      </c>
      <c r="AZ165" s="32">
        <f>IF(G165="","",COUNTIFS(D135:D188,D165,AO135:AO188,"&lt;"&amp;AO165)+1)</f>
        <v>40</v>
      </c>
      <c r="BA165" s="32">
        <f>IF(G165="","",COUNTIFS(D135:D188,D165,AP135:AP188,"&lt;"&amp;AP165)+1)</f>
        <v>34</v>
      </c>
      <c r="BB165" s="32">
        <f>IF(M165="","",SUMIF(AX134:BA134,$BB$3,AX165:BA165))</f>
        <v>34</v>
      </c>
    </row>
    <row r="166" spans="1:54" x14ac:dyDescent="0.35">
      <c r="A166" t="str">
        <f t="shared" si="47"/>
        <v>CarGurus.com-Land Rover Chandler</v>
      </c>
      <c r="B166" t="str">
        <f t="shared" si="48"/>
        <v>CarGurus.com</v>
      </c>
      <c r="C166" t="str">
        <f>IFERROR(VLOOKUP(G166,KEY!$D$6:$F$76,2,),"")</f>
        <v>LR</v>
      </c>
      <c r="D166" t="str">
        <f>IFERROR(VLOOKUP(G166,KEY!$D$6:$F$76,3,),"")</f>
        <v>PAG WEST</v>
      </c>
      <c r="E166" t="str">
        <f t="shared" si="42"/>
        <v>CarGurus.com-LR-0</v>
      </c>
      <c r="F166" t="str">
        <f t="shared" si="43"/>
        <v>CarGurus.com-PAG WEST-35</v>
      </c>
      <c r="G166" t="s">
        <v>112</v>
      </c>
      <c r="H166" s="386">
        <f>IF(G166="","",SUMIFS(INP_EOMDATA!I$4:I$2503,INP_EOMDATA!$F$4:$F$2503,$A166))</f>
        <v>0</v>
      </c>
      <c r="I166" s="387">
        <f>IF(G166="","",SUMIFS(INP_EOMDATA!J$4:J$2503,INP_EOMDATA!$F$4:$F$2503,$A166))</f>
        <v>3</v>
      </c>
      <c r="J166" s="388"/>
      <c r="K166" s="389"/>
      <c r="L166" s="387">
        <f>IF(G166="","",SUMIFS(INP_EOMDATA!K$4:K$2503,INP_EOMDATA!$F$4:$F$2503,$A166))</f>
        <v>11</v>
      </c>
      <c r="M166" s="390">
        <f>IF(G166="","",SUMIFS(INP_EOMDATA!L$4:L$2503,INP_EOMDATA!$F$4:$F$2503,$A166))</f>
        <v>8</v>
      </c>
      <c r="N166" s="391"/>
      <c r="O166" s="386">
        <f>IF(G166="","",SUMIFS(INP_EOMDATA!M$4:M$2503,INP_EOMDATA!$F$4:$F$2503,$A166))</f>
        <v>0</v>
      </c>
      <c r="P166" s="387">
        <f>IF(G166="","",SUMIFS(INP_EOMDATA!N$4:N$2503,INP_EOMDATA!$F$4:$F$2503,$A166)-O166)</f>
        <v>22</v>
      </c>
      <c r="Q166" s="387">
        <f>IF(G166="","",SUMIFS(INP_EOMDATA!O$4:O$2503,INP_EOMDATA!$F$4:$F$2503,$A166))</f>
        <v>0</v>
      </c>
      <c r="R166" s="387">
        <f>IF(G166="","",SUMIFS(INP_EOMDATA!P$4:P$2503,INP_EOMDATA!$F$4:$F$2503,$A166))</f>
        <v>1</v>
      </c>
      <c r="S166" s="387">
        <f>IF(G166="","",SUMIFS(INP_EOMDATA!Q$4:Q$2503,INP_EOMDATA!$F$4:$F$2503,$A166))</f>
        <v>1</v>
      </c>
      <c r="T166" s="392">
        <f>IF(G166="","",SUMIFS(INP_EOMDATA!R$4:R$2503,INP_EOMDATA!$F$4:$F$2503,$A166))</f>
        <v>4.5454545454545497E-2</v>
      </c>
      <c r="U166" s="386">
        <f>IF(G166="","",SUMIFS(INP_EOMDATA!S$4:S$2503,INP_EOMDATA!$F$4:$F$2503,$A166))</f>
        <v>5</v>
      </c>
      <c r="V166" s="392">
        <f>IF(G166="","",SUMIFS(INP_EOMDATA!T$4:T$2503,INP_EOMDATA!$F$4:$F$2503,$A166))</f>
        <v>0.22727272727272699</v>
      </c>
      <c r="W166" s="387">
        <f>IF(G166="","",SUMIFS(INP_EOMDATA!U$4:U$2503,INP_EOMDATA!$F$4:$F$2503,$A166))</f>
        <v>5</v>
      </c>
      <c r="X166" s="392">
        <f>IF(G166="","",SUMIFS(INP_EOMDATA!V$4:V$2503,INP_EOMDATA!$F$4:$F$2503,$A166))</f>
        <v>0.22727272727272699</v>
      </c>
      <c r="Y166" s="387">
        <f>IF(G166="","",SUMIFS(INP_EOMDATA!W$4:W$2503,INP_EOMDATA!$F$4:$F$2503,$A166))</f>
        <v>4</v>
      </c>
      <c r="Z166" s="393">
        <f>IF(G166="","",SUMIFS(INP_EOMDATA!X$4:X$2503,INP_EOMDATA!$F$4:$F$2503,$A166))</f>
        <v>3277.1</v>
      </c>
      <c r="AA166" s="393">
        <f>IF(G166="","",SUMIFS(INP_EOMDATA!Y$4:Y$2503,INP_EOMDATA!$F$4:$F$2503,$A166))</f>
        <v>0</v>
      </c>
      <c r="AB166" s="393">
        <f>IF(G166="","",SUMIFS(INP_EOMDATA!Z$4:Z$2503,INP_EOMDATA!$F$4:$F$2503,$A166))</f>
        <v>3277.1</v>
      </c>
      <c r="AC166" s="393">
        <f>IF(G166="","",SUMIFS(WORKSHEET_VC!AR$5:AR$73,WORKSHEET_VC!$AN$5:$AN$73,$G166))</f>
        <v>900</v>
      </c>
      <c r="AD166" s="393">
        <f t="shared" si="44"/>
        <v>40.909090909090907</v>
      </c>
      <c r="AE166" s="393">
        <f t="shared" si="45"/>
        <v>900</v>
      </c>
      <c r="AF166" s="393">
        <f t="shared" si="46"/>
        <v>2377.1</v>
      </c>
      <c r="AG166" s="15">
        <v>23</v>
      </c>
      <c r="AM166" s="32">
        <f>IF(G166="","",COUNTIF(G135:G189,"&lt;"&amp;G166)+1)</f>
        <v>25</v>
      </c>
      <c r="AN166" s="32">
        <f>IFERROR(RANK(T166,T135:T188,0)+(AM166/100),"")</f>
        <v>38.25</v>
      </c>
      <c r="AO166" s="32">
        <f>IFERROR(RANK(AD166,AD135:AD188,1)+(AM166/100),"")</f>
        <v>16.25</v>
      </c>
      <c r="AP166" s="32">
        <f>IFERROR(RANK(AE166,AE135:AE188,1)+(AM166/100),"")</f>
        <v>34.25</v>
      </c>
      <c r="AR166" s="32">
        <f>IF(G166="","",COUNTIFS(C135:C188,C166,AM135:AM188,"&lt;"&amp;AM166)+1)</f>
        <v>1</v>
      </c>
      <c r="AS166" s="32">
        <f>IF(G166="","",COUNTIFS(C135:C188,C166,AN135:AN188,"&lt;"&amp;AN166)+1)</f>
        <v>1</v>
      </c>
      <c r="AT166" s="32">
        <f>IF(G166="","",COUNTIFS(C135:C188,C166,AO135:AO188,"&lt;"&amp;AO166)+1)</f>
        <v>1</v>
      </c>
      <c r="AU166" s="32">
        <f>IF(G166="","",COUNTIFS(C135:C188,C166,AP135:AP188,"&lt;"&amp;AP166)+1)</f>
        <v>1</v>
      </c>
      <c r="AV166" s="32">
        <f>IF(G166="","",SUMIF(AR134:AU134,$AV$3,AR166:AU166))</f>
        <v>0</v>
      </c>
      <c r="AX166" s="32">
        <f>IF(G166="","",COUNTIFS(D135:D188,D166,AM135:AM188,"&lt;"&amp;AM166)+1)</f>
        <v>25</v>
      </c>
      <c r="AY166" s="32">
        <f>IF(G166="","",COUNTIFS(D135:D188,D166,AN135:AN188,"&lt;"&amp;AN166)+1)</f>
        <v>38</v>
      </c>
      <c r="AZ166" s="32">
        <f>IF(G166="","",COUNTIFS(D135:D188,D166,AO135:AO188,"&lt;"&amp;AO166)+1)</f>
        <v>16</v>
      </c>
      <c r="BA166" s="32">
        <f>IF(G166="","",COUNTIFS(D135:D188,D166,AP135:AP188,"&lt;"&amp;AP166)+1)</f>
        <v>35</v>
      </c>
      <c r="BB166" s="32">
        <f>IF(M166="","",SUMIF(AX134:BA134,$BB$3,AX166:BA166))</f>
        <v>35</v>
      </c>
    </row>
    <row r="167" spans="1:54" x14ac:dyDescent="0.35">
      <c r="A167" t="str">
        <f t="shared" si="47"/>
        <v>CarGurus.com-Genesis of Round Rock</v>
      </c>
      <c r="B167" t="str">
        <f t="shared" si="48"/>
        <v>CarGurus.com</v>
      </c>
      <c r="C167" t="str">
        <f>IFERROR(VLOOKUP(G167,KEY!$D$6:$F$76,2,),"")</f>
        <v>Genesis</v>
      </c>
      <c r="D167" t="str">
        <f>IFERROR(VLOOKUP(G167,KEY!$D$6:$F$76,3,),"")</f>
        <v>PAG WEST</v>
      </c>
      <c r="E167" t="str">
        <f t="shared" ref="E167:E188" si="49">IF(C167="","",B167&amp;"-"&amp;C167&amp;"-"&amp;AV167)</f>
        <v>CarGurus.com-Genesis-0</v>
      </c>
      <c r="F167" t="str">
        <f t="shared" ref="F167:F188" si="50">IF(D167="","",B167&amp;"-"&amp;D167&amp;"-"&amp;BB167)</f>
        <v>CarGurus.com-PAG WEST-18</v>
      </c>
      <c r="G167" t="s">
        <v>119</v>
      </c>
      <c r="H167" s="386">
        <f>IF(G167="","",SUMIFS(INP_EOMDATA!I$4:I$2503,INP_EOMDATA!$F$4:$F$2503,$A167))</f>
        <v>1</v>
      </c>
      <c r="I167" s="387">
        <f>IF(G167="","",SUMIFS(INP_EOMDATA!J$4:J$2503,INP_EOMDATA!$F$4:$F$2503,$A167))</f>
        <v>3</v>
      </c>
      <c r="J167" s="388"/>
      <c r="K167" s="389"/>
      <c r="L167" s="387">
        <f>IF(G167="","",SUMIFS(INP_EOMDATA!K$4:K$2503,INP_EOMDATA!$F$4:$F$2503,$A167))</f>
        <v>18</v>
      </c>
      <c r="M167" s="390">
        <f>IF(G167="","",SUMIFS(INP_EOMDATA!L$4:L$2503,INP_EOMDATA!$F$4:$F$2503,$A167))</f>
        <v>1</v>
      </c>
      <c r="N167" s="391"/>
      <c r="O167" s="386">
        <f>IF(G167="","",SUMIFS(INP_EOMDATA!M$4:M$2503,INP_EOMDATA!$F$4:$F$2503,$A167))</f>
        <v>0</v>
      </c>
      <c r="P167" s="387">
        <f>IF(G167="","",SUMIFS(INP_EOMDATA!N$4:N$2503,INP_EOMDATA!$F$4:$F$2503,$A167)-O167)</f>
        <v>23</v>
      </c>
      <c r="Q167" s="387">
        <f>IF(G167="","",SUMIFS(INP_EOMDATA!O$4:O$2503,INP_EOMDATA!$F$4:$F$2503,$A167))</f>
        <v>0</v>
      </c>
      <c r="R167" s="387">
        <f>IF(G167="","",SUMIFS(INP_EOMDATA!P$4:P$2503,INP_EOMDATA!$F$4:$F$2503,$A167))</f>
        <v>2</v>
      </c>
      <c r="S167" s="387">
        <f>IF(G167="","",SUMIFS(INP_EOMDATA!Q$4:Q$2503,INP_EOMDATA!$F$4:$F$2503,$A167))</f>
        <v>2</v>
      </c>
      <c r="T167" s="392">
        <f>IF(G167="","",SUMIFS(INP_EOMDATA!R$4:R$2503,INP_EOMDATA!$F$4:$F$2503,$A167))</f>
        <v>8.6956521739130405E-2</v>
      </c>
      <c r="U167" s="386">
        <f>IF(G167="","",SUMIFS(INP_EOMDATA!S$4:S$2503,INP_EOMDATA!$F$4:$F$2503,$A167))</f>
        <v>5</v>
      </c>
      <c r="V167" s="392">
        <f>IF(G167="","",SUMIFS(INP_EOMDATA!T$4:T$2503,INP_EOMDATA!$F$4:$F$2503,$A167))</f>
        <v>0.217391304347826</v>
      </c>
      <c r="W167" s="387">
        <f>IF(G167="","",SUMIFS(INP_EOMDATA!U$4:U$2503,INP_EOMDATA!$F$4:$F$2503,$A167))</f>
        <v>5</v>
      </c>
      <c r="X167" s="392">
        <f>IF(G167="","",SUMIFS(INP_EOMDATA!V$4:V$2503,INP_EOMDATA!$F$4:$F$2503,$A167))</f>
        <v>0.217391304347826</v>
      </c>
      <c r="Y167" s="387">
        <f>IF(G167="","",SUMIFS(INP_EOMDATA!W$4:W$2503,INP_EOMDATA!$F$4:$F$2503,$A167))</f>
        <v>5</v>
      </c>
      <c r="Z167" s="393">
        <f>IF(G167="","",SUMIFS(INP_EOMDATA!X$4:X$2503,INP_EOMDATA!$F$4:$F$2503,$A167))</f>
        <v>2057.1799999999998</v>
      </c>
      <c r="AA167" s="393">
        <f>IF(G167="","",SUMIFS(INP_EOMDATA!Y$4:Y$2503,INP_EOMDATA!$F$4:$F$2503,$A167))</f>
        <v>3886.81</v>
      </c>
      <c r="AB167" s="393">
        <f>IF(G167="","",SUMIFS(INP_EOMDATA!Z$4:Z$2503,INP_EOMDATA!$F$4:$F$2503,$A167))</f>
        <v>5943.99</v>
      </c>
      <c r="AC167" s="393">
        <f>IF(G167="","",SUMIFS(WORKSHEET_VC!AR$5:AR$73,WORKSHEET_VC!$AN$5:$AN$73,$G167))</f>
        <v>900</v>
      </c>
      <c r="AD167" s="393">
        <f t="shared" si="44"/>
        <v>39.130434782608695</v>
      </c>
      <c r="AE167" s="393">
        <f t="shared" si="45"/>
        <v>450</v>
      </c>
      <c r="AF167" s="393">
        <f t="shared" si="46"/>
        <v>5043.99</v>
      </c>
      <c r="AG167" s="15">
        <v>77</v>
      </c>
      <c r="AM167" s="32">
        <f>IF(G167="","",COUNTIF(G135:G189,"&lt;"&amp;G167)+1)</f>
        <v>19</v>
      </c>
      <c r="AN167" s="32">
        <f>IFERROR(RANK(T167,T135:T188,0)+(AM167/100),"")</f>
        <v>27.19</v>
      </c>
      <c r="AO167" s="32">
        <f>IFERROR(RANK(AD167,AD135:AD188,1)+(AM167/100),"")</f>
        <v>13.19</v>
      </c>
      <c r="AP167" s="32">
        <f>IFERROR(RANK(AE167,AE135:AE188,1)+(AM167/100),"")</f>
        <v>18.190000000000001</v>
      </c>
      <c r="AR167" s="32">
        <f>IF(G167="","",COUNTIFS(C135:C188,C167,AM135:AM188,"&lt;"&amp;AM167)+1)</f>
        <v>1</v>
      </c>
      <c r="AS167" s="32">
        <f>IF(G167="","",COUNTIFS(C135:C188,C167,AN135:AN188,"&lt;"&amp;AN167)+1)</f>
        <v>1</v>
      </c>
      <c r="AT167" s="32">
        <f>IF(G167="","",COUNTIFS(C135:C188,C167,AO135:AO188,"&lt;"&amp;AO167)+1)</f>
        <v>1</v>
      </c>
      <c r="AU167" s="32">
        <f>IF(G167="","",COUNTIFS(C135:C188,C167,AP135:AP188,"&lt;"&amp;AP167)+1)</f>
        <v>1</v>
      </c>
      <c r="AV167" s="32">
        <f>IF(G167="","",SUMIF(AR134:AU134,$AV$3,AR167:AU167))</f>
        <v>0</v>
      </c>
      <c r="AX167" s="32">
        <f>IF(G167="","",COUNTIFS(D135:D188,D167,AM135:AM188,"&lt;"&amp;AM167)+1)</f>
        <v>19</v>
      </c>
      <c r="AY167" s="32">
        <f>IF(G167="","",COUNTIFS(D135:D188,D167,AN135:AN188,"&lt;"&amp;AN167)+1)</f>
        <v>27</v>
      </c>
      <c r="AZ167" s="32">
        <f>IF(G167="","",COUNTIFS(D135:D188,D167,AO135:AO188,"&lt;"&amp;AO167)+1)</f>
        <v>13</v>
      </c>
      <c r="BA167" s="32">
        <f>IF(G167="","",COUNTIFS(D135:D188,D167,AP135:AP188,"&lt;"&amp;AP167)+1)</f>
        <v>18</v>
      </c>
      <c r="BB167" s="32">
        <f>IF(M167="","",SUMIF(AX134:BA134,$BB$3,AX167:BA167))</f>
        <v>18</v>
      </c>
    </row>
    <row r="168" spans="1:54" x14ac:dyDescent="0.35">
      <c r="A168" t="str">
        <f t="shared" si="47"/>
        <v>CarGurus.com-Subaru Orange Coast</v>
      </c>
      <c r="B168" t="str">
        <f t="shared" si="48"/>
        <v>CarGurus.com</v>
      </c>
      <c r="C168" t="str">
        <f>IFERROR(VLOOKUP(G168,KEY!$D$6:$F$76,2,),"")</f>
        <v>Subaru</v>
      </c>
      <c r="D168" t="str">
        <f>IFERROR(VLOOKUP(G168,KEY!$D$6:$F$76,3,),"")</f>
        <v>PAG WEST</v>
      </c>
      <c r="E168" t="str">
        <f t="shared" si="49"/>
        <v>CarGurus.com-Subaru-0</v>
      </c>
      <c r="F168" t="str">
        <f t="shared" si="50"/>
        <v>CarGurus.com-PAG WEST-16</v>
      </c>
      <c r="G168" t="s">
        <v>116</v>
      </c>
      <c r="H168" s="386">
        <f>IF(G168="","",SUMIFS(INP_EOMDATA!I$4:I$2503,INP_EOMDATA!$F$4:$F$2503,$A168))</f>
        <v>0</v>
      </c>
      <c r="I168" s="387">
        <f>IF(G168="","",SUMIFS(INP_EOMDATA!J$4:J$2503,INP_EOMDATA!$F$4:$F$2503,$A168))</f>
        <v>0</v>
      </c>
      <c r="J168" s="388"/>
      <c r="K168" s="389"/>
      <c r="L168" s="387">
        <f>IF(G168="","",SUMIFS(INP_EOMDATA!K$4:K$2503,INP_EOMDATA!$F$4:$F$2503,$A168))</f>
        <v>7</v>
      </c>
      <c r="M168" s="390">
        <f>IF(G168="","",SUMIFS(INP_EOMDATA!L$4:L$2503,INP_EOMDATA!$F$4:$F$2503,$A168))</f>
        <v>1</v>
      </c>
      <c r="N168" s="391"/>
      <c r="O168" s="386">
        <f>IF(G168="","",SUMIFS(INP_EOMDATA!M$4:M$2503,INP_EOMDATA!$F$4:$F$2503,$A168))</f>
        <v>0</v>
      </c>
      <c r="P168" s="387">
        <f>IF(G168="","",SUMIFS(INP_EOMDATA!N$4:N$2503,INP_EOMDATA!$F$4:$F$2503,$A168)-O168)</f>
        <v>8</v>
      </c>
      <c r="Q168" s="387">
        <f>IF(G168="","",SUMIFS(INP_EOMDATA!O$4:O$2503,INP_EOMDATA!$F$4:$F$2503,$A168))</f>
        <v>0</v>
      </c>
      <c r="R168" s="387">
        <f>IF(G168="","",SUMIFS(INP_EOMDATA!P$4:P$2503,INP_EOMDATA!$F$4:$F$2503,$A168))</f>
        <v>2</v>
      </c>
      <c r="S168" s="387">
        <f>IF(G168="","",SUMIFS(INP_EOMDATA!Q$4:Q$2503,INP_EOMDATA!$F$4:$F$2503,$A168))</f>
        <v>2</v>
      </c>
      <c r="T168" s="392">
        <f>IF(G168="","",SUMIFS(INP_EOMDATA!R$4:R$2503,INP_EOMDATA!$F$4:$F$2503,$A168))</f>
        <v>0.25</v>
      </c>
      <c r="U168" s="386">
        <f>IF(G168="","",SUMIFS(INP_EOMDATA!S$4:S$2503,INP_EOMDATA!$F$4:$F$2503,$A168))</f>
        <v>2</v>
      </c>
      <c r="V168" s="392">
        <f>IF(G168="","",SUMIFS(INP_EOMDATA!T$4:T$2503,INP_EOMDATA!$F$4:$F$2503,$A168))</f>
        <v>0.25</v>
      </c>
      <c r="W168" s="387">
        <f>IF(G168="","",SUMIFS(INP_EOMDATA!U$4:U$2503,INP_EOMDATA!$F$4:$F$2503,$A168))</f>
        <v>2</v>
      </c>
      <c r="X168" s="392">
        <f>IF(G168="","",SUMIFS(INP_EOMDATA!V$4:V$2503,INP_EOMDATA!$F$4:$F$2503,$A168))</f>
        <v>0.25</v>
      </c>
      <c r="Y168" s="387">
        <f>IF(G168="","",SUMIFS(INP_EOMDATA!W$4:W$2503,INP_EOMDATA!$F$4:$F$2503,$A168))</f>
        <v>2</v>
      </c>
      <c r="Z168" s="393">
        <f>IF(G168="","",SUMIFS(INP_EOMDATA!X$4:X$2503,INP_EOMDATA!$F$4:$F$2503,$A168))</f>
        <v>-3271.41</v>
      </c>
      <c r="AA168" s="393">
        <f>IF(G168="","",SUMIFS(INP_EOMDATA!Y$4:Y$2503,INP_EOMDATA!$F$4:$F$2503,$A168))</f>
        <v>2766</v>
      </c>
      <c r="AB168" s="393">
        <f>IF(G168="","",SUMIFS(INP_EOMDATA!Z$4:Z$2503,INP_EOMDATA!$F$4:$F$2503,$A168))</f>
        <v>-505.41</v>
      </c>
      <c r="AC168" s="393">
        <f>IF(G168="","",SUMIFS(WORKSHEET_VC!AR$5:AR$73,WORKSHEET_VC!$AN$5:$AN$73,$G168))</f>
        <v>800</v>
      </c>
      <c r="AD168" s="393">
        <f t="shared" si="44"/>
        <v>100</v>
      </c>
      <c r="AE168" s="393">
        <f t="shared" si="45"/>
        <v>400</v>
      </c>
      <c r="AF168" s="393">
        <f t="shared" si="46"/>
        <v>-1305.4100000000001</v>
      </c>
      <c r="AG168" s="15">
        <v>26</v>
      </c>
      <c r="AM168" s="32">
        <f>IF(G168="","",COUNTIF(G135:G189,"&lt;"&amp;G168)+1)</f>
        <v>44</v>
      </c>
      <c r="AN168" s="32">
        <f>IFERROR(RANK(T168,T135:T188,0)+(AM168/100),"")</f>
        <v>2.44</v>
      </c>
      <c r="AO168" s="32">
        <f>IFERROR(RANK(AD168,AD135:AD188,1)+(AM168/100),"")</f>
        <v>41.44</v>
      </c>
      <c r="AP168" s="32">
        <f>IFERROR(RANK(AE168,AE135:AE188,1)+(AM168/100),"")</f>
        <v>16.440000000000001</v>
      </c>
      <c r="AR168" s="32">
        <f>IF(G168="","",COUNTIFS(C135:C188,C168,AM135:AM188,"&lt;"&amp;AM168)+1)</f>
        <v>1</v>
      </c>
      <c r="AS168" s="32">
        <f>IF(G168="","",COUNTIFS(C135:C188,C168,AN135:AN188,"&lt;"&amp;AN168)+1)</f>
        <v>1</v>
      </c>
      <c r="AT168" s="32">
        <f>IF(G168="","",COUNTIFS(C135:C188,C168,AO135:AO188,"&lt;"&amp;AO168)+1)</f>
        <v>1</v>
      </c>
      <c r="AU168" s="32">
        <f>IF(G168="","",COUNTIFS(C135:C188,C168,AP135:AP188,"&lt;"&amp;AP168)+1)</f>
        <v>1</v>
      </c>
      <c r="AV168" s="32">
        <f>IF(G168="","",SUMIF(AR134:AU134,$AV$3,AR168:AU168))</f>
        <v>0</v>
      </c>
      <c r="AX168" s="32">
        <f>IF(G168="","",COUNTIFS(D135:D188,D168,AM135:AM188,"&lt;"&amp;AM168)+1)</f>
        <v>44</v>
      </c>
      <c r="AY168" s="32">
        <f>IF(G168="","",COUNTIFS(D135:D188,D168,AN135:AN188,"&lt;"&amp;AN168)+1)</f>
        <v>5</v>
      </c>
      <c r="AZ168" s="32">
        <f>IF(G168="","",COUNTIFS(D135:D188,D168,AO135:AO188,"&lt;"&amp;AO168)+1)</f>
        <v>42</v>
      </c>
      <c r="BA168" s="32">
        <f>IF(G168="","",COUNTIFS(D135:D188,D168,AP135:AP188,"&lt;"&amp;AP168)+1)</f>
        <v>16</v>
      </c>
      <c r="BB168" s="32">
        <f>IF(M168="","",SUMIF(AX134:BA134,$BB$3,AX168:BA168))</f>
        <v>16</v>
      </c>
    </row>
    <row r="169" spans="1:54" x14ac:dyDescent="0.35">
      <c r="A169" t="str">
        <f t="shared" si="47"/>
        <v>CarGurus.com-Audi North OC</v>
      </c>
      <c r="B169" t="str">
        <f t="shared" si="48"/>
        <v>CarGurus.com</v>
      </c>
      <c r="C169" t="str">
        <f>IFERROR(VLOOKUP(G169,KEY!$D$6:$F$76,2,),"")</f>
        <v>Audi</v>
      </c>
      <c r="D169" t="str">
        <f>IFERROR(VLOOKUP(G169,KEY!$D$6:$F$76,3,),"")</f>
        <v>PAG WEST</v>
      </c>
      <c r="E169" t="str">
        <f t="shared" si="49"/>
        <v>CarGurus.com-Audi-0</v>
      </c>
      <c r="F169" t="str">
        <f t="shared" si="50"/>
        <v>CarGurus.com-PAG WEST-10</v>
      </c>
      <c r="G169" t="s">
        <v>130</v>
      </c>
      <c r="H169" s="386">
        <f>IF(G169="","",SUMIFS(INP_EOMDATA!I$4:I$2503,INP_EOMDATA!$F$4:$F$2503,$A169))</f>
        <v>0</v>
      </c>
      <c r="I169" s="387">
        <f>IF(G169="","",SUMIFS(INP_EOMDATA!J$4:J$2503,INP_EOMDATA!$F$4:$F$2503,$A169))</f>
        <v>1</v>
      </c>
      <c r="J169" s="388"/>
      <c r="K169" s="389"/>
      <c r="L169" s="387">
        <f>IF(G169="","",SUMIFS(INP_EOMDATA!K$4:K$2503,INP_EOMDATA!$F$4:$F$2503,$A169))</f>
        <v>16</v>
      </c>
      <c r="M169" s="390">
        <f>IF(G169="","",SUMIFS(INP_EOMDATA!L$4:L$2503,INP_EOMDATA!$F$4:$F$2503,$A169))</f>
        <v>1</v>
      </c>
      <c r="N169" s="391"/>
      <c r="O169" s="386">
        <f>IF(G169="","",SUMIFS(INP_EOMDATA!M$4:M$2503,INP_EOMDATA!$F$4:$F$2503,$A169))</f>
        <v>0</v>
      </c>
      <c r="P169" s="387">
        <f>IF(G169="","",SUMIFS(INP_EOMDATA!N$4:N$2503,INP_EOMDATA!$F$4:$F$2503,$A169)-O169)</f>
        <v>18</v>
      </c>
      <c r="Q169" s="387">
        <f>IF(G169="","",SUMIFS(INP_EOMDATA!O$4:O$2503,INP_EOMDATA!$F$4:$F$2503,$A169))</f>
        <v>0</v>
      </c>
      <c r="R169" s="387">
        <f>IF(G169="","",SUMIFS(INP_EOMDATA!P$4:P$2503,INP_EOMDATA!$F$4:$F$2503,$A169))</f>
        <v>0</v>
      </c>
      <c r="S169" s="387">
        <f>IF(G169="","",SUMIFS(INP_EOMDATA!Q$4:Q$2503,INP_EOMDATA!$F$4:$F$2503,$A169))</f>
        <v>3</v>
      </c>
      <c r="T169" s="392">
        <f>IF(G169="","",SUMIFS(INP_EOMDATA!R$4:R$2503,INP_EOMDATA!$F$4:$F$2503,$A169))</f>
        <v>0.16666666666666666</v>
      </c>
      <c r="U169" s="386">
        <f>IF(G169="","",SUMIFS(INP_EOMDATA!S$4:S$2503,INP_EOMDATA!$F$4:$F$2503,$A169))</f>
        <v>0</v>
      </c>
      <c r="V169" s="392">
        <f>IF(G169="","",SUMIFS(INP_EOMDATA!T$4:T$2503,INP_EOMDATA!$F$4:$F$2503,$A169))</f>
        <v>0</v>
      </c>
      <c r="W169" s="387">
        <f>IF(G169="","",SUMIFS(INP_EOMDATA!U$4:U$2503,INP_EOMDATA!$F$4:$F$2503,$A169))</f>
        <v>6</v>
      </c>
      <c r="X169" s="392">
        <f>IF(G169="","",SUMIFS(INP_EOMDATA!V$4:V$2503,INP_EOMDATA!$F$4:$F$2503,$A169))</f>
        <v>0.33333333333333331</v>
      </c>
      <c r="Y169" s="387">
        <f>IF(G169="","",SUMIFS(INP_EOMDATA!W$4:W$2503,INP_EOMDATA!$F$4:$F$2503,$A169))</f>
        <v>5</v>
      </c>
      <c r="Z169" s="393">
        <f>IF(G169="","",SUMIFS(INP_EOMDATA!X$4:X$2503,INP_EOMDATA!$F$4:$F$2503,$A169))</f>
        <v>-849.66666666666595</v>
      </c>
      <c r="AA169" s="393">
        <f>IF(G169="","",SUMIFS(INP_EOMDATA!Y$4:Y$2503,INP_EOMDATA!$F$4:$F$2503,$A169))</f>
        <v>1385.6666666666599</v>
      </c>
      <c r="AB169" s="393">
        <f>IF(G169="","",SUMIFS(INP_EOMDATA!Z$4:Z$2503,INP_EOMDATA!$F$4:$F$2503,$A169))</f>
        <v>535.66666666666595</v>
      </c>
      <c r="AC169" s="393">
        <f>IF(G169="","",SUMIFS(WORKSHEET_VC!AR$5:AR$73,WORKSHEET_VC!$AN$5:$AN$73,$G169))</f>
        <v>800</v>
      </c>
      <c r="AD169" s="393">
        <f t="shared" si="44"/>
        <v>44.444444444444443</v>
      </c>
      <c r="AE169" s="393">
        <f t="shared" si="45"/>
        <v>266.66666666666669</v>
      </c>
      <c r="AF169" s="393">
        <f t="shared" si="46"/>
        <v>-264.33333333333405</v>
      </c>
      <c r="AG169" s="15">
        <v>101</v>
      </c>
      <c r="AM169" s="32">
        <f>IF(G169="","",COUNTIF(G135:G189,"&lt;"&amp;G169)+1)</f>
        <v>5</v>
      </c>
      <c r="AN169" s="32">
        <f>IFERROR(RANK(T169,T135:T188,0)+(AM169/100),"")</f>
        <v>10.050000000000001</v>
      </c>
      <c r="AO169" s="32">
        <f>IFERROR(RANK(AD169,AD135:AD188,1)+(AM169/100),"")</f>
        <v>20.05</v>
      </c>
      <c r="AP169" s="32">
        <f>IFERROR(RANK(AE169,AE135:AE188,1)+(AM169/100),"")</f>
        <v>10.050000000000001</v>
      </c>
      <c r="AR169" s="32">
        <f>IF(G169="","",COUNTIFS(C135:C188,C169,AM135:AM188,"&lt;"&amp;AM169)+1)</f>
        <v>3</v>
      </c>
      <c r="AS169" s="32">
        <f>IF(G169="","",COUNTIFS(C135:C188,C169,AN135:AN188,"&lt;"&amp;AN169)+1)</f>
        <v>4</v>
      </c>
      <c r="AT169" s="32">
        <f>IF(G169="","",COUNTIFS(C135:C188,C169,AO135:AO188,"&lt;"&amp;AO169)+1)</f>
        <v>3</v>
      </c>
      <c r="AU169" s="32">
        <f>IF(G169="","",COUNTIFS(C135:C188,C169,AP135:AP188,"&lt;"&amp;AP169)+1)</f>
        <v>2</v>
      </c>
      <c r="AV169" s="32">
        <f>IF(G169="","",SUMIF(AR134:AU134,$AV$3,AR169:AU169))</f>
        <v>0</v>
      </c>
      <c r="AX169" s="32">
        <f>IF(G169="","",COUNTIFS(D135:D188,D169,AM135:AM188,"&lt;"&amp;AM169)+1)</f>
        <v>5</v>
      </c>
      <c r="AY169" s="32">
        <f>IF(G169="","",COUNTIFS(D135:D188,D169,AN135:AN188,"&lt;"&amp;AN169)+1)</f>
        <v>10</v>
      </c>
      <c r="AZ169" s="32">
        <f>IF(G169="","",COUNTIFS(D135:D188,D169,AO135:AO188,"&lt;"&amp;AO169)+1)</f>
        <v>20</v>
      </c>
      <c r="BA169" s="32">
        <f>IF(G169="","",COUNTIFS(D135:D188,D169,AP135:AP188,"&lt;"&amp;AP169)+1)</f>
        <v>10</v>
      </c>
      <c r="BB169" s="32">
        <f>IF(M169="","",SUMIF(AX134:BA134,$BB$3,AX169:BA169))</f>
        <v>10</v>
      </c>
    </row>
    <row r="170" spans="1:54" x14ac:dyDescent="0.35">
      <c r="A170" t="str">
        <f t="shared" si="47"/>
        <v>CarGurus.com-MINI of Marin</v>
      </c>
      <c r="B170" t="str">
        <f t="shared" si="48"/>
        <v>CarGurus.com</v>
      </c>
      <c r="C170" t="str">
        <f>IFERROR(VLOOKUP(G170,KEY!$D$6:$F$76,2,),"")</f>
        <v>MINI</v>
      </c>
      <c r="D170" t="str">
        <f>IFERROR(VLOOKUP(G170,KEY!$D$6:$F$76,3,),"")</f>
        <v>PAG WEST</v>
      </c>
      <c r="E170" t="str">
        <f t="shared" si="49"/>
        <v>CarGurus.com-MINI-0</v>
      </c>
      <c r="F170" t="str">
        <f t="shared" si="50"/>
        <v>CarGurus.com-PAG WEST-45</v>
      </c>
      <c r="G170" t="s">
        <v>109</v>
      </c>
      <c r="H170" s="386">
        <f>IF(G170="","",SUMIFS(INP_EOMDATA!I$4:I$2503,INP_EOMDATA!$F$4:$F$2503,$A170))</f>
        <v>0</v>
      </c>
      <c r="I170" s="387">
        <f>IF(G170="","",SUMIFS(INP_EOMDATA!J$4:J$2503,INP_EOMDATA!$F$4:$F$2503,$A170))</f>
        <v>0</v>
      </c>
      <c r="J170" s="388"/>
      <c r="K170" s="389"/>
      <c r="L170" s="387">
        <f>IF(G170="","",SUMIFS(INP_EOMDATA!K$4:K$2503,INP_EOMDATA!$F$4:$F$2503,$A170))</f>
        <v>21</v>
      </c>
      <c r="M170" s="390">
        <f>IF(G170="","",SUMIFS(INP_EOMDATA!L$4:L$2503,INP_EOMDATA!$F$4:$F$2503,$A170))</f>
        <v>0</v>
      </c>
      <c r="N170" s="391"/>
      <c r="O170" s="386">
        <f>IF(G170="","",SUMIFS(INP_EOMDATA!M$4:M$2503,INP_EOMDATA!$F$4:$F$2503,$A170))</f>
        <v>0</v>
      </c>
      <c r="P170" s="387">
        <f>IF(G170="","",SUMIFS(INP_EOMDATA!N$4:N$2503,INP_EOMDATA!$F$4:$F$2503,$A170)-O170)</f>
        <v>21</v>
      </c>
      <c r="Q170" s="387">
        <f>IF(G170="","",SUMIFS(INP_EOMDATA!O$4:O$2503,INP_EOMDATA!$F$4:$F$2503,$A170))</f>
        <v>0</v>
      </c>
      <c r="R170" s="387">
        <f>IF(G170="","",SUMIFS(INP_EOMDATA!P$4:P$2503,INP_EOMDATA!$F$4:$F$2503,$A170))</f>
        <v>0</v>
      </c>
      <c r="S170" s="387">
        <f>IF(G170="","",SUMIFS(INP_EOMDATA!Q$4:Q$2503,INP_EOMDATA!$F$4:$F$2503,$A170))</f>
        <v>0</v>
      </c>
      <c r="T170" s="392">
        <f>IF(G170="","",SUMIFS(INP_EOMDATA!R$4:R$2503,INP_EOMDATA!$F$4:$F$2503,$A170))</f>
        <v>0</v>
      </c>
      <c r="U170" s="386">
        <f>IF(G170="","",SUMIFS(INP_EOMDATA!S$4:S$2503,INP_EOMDATA!$F$4:$F$2503,$A170))</f>
        <v>0</v>
      </c>
      <c r="V170" s="392">
        <f>IF(G170="","",SUMIFS(INP_EOMDATA!T$4:T$2503,INP_EOMDATA!$F$4:$F$2503,$A170))</f>
        <v>0</v>
      </c>
      <c r="W170" s="387">
        <f>IF(G170="","",SUMIFS(INP_EOMDATA!U$4:U$2503,INP_EOMDATA!$F$4:$F$2503,$A170))</f>
        <v>3</v>
      </c>
      <c r="X170" s="392">
        <f>IF(G170="","",SUMIFS(INP_EOMDATA!V$4:V$2503,INP_EOMDATA!$F$4:$F$2503,$A170))</f>
        <v>0.14285714285714285</v>
      </c>
      <c r="Y170" s="387">
        <f>IF(G170="","",SUMIFS(INP_EOMDATA!W$4:W$2503,INP_EOMDATA!$F$4:$F$2503,$A170))</f>
        <v>1</v>
      </c>
      <c r="Z170" s="393">
        <f>IF(G170="","",SUMIFS(INP_EOMDATA!X$4:X$2503,INP_EOMDATA!$F$4:$F$2503,$A170))</f>
        <v>0</v>
      </c>
      <c r="AA170" s="393">
        <f>IF(G170="","",SUMIFS(INP_EOMDATA!Y$4:Y$2503,INP_EOMDATA!$F$4:$F$2503,$A170))</f>
        <v>0</v>
      </c>
      <c r="AB170" s="393">
        <f>IF(G170="","",SUMIFS(INP_EOMDATA!Z$4:Z$2503,INP_EOMDATA!$F$4:$F$2503,$A170))</f>
        <v>0</v>
      </c>
      <c r="AC170" s="393">
        <f>IF(G170="","",SUMIFS(WORKSHEET_VC!AR$5:AR$73,WORKSHEET_VC!$AN$5:$AN$73,$G170))</f>
        <v>700</v>
      </c>
      <c r="AD170" s="393">
        <f t="shared" si="44"/>
        <v>33.333333333333336</v>
      </c>
      <c r="AE170" s="393">
        <f t="shared" si="45"/>
        <v>9999999</v>
      </c>
      <c r="AF170" s="393">
        <f t="shared" si="46"/>
        <v>-700</v>
      </c>
      <c r="AG170" s="15">
        <v>83</v>
      </c>
      <c r="AM170" s="32">
        <f>IF(G170="","",COUNTIF(G135:G189,"&lt;"&amp;G170)+1)</f>
        <v>34</v>
      </c>
      <c r="AN170" s="32">
        <f>IFERROR(RANK(T170,T135:T188,0)+(AM170/100),"")</f>
        <v>42.34</v>
      </c>
      <c r="AO170" s="32">
        <f>IFERROR(RANK(AD170,AD135:AD188,1)+(AM170/100),"")</f>
        <v>6.34</v>
      </c>
      <c r="AP170" s="32">
        <f>IFERROR(RANK(AE170,AE135:AE188,1)+(AM170/100),"")</f>
        <v>42.34</v>
      </c>
      <c r="AR170" s="32">
        <f>IF(G170="","",COUNTIFS(C135:C188,C170,AM135:AM188,"&lt;"&amp;AM170)+1)</f>
        <v>4</v>
      </c>
      <c r="AS170" s="32">
        <f>IF(G170="","",COUNTIFS(C135:C188,C170,AN135:AN188,"&lt;"&amp;AN170)+1)</f>
        <v>6</v>
      </c>
      <c r="AT170" s="32">
        <f>IF(G170="","",COUNTIFS(C135:C188,C170,AO135:AO188,"&lt;"&amp;AO170)+1)</f>
        <v>1</v>
      </c>
      <c r="AU170" s="32">
        <f>IF(G170="","",COUNTIFS(C135:C188,C170,AP135:AP188,"&lt;"&amp;AP170)+1)</f>
        <v>6</v>
      </c>
      <c r="AV170" s="32">
        <f>IF(G170="","",SUMIF(AR134:AU134,$AV$3,AR170:AU170))</f>
        <v>0</v>
      </c>
      <c r="AX170" s="32">
        <f>IF(G170="","",COUNTIFS(D135:D188,D170,AM135:AM188,"&lt;"&amp;AM170)+1)</f>
        <v>34</v>
      </c>
      <c r="AY170" s="32">
        <f>IF(G170="","",COUNTIFS(D135:D188,D170,AN135:AN188,"&lt;"&amp;AN170)+1)</f>
        <v>45</v>
      </c>
      <c r="AZ170" s="32">
        <f>IF(G170="","",COUNTIFS(D135:D188,D170,AO135:AO188,"&lt;"&amp;AO170)+1)</f>
        <v>7</v>
      </c>
      <c r="BA170" s="32">
        <f>IF(G170="","",COUNTIFS(D135:D188,D170,AP135:AP188,"&lt;"&amp;AP170)+1)</f>
        <v>45</v>
      </c>
      <c r="BB170" s="32">
        <f>IF(M170="","",SUMIF(AX134:BA134,$BB$3,AX170:BA170))</f>
        <v>45</v>
      </c>
    </row>
    <row r="171" spans="1:54" ht="15.5" x14ac:dyDescent="0.35">
      <c r="A171" t="str">
        <f t="shared" si="47"/>
        <v>CarGurus.com-Audi Escondido</v>
      </c>
      <c r="B171" t="str">
        <f t="shared" si="48"/>
        <v>CarGurus.com</v>
      </c>
      <c r="C171" t="str">
        <f>IFERROR(VLOOKUP(G171,KEY!$D$6:$F$76,2,),"")</f>
        <v>Audi</v>
      </c>
      <c r="D171" t="str">
        <f>IFERROR(VLOOKUP(G171,KEY!$D$6:$F$76,3,),"")</f>
        <v>PAG WEST</v>
      </c>
      <c r="E171" t="str">
        <f t="shared" si="49"/>
        <v>CarGurus.com-Audi-0</v>
      </c>
      <c r="F171" t="str">
        <f t="shared" si="50"/>
        <v>CarGurus.com-PAG WEST-7</v>
      </c>
      <c r="G171" s="377" t="s">
        <v>131</v>
      </c>
      <c r="H171" s="386">
        <f>IF(G171="","",SUMIFS(INP_EOMDATA!I$4:I$2503,INP_EOMDATA!$F$4:$F$2503,$A171))</f>
        <v>0</v>
      </c>
      <c r="I171" s="387">
        <f>IF(G171="","",SUMIFS(INP_EOMDATA!J$4:J$2503,INP_EOMDATA!$F$4:$F$2503,$A171))</f>
        <v>0</v>
      </c>
      <c r="J171" s="388"/>
      <c r="K171" s="389"/>
      <c r="L171" s="387">
        <f>IF(G171="","",SUMIFS(INP_EOMDATA!K$4:K$2503,INP_EOMDATA!$F$4:$F$2503,$A171))</f>
        <v>14</v>
      </c>
      <c r="M171" s="390">
        <f>IF(G171="","",SUMIFS(INP_EOMDATA!L$4:L$2503,INP_EOMDATA!$F$4:$F$2503,$A171))</f>
        <v>0</v>
      </c>
      <c r="N171" s="391"/>
      <c r="O171" s="386">
        <f>IF(G171="","",SUMIFS(INP_EOMDATA!M$4:M$2503,INP_EOMDATA!$F$4:$F$2503,$A171))</f>
        <v>0</v>
      </c>
      <c r="P171" s="387">
        <f>IF(G171="","",SUMIFS(INP_EOMDATA!N$4:N$2503,INP_EOMDATA!$F$4:$F$2503,$A171)-O171)</f>
        <v>14</v>
      </c>
      <c r="Q171" s="387">
        <f>IF(G171="","",SUMIFS(INP_EOMDATA!O$4:O$2503,INP_EOMDATA!$F$4:$F$2503,$A171))</f>
        <v>0</v>
      </c>
      <c r="R171" s="387">
        <f>IF(G171="","",SUMIFS(INP_EOMDATA!P$4:P$2503,INP_EOMDATA!$F$4:$F$2503,$A171))</f>
        <v>0</v>
      </c>
      <c r="S171" s="387">
        <f>IF(G171="","",SUMIFS(INP_EOMDATA!Q$4:Q$2503,INP_EOMDATA!$F$4:$F$2503,$A171))</f>
        <v>3</v>
      </c>
      <c r="T171" s="392">
        <f>IF(G171="","",SUMIFS(INP_EOMDATA!R$4:R$2503,INP_EOMDATA!$F$4:$F$2503,$A171))</f>
        <v>0.21428571428571427</v>
      </c>
      <c r="U171" s="386">
        <f>IF(G171="","",SUMIFS(INP_EOMDATA!S$4:S$2503,INP_EOMDATA!$F$4:$F$2503,$A171))</f>
        <v>0</v>
      </c>
      <c r="V171" s="392">
        <f>IF(G171="","",SUMIFS(INP_EOMDATA!T$4:T$2503,INP_EOMDATA!$F$4:$F$2503,$A171))</f>
        <v>0</v>
      </c>
      <c r="W171" s="387">
        <f>IF(G171="","",SUMIFS(INP_EOMDATA!U$4:U$2503,INP_EOMDATA!$F$4:$F$2503,$A171))</f>
        <v>3</v>
      </c>
      <c r="X171" s="392">
        <f>IF(G171="","",SUMIFS(INP_EOMDATA!V$4:V$2503,INP_EOMDATA!$F$4:$F$2503,$A171))</f>
        <v>0.21428571428571427</v>
      </c>
      <c r="Y171" s="387">
        <f>IF(G171="","",SUMIFS(INP_EOMDATA!W$4:W$2503,INP_EOMDATA!$F$4:$F$2503,$A171))</f>
        <v>3</v>
      </c>
      <c r="Z171" s="393">
        <f>IF(G171="","",SUMIFS(INP_EOMDATA!X$4:X$2503,INP_EOMDATA!$F$4:$F$2503,$A171))</f>
        <v>1072</v>
      </c>
      <c r="AA171" s="393">
        <f>IF(G171="","",SUMIFS(INP_EOMDATA!Y$4:Y$2503,INP_EOMDATA!$F$4:$F$2503,$A171))</f>
        <v>1780</v>
      </c>
      <c r="AB171" s="393">
        <f>IF(G171="","",SUMIFS(INP_EOMDATA!Z$4:Z$2503,INP_EOMDATA!$F$4:$F$2503,$A171))</f>
        <v>2851.6666666666601</v>
      </c>
      <c r="AC171" s="393">
        <f>IF(G171="","",SUMIFS(WORKSHEET_VC!AR$5:AR$73,WORKSHEET_VC!$AN$5:$AN$73,$G171))</f>
        <v>700</v>
      </c>
      <c r="AD171" s="393">
        <f t="shared" si="44"/>
        <v>50</v>
      </c>
      <c r="AE171" s="393">
        <f t="shared" si="45"/>
        <v>233.33333333333334</v>
      </c>
      <c r="AF171" s="393">
        <f t="shared" si="46"/>
        <v>2151.6666666666601</v>
      </c>
      <c r="AG171" s="15">
        <v>27</v>
      </c>
      <c r="AM171" s="32">
        <f>IF(G171="","",COUNTIF(G135:G189,"&lt;"&amp;G171)+1)</f>
        <v>4</v>
      </c>
      <c r="AN171" s="32">
        <f>IFERROR(RANK(T171,T135:T188,0)+(AM171/100),"")</f>
        <v>6.04</v>
      </c>
      <c r="AO171" s="32">
        <f>IFERROR(RANK(AD171,AD135:AD188,1)+(AM171/100),"")</f>
        <v>27.04</v>
      </c>
      <c r="AP171" s="32">
        <f>IFERROR(RANK(AE171,AE135:AE188,1)+(AM171/100),"")</f>
        <v>7.04</v>
      </c>
      <c r="AR171" s="32">
        <f>IF(G171="","",COUNTIFS(C135:C188,C171,AM135:AM188,"&lt;"&amp;AM171)+1)</f>
        <v>2</v>
      </c>
      <c r="AS171" s="32">
        <f>IF(G171="","",COUNTIFS(C135:C188,C171,AN135:AN188,"&lt;"&amp;AN171)+1)</f>
        <v>2</v>
      </c>
      <c r="AT171" s="32">
        <f>IF(G171="","",COUNTIFS(C135:C188,C171,AO135:AO188,"&lt;"&amp;AO171)+1)</f>
        <v>4</v>
      </c>
      <c r="AU171" s="32">
        <f>IF(G171="","",COUNTIFS(C135:C188,C171,AP135:AP188,"&lt;"&amp;AP171)+1)</f>
        <v>1</v>
      </c>
      <c r="AV171" s="32">
        <f>IF(G171="","",SUMIF(AR134:AU134,$AV$3,AR171:AU171))</f>
        <v>0</v>
      </c>
      <c r="AX171" s="32">
        <f>IF(G171="","",COUNTIFS(D135:D188,D171,AM135:AM188,"&lt;"&amp;AM171)+1)</f>
        <v>4</v>
      </c>
      <c r="AY171" s="32">
        <f>IF(G171="","",COUNTIFS(D135:D188,D171,AN135:AN188,"&lt;"&amp;AN171)+1)</f>
        <v>6</v>
      </c>
      <c r="AZ171" s="32">
        <f>IF(G171="","",COUNTIFS(D135:D188,D171,AO135:AO188,"&lt;"&amp;AO171)+1)</f>
        <v>27</v>
      </c>
      <c r="BA171" s="32">
        <f>IF(G171="","",COUNTIFS(D135:D188,D171,AP135:AP188,"&lt;"&amp;AP171)+1)</f>
        <v>7</v>
      </c>
      <c r="BB171" s="32">
        <f>IF(M171="","",SUMIF(AX134:BA134,$BB$3,AX171:BA171))</f>
        <v>7</v>
      </c>
    </row>
    <row r="172" spans="1:54" x14ac:dyDescent="0.35">
      <c r="A172" t="str">
        <f t="shared" si="47"/>
        <v>CarGurus.com-Lincoln South Coast</v>
      </c>
      <c r="B172" t="str">
        <f t="shared" si="48"/>
        <v>CarGurus.com</v>
      </c>
      <c r="C172" t="str">
        <f>IFERROR(VLOOKUP(G172,KEY!$D$6:$F$76,2,),"")</f>
        <v>Lincoln</v>
      </c>
      <c r="D172" t="str">
        <f>IFERROR(VLOOKUP(G172,KEY!$D$6:$F$76,3,),"")</f>
        <v>PAG WEST</v>
      </c>
      <c r="E172" t="str">
        <f t="shared" si="49"/>
        <v>CarGurus.com-Lincoln-0</v>
      </c>
      <c r="F172" t="str">
        <f t="shared" si="50"/>
        <v>CarGurus.com-PAG WEST-12</v>
      </c>
      <c r="G172" t="s">
        <v>132</v>
      </c>
      <c r="H172" s="386">
        <f>IF(G172="","",SUMIFS(INP_EOMDATA!I$4:I$2503,INP_EOMDATA!$F$4:$F$2503,$A172))</f>
        <v>0</v>
      </c>
      <c r="I172" s="387">
        <f>IF(G172="","",SUMIFS(INP_EOMDATA!J$4:J$2503,INP_EOMDATA!$F$4:$F$2503,$A172))</f>
        <v>5</v>
      </c>
      <c r="J172" s="388"/>
      <c r="K172" s="389"/>
      <c r="L172" s="387">
        <f>IF(G172="","",SUMIFS(INP_EOMDATA!K$4:K$2503,INP_EOMDATA!$F$4:$F$2503,$A172))</f>
        <v>15</v>
      </c>
      <c r="M172" s="390">
        <f>IF(G172="","",SUMIFS(INP_EOMDATA!L$4:L$2503,INP_EOMDATA!$F$4:$F$2503,$A172))</f>
        <v>4</v>
      </c>
      <c r="N172" s="391"/>
      <c r="O172" s="386">
        <f>IF(G172="","",SUMIFS(INP_EOMDATA!M$4:M$2503,INP_EOMDATA!$F$4:$F$2503,$A172))</f>
        <v>0</v>
      </c>
      <c r="P172" s="387">
        <f>IF(G172="","",SUMIFS(INP_EOMDATA!N$4:N$2503,INP_EOMDATA!$F$4:$F$2503,$A172)-O172)</f>
        <v>24</v>
      </c>
      <c r="Q172" s="387">
        <f>IF(G172="","",SUMIFS(INP_EOMDATA!O$4:O$2503,INP_EOMDATA!$F$4:$F$2503,$A172))</f>
        <v>0</v>
      </c>
      <c r="R172" s="387">
        <f>IF(G172="","",SUMIFS(INP_EOMDATA!P$4:P$2503,INP_EOMDATA!$F$4:$F$2503,$A172))</f>
        <v>2</v>
      </c>
      <c r="S172" s="387">
        <f>IF(G172="","",SUMIFS(INP_EOMDATA!Q$4:Q$2503,INP_EOMDATA!$F$4:$F$2503,$A172))</f>
        <v>2</v>
      </c>
      <c r="T172" s="392">
        <f>IF(G172="","",SUMIFS(INP_EOMDATA!R$4:R$2503,INP_EOMDATA!$F$4:$F$2503,$A172))</f>
        <v>8.3333333333333301E-2</v>
      </c>
      <c r="U172" s="386">
        <f>IF(G172="","",SUMIFS(INP_EOMDATA!S$4:S$2503,INP_EOMDATA!$F$4:$F$2503,$A172))</f>
        <v>3</v>
      </c>
      <c r="V172" s="392">
        <f>IF(G172="","",SUMIFS(INP_EOMDATA!T$4:T$2503,INP_EOMDATA!$F$4:$F$2503,$A172))</f>
        <v>0.125</v>
      </c>
      <c r="W172" s="387">
        <f>IF(G172="","",SUMIFS(INP_EOMDATA!U$4:U$2503,INP_EOMDATA!$F$4:$F$2503,$A172))</f>
        <v>3</v>
      </c>
      <c r="X172" s="392">
        <f>IF(G172="","",SUMIFS(INP_EOMDATA!V$4:V$2503,INP_EOMDATA!$F$4:$F$2503,$A172))</f>
        <v>0.125</v>
      </c>
      <c r="Y172" s="387">
        <f>IF(G172="","",SUMIFS(INP_EOMDATA!W$4:W$2503,INP_EOMDATA!$F$4:$F$2503,$A172))</f>
        <v>1</v>
      </c>
      <c r="Z172" s="393">
        <f>IF(G172="","",SUMIFS(INP_EOMDATA!X$4:X$2503,INP_EOMDATA!$F$4:$F$2503,$A172))</f>
        <v>-5896.51</v>
      </c>
      <c r="AA172" s="393">
        <f>IF(G172="","",SUMIFS(INP_EOMDATA!Y$4:Y$2503,INP_EOMDATA!$F$4:$F$2503,$A172))</f>
        <v>2847</v>
      </c>
      <c r="AB172" s="393">
        <f>IF(G172="","",SUMIFS(INP_EOMDATA!Z$4:Z$2503,INP_EOMDATA!$F$4:$F$2503,$A172))</f>
        <v>-3049.51</v>
      </c>
      <c r="AC172" s="393">
        <f>IF(G172="","",SUMIFS(WORKSHEET_VC!AR$5:AR$73,WORKSHEET_VC!$AN$5:$AN$73,$G172))</f>
        <v>600</v>
      </c>
      <c r="AD172" s="393">
        <f t="shared" si="44"/>
        <v>25</v>
      </c>
      <c r="AE172" s="393">
        <f t="shared" si="45"/>
        <v>300</v>
      </c>
      <c r="AF172" s="393">
        <f t="shared" si="46"/>
        <v>-3649.51</v>
      </c>
      <c r="AG172" s="15">
        <v>61</v>
      </c>
      <c r="AM172" s="32">
        <f>IF(G172="","",COUNTIF(G135:G189,"&lt;"&amp;G172)+1)</f>
        <v>29</v>
      </c>
      <c r="AN172" s="32">
        <f>IFERROR(RANK(T172,T135:T188,0)+(AM172/100),"")</f>
        <v>29.29</v>
      </c>
      <c r="AO172" s="32">
        <f>IFERROR(RANK(AD172,AD135:AD188,1)+(AM172/100),"")</f>
        <v>3.29</v>
      </c>
      <c r="AP172" s="32">
        <f>IFERROR(RANK(AE172,AE135:AE188,1)+(AM172/100),"")</f>
        <v>12.29</v>
      </c>
      <c r="AR172" s="32">
        <f>IF(G172="","",COUNTIFS(C135:C188,C172,AM135:AM188,"&lt;"&amp;AM172)+1)</f>
        <v>1</v>
      </c>
      <c r="AS172" s="32">
        <f>IF(G172="","",COUNTIFS(C135:C188,C172,AN135:AN188,"&lt;"&amp;AN172)+1)</f>
        <v>1</v>
      </c>
      <c r="AT172" s="32">
        <f>IF(G172="","",COUNTIFS(C135:C188,C172,AO135:AO188,"&lt;"&amp;AO172)+1)</f>
        <v>1</v>
      </c>
      <c r="AU172" s="32">
        <f>IF(G172="","",COUNTIFS(C135:C188,C172,AP135:AP188,"&lt;"&amp;AP172)+1)</f>
        <v>1</v>
      </c>
      <c r="AV172" s="32">
        <f>IF(G172="","",SUMIF(AR134:AU134,$AV$3,AR172:AU172))</f>
        <v>0</v>
      </c>
      <c r="AX172" s="32">
        <f>IF(G172="","",COUNTIFS(D135:D188,D172,AM135:AM188,"&lt;"&amp;AM172)+1)</f>
        <v>29</v>
      </c>
      <c r="AY172" s="32">
        <f>IF(G172="","",COUNTIFS(D135:D188,D172,AN135:AN188,"&lt;"&amp;AN172)+1)</f>
        <v>29</v>
      </c>
      <c r="AZ172" s="32">
        <f>IF(G172="","",COUNTIFS(D135:D188,D172,AO135:AO188,"&lt;"&amp;AO172)+1)</f>
        <v>3</v>
      </c>
      <c r="BA172" s="32">
        <f>IF(G172="","",COUNTIFS(D135:D188,D172,AP135:AP188,"&lt;"&amp;AP172)+1)</f>
        <v>12</v>
      </c>
      <c r="BB172" s="32">
        <f>IF(M172="","",SUMIF(AX134:BA134,$BB$3,AX172:BA172))</f>
        <v>12</v>
      </c>
    </row>
    <row r="173" spans="1:54" x14ac:dyDescent="0.35">
      <c r="A173" t="str">
        <f t="shared" si="47"/>
        <v>CarGurus.com-MINI of Tempe</v>
      </c>
      <c r="B173" t="str">
        <f t="shared" si="48"/>
        <v>CarGurus.com</v>
      </c>
      <c r="C173" t="str">
        <f>IFERROR(VLOOKUP(G173,KEY!$D$6:$F$76,2,),"")</f>
        <v>MINI</v>
      </c>
      <c r="D173" t="str">
        <f>IFERROR(VLOOKUP(G173,KEY!$D$6:$F$76,3,),"")</f>
        <v>PAG WEST</v>
      </c>
      <c r="E173" t="str">
        <f t="shared" si="49"/>
        <v>CarGurus.com-MINI-0</v>
      </c>
      <c r="F173" t="str">
        <f t="shared" si="50"/>
        <v>CarGurus.com-PAG WEST-46</v>
      </c>
      <c r="G173" s="395" t="s">
        <v>105</v>
      </c>
      <c r="H173" s="386">
        <f>IF(G173="","",SUMIFS(INP_EOMDATA!I$4:I$2503,INP_EOMDATA!$F$4:$F$2503,$A173))</f>
        <v>0</v>
      </c>
      <c r="I173" s="387">
        <f>IF(G173="","",SUMIFS(INP_EOMDATA!J$4:J$2503,INP_EOMDATA!$F$4:$F$2503,$A173))</f>
        <v>0</v>
      </c>
      <c r="J173" s="388"/>
      <c r="K173" s="389"/>
      <c r="L173" s="387">
        <f>IF(G173="","",SUMIFS(INP_EOMDATA!K$4:K$2503,INP_EOMDATA!$F$4:$F$2503,$A173))</f>
        <v>3</v>
      </c>
      <c r="M173" s="390">
        <f>IF(G173="","",SUMIFS(INP_EOMDATA!L$4:L$2503,INP_EOMDATA!$F$4:$F$2503,$A173))</f>
        <v>0</v>
      </c>
      <c r="N173" s="391"/>
      <c r="O173" s="386">
        <f>IF(G173="","",SUMIFS(INP_EOMDATA!M$4:M$2503,INP_EOMDATA!$F$4:$F$2503,$A173))</f>
        <v>0</v>
      </c>
      <c r="P173" s="387">
        <f>IF(G173="","",SUMIFS(INP_EOMDATA!N$4:N$2503,INP_EOMDATA!$F$4:$F$2503,$A173)-O173)</f>
        <v>3</v>
      </c>
      <c r="Q173" s="387">
        <f>IF(G173="","",SUMIFS(INP_EOMDATA!O$4:O$2503,INP_EOMDATA!$F$4:$F$2503,$A173))</f>
        <v>0</v>
      </c>
      <c r="R173" s="387">
        <f>IF(G173="","",SUMIFS(INP_EOMDATA!P$4:P$2503,INP_EOMDATA!$F$4:$F$2503,$A173))</f>
        <v>0</v>
      </c>
      <c r="S173" s="387">
        <f>IF(G173="","",SUMIFS(INP_EOMDATA!Q$4:Q$2503,INP_EOMDATA!$F$4:$F$2503,$A173))</f>
        <v>0</v>
      </c>
      <c r="T173" s="392">
        <f>IF(G173="","",SUMIFS(INP_EOMDATA!R$4:R$2503,INP_EOMDATA!$F$4:$F$2503,$A173))</f>
        <v>0</v>
      </c>
      <c r="U173" s="386">
        <f>IF(G173="","",SUMIFS(INP_EOMDATA!S$4:S$2503,INP_EOMDATA!$F$4:$F$2503,$A173))</f>
        <v>0</v>
      </c>
      <c r="V173" s="392">
        <f>IF(G173="","",SUMIFS(INP_EOMDATA!T$4:T$2503,INP_EOMDATA!$F$4:$F$2503,$A173))</f>
        <v>0</v>
      </c>
      <c r="W173" s="387">
        <f>IF(G173="","",SUMIFS(INP_EOMDATA!U$4:U$2503,INP_EOMDATA!$F$4:$F$2503,$A173))</f>
        <v>1</v>
      </c>
      <c r="X173" s="392">
        <f>IF(G173="","",SUMIFS(INP_EOMDATA!V$4:V$2503,INP_EOMDATA!$F$4:$F$2503,$A173))</f>
        <v>0.33333333333333331</v>
      </c>
      <c r="Y173" s="387">
        <f>IF(G173="","",SUMIFS(INP_EOMDATA!W$4:W$2503,INP_EOMDATA!$F$4:$F$2503,$A173))</f>
        <v>1</v>
      </c>
      <c r="Z173" s="393">
        <f>IF(G173="","",SUMIFS(INP_EOMDATA!X$4:X$2503,INP_EOMDATA!$F$4:$F$2503,$A173))</f>
        <v>0</v>
      </c>
      <c r="AA173" s="393">
        <f>IF(G173="","",SUMIFS(INP_EOMDATA!Y$4:Y$2503,INP_EOMDATA!$F$4:$F$2503,$A173))</f>
        <v>0</v>
      </c>
      <c r="AB173" s="393">
        <f>IF(G173="","",SUMIFS(INP_EOMDATA!Z$4:Z$2503,INP_EOMDATA!$F$4:$F$2503,$A173))</f>
        <v>0</v>
      </c>
      <c r="AC173" s="393">
        <f>IF(G173="","",SUMIFS(WORKSHEET_VC!AR$5:AR$73,WORKSHEET_VC!$AN$5:$AN$73,$G173))</f>
        <v>500</v>
      </c>
      <c r="AD173" s="393">
        <f t="shared" si="44"/>
        <v>166.66666666666666</v>
      </c>
      <c r="AE173" s="393">
        <f t="shared" si="45"/>
        <v>9999999</v>
      </c>
      <c r="AF173" s="393">
        <f t="shared" si="46"/>
        <v>-500</v>
      </c>
      <c r="AG173" s="15">
        <v>8</v>
      </c>
      <c r="AM173" s="32">
        <f>IF(G173="","",COUNTIF(G135:G189,"&lt;"&amp;G173)+1)</f>
        <v>36</v>
      </c>
      <c r="AN173" s="32">
        <f>IFERROR(RANK(T173,T135:T188,0)+(AM173/100),"")</f>
        <v>42.36</v>
      </c>
      <c r="AO173" s="32">
        <f>IFERROR(RANK(AD173,AD135:AD188,1)+(AM173/100),"")</f>
        <v>45.36</v>
      </c>
      <c r="AP173" s="32">
        <f>IFERROR(RANK(AE173,AE135:AE188,1)+(AM173/100),"")</f>
        <v>42.36</v>
      </c>
      <c r="AR173" s="32">
        <f>IF(G173="","",COUNTIFS(C135:C188,C173,AM135:AM188,"&lt;"&amp;AM173)+1)</f>
        <v>6</v>
      </c>
      <c r="AS173" s="32">
        <f>IF(G173="","",COUNTIFS(C135:C188,C173,AN135:AN188,"&lt;"&amp;AN173)+1)</f>
        <v>7</v>
      </c>
      <c r="AT173" s="32">
        <f>IF(G173="","",COUNTIFS(C135:C188,C173,AO135:AO188,"&lt;"&amp;AO173)+1)</f>
        <v>7</v>
      </c>
      <c r="AU173" s="32">
        <f>IF(G173="","",COUNTIFS(C135:C188,C173,AP135:AP188,"&lt;"&amp;AP173)+1)</f>
        <v>7</v>
      </c>
      <c r="AV173" s="32">
        <f>IF(G173="","",SUMIF(AR134:AU134,$AV$3,AR173:AU173))</f>
        <v>0</v>
      </c>
      <c r="AX173" s="32">
        <f>IF(G173="","",COUNTIFS(D135:D188,D173,AM135:AM188,"&lt;"&amp;AM173)+1)</f>
        <v>36</v>
      </c>
      <c r="AY173" s="32">
        <f>IF(G173="","",COUNTIFS(D135:D188,D173,AN135:AN188,"&lt;"&amp;AN173)+1)</f>
        <v>46</v>
      </c>
      <c r="AZ173" s="32">
        <f>IF(G173="","",COUNTIFS(D135:D188,D173,AO135:AO188,"&lt;"&amp;AO173)+1)</f>
        <v>45</v>
      </c>
      <c r="BA173" s="32">
        <f>IF(G173="","",COUNTIFS(D135:D188,D173,AP135:AP188,"&lt;"&amp;AP173)+1)</f>
        <v>46</v>
      </c>
      <c r="BB173" s="32">
        <f>IF(M173="","",SUMIF(AX134:BA134,$BB$3,AX173:BA173))</f>
        <v>46</v>
      </c>
    </row>
    <row r="174" spans="1:54" x14ac:dyDescent="0.35">
      <c r="A174" t="str">
        <f t="shared" si="47"/>
        <v>CarGurus.com-Mini of Austin</v>
      </c>
      <c r="B174" t="str">
        <f t="shared" si="48"/>
        <v>CarGurus.com</v>
      </c>
      <c r="C174" t="str">
        <f>IFERROR(VLOOKUP(G174,KEY!$D$6:$F$76,2,),"")</f>
        <v>MINI</v>
      </c>
      <c r="D174" t="str">
        <f>IFERROR(VLOOKUP(G174,KEY!$D$6:$F$76,3,),"")</f>
        <v>PAG WEST</v>
      </c>
      <c r="E174" t="str">
        <f t="shared" si="49"/>
        <v>CarGurus.com-MINI-0</v>
      </c>
      <c r="F174" t="str">
        <f t="shared" si="50"/>
        <v>CarGurus.com-PAG WEST-3</v>
      </c>
      <c r="G174" t="s">
        <v>107</v>
      </c>
      <c r="H174" s="386">
        <f>IF(G174="","",SUMIFS(INP_EOMDATA!I$4:I$2503,INP_EOMDATA!$F$4:$F$2503,$A174))</f>
        <v>0</v>
      </c>
      <c r="I174" s="387">
        <f>IF(G174="","",SUMIFS(INP_EOMDATA!J$4:J$2503,INP_EOMDATA!$F$4:$F$2503,$A174))</f>
        <v>0</v>
      </c>
      <c r="J174" s="388"/>
      <c r="K174" s="389"/>
      <c r="L174" s="387">
        <f>IF(G174="","",SUMIFS(INP_EOMDATA!K$4:K$2503,INP_EOMDATA!$F$4:$F$2503,$A174))</f>
        <v>11</v>
      </c>
      <c r="M174" s="390">
        <f>IF(G174="","",SUMIFS(INP_EOMDATA!L$4:L$2503,INP_EOMDATA!$F$4:$F$2503,$A174))</f>
        <v>0</v>
      </c>
      <c r="N174" s="391"/>
      <c r="O174" s="386">
        <f>IF(G174="","",SUMIFS(INP_EOMDATA!M$4:M$2503,INP_EOMDATA!$F$4:$F$2503,$A174))</f>
        <v>0</v>
      </c>
      <c r="P174" s="387">
        <f>IF(G174="","",SUMIFS(INP_EOMDATA!N$4:N$2503,INP_EOMDATA!$F$4:$F$2503,$A174)-O174)</f>
        <v>11</v>
      </c>
      <c r="Q174" s="387">
        <f>IF(G174="","",SUMIFS(INP_EOMDATA!O$4:O$2503,INP_EOMDATA!$F$4:$F$2503,$A174))</f>
        <v>0</v>
      </c>
      <c r="R174" s="387">
        <f>IF(G174="","",SUMIFS(INP_EOMDATA!P$4:P$2503,INP_EOMDATA!$F$4:$F$2503,$A174))</f>
        <v>0</v>
      </c>
      <c r="S174" s="387">
        <f>IF(G174="","",SUMIFS(INP_EOMDATA!Q$4:Q$2503,INP_EOMDATA!$F$4:$F$2503,$A174))</f>
        <v>3</v>
      </c>
      <c r="T174" s="392">
        <f>IF(G174="","",SUMIFS(INP_EOMDATA!R$4:R$2503,INP_EOMDATA!$F$4:$F$2503,$A174))</f>
        <v>0.27272727272727271</v>
      </c>
      <c r="U174" s="386">
        <f>IF(G174="","",SUMIFS(INP_EOMDATA!S$4:S$2503,INP_EOMDATA!$F$4:$F$2503,$A174))</f>
        <v>0</v>
      </c>
      <c r="V174" s="392">
        <f>IF(G174="","",SUMIFS(INP_EOMDATA!T$4:T$2503,INP_EOMDATA!$F$4:$F$2503,$A174))</f>
        <v>0</v>
      </c>
      <c r="W174" s="387">
        <f>IF(G174="","",SUMIFS(INP_EOMDATA!U$4:U$2503,INP_EOMDATA!$F$4:$F$2503,$A174))</f>
        <v>3</v>
      </c>
      <c r="X174" s="392">
        <f>IF(G174="","",SUMIFS(INP_EOMDATA!V$4:V$2503,INP_EOMDATA!$F$4:$F$2503,$A174))</f>
        <v>0.27272727272727271</v>
      </c>
      <c r="Y174" s="387">
        <f>IF(G174="","",SUMIFS(INP_EOMDATA!W$4:W$2503,INP_EOMDATA!$F$4:$F$2503,$A174))</f>
        <v>3</v>
      </c>
      <c r="Z174" s="393">
        <f>IF(G174="","",SUMIFS(INP_EOMDATA!X$4:X$2503,INP_EOMDATA!$F$4:$F$2503,$A174))</f>
        <v>290.666666666666</v>
      </c>
      <c r="AA174" s="393">
        <f>IF(G174="","",SUMIFS(INP_EOMDATA!Y$4:Y$2503,INP_EOMDATA!$F$4:$F$2503,$A174))</f>
        <v>428</v>
      </c>
      <c r="AB174" s="393">
        <f>IF(G174="","",SUMIFS(INP_EOMDATA!Z$4:Z$2503,INP_EOMDATA!$F$4:$F$2503,$A174))</f>
        <v>718.66666666666595</v>
      </c>
      <c r="AC174" s="393">
        <f>IF(G174="","",SUMIFS(WORKSHEET_VC!AR$5:AR$73,WORKSHEET_VC!$AN$5:$AN$73,$G174))</f>
        <v>500</v>
      </c>
      <c r="AD174" s="393">
        <f t="shared" si="44"/>
        <v>45.454545454545453</v>
      </c>
      <c r="AE174" s="393">
        <f t="shared" si="45"/>
        <v>166.66666666666666</v>
      </c>
      <c r="AF174" s="393">
        <f t="shared" si="46"/>
        <v>218.66666666666595</v>
      </c>
      <c r="AG174" s="15">
        <v>45</v>
      </c>
      <c r="AM174" s="32">
        <f>IF(G174="","",COUNTIF(G135:G189,"&lt;"&amp;G174)+1)</f>
        <v>33</v>
      </c>
      <c r="AN174" s="32">
        <f>IFERROR(RANK(T174,T135:T188,0)+(AM174/100),"")</f>
        <v>1.33</v>
      </c>
      <c r="AO174" s="32">
        <f>IFERROR(RANK(AD174,AD135:AD188,1)+(AM174/100),"")</f>
        <v>22.33</v>
      </c>
      <c r="AP174" s="32">
        <f>IFERROR(RANK(AE174,AE135:AE188,1)+(AM174/100),"")</f>
        <v>3.33</v>
      </c>
      <c r="AR174" s="32">
        <f>IF(G174="","",COUNTIFS(C135:C188,C174,AM135:AM188,"&lt;"&amp;AM174)+1)</f>
        <v>3</v>
      </c>
      <c r="AS174" s="32">
        <f>IF(G174="","",COUNTIFS(C135:C188,C174,AN135:AN188,"&lt;"&amp;AN174)+1)</f>
        <v>1</v>
      </c>
      <c r="AT174" s="32">
        <f>IF(G174="","",COUNTIFS(C135:C188,C174,AO135:AO188,"&lt;"&amp;AO174)+1)</f>
        <v>3</v>
      </c>
      <c r="AU174" s="32">
        <f>IF(G174="","",COUNTIFS(C135:C188,C174,AP135:AP188,"&lt;"&amp;AP174)+1)</f>
        <v>2</v>
      </c>
      <c r="AV174" s="32">
        <f>IF(G174="","",SUMIF(AR134:AU134,$AV$3,AR174:AU174))</f>
        <v>0</v>
      </c>
      <c r="AX174" s="32">
        <f>IF(G174="","",COUNTIFS(D135:D188,D174,AM135:AM188,"&lt;"&amp;AM174)+1)</f>
        <v>33</v>
      </c>
      <c r="AY174" s="32">
        <f>IF(G174="","",COUNTIFS(D135:D188,D174,AN135:AN188,"&lt;"&amp;AN174)+1)</f>
        <v>1</v>
      </c>
      <c r="AZ174" s="32">
        <f>IF(G174="","",COUNTIFS(D135:D188,D174,AO135:AO188,"&lt;"&amp;AO174)+1)</f>
        <v>22</v>
      </c>
      <c r="BA174" s="32">
        <f>IF(G174="","",COUNTIFS(D135:D188,D174,AP135:AP188,"&lt;"&amp;AP174)+1)</f>
        <v>3</v>
      </c>
      <c r="BB174" s="32">
        <f>IF(M174="","",SUMIF(AX134:BA134,$BB$3,AX174:BA174))</f>
        <v>3</v>
      </c>
    </row>
    <row r="175" spans="1:54" x14ac:dyDescent="0.35">
      <c r="A175" t="str">
        <f t="shared" si="47"/>
        <v>CarGurus.com-Lamborghini North Scottsdale</v>
      </c>
      <c r="B175" t="str">
        <f t="shared" si="48"/>
        <v>CarGurus.com</v>
      </c>
      <c r="C175" t="str">
        <f>IFERROR(VLOOKUP(G175,KEY!$D$6:$F$76,2,),"")</f>
        <v>Ultra</v>
      </c>
      <c r="D175" t="str">
        <f>IFERROR(VLOOKUP(G175,KEY!$D$6:$F$76,3,),"")</f>
        <v>PAG WEST</v>
      </c>
      <c r="E175" t="str">
        <f t="shared" si="49"/>
        <v>CarGurus.com-Ultra-0</v>
      </c>
      <c r="F175" t="str">
        <f t="shared" si="50"/>
        <v>CarGurus.com-PAG WEST-22</v>
      </c>
      <c r="G175" t="s">
        <v>111</v>
      </c>
      <c r="H175" s="386">
        <f>IF(G175="","",SUMIFS(INP_EOMDATA!I$4:I$2503,INP_EOMDATA!$F$4:$F$2503,$A175))</f>
        <v>0</v>
      </c>
      <c r="I175" s="387">
        <f>IF(G175="","",SUMIFS(INP_EOMDATA!J$4:J$2503,INP_EOMDATA!$F$4:$F$2503,$A175))</f>
        <v>3</v>
      </c>
      <c r="J175" s="388"/>
      <c r="K175" s="389"/>
      <c r="L175" s="387">
        <f>IF(G175="","",SUMIFS(INP_EOMDATA!K$4:K$2503,INP_EOMDATA!$F$4:$F$2503,$A175))</f>
        <v>1</v>
      </c>
      <c r="M175" s="390">
        <f>IF(G175="","",SUMIFS(INP_EOMDATA!L$4:L$2503,INP_EOMDATA!$F$4:$F$2503,$A175))</f>
        <v>6</v>
      </c>
      <c r="N175" s="391"/>
      <c r="O175" s="386">
        <f>IF(G175="","",SUMIFS(INP_EOMDATA!M$4:M$2503,INP_EOMDATA!$F$4:$F$2503,$A175))</f>
        <v>0</v>
      </c>
      <c r="P175" s="387">
        <f>IF(G175="","",SUMIFS(INP_EOMDATA!N$4:N$2503,INP_EOMDATA!$F$4:$F$2503,$A175)-O175)</f>
        <v>10</v>
      </c>
      <c r="Q175" s="387">
        <f>IF(G175="","",SUMIFS(INP_EOMDATA!O$4:O$2503,INP_EOMDATA!$F$4:$F$2503,$A175))</f>
        <v>0</v>
      </c>
      <c r="R175" s="387">
        <f>IF(G175="","",SUMIFS(INP_EOMDATA!P$4:P$2503,INP_EOMDATA!$F$4:$F$2503,$A175))</f>
        <v>1</v>
      </c>
      <c r="S175" s="387">
        <f>IF(G175="","",SUMIFS(INP_EOMDATA!Q$4:Q$2503,INP_EOMDATA!$F$4:$F$2503,$A175))</f>
        <v>1</v>
      </c>
      <c r="T175" s="392">
        <f>IF(G175="","",SUMIFS(INP_EOMDATA!R$4:R$2503,INP_EOMDATA!$F$4:$F$2503,$A175))</f>
        <v>0.1</v>
      </c>
      <c r="U175" s="386">
        <f>IF(G175="","",SUMIFS(INP_EOMDATA!S$4:S$2503,INP_EOMDATA!$F$4:$F$2503,$A175))</f>
        <v>5</v>
      </c>
      <c r="V175" s="392">
        <f>IF(G175="","",SUMIFS(INP_EOMDATA!T$4:T$2503,INP_EOMDATA!$F$4:$F$2503,$A175))</f>
        <v>0.5</v>
      </c>
      <c r="W175" s="387">
        <f>IF(G175="","",SUMIFS(INP_EOMDATA!U$4:U$2503,INP_EOMDATA!$F$4:$F$2503,$A175))</f>
        <v>5</v>
      </c>
      <c r="X175" s="392">
        <f>IF(G175="","",SUMIFS(INP_EOMDATA!V$4:V$2503,INP_EOMDATA!$F$4:$F$2503,$A175))</f>
        <v>0.5</v>
      </c>
      <c r="Y175" s="387">
        <f>IF(G175="","",SUMIFS(INP_EOMDATA!W$4:W$2503,INP_EOMDATA!$F$4:$F$2503,$A175))</f>
        <v>3</v>
      </c>
      <c r="Z175" s="393">
        <f>IF(G175="","",SUMIFS(INP_EOMDATA!X$4:X$2503,INP_EOMDATA!$F$4:$F$2503,$A175))</f>
        <v>3325.71</v>
      </c>
      <c r="AA175" s="393">
        <f>IF(G175="","",SUMIFS(INP_EOMDATA!Y$4:Y$2503,INP_EOMDATA!$F$4:$F$2503,$A175))</f>
        <v>273.88</v>
      </c>
      <c r="AB175" s="393">
        <f>IF(G175="","",SUMIFS(INP_EOMDATA!Z$4:Z$2503,INP_EOMDATA!$F$4:$F$2503,$A175))</f>
        <v>3599.59</v>
      </c>
      <c r="AC175" s="393">
        <f>IF(G175="","",SUMIFS(WORKSHEET_VC!AR$5:AR$73,WORKSHEET_VC!$AN$5:$AN$73,$G175))</f>
        <v>500</v>
      </c>
      <c r="AD175" s="393">
        <f t="shared" si="44"/>
        <v>50</v>
      </c>
      <c r="AE175" s="393">
        <f t="shared" si="45"/>
        <v>500</v>
      </c>
      <c r="AF175" s="393">
        <f t="shared" si="46"/>
        <v>3099.59</v>
      </c>
      <c r="AG175" s="15">
        <v>44</v>
      </c>
      <c r="AM175" s="32">
        <f>IF(G175="","",COUNTIF(G135:G189,"&lt;"&amp;G175)+1)</f>
        <v>24</v>
      </c>
      <c r="AN175" s="32">
        <f>IFERROR(RANK(T175,T135:T188,0)+(AM175/100),"")</f>
        <v>22.24</v>
      </c>
      <c r="AO175" s="32">
        <f>IFERROR(RANK(AD175,AD135:AD188,1)+(AM175/100),"")</f>
        <v>27.24</v>
      </c>
      <c r="AP175" s="32">
        <f>IFERROR(RANK(AE175,AE135:AE188,1)+(AM175/100),"")</f>
        <v>19.239999999999998</v>
      </c>
      <c r="AR175" s="32">
        <f>IF(G175="","",COUNTIFS(C135:C188,C175,AM135:AM188,"&lt;"&amp;AM175)+1)</f>
        <v>1</v>
      </c>
      <c r="AS175" s="32">
        <f>IF(G175="","",COUNTIFS(C135:C188,C175,AN135:AN188,"&lt;"&amp;AN175)+1)</f>
        <v>1</v>
      </c>
      <c r="AT175" s="32">
        <f>IF(G175="","",COUNTIFS(C135:C188,C175,AO135:AO188,"&lt;"&amp;AO175)+1)</f>
        <v>2</v>
      </c>
      <c r="AU175" s="32">
        <f>IF(G175="","",COUNTIFS(C135:C188,C175,AP135:AP188,"&lt;"&amp;AP175)+1)</f>
        <v>1</v>
      </c>
      <c r="AV175" s="32">
        <f>IF(G175="","",SUMIF(AR134:AU134,$AV$3,AR175:AU175))</f>
        <v>0</v>
      </c>
      <c r="AX175" s="32">
        <f>IF(G175="","",COUNTIFS(D135:D188,D175,AM135:AM188,"&lt;"&amp;AM175)+1)</f>
        <v>24</v>
      </c>
      <c r="AY175" s="32">
        <f>IF(G175="","",COUNTIFS(D135:D188,D175,AN135:AN188,"&lt;"&amp;AN175)+1)</f>
        <v>23</v>
      </c>
      <c r="AZ175" s="32">
        <f>IF(G175="","",COUNTIFS(D135:D188,D175,AO135:AO188,"&lt;"&amp;AO175)+1)</f>
        <v>30</v>
      </c>
      <c r="BA175" s="32">
        <f>IF(G175="","",COUNTIFS(D135:D188,D175,AP135:AP188,"&lt;"&amp;AP175)+1)</f>
        <v>22</v>
      </c>
      <c r="BB175" s="32">
        <f>IF(M175="","",SUMIF(AX134:BA134,$BB$3,AX175:BA175))</f>
        <v>22</v>
      </c>
    </row>
    <row r="176" spans="1:54" x14ac:dyDescent="0.35">
      <c r="A176" t="str">
        <f t="shared" si="47"/>
        <v>CarGurus.com-MINI North Scottsdale</v>
      </c>
      <c r="B176" t="str">
        <f t="shared" si="48"/>
        <v>CarGurus.com</v>
      </c>
      <c r="C176" t="str">
        <f>IFERROR(VLOOKUP(G176,KEY!$D$6:$F$76,2,),"")</f>
        <v>MINI</v>
      </c>
      <c r="D176" t="str">
        <f>IFERROR(VLOOKUP(G176,KEY!$D$6:$F$76,3,),"")</f>
        <v>PAG WEST</v>
      </c>
      <c r="E176" t="str">
        <f t="shared" si="49"/>
        <v>CarGurus.com-MINI-0</v>
      </c>
      <c r="F176" t="str">
        <f t="shared" si="50"/>
        <v>CarGurus.com-PAG WEST-23</v>
      </c>
      <c r="G176" t="s">
        <v>115</v>
      </c>
      <c r="H176" s="386">
        <f>IF(G176="","",SUMIFS(INP_EOMDATA!I$4:I$2503,INP_EOMDATA!$F$4:$F$2503,$A176))</f>
        <v>0</v>
      </c>
      <c r="I176" s="387">
        <f>IF(G176="","",SUMIFS(INP_EOMDATA!J$4:J$2503,INP_EOMDATA!$F$4:$F$2503,$A176))</f>
        <v>0</v>
      </c>
      <c r="J176" s="388"/>
      <c r="K176" s="389"/>
      <c r="L176" s="387">
        <f>IF(G176="","",SUMIFS(INP_EOMDATA!K$4:K$2503,INP_EOMDATA!$F$4:$F$2503,$A176))</f>
        <v>10</v>
      </c>
      <c r="M176" s="390">
        <f>IF(G176="","",SUMIFS(INP_EOMDATA!L$4:L$2503,INP_EOMDATA!$F$4:$F$2503,$A176))</f>
        <v>0</v>
      </c>
      <c r="N176" s="391"/>
      <c r="O176" s="386">
        <f>IF(G176="","",SUMIFS(INP_EOMDATA!M$4:M$2503,INP_EOMDATA!$F$4:$F$2503,$A176))</f>
        <v>0</v>
      </c>
      <c r="P176" s="387">
        <f>IF(G176="","",SUMIFS(INP_EOMDATA!N$4:N$2503,INP_EOMDATA!$F$4:$F$2503,$A176)-O176)</f>
        <v>10</v>
      </c>
      <c r="Q176" s="387">
        <f>IF(G176="","",SUMIFS(INP_EOMDATA!O$4:O$2503,INP_EOMDATA!$F$4:$F$2503,$A176))</f>
        <v>0</v>
      </c>
      <c r="R176" s="387">
        <f>IF(G176="","",SUMIFS(INP_EOMDATA!P$4:P$2503,INP_EOMDATA!$F$4:$F$2503,$A176))</f>
        <v>0</v>
      </c>
      <c r="S176" s="387">
        <f>IF(G176="","",SUMIFS(INP_EOMDATA!Q$4:Q$2503,INP_EOMDATA!$F$4:$F$2503,$A176))</f>
        <v>1</v>
      </c>
      <c r="T176" s="392">
        <f>IF(G176="","",SUMIFS(INP_EOMDATA!R$4:R$2503,INP_EOMDATA!$F$4:$F$2503,$A176))</f>
        <v>0.1</v>
      </c>
      <c r="U176" s="386">
        <f>IF(G176="","",SUMIFS(INP_EOMDATA!S$4:S$2503,INP_EOMDATA!$F$4:$F$2503,$A176))</f>
        <v>0</v>
      </c>
      <c r="V176" s="392">
        <f>IF(G176="","",SUMIFS(INP_EOMDATA!T$4:T$2503,INP_EOMDATA!$F$4:$F$2503,$A176))</f>
        <v>0</v>
      </c>
      <c r="W176" s="387">
        <f>IF(G176="","",SUMIFS(INP_EOMDATA!U$4:U$2503,INP_EOMDATA!$F$4:$F$2503,$A176))</f>
        <v>2</v>
      </c>
      <c r="X176" s="392">
        <f>IF(G176="","",SUMIFS(INP_EOMDATA!V$4:V$2503,INP_EOMDATA!$F$4:$F$2503,$A176))</f>
        <v>0.2</v>
      </c>
      <c r="Y176" s="387">
        <f>IF(G176="","",SUMIFS(INP_EOMDATA!W$4:W$2503,INP_EOMDATA!$F$4:$F$2503,$A176))</f>
        <v>1</v>
      </c>
      <c r="Z176" s="393">
        <f>IF(G176="","",SUMIFS(INP_EOMDATA!X$4:X$2503,INP_EOMDATA!$F$4:$F$2503,$A176))</f>
        <v>1930</v>
      </c>
      <c r="AA176" s="393">
        <f>IF(G176="","",SUMIFS(INP_EOMDATA!Y$4:Y$2503,INP_EOMDATA!$F$4:$F$2503,$A176))</f>
        <v>0</v>
      </c>
      <c r="AB176" s="393">
        <f>IF(G176="","",SUMIFS(INP_EOMDATA!Z$4:Z$2503,INP_EOMDATA!$F$4:$F$2503,$A176))</f>
        <v>1930</v>
      </c>
      <c r="AC176" s="393">
        <f>IF(G176="","",SUMIFS(WORKSHEET_VC!AR$5:AR$73,WORKSHEET_VC!$AN$5:$AN$73,$G176))</f>
        <v>500</v>
      </c>
      <c r="AD176" s="393">
        <f t="shared" si="44"/>
        <v>50</v>
      </c>
      <c r="AE176" s="393">
        <f t="shared" si="45"/>
        <v>500</v>
      </c>
      <c r="AF176" s="393">
        <f>IF(G176="","",AB176-AC176)</f>
        <v>1430</v>
      </c>
      <c r="AG176" s="15">
        <v>29</v>
      </c>
      <c r="AM176" s="32">
        <f>IF(G176="","",COUNTIF(G135:G189,"&lt;"&amp;G176)+1)</f>
        <v>32</v>
      </c>
      <c r="AN176" s="32">
        <f>IFERROR(RANK(T176,T135:T188,0)+(AM176/100),"")</f>
        <v>22.32</v>
      </c>
      <c r="AO176" s="32">
        <f>IFERROR(RANK(AD176,AD135:AD188,1)+(AM176/100),"")</f>
        <v>27.32</v>
      </c>
      <c r="AP176" s="32">
        <f>IFERROR(RANK(AE176,AE135:AE188,1)+(AM176/100),"")</f>
        <v>19.32</v>
      </c>
      <c r="AR176" s="32">
        <f>IF(G176="","",COUNTIFS(C135:C188,C176,AM135:AM188,"&lt;"&amp;AM176)+1)</f>
        <v>2</v>
      </c>
      <c r="AS176" s="32">
        <f>IF(G176="","",COUNTIFS(C135:C188,C176,AN135:AN188,"&lt;"&amp;AN176)+1)</f>
        <v>4</v>
      </c>
      <c r="AT176" s="32">
        <f>IF(G176="","",COUNTIFS(C135:C188,C176,AO135:AO188,"&lt;"&amp;AO176)+1)</f>
        <v>6</v>
      </c>
      <c r="AU176" s="32">
        <f>IF(G176="","",COUNTIFS(C135:C188,C176,AP135:AP188,"&lt;"&amp;AP176)+1)</f>
        <v>4</v>
      </c>
      <c r="AV176" s="32">
        <f>IF(G176="","",SUMIF(AR134:AU134,$AV$3,AR176:AU176))</f>
        <v>0</v>
      </c>
      <c r="AX176" s="32">
        <f>IF(G176="","",COUNTIFS(D135:D188,D176,AM135:AM188,"&lt;"&amp;AM176)+1)</f>
        <v>32</v>
      </c>
      <c r="AY176" s="32">
        <f>IF(G176="","",COUNTIFS(D135:D188,D176,AN135:AN188,"&lt;"&amp;AN176)+1)</f>
        <v>24</v>
      </c>
      <c r="AZ176" s="32">
        <f>IF(G176="","",COUNTIFS(D135:D188,D176,AO135:AO188,"&lt;"&amp;AO176)+1)</f>
        <v>31</v>
      </c>
      <c r="BA176" s="32">
        <f>IF(G176="","",COUNTIFS(D135:D188,D176,AP135:AP188,"&lt;"&amp;AP176)+1)</f>
        <v>23</v>
      </c>
      <c r="BB176" s="32">
        <f>IF(M176="","",SUMIF(AX134:BA134,$BB$3,AX176:BA176))</f>
        <v>23</v>
      </c>
    </row>
    <row r="177" spans="1:54" x14ac:dyDescent="0.35">
      <c r="A177" t="str">
        <f t="shared" si="47"/>
        <v>CarGurus.com-Acura of Escondido</v>
      </c>
      <c r="B177" t="str">
        <f t="shared" si="48"/>
        <v>CarGurus.com</v>
      </c>
      <c r="C177" t="str">
        <f>IFERROR(VLOOKUP(G177,KEY!$D$6:$F$76,2,),"")</f>
        <v>Acura</v>
      </c>
      <c r="D177" t="str">
        <f>IFERROR(VLOOKUP(G177,KEY!$D$6:$F$76,3,),"")</f>
        <v>PAG WEST</v>
      </c>
      <c r="E177" t="str">
        <f t="shared" si="49"/>
        <v>CarGurus.com-Acura-0</v>
      </c>
      <c r="F177" t="str">
        <f t="shared" si="50"/>
        <v>CarGurus.com-PAG WEST-19</v>
      </c>
      <c r="G177" t="s">
        <v>133</v>
      </c>
      <c r="H177" s="386">
        <f>IF(G177="","",SUMIFS(INP_EOMDATA!I$4:I$2503,INP_EOMDATA!$F$4:$F$2503,$A177))</f>
        <v>0</v>
      </c>
      <c r="I177" s="387">
        <f>IF(G177="","",SUMIFS(INP_EOMDATA!J$4:J$2503,INP_EOMDATA!$F$4:$F$2503,$A177))</f>
        <v>0</v>
      </c>
      <c r="J177" s="388"/>
      <c r="K177" s="389"/>
      <c r="L177" s="387">
        <f>IF(G177="","",SUMIFS(INP_EOMDATA!K$4:K$2503,INP_EOMDATA!$F$4:$F$2503,$A177))</f>
        <v>8</v>
      </c>
      <c r="M177" s="390">
        <f>IF(G177="","",SUMIFS(INP_EOMDATA!L$4:L$2503,INP_EOMDATA!$F$4:$F$2503,$A177))</f>
        <v>0</v>
      </c>
      <c r="N177" s="391"/>
      <c r="O177" s="386">
        <f>IF(G177="","",SUMIFS(INP_EOMDATA!M$4:M$2503,INP_EOMDATA!$F$4:$F$2503,$A177))</f>
        <v>0</v>
      </c>
      <c r="P177" s="387">
        <f>IF(G177="","",SUMIFS(INP_EOMDATA!N$4:N$2503,INP_EOMDATA!$F$4:$F$2503,$A177)-O177)</f>
        <v>8</v>
      </c>
      <c r="Q177" s="387">
        <f>IF(G177="","",SUMIFS(INP_EOMDATA!O$4:O$2503,INP_EOMDATA!$F$4:$F$2503,$A177))</f>
        <v>0</v>
      </c>
      <c r="R177" s="387">
        <f>IF(G177="","",SUMIFS(INP_EOMDATA!P$4:P$2503,INP_EOMDATA!$F$4:$F$2503,$A177))</f>
        <v>0</v>
      </c>
      <c r="S177" s="387">
        <f>IF(G177="","",SUMIFS(INP_EOMDATA!Q$4:Q$2503,INP_EOMDATA!$F$4:$F$2503,$A177))</f>
        <v>1</v>
      </c>
      <c r="T177" s="392">
        <f>IF(G177="","",SUMIFS(INP_EOMDATA!R$4:R$2503,INP_EOMDATA!$F$4:$F$2503,$A177))</f>
        <v>0.125</v>
      </c>
      <c r="U177" s="386">
        <f>IF(G177="","",SUMIFS(INP_EOMDATA!S$4:S$2503,INP_EOMDATA!$F$4:$F$2503,$A177))</f>
        <v>0</v>
      </c>
      <c r="V177" s="392">
        <f>IF(G177="","",SUMIFS(INP_EOMDATA!T$4:T$2503,INP_EOMDATA!$F$4:$F$2503,$A177))</f>
        <v>0</v>
      </c>
      <c r="W177" s="387">
        <f>IF(G177="","",SUMIFS(INP_EOMDATA!U$4:U$2503,INP_EOMDATA!$F$4:$F$2503,$A177))</f>
        <v>4</v>
      </c>
      <c r="X177" s="392">
        <f>IF(G177="","",SUMIFS(INP_EOMDATA!V$4:V$2503,INP_EOMDATA!$F$4:$F$2503,$A177))</f>
        <v>0.5</v>
      </c>
      <c r="Y177" s="387">
        <f>IF(G177="","",SUMIFS(INP_EOMDATA!W$4:W$2503,INP_EOMDATA!$F$4:$F$2503,$A177))</f>
        <v>2</v>
      </c>
      <c r="Z177" s="393">
        <f>IF(G177="","",SUMIFS(INP_EOMDATA!X$4:X$2503,INP_EOMDATA!$F$4:$F$2503,$A177))</f>
        <v>-2428</v>
      </c>
      <c r="AA177" s="393">
        <f>IF(G177="","",SUMIFS(INP_EOMDATA!Y$4:Y$2503,INP_EOMDATA!$F$4:$F$2503,$A177))</f>
        <v>760</v>
      </c>
      <c r="AB177" s="393">
        <f>IF(G177="","",SUMIFS(INP_EOMDATA!Z$4:Z$2503,INP_EOMDATA!$F$4:$F$2503,$A177))</f>
        <v>-1668</v>
      </c>
      <c r="AC177" s="393">
        <f>IF(G177="","",SUMIFS(WORKSHEET_VC!AR$5:AR$73,WORKSHEET_VC!$AN$5:$AN$73,$G177))</f>
        <v>500</v>
      </c>
      <c r="AD177" s="393">
        <f t="shared" si="44"/>
        <v>62.5</v>
      </c>
      <c r="AE177" s="393">
        <f t="shared" si="45"/>
        <v>500</v>
      </c>
      <c r="AF177" s="393">
        <f t="shared" si="46"/>
        <v>-2168</v>
      </c>
      <c r="AG177" s="15">
        <v>12</v>
      </c>
      <c r="AM177" s="32">
        <f>IF(G177="","",COUNTIF(G135:G189,"&lt;"&amp;G177)+1)</f>
        <v>2</v>
      </c>
      <c r="AN177" s="32">
        <f>IFERROR(RANK(T177,T135:T188,0)+(AM177/100),"")</f>
        <v>19.02</v>
      </c>
      <c r="AO177" s="32">
        <f>IFERROR(RANK(AD177,AD135:AD188,1)+(AM177/100),"")</f>
        <v>33.020000000000003</v>
      </c>
      <c r="AP177" s="32">
        <f>IFERROR(RANK(AE177,AE135:AE188,1)+(AM177/100),"")</f>
        <v>19.02</v>
      </c>
      <c r="AR177" s="32">
        <f>IF(G177="","",COUNTIFS(C135:C188,C177,AM135:AM188,"&lt;"&amp;AM177)+1)</f>
        <v>2</v>
      </c>
      <c r="AS177" s="32">
        <f>IF(G177="","",COUNTIFS(C135:C188,C177,AN135:AN188,"&lt;"&amp;AN177)+1)</f>
        <v>1</v>
      </c>
      <c r="AT177" s="32">
        <f>IF(G177="","",COUNTIFS(C135:C188,C177,AO135:AO188,"&lt;"&amp;AO177)+1)</f>
        <v>3</v>
      </c>
      <c r="AU177" s="32">
        <f>IF(G177="","",COUNTIFS(C135:C188,C177,AP135:AP188,"&lt;"&amp;AP177)+1)</f>
        <v>1</v>
      </c>
      <c r="AV177" s="32">
        <f>IF(G177="","",SUMIF(AR134:AU134,$AV$3,AR177:AU177))</f>
        <v>0</v>
      </c>
      <c r="AX177" s="32">
        <f>IF(G177="","",COUNTIFS(D135:D188,D177,AM135:AM188,"&lt;"&amp;AM177)+1)</f>
        <v>2</v>
      </c>
      <c r="AY177" s="32">
        <f>IF(G177="","",COUNTIFS(D135:D188,D177,AN135:AN188,"&lt;"&amp;AN177)+1)</f>
        <v>19</v>
      </c>
      <c r="AZ177" s="32">
        <f>IF(G177="","",COUNTIFS(D135:D188,D177,AO135:AO188,"&lt;"&amp;AO177)+1)</f>
        <v>33</v>
      </c>
      <c r="BA177" s="32">
        <f>IF(G177="","",COUNTIFS(D135:D188,D177,AP135:AP188,"&lt;"&amp;AP177)+1)</f>
        <v>19</v>
      </c>
      <c r="BB177" s="32">
        <f>IF(M177="","",SUMIF(AX134:BA134,$BB$3,AX177:BA177))</f>
        <v>19</v>
      </c>
    </row>
    <row r="178" spans="1:54" ht="15.5" x14ac:dyDescent="0.35">
      <c r="A178" t="str">
        <f t="shared" si="47"/>
        <v>CarGurus.com-Volkswagen South Coast</v>
      </c>
      <c r="B178" t="str">
        <f t="shared" si="48"/>
        <v>CarGurus.com</v>
      </c>
      <c r="C178" t="str">
        <f>IFERROR(VLOOKUP(G178,KEY!$D$6:$F$76,2,),"")</f>
        <v>Volkswagen</v>
      </c>
      <c r="D178" t="str">
        <f>IFERROR(VLOOKUP(G178,KEY!$D$6:$F$76,3,),"")</f>
        <v>PAG WEST</v>
      </c>
      <c r="E178" t="str">
        <f t="shared" si="49"/>
        <v>CarGurus.com-Volkswagen-0</v>
      </c>
      <c r="F178" t="str">
        <f t="shared" si="50"/>
        <v>CarGurus.com-PAG WEST-4</v>
      </c>
      <c r="G178" s="377" t="s">
        <v>134</v>
      </c>
      <c r="H178" s="386">
        <f>IF(G178="","",SUMIFS(INP_EOMDATA!I$4:I$2503,INP_EOMDATA!$F$4:$F$2503,$A178))</f>
        <v>2</v>
      </c>
      <c r="I178" s="387">
        <f>IF(G178="","",SUMIFS(INP_EOMDATA!J$4:J$2503,INP_EOMDATA!$F$4:$F$2503,$A178))</f>
        <v>2</v>
      </c>
      <c r="J178" s="388"/>
      <c r="K178" s="389"/>
      <c r="L178" s="387">
        <f>IF(G178="","",SUMIFS(INP_EOMDATA!K$4:K$2503,INP_EOMDATA!$F$4:$F$2503,$A178))</f>
        <v>18</v>
      </c>
      <c r="M178" s="390">
        <f>IF(G178="","",SUMIFS(INP_EOMDATA!L$4:L$2503,INP_EOMDATA!$F$4:$F$2503,$A178))</f>
        <v>0</v>
      </c>
      <c r="N178" s="391"/>
      <c r="O178" s="386">
        <f>IF(G178="","",SUMIFS(INP_EOMDATA!M$4:M$2503,INP_EOMDATA!$F$4:$F$2503,$A178))</f>
        <v>0</v>
      </c>
      <c r="P178" s="387">
        <f>IF(G178="","",SUMIFS(INP_EOMDATA!N$4:N$2503,INP_EOMDATA!$F$4:$F$2503,$A178)-O178)</f>
        <v>22</v>
      </c>
      <c r="Q178" s="387">
        <f>IF(G178="","",SUMIFS(INP_EOMDATA!O$4:O$2503,INP_EOMDATA!$F$4:$F$2503,$A178))</f>
        <v>0</v>
      </c>
      <c r="R178" s="387">
        <f>IF(G178="","",SUMIFS(INP_EOMDATA!P$4:P$2503,INP_EOMDATA!$F$4:$F$2503,$A178))</f>
        <v>0</v>
      </c>
      <c r="S178" s="387">
        <f>IF(G178="","",SUMIFS(INP_EOMDATA!Q$4:Q$2503,INP_EOMDATA!$F$4:$F$2503,$A178))</f>
        <v>3</v>
      </c>
      <c r="T178" s="392">
        <f>IF(G178="","",SUMIFS(INP_EOMDATA!R$4:R$2503,INP_EOMDATA!$F$4:$F$2503,$A178))</f>
        <v>0.13636363636363635</v>
      </c>
      <c r="U178" s="386">
        <f>IF(G178="","",SUMIFS(INP_EOMDATA!S$4:S$2503,INP_EOMDATA!$F$4:$F$2503,$A178))</f>
        <v>0</v>
      </c>
      <c r="V178" s="392">
        <f>IF(G178="","",SUMIFS(INP_EOMDATA!T$4:T$2503,INP_EOMDATA!$F$4:$F$2503,$A178))</f>
        <v>0</v>
      </c>
      <c r="W178" s="387">
        <f>IF(G178="","",SUMIFS(INP_EOMDATA!U$4:U$2503,INP_EOMDATA!$F$4:$F$2503,$A178))</f>
        <v>5</v>
      </c>
      <c r="X178" s="392">
        <f>IF(G178="","",SUMIFS(INP_EOMDATA!V$4:V$2503,INP_EOMDATA!$F$4:$F$2503,$A178))</f>
        <v>0.22727272727272727</v>
      </c>
      <c r="Y178" s="387">
        <f>IF(G178="","",SUMIFS(INP_EOMDATA!W$4:W$2503,INP_EOMDATA!$F$4:$F$2503,$A178))</f>
        <v>2</v>
      </c>
      <c r="Z178" s="393">
        <f>IF(G178="","",SUMIFS(INP_EOMDATA!X$4:X$2503,INP_EOMDATA!$F$4:$F$2503,$A178))</f>
        <v>719</v>
      </c>
      <c r="AA178" s="393">
        <f>IF(G178="","",SUMIFS(INP_EOMDATA!Y$4:Y$2503,INP_EOMDATA!$F$4:$F$2503,$A178))</f>
        <v>1578</v>
      </c>
      <c r="AB178" s="393">
        <f>IF(G178="","",SUMIFS(INP_EOMDATA!Z$4:Z$2503,INP_EOMDATA!$F$4:$F$2503,$A178))</f>
        <v>2297</v>
      </c>
      <c r="AC178" s="393">
        <f>IF(G178="","",SUMIFS(WORKSHEET_VC!AR$5:AR$73,WORKSHEET_VC!$AN$5:$AN$73,$G178))</f>
        <v>500</v>
      </c>
      <c r="AD178" s="393">
        <f t="shared" si="44"/>
        <v>22.727272727272727</v>
      </c>
      <c r="AE178" s="393">
        <f t="shared" si="45"/>
        <v>166.66666666666666</v>
      </c>
      <c r="AF178" s="393">
        <f t="shared" si="46"/>
        <v>1797</v>
      </c>
      <c r="AG178" s="15">
        <v>49</v>
      </c>
      <c r="AM178" s="32">
        <f>IF(G178="","",COUNTIF(G135:G189,"&lt;"&amp;G178)+1)</f>
        <v>46</v>
      </c>
      <c r="AN178" s="32">
        <f>IFERROR(RANK(T178,T135:T188,0)+(AM178/100),"")</f>
        <v>16.46</v>
      </c>
      <c r="AO178" s="32">
        <f>IFERROR(RANK(AD178,AD135:AD188,1)+(AM178/100),"")</f>
        <v>2.46</v>
      </c>
      <c r="AP178" s="32">
        <f>IFERROR(RANK(AE178,AE135:AE188,1)+(AM178/100),"")</f>
        <v>3.46</v>
      </c>
      <c r="AR178" s="32">
        <f>IF(G178="","",COUNTIFS(C135:C188,C178,AM135:AM188,"&lt;"&amp;AM178)+1)</f>
        <v>1</v>
      </c>
      <c r="AS178" s="32">
        <f>IF(G178="","",COUNTIFS(C135:C188,C178,AN135:AN188,"&lt;"&amp;AN178)+1)</f>
        <v>1</v>
      </c>
      <c r="AT178" s="32">
        <f>IF(G178="","",COUNTIFS(C135:C188,C178,AO135:AO188,"&lt;"&amp;AO178)+1)</f>
        <v>1</v>
      </c>
      <c r="AU178" s="32">
        <f>IF(G178="","",COUNTIFS(C135:C188,C178,AP135:AP188,"&lt;"&amp;AP178)+1)</f>
        <v>1</v>
      </c>
      <c r="AV178" s="32">
        <f>IF(G178="","",SUMIF(AR134:AU134,$AV$3,AR178:AU178))</f>
        <v>0</v>
      </c>
      <c r="AX178" s="32">
        <f>IF(G178="","",COUNTIFS(D135:D188,D178,AM135:AM188,"&lt;"&amp;AM178)+1)</f>
        <v>46</v>
      </c>
      <c r="AY178" s="32">
        <f>IF(G178="","",COUNTIFS(D135:D188,D178,AN135:AN188,"&lt;"&amp;AN178)+1)</f>
        <v>16</v>
      </c>
      <c r="AZ178" s="32">
        <f>IF(G178="","",COUNTIFS(D135:D188,D178,AO135:AO188,"&lt;"&amp;AO178)+1)</f>
        <v>2</v>
      </c>
      <c r="BA178" s="32">
        <f>IF(G178="","",COUNTIFS(D135:D188,D178,AP135:AP188,"&lt;"&amp;AP178)+1)</f>
        <v>4</v>
      </c>
      <c r="BB178" s="32">
        <f>IF(M178="","",SUMIF(AX134:BA134,$BB$3,AX178:BA178))</f>
        <v>4</v>
      </c>
    </row>
    <row r="179" spans="1:54" ht="15.5" x14ac:dyDescent="0.35">
      <c r="A179" t="str">
        <f t="shared" si="47"/>
        <v>CarGurus.com-MINI of San Diego</v>
      </c>
      <c r="B179" t="str">
        <f t="shared" si="48"/>
        <v>CarGurus.com</v>
      </c>
      <c r="C179" t="str">
        <f>IFERROR(VLOOKUP(G179,KEY!$D$6:$F$76,2,),"")</f>
        <v>MINI</v>
      </c>
      <c r="D179" t="str">
        <f>IFERROR(VLOOKUP(G179,KEY!$D$6:$F$76,3,),"")</f>
        <v>PAG WEST</v>
      </c>
      <c r="E179" t="str">
        <f t="shared" si="49"/>
        <v>CarGurus.com-MINI-0</v>
      </c>
      <c r="F179" t="str">
        <f t="shared" si="50"/>
        <v>CarGurus.com-PAG WEST-2</v>
      </c>
      <c r="G179" s="377" t="s">
        <v>126</v>
      </c>
      <c r="H179" s="386">
        <f>IF(G179="","",SUMIFS(INP_EOMDATA!I$4:I$2503,INP_EOMDATA!$F$4:$F$2503,$A179))</f>
        <v>0</v>
      </c>
      <c r="I179" s="387">
        <f>IF(G179="","",SUMIFS(INP_EOMDATA!J$4:J$2503,INP_EOMDATA!$F$4:$F$2503,$A179))</f>
        <v>0</v>
      </c>
      <c r="J179" s="388"/>
      <c r="K179" s="389"/>
      <c r="L179" s="387">
        <f>IF(G179="","",SUMIFS(INP_EOMDATA!K$4:K$2503,INP_EOMDATA!$F$4:$F$2503,$A179))</f>
        <v>8</v>
      </c>
      <c r="M179" s="390">
        <f>IF(G179="","",SUMIFS(INP_EOMDATA!L$4:L$2503,INP_EOMDATA!$F$4:$F$2503,$A179))</f>
        <v>0</v>
      </c>
      <c r="N179" s="391"/>
      <c r="O179" s="386">
        <f>IF(G179="","",SUMIFS(INP_EOMDATA!M$4:M$2503,INP_EOMDATA!$F$4:$F$2503,$A179))</f>
        <v>0</v>
      </c>
      <c r="P179" s="387">
        <f>IF(G179="","",SUMIFS(INP_EOMDATA!N$4:N$2503,INP_EOMDATA!$F$4:$F$2503,$A179)-O179)</f>
        <v>8</v>
      </c>
      <c r="Q179" s="387">
        <f>IF(G179="","",SUMIFS(INP_EOMDATA!O$4:O$2503,INP_EOMDATA!$F$4:$F$2503,$A179))</f>
        <v>0</v>
      </c>
      <c r="R179" s="387">
        <f>IF(G179="","",SUMIFS(INP_EOMDATA!P$4:P$2503,INP_EOMDATA!$F$4:$F$2503,$A179))</f>
        <v>0</v>
      </c>
      <c r="S179" s="387">
        <f>IF(G179="","",SUMIFS(INP_EOMDATA!Q$4:Q$2503,INP_EOMDATA!$F$4:$F$2503,$A179))</f>
        <v>2</v>
      </c>
      <c r="T179" s="392">
        <f>IF(G179="","",SUMIFS(INP_EOMDATA!R$4:R$2503,INP_EOMDATA!$F$4:$F$2503,$A179))</f>
        <v>0.25</v>
      </c>
      <c r="U179" s="386">
        <f>IF(G179="","",SUMIFS(INP_EOMDATA!S$4:S$2503,INP_EOMDATA!$F$4:$F$2503,$A179))</f>
        <v>0</v>
      </c>
      <c r="V179" s="392">
        <f>IF(G179="","",SUMIFS(INP_EOMDATA!T$4:T$2503,INP_EOMDATA!$F$4:$F$2503,$A179))</f>
        <v>0</v>
      </c>
      <c r="W179" s="387">
        <f>IF(G179="","",SUMIFS(INP_EOMDATA!U$4:U$2503,INP_EOMDATA!$F$4:$F$2503,$A179))</f>
        <v>3</v>
      </c>
      <c r="X179" s="392">
        <f>IF(G179="","",SUMIFS(INP_EOMDATA!V$4:V$2503,INP_EOMDATA!$F$4:$F$2503,$A179))</f>
        <v>0.375</v>
      </c>
      <c r="Y179" s="387">
        <f>IF(G179="","",SUMIFS(INP_EOMDATA!W$4:W$2503,INP_EOMDATA!$F$4:$F$2503,$A179))</f>
        <v>3</v>
      </c>
      <c r="Z179" s="393">
        <f>IF(G179="","",SUMIFS(INP_EOMDATA!X$4:X$2503,INP_EOMDATA!$F$4:$F$2503,$A179))</f>
        <v>2074</v>
      </c>
      <c r="AA179" s="393">
        <f>IF(G179="","",SUMIFS(INP_EOMDATA!Y$4:Y$2503,INP_EOMDATA!$F$4:$F$2503,$A179))</f>
        <v>410</v>
      </c>
      <c r="AB179" s="393">
        <f>IF(G179="","",SUMIFS(INP_EOMDATA!Z$4:Z$2503,INP_EOMDATA!$F$4:$F$2503,$A179))</f>
        <v>2484</v>
      </c>
      <c r="AC179" s="393">
        <f>IF(G179="","",SUMIFS(WORKSHEET_VC!AR$5:AR$73,WORKSHEET_VC!$AN$5:$AN$73,$G179))</f>
        <v>300</v>
      </c>
      <c r="AD179" s="393">
        <f t="shared" si="44"/>
        <v>37.5</v>
      </c>
      <c r="AE179" s="393">
        <f t="shared" si="45"/>
        <v>150</v>
      </c>
      <c r="AF179" s="393">
        <f t="shared" si="46"/>
        <v>2184</v>
      </c>
      <c r="AG179" s="15">
        <v>17</v>
      </c>
      <c r="AM179" s="32">
        <f>IF(G179="","",COUNTIF(G135:G189,"&lt;"&amp;G179)+1)</f>
        <v>35</v>
      </c>
      <c r="AN179" s="32">
        <f>IFERROR(RANK(T179,T135:T188,0)+(AM179/100),"")</f>
        <v>2.35</v>
      </c>
      <c r="AO179" s="32">
        <f>IFERROR(RANK(AD179,AD135:AD188,1)+(AM179/100),"")</f>
        <v>10.35</v>
      </c>
      <c r="AP179" s="32">
        <f>IFERROR(RANK(AE179,AE135:AE188,1)+(AM179/100),"")</f>
        <v>2.35</v>
      </c>
      <c r="AR179" s="32">
        <f>IF(G179="","",COUNTIFS(C135:C188,C179,AM135:AM188,"&lt;"&amp;AM179)+1)</f>
        <v>5</v>
      </c>
      <c r="AS179" s="32">
        <f>IF(G179="","",COUNTIFS(C135:C188,C179,AN135:AN188,"&lt;"&amp;AN179)+1)</f>
        <v>2</v>
      </c>
      <c r="AT179" s="32">
        <f>IF(G179="","",COUNTIFS(C135:C188,C179,AO135:AO188,"&lt;"&amp;AO179)+1)</f>
        <v>2</v>
      </c>
      <c r="AU179" s="32">
        <f>IF(G179="","",COUNTIFS(C135:C188,C179,AP135:AP188,"&lt;"&amp;AP179)+1)</f>
        <v>1</v>
      </c>
      <c r="AV179" s="32">
        <f>IF(G179="","",SUMIF(AR134:AU134,$AV$3,AR179:AU179))</f>
        <v>0</v>
      </c>
      <c r="AX179" s="32">
        <f>IF(G179="","",COUNTIFS(D135:D188,D179,AM135:AM188,"&lt;"&amp;AM179)+1)</f>
        <v>35</v>
      </c>
      <c r="AY179" s="32">
        <f>IF(G179="","",COUNTIFS(D135:D188,D179,AN135:AN188,"&lt;"&amp;AN179)+1)</f>
        <v>4</v>
      </c>
      <c r="AZ179" s="32">
        <f>IF(G179="","",COUNTIFS(D135:D188,D179,AO135:AO188,"&lt;"&amp;AO179)+1)</f>
        <v>10</v>
      </c>
      <c r="BA179" s="32">
        <f>IF(G179="","",COUNTIFS(D135:D188,D179,AP135:AP188,"&lt;"&amp;AP179)+1)</f>
        <v>2</v>
      </c>
      <c r="BB179" s="32">
        <f>IF(M179="","",SUMIF(AX134:BA134,$BB$3,AX179:BA179))</f>
        <v>2</v>
      </c>
    </row>
    <row r="180" spans="1:54" x14ac:dyDescent="0.35">
      <c r="A180" t="str">
        <f t="shared" si="47"/>
        <v>CarGurus.com-Crevier MINI</v>
      </c>
      <c r="B180" t="str">
        <f t="shared" si="48"/>
        <v>CarGurus.com</v>
      </c>
      <c r="C180" t="str">
        <f>IFERROR(VLOOKUP(G180,KEY!$D$6:$F$76,2,),"")</f>
        <v>MINI</v>
      </c>
      <c r="D180" t="str">
        <f>IFERROR(VLOOKUP(G180,KEY!$D$6:$F$76,3,),"")</f>
        <v>PAG WEST</v>
      </c>
      <c r="E180" t="str">
        <f t="shared" si="49"/>
        <v>CarGurus.com-MINI-0</v>
      </c>
      <c r="F180" t="str">
        <f t="shared" si="50"/>
        <v>CarGurus.com-PAG WEST-43</v>
      </c>
      <c r="G180" t="s">
        <v>110</v>
      </c>
      <c r="H180" s="386">
        <f>IF(G180="","",SUMIFS(INP_EOMDATA!I$4:I$2503,INP_EOMDATA!$F$4:$F$2503,$A180))</f>
        <v>0</v>
      </c>
      <c r="I180" s="387">
        <f>IF(G180="","",SUMIFS(INP_EOMDATA!J$4:J$2503,INP_EOMDATA!$F$4:$F$2503,$A180))</f>
        <v>0</v>
      </c>
      <c r="J180" s="388"/>
      <c r="K180" s="389"/>
      <c r="L180" s="387">
        <f>IF(G180="","",SUMIFS(INP_EOMDATA!K$4:K$2503,INP_EOMDATA!$F$4:$F$2503,$A180))</f>
        <v>6</v>
      </c>
      <c r="M180" s="390">
        <f>IF(G180="","",SUMIFS(INP_EOMDATA!L$4:L$2503,INP_EOMDATA!$F$4:$F$2503,$A180))</f>
        <v>0</v>
      </c>
      <c r="N180" s="391"/>
      <c r="O180" s="386">
        <f>IF(G180="","",SUMIFS(INP_EOMDATA!M$4:M$2503,INP_EOMDATA!$F$4:$F$2503,$A180))</f>
        <v>0</v>
      </c>
      <c r="P180" s="387">
        <f>IF(G180="","",SUMIFS(INP_EOMDATA!N$4:N$2503,INP_EOMDATA!$F$4:$F$2503,$A180)-O180)</f>
        <v>6</v>
      </c>
      <c r="Q180" s="387">
        <f>IF(G180="","",SUMIFS(INP_EOMDATA!O$4:O$2503,INP_EOMDATA!$F$4:$F$2503,$A180))</f>
        <v>0</v>
      </c>
      <c r="R180" s="387">
        <f>IF(G180="","",SUMIFS(INP_EOMDATA!P$4:P$2503,INP_EOMDATA!$F$4:$F$2503,$A180))</f>
        <v>0</v>
      </c>
      <c r="S180" s="387">
        <f>IF(G180="","",SUMIFS(INP_EOMDATA!Q$4:Q$2503,INP_EOMDATA!$F$4:$F$2503,$A180))</f>
        <v>0</v>
      </c>
      <c r="T180" s="392">
        <f>IF(G180="","",SUMIFS(INP_EOMDATA!R$4:R$2503,INP_EOMDATA!$F$4:$F$2503,$A180))</f>
        <v>0</v>
      </c>
      <c r="U180" s="386">
        <f>IF(G180="","",SUMIFS(INP_EOMDATA!S$4:S$2503,INP_EOMDATA!$F$4:$F$2503,$A180))</f>
        <v>0</v>
      </c>
      <c r="V180" s="392">
        <f>IF(G180="","",SUMIFS(INP_EOMDATA!T$4:T$2503,INP_EOMDATA!$F$4:$F$2503,$A180))</f>
        <v>0</v>
      </c>
      <c r="W180" s="387">
        <f>IF(G180="","",SUMIFS(INP_EOMDATA!U$4:U$2503,INP_EOMDATA!$F$4:$F$2503,$A180))</f>
        <v>1</v>
      </c>
      <c r="X180" s="392">
        <f>IF(G180="","",SUMIFS(INP_EOMDATA!V$4:V$2503,INP_EOMDATA!$F$4:$F$2503,$A180))</f>
        <v>0.16666666666666666</v>
      </c>
      <c r="Y180" s="387">
        <f>IF(G180="","",SUMIFS(INP_EOMDATA!W$4:W$2503,INP_EOMDATA!$F$4:$F$2503,$A180))</f>
        <v>1</v>
      </c>
      <c r="Z180" s="393">
        <f>IF(G180="","",SUMIFS(INP_EOMDATA!X$4:X$2503,INP_EOMDATA!$F$4:$F$2503,$A180))</f>
        <v>0</v>
      </c>
      <c r="AA180" s="393">
        <f>IF(G180="","",SUMIFS(INP_EOMDATA!Y$4:Y$2503,INP_EOMDATA!$F$4:$F$2503,$A180))</f>
        <v>0</v>
      </c>
      <c r="AB180" s="393">
        <f>IF(G180="","",SUMIFS(INP_EOMDATA!Z$4:Z$2503,INP_EOMDATA!$F$4:$F$2503,$A180))</f>
        <v>0</v>
      </c>
      <c r="AC180" s="393">
        <f>IF(G180="","",SUMIFS(WORKSHEET_VC!AR$5:AR$73,WORKSHEET_VC!$AN$5:$AN$73,$G180))</f>
        <v>300</v>
      </c>
      <c r="AD180" s="393">
        <f t="shared" si="44"/>
        <v>50</v>
      </c>
      <c r="AE180" s="393">
        <f t="shared" si="45"/>
        <v>9999999</v>
      </c>
      <c r="AF180" s="393">
        <f t="shared" si="46"/>
        <v>-300</v>
      </c>
      <c r="AG180" s="15">
        <v>39</v>
      </c>
      <c r="AM180" s="32">
        <f>IF(G180="","",COUNTIF(G135:G189,"&lt;"&amp;G180)+1)</f>
        <v>18</v>
      </c>
      <c r="AN180" s="32">
        <f>IFERROR(RANK(T180,T135:T188,0)+(AM180/100),"")</f>
        <v>42.18</v>
      </c>
      <c r="AO180" s="32">
        <f>IFERROR(RANK(AD180,AD135:AD188,1)+(AM180/100),"")</f>
        <v>27.18</v>
      </c>
      <c r="AP180" s="32">
        <f>IFERROR(RANK(AE180,AE135:AE188,1)+(AM180/100),"")</f>
        <v>42.18</v>
      </c>
      <c r="AR180" s="32">
        <f>IF(G180="","",COUNTIFS(C135:C188,C180,AM135:AM188,"&lt;"&amp;AM180)+1)</f>
        <v>1</v>
      </c>
      <c r="AS180" s="32">
        <f>IF(G180="","",COUNTIFS(C135:C188,C180,AN135:AN188,"&lt;"&amp;AN180)+1)</f>
        <v>5</v>
      </c>
      <c r="AT180" s="32">
        <f>IF(G180="","",COUNTIFS(C135:C188,C180,AO135:AO188,"&lt;"&amp;AO180)+1)</f>
        <v>5</v>
      </c>
      <c r="AU180" s="32">
        <f>IF(G180="","",COUNTIFS(C135:C188,C180,AP135:AP188,"&lt;"&amp;AP180)+1)</f>
        <v>5</v>
      </c>
      <c r="AV180" s="32">
        <f>IF(G180="","",SUMIF(AR134:AU134,$AV$3,AR180:AU180))</f>
        <v>0</v>
      </c>
      <c r="AX180" s="32">
        <f>IF(G180="","",COUNTIFS(D135:D188,D180,AM135:AM188,"&lt;"&amp;AM180)+1)</f>
        <v>18</v>
      </c>
      <c r="AY180" s="32">
        <f>IF(G180="","",COUNTIFS(D135:D188,D180,AN135:AN188,"&lt;"&amp;AN180)+1)</f>
        <v>43</v>
      </c>
      <c r="AZ180" s="32">
        <f>IF(G180="","",COUNTIFS(D135:D188,D180,AO135:AO188,"&lt;"&amp;AO180)+1)</f>
        <v>28</v>
      </c>
      <c r="BA180" s="32">
        <f>IF(G180="","",COUNTIFS(D135:D188,D180,AP135:AP188,"&lt;"&amp;AP180)+1)</f>
        <v>43</v>
      </c>
      <c r="BB180" s="32">
        <f>IF(M180="","",SUMIF(AX134:BA134,$BB$3,AX180:BA180))</f>
        <v>43</v>
      </c>
    </row>
    <row r="181" spans="1:54" x14ac:dyDescent="0.35">
      <c r="A181" t="str">
        <f t="shared" si="47"/>
        <v>CarGurus.com-</v>
      </c>
      <c r="B181" t="str">
        <f t="shared" si="48"/>
        <v/>
      </c>
      <c r="C181" t="str">
        <f>IFERROR(VLOOKUP(G181,KEY!$D$6:$F$76,2,),"")</f>
        <v/>
      </c>
      <c r="D181" t="str">
        <f>IFERROR(VLOOKUP(G181,KEY!$D$6:$F$76,3,),"")</f>
        <v/>
      </c>
      <c r="E181" t="str">
        <f t="shared" si="49"/>
        <v/>
      </c>
      <c r="F181" t="str">
        <f t="shared" si="50"/>
        <v/>
      </c>
      <c r="G181" s="13"/>
      <c r="H181" s="386" t="str">
        <f>IF(G181="","",SUMIFS(INP_EOMDATA!I$4:I$2503,INP_EOMDATA!$F$4:$F$2503,$A181))</f>
        <v/>
      </c>
      <c r="I181" s="387" t="str">
        <f>IF(G181="","",SUMIFS(INP_EOMDATA!J$4:J$2503,INP_EOMDATA!$F$4:$F$2503,$A181))</f>
        <v/>
      </c>
      <c r="J181" s="388"/>
      <c r="K181" s="389"/>
      <c r="L181" s="387" t="str">
        <f>IF(G181="","",SUMIFS(INP_EOMDATA!K$4:K$2503,INP_EOMDATA!$F$4:$F$2503,$A181))</f>
        <v/>
      </c>
      <c r="M181" s="390" t="str">
        <f>IF(G181="","",SUMIFS(INP_EOMDATA!L$4:L$2503,INP_EOMDATA!$F$4:$F$2503,$A181))</f>
        <v/>
      </c>
      <c r="N181" s="391"/>
      <c r="O181" s="386" t="str">
        <f>IF(G181="","",SUMIFS(INP_EOMDATA!M$4:M$2503,INP_EOMDATA!$F$4:$F$2503,$A181))</f>
        <v/>
      </c>
      <c r="P181" s="387" t="str">
        <f>IF(G181="","",SUMIFS(INP_EOMDATA!N$4:N$2503,INP_EOMDATA!$F$4:$F$2503,$A181)-O181)</f>
        <v/>
      </c>
      <c r="Q181" s="387" t="str">
        <f>IF(G181="","",SUMIFS(INP_EOMDATA!O$4:O$2503,INP_EOMDATA!$F$4:$F$2503,$A181))</f>
        <v/>
      </c>
      <c r="R181" s="387" t="str">
        <f>IF(G181="","",SUMIFS(INP_EOMDATA!P$4:P$2503,INP_EOMDATA!$F$4:$F$2503,$A181))</f>
        <v/>
      </c>
      <c r="S181" s="387" t="str">
        <f>IF(G181="","",SUMIFS(INP_EOMDATA!Q$4:Q$2503,INP_EOMDATA!$F$4:$F$2503,$A181))</f>
        <v/>
      </c>
      <c r="T181" s="392" t="str">
        <f>IF(G181="","",SUMIFS(INP_EOMDATA!R$4:R$2503,INP_EOMDATA!$F$4:$F$2503,$A181))</f>
        <v/>
      </c>
      <c r="U181" s="386" t="str">
        <f>IF(G181="","",SUMIFS(INP_EOMDATA!S$4:S$2503,INP_EOMDATA!$F$4:$F$2503,$A181))</f>
        <v/>
      </c>
      <c r="V181" s="392" t="str">
        <f>IF(G181="","",SUMIFS(INP_EOMDATA!T$4:T$2503,INP_EOMDATA!$F$4:$F$2503,$A181))</f>
        <v/>
      </c>
      <c r="W181" s="387" t="str">
        <f>IF(G181="","",SUMIFS(INP_EOMDATA!U$4:U$2503,INP_EOMDATA!$F$4:$F$2503,$A181))</f>
        <v/>
      </c>
      <c r="X181" s="392" t="str">
        <f>IF(G181="","",SUMIFS(INP_EOMDATA!V$4:V$2503,INP_EOMDATA!$F$4:$F$2503,$A181))</f>
        <v/>
      </c>
      <c r="Y181" s="387" t="str">
        <f>IF(G181="","",SUMIFS(INP_EOMDATA!W$4:W$2503,INP_EOMDATA!$F$4:$F$2503,$A181))</f>
        <v/>
      </c>
      <c r="Z181" s="393" t="str">
        <f>IF(G181="","",SUMIFS(INP_EOMDATA!X$4:X$2503,INP_EOMDATA!$F$4:$F$2503,$A181))</f>
        <v/>
      </c>
      <c r="AA181" s="393" t="str">
        <f>IF(G181="","",SUMIFS(INP_EOMDATA!Y$4:Y$2503,INP_EOMDATA!$F$4:$F$2503,$A181))</f>
        <v/>
      </c>
      <c r="AB181" s="393" t="str">
        <f>IF(G181="","",SUMIFS(INP_EOMDATA!Z$4:Z$2503,INP_EOMDATA!$F$4:$F$2503,$A181))</f>
        <v/>
      </c>
      <c r="AC181" s="393" t="str">
        <f>IF(G181="","",SUMIFS(WORKSHEET_VC!AR$5:AR$73,WORKSHEET_VC!$AN$5:$AN$73,$G181))</f>
        <v/>
      </c>
      <c r="AD181" s="393" t="str">
        <f t="shared" si="44"/>
        <v/>
      </c>
      <c r="AE181" s="393" t="str">
        <f t="shared" si="45"/>
        <v/>
      </c>
      <c r="AF181" s="393" t="str">
        <f t="shared" si="46"/>
        <v/>
      </c>
      <c r="AG181" s="15"/>
      <c r="AM181" s="32" t="str">
        <f>IF(G181="","",COUNTIF(G135:G189,"&lt;"&amp;G181)+1)</f>
        <v/>
      </c>
      <c r="AN181" s="32" t="str">
        <f>IFERROR(RANK(T181,T135:T188,0)+(AM181/100),"")</f>
        <v/>
      </c>
      <c r="AO181" s="32" t="str">
        <f>IFERROR(RANK(AD181,AD135:AD188,1)+(AM181/100),"")</f>
        <v/>
      </c>
      <c r="AP181" s="32" t="str">
        <f>IFERROR(RANK(AE181,AE135:AE188,1)+(AM181/100),"")</f>
        <v/>
      </c>
      <c r="AR181" s="32" t="str">
        <f>IF(G181="","",COUNTIFS(C135:C188,C181,AM135:AM188,"&lt;"&amp;AM181)+1)</f>
        <v/>
      </c>
      <c r="AS181" s="32" t="str">
        <f>IF(G181="","",COUNTIFS(C135:C188,C181,AN135:AN188,"&lt;"&amp;AN181)+1)</f>
        <v/>
      </c>
      <c r="AT181" s="32" t="str">
        <f>IF(G181="","",COUNTIFS(C135:C188,C181,AO135:AO188,"&lt;"&amp;AO181)+1)</f>
        <v/>
      </c>
      <c r="AU181" s="32" t="str">
        <f>IF(G181="","",COUNTIFS(C135:C188,C181,AP135:AP188,"&lt;"&amp;AP181)+1)</f>
        <v/>
      </c>
      <c r="AV181" s="32" t="str">
        <f>IF(G181="","",SUMIF(AR134:AU134,$AV$3,AR181:AU181))</f>
        <v/>
      </c>
      <c r="AX181" s="32" t="str">
        <f>IF(G181="","",COUNTIFS(D135:D188,D181,AM135:AM188,"&lt;"&amp;AM181)+1)</f>
        <v/>
      </c>
      <c r="AY181" s="32" t="str">
        <f>IF(G181="","",COUNTIFS(D135:D188,D181,AN135:AN188,"&lt;"&amp;AN181)+1)</f>
        <v/>
      </c>
      <c r="AZ181" s="32" t="str">
        <f>IF(G181="","",COUNTIFS(D135:D188,D181,AO135:AO188,"&lt;"&amp;AO181)+1)</f>
        <v/>
      </c>
      <c r="BA181" s="32" t="str">
        <f>IF(G181="","",COUNTIFS(D135:D188,D181,AP135:AP188,"&lt;"&amp;AP181)+1)</f>
        <v/>
      </c>
      <c r="BB181" s="32" t="str">
        <f>IF(M181="","",SUMIF(AX134:BA134,$BB$3,AX181:BA181))</f>
        <v/>
      </c>
    </row>
    <row r="182" spans="1:54" x14ac:dyDescent="0.35">
      <c r="A182" t="str">
        <f t="shared" si="47"/>
        <v>CarGurus.com-</v>
      </c>
      <c r="B182" t="str">
        <f t="shared" si="48"/>
        <v/>
      </c>
      <c r="C182" t="str">
        <f>IFERROR(VLOOKUP(G182,KEY!$D$6:$F$76,2,),"")</f>
        <v/>
      </c>
      <c r="D182" t="str">
        <f>IFERROR(VLOOKUP(G182,KEY!$D$6:$F$76,3,),"")</f>
        <v/>
      </c>
      <c r="E182" t="str">
        <f t="shared" si="49"/>
        <v/>
      </c>
      <c r="F182" t="str">
        <f t="shared" si="50"/>
        <v/>
      </c>
      <c r="G182" s="13"/>
      <c r="H182" s="386" t="str">
        <f>IF(G182="","",SUMIFS(INP_EOMDATA!I$4:I$2503,INP_EOMDATA!$F$4:$F$2503,$A182))</f>
        <v/>
      </c>
      <c r="I182" s="387" t="str">
        <f>IF(G182="","",SUMIFS(INP_EOMDATA!J$4:J$2503,INP_EOMDATA!$F$4:$F$2503,$A182))</f>
        <v/>
      </c>
      <c r="J182" s="388"/>
      <c r="K182" s="389"/>
      <c r="L182" s="387" t="str">
        <f>IF(G182="","",SUMIFS(INP_EOMDATA!K$4:K$2503,INP_EOMDATA!$F$4:$F$2503,$A182))</f>
        <v/>
      </c>
      <c r="M182" s="390" t="str">
        <f>IF(G182="","",SUMIFS(INP_EOMDATA!L$4:L$2503,INP_EOMDATA!$F$4:$F$2503,$A182))</f>
        <v/>
      </c>
      <c r="N182" s="391"/>
      <c r="O182" s="386" t="str">
        <f>IF(G182="","",SUMIFS(INP_EOMDATA!M$4:M$2503,INP_EOMDATA!$F$4:$F$2503,$A182))</f>
        <v/>
      </c>
      <c r="P182" s="387" t="str">
        <f>IF(G182="","",SUMIFS(INP_EOMDATA!N$4:N$2503,INP_EOMDATA!$F$4:$F$2503,$A182)-O182)</f>
        <v/>
      </c>
      <c r="Q182" s="387" t="str">
        <f>IF(G182="","",SUMIFS(INP_EOMDATA!O$4:O$2503,INP_EOMDATA!$F$4:$F$2503,$A182))</f>
        <v/>
      </c>
      <c r="R182" s="387" t="str">
        <f>IF(G182="","",SUMIFS(INP_EOMDATA!P$4:P$2503,INP_EOMDATA!$F$4:$F$2503,$A182))</f>
        <v/>
      </c>
      <c r="S182" s="387" t="str">
        <f>IF(G182="","",SUMIFS(INP_EOMDATA!Q$4:Q$2503,INP_EOMDATA!$F$4:$F$2503,$A182))</f>
        <v/>
      </c>
      <c r="T182" s="392" t="str">
        <f>IF(G182="","",SUMIFS(INP_EOMDATA!R$4:R$2503,INP_EOMDATA!$F$4:$F$2503,$A182))</f>
        <v/>
      </c>
      <c r="U182" s="386" t="str">
        <f>IF(G182="","",SUMIFS(INP_EOMDATA!S$4:S$2503,INP_EOMDATA!$F$4:$F$2503,$A182))</f>
        <v/>
      </c>
      <c r="V182" s="392" t="str">
        <f>IF(G182="","",SUMIFS(INP_EOMDATA!T$4:T$2503,INP_EOMDATA!$F$4:$F$2503,$A182))</f>
        <v/>
      </c>
      <c r="W182" s="387" t="str">
        <f>IF(G182="","",SUMIFS(INP_EOMDATA!U$4:U$2503,INP_EOMDATA!$F$4:$F$2503,$A182))</f>
        <v/>
      </c>
      <c r="X182" s="392" t="str">
        <f>IF(G182="","",SUMIFS(INP_EOMDATA!V$4:V$2503,INP_EOMDATA!$F$4:$F$2503,$A182))</f>
        <v/>
      </c>
      <c r="Y182" s="387" t="str">
        <f>IF(G182="","",SUMIFS(INP_EOMDATA!W$4:W$2503,INP_EOMDATA!$F$4:$F$2503,$A182))</f>
        <v/>
      </c>
      <c r="Z182" s="393" t="str">
        <f>IF(G182="","",SUMIFS(INP_EOMDATA!X$4:X$2503,INP_EOMDATA!$F$4:$F$2503,$A182))</f>
        <v/>
      </c>
      <c r="AA182" s="393" t="str">
        <f>IF(G182="","",SUMIFS(INP_EOMDATA!Y$4:Y$2503,INP_EOMDATA!$F$4:$F$2503,$A182))</f>
        <v/>
      </c>
      <c r="AB182" s="393" t="str">
        <f>IF(G182="","",SUMIFS(INP_EOMDATA!Z$4:Z$2503,INP_EOMDATA!$F$4:$F$2503,$A182))</f>
        <v/>
      </c>
      <c r="AC182" s="393" t="str">
        <f>IF(G182="","",SUMIFS(WORKSHEET_VC!AR$5:AR$73,WORKSHEET_VC!$AN$5:$AN$73,$G182))</f>
        <v/>
      </c>
      <c r="AD182" s="393" t="str">
        <f t="shared" si="44"/>
        <v/>
      </c>
      <c r="AE182" s="393" t="str">
        <f t="shared" si="45"/>
        <v/>
      </c>
      <c r="AF182" s="393" t="str">
        <f t="shared" si="46"/>
        <v/>
      </c>
      <c r="AG182" s="15"/>
      <c r="AM182" s="32" t="str">
        <f>IF(G182="","",COUNTIF(G135:G189,"&lt;"&amp;G182)+1)</f>
        <v/>
      </c>
      <c r="AN182" s="32" t="str">
        <f>IFERROR(RANK(T182,T135:T188,0)+(AM182/100),"")</f>
        <v/>
      </c>
      <c r="AO182" s="32" t="str">
        <f>IFERROR(RANK(AD182,AD135:AD188,1)+(AM182/100),"")</f>
        <v/>
      </c>
      <c r="AP182" s="32" t="str">
        <f>IFERROR(RANK(AE182,AE135:AE188,1)+(AM182/100),"")</f>
        <v/>
      </c>
      <c r="AR182" s="32" t="str">
        <f>IF(G182="","",COUNTIFS(C135:C188,C182,AM135:AM188,"&lt;"&amp;AM182)+1)</f>
        <v/>
      </c>
      <c r="AS182" s="32" t="str">
        <f>IF(G182="","",COUNTIFS(C135:C188,C182,AN135:AN188,"&lt;"&amp;AN182)+1)</f>
        <v/>
      </c>
      <c r="AT182" s="32" t="str">
        <f>IF(G182="","",COUNTIFS(C135:C188,C182,AO135:AO188,"&lt;"&amp;AO182)+1)</f>
        <v/>
      </c>
      <c r="AU182" s="32" t="str">
        <f>IF(G182="","",COUNTIFS(C135:C188,C182,AP135:AP188,"&lt;"&amp;AP182)+1)</f>
        <v/>
      </c>
      <c r="AV182" s="32" t="str">
        <f>IF(G182="","",SUMIF(AR134:AU134,$AV$3,AR182:AU182))</f>
        <v/>
      </c>
      <c r="AX182" s="32" t="str">
        <f>IF(G182="","",COUNTIFS(D135:D188,D182,AM135:AM188,"&lt;"&amp;AM182)+1)</f>
        <v/>
      </c>
      <c r="AY182" s="32" t="str">
        <f>IF(G182="","",COUNTIFS(D135:D188,D182,AN135:AN188,"&lt;"&amp;AN182)+1)</f>
        <v/>
      </c>
      <c r="AZ182" s="32" t="str">
        <f>IF(G182="","",COUNTIFS(D135:D188,D182,AO135:AO188,"&lt;"&amp;AO182)+1)</f>
        <v/>
      </c>
      <c r="BA182" s="32" t="str">
        <f>IF(G182="","",COUNTIFS(D135:D188,D182,AP135:AP188,"&lt;"&amp;AP182)+1)</f>
        <v/>
      </c>
      <c r="BB182" s="32" t="str">
        <f>IF(M182="","",SUMIF(AX134:BA134,$BB$3,AX182:BA182))</f>
        <v/>
      </c>
    </row>
    <row r="183" spans="1:54" x14ac:dyDescent="0.35">
      <c r="A183" t="str">
        <f t="shared" si="47"/>
        <v>CarGurus.com-</v>
      </c>
      <c r="B183" t="str">
        <f t="shared" si="48"/>
        <v/>
      </c>
      <c r="C183" t="str">
        <f>IFERROR(VLOOKUP(G183,KEY!$D$6:$F$76,2,),"")</f>
        <v/>
      </c>
      <c r="D183" t="str">
        <f>IFERROR(VLOOKUP(G183,KEY!$D$6:$F$76,3,),"")</f>
        <v/>
      </c>
      <c r="E183" t="str">
        <f t="shared" si="49"/>
        <v/>
      </c>
      <c r="F183" t="str">
        <f t="shared" si="50"/>
        <v/>
      </c>
      <c r="G183" s="13"/>
      <c r="H183" s="386" t="str">
        <f>IF(G183="","",SUMIFS(INP_EOMDATA!I$4:I$2503,INP_EOMDATA!$F$4:$F$2503,$A183))</f>
        <v/>
      </c>
      <c r="I183" s="387" t="str">
        <f>IF(G183="","",SUMIFS(INP_EOMDATA!J$4:J$2503,INP_EOMDATA!$F$4:$F$2503,$A183))</f>
        <v/>
      </c>
      <c r="J183" s="388"/>
      <c r="K183" s="389"/>
      <c r="L183" s="387" t="str">
        <f>IF(G183="","",SUMIFS(INP_EOMDATA!K$4:K$2503,INP_EOMDATA!$F$4:$F$2503,$A183))</f>
        <v/>
      </c>
      <c r="M183" s="390" t="str">
        <f>IF(G183="","",SUMIFS(INP_EOMDATA!L$4:L$2503,INP_EOMDATA!$F$4:$F$2503,$A183))</f>
        <v/>
      </c>
      <c r="N183" s="391"/>
      <c r="O183" s="386" t="str">
        <f>IF(G183="","",SUMIFS(INP_EOMDATA!M$4:M$2503,INP_EOMDATA!$F$4:$F$2503,$A183))</f>
        <v/>
      </c>
      <c r="P183" s="387" t="str">
        <f>IF(G183="","",SUMIFS(INP_EOMDATA!N$4:N$2503,INP_EOMDATA!$F$4:$F$2503,$A183)-O183)</f>
        <v/>
      </c>
      <c r="Q183" s="387" t="str">
        <f>IF(G183="","",SUMIFS(INP_EOMDATA!O$4:O$2503,INP_EOMDATA!$F$4:$F$2503,$A183))</f>
        <v/>
      </c>
      <c r="R183" s="387" t="str">
        <f>IF(G183="","",SUMIFS(INP_EOMDATA!P$4:P$2503,INP_EOMDATA!$F$4:$F$2503,$A183))</f>
        <v/>
      </c>
      <c r="S183" s="387" t="str">
        <f>IF(G183="","",SUMIFS(INP_EOMDATA!Q$4:Q$2503,INP_EOMDATA!$F$4:$F$2503,$A183))</f>
        <v/>
      </c>
      <c r="T183" s="392" t="str">
        <f>IF(G183="","",SUMIFS(INP_EOMDATA!R$4:R$2503,INP_EOMDATA!$F$4:$F$2503,$A183))</f>
        <v/>
      </c>
      <c r="U183" s="386" t="str">
        <f>IF(G183="","",SUMIFS(INP_EOMDATA!S$4:S$2503,INP_EOMDATA!$F$4:$F$2503,$A183))</f>
        <v/>
      </c>
      <c r="V183" s="392" t="str">
        <f>IF(G183="","",SUMIFS(INP_EOMDATA!T$4:T$2503,INP_EOMDATA!$F$4:$F$2503,$A183))</f>
        <v/>
      </c>
      <c r="W183" s="387" t="str">
        <f>IF(G183="","",SUMIFS(INP_EOMDATA!U$4:U$2503,INP_EOMDATA!$F$4:$F$2503,$A183))</f>
        <v/>
      </c>
      <c r="X183" s="392" t="str">
        <f>IF(G183="","",SUMIFS(INP_EOMDATA!V$4:V$2503,INP_EOMDATA!$F$4:$F$2503,$A183))</f>
        <v/>
      </c>
      <c r="Y183" s="387" t="str">
        <f>IF(G183="","",SUMIFS(INP_EOMDATA!W$4:W$2503,INP_EOMDATA!$F$4:$F$2503,$A183))</f>
        <v/>
      </c>
      <c r="Z183" s="393" t="str">
        <f>IF(G183="","",SUMIFS(INP_EOMDATA!X$4:X$2503,INP_EOMDATA!$F$4:$F$2503,$A183))</f>
        <v/>
      </c>
      <c r="AA183" s="393" t="str">
        <f>IF(G183="","",SUMIFS(INP_EOMDATA!Y$4:Y$2503,INP_EOMDATA!$F$4:$F$2503,$A183))</f>
        <v/>
      </c>
      <c r="AB183" s="393" t="str">
        <f>IF(G183="","",SUMIFS(INP_EOMDATA!Z$4:Z$2503,INP_EOMDATA!$F$4:$F$2503,$A183))</f>
        <v/>
      </c>
      <c r="AC183" s="393" t="str">
        <f>IF(G183="","",SUMIFS(WORKSHEET_VC!AR$5:AR$73,WORKSHEET_VC!$AN$5:$AN$73,$G183))</f>
        <v/>
      </c>
      <c r="AD183" s="393" t="str">
        <f t="shared" si="44"/>
        <v/>
      </c>
      <c r="AE183" s="393" t="str">
        <f t="shared" si="45"/>
        <v/>
      </c>
      <c r="AF183" s="393" t="str">
        <f t="shared" si="46"/>
        <v/>
      </c>
      <c r="AG183" s="15"/>
      <c r="AM183" s="32" t="str">
        <f>IF(G183="","",COUNTIF(G135:G189,"&lt;"&amp;G183)+1)</f>
        <v/>
      </c>
      <c r="AN183" s="32" t="str">
        <f>IFERROR(RANK(T183,T135:T188,0)+(AM183/100),"")</f>
        <v/>
      </c>
      <c r="AO183" s="32" t="str">
        <f>IFERROR(RANK(AD183,AD135:AD188,1)+(AM183/100),"")</f>
        <v/>
      </c>
      <c r="AP183" s="32" t="str">
        <f>IFERROR(RANK(AE183,AE135:AE188,1)+(AM183/100),"")</f>
        <v/>
      </c>
      <c r="AR183" s="32" t="str">
        <f>IF(G183="","",COUNTIFS(C135:C188,C183,AM135:AM188,"&lt;"&amp;AM183)+1)</f>
        <v/>
      </c>
      <c r="AS183" s="32" t="str">
        <f>IF(G183="","",COUNTIFS(C135:C188,C183,AN135:AN188,"&lt;"&amp;AN183)+1)</f>
        <v/>
      </c>
      <c r="AT183" s="32" t="str">
        <f>IF(G183="","",COUNTIFS(C135:C188,C183,AO135:AO188,"&lt;"&amp;AO183)+1)</f>
        <v/>
      </c>
      <c r="AU183" s="32" t="str">
        <f>IF(G183="","",COUNTIFS(C135:C188,C183,AP135:AP188,"&lt;"&amp;AP183)+1)</f>
        <v/>
      </c>
      <c r="AV183" s="32" t="str">
        <f>IF(G183="","",SUMIF(AR134:AU134,$AV$3,AR183:AU183))</f>
        <v/>
      </c>
      <c r="AX183" s="32" t="str">
        <f>IF(G183="","",COUNTIFS(D135:D188,D183,AM135:AM188,"&lt;"&amp;AM183)+1)</f>
        <v/>
      </c>
      <c r="AY183" s="32" t="str">
        <f>IF(G183="","",COUNTIFS(D135:D188,D183,AN135:AN188,"&lt;"&amp;AN183)+1)</f>
        <v/>
      </c>
      <c r="AZ183" s="32" t="str">
        <f>IF(G183="","",COUNTIFS(D135:D188,D183,AO135:AO188,"&lt;"&amp;AO183)+1)</f>
        <v/>
      </c>
      <c r="BA183" s="32" t="str">
        <f>IF(G183="","",COUNTIFS(D135:D188,D183,AP135:AP188,"&lt;"&amp;AP183)+1)</f>
        <v/>
      </c>
      <c r="BB183" s="32" t="str">
        <f>IF(M183="","",SUMIF(AX134:BA134,$BB$3,AX183:BA183))</f>
        <v/>
      </c>
    </row>
    <row r="184" spans="1:54" x14ac:dyDescent="0.35">
      <c r="A184" t="str">
        <f t="shared" si="47"/>
        <v>CarGurus.com-</v>
      </c>
      <c r="B184" t="str">
        <f t="shared" si="48"/>
        <v/>
      </c>
      <c r="C184" t="str">
        <f>IFERROR(VLOOKUP(G184,KEY!$D$6:$F$76,2,),"")</f>
        <v/>
      </c>
      <c r="D184" t="str">
        <f>IFERROR(VLOOKUP(G184,KEY!$D$6:$F$76,3,),"")</f>
        <v/>
      </c>
      <c r="E184" t="str">
        <f t="shared" si="49"/>
        <v/>
      </c>
      <c r="F184" t="str">
        <f t="shared" si="50"/>
        <v/>
      </c>
      <c r="G184" s="13"/>
      <c r="H184" s="386" t="str">
        <f>IF(G184="","",SUMIFS(INP_EOMDATA!I$4:I$2503,INP_EOMDATA!$F$4:$F$2503,$A184))</f>
        <v/>
      </c>
      <c r="I184" s="387" t="str">
        <f>IF(G184="","",SUMIFS(INP_EOMDATA!J$4:J$2503,INP_EOMDATA!$F$4:$F$2503,$A184))</f>
        <v/>
      </c>
      <c r="J184" s="388"/>
      <c r="K184" s="389"/>
      <c r="L184" s="387" t="str">
        <f>IF(G184="","",SUMIFS(INP_EOMDATA!K$4:K$2503,INP_EOMDATA!$F$4:$F$2503,$A184))</f>
        <v/>
      </c>
      <c r="M184" s="390" t="str">
        <f>IF(G184="","",SUMIFS(INP_EOMDATA!L$4:L$2503,INP_EOMDATA!$F$4:$F$2503,$A184))</f>
        <v/>
      </c>
      <c r="N184" s="391"/>
      <c r="O184" s="386" t="str">
        <f>IF(G184="","",SUMIFS(INP_EOMDATA!M$4:M$2503,INP_EOMDATA!$F$4:$F$2503,$A184))</f>
        <v/>
      </c>
      <c r="P184" s="387" t="str">
        <f>IF(G184="","",SUMIFS(INP_EOMDATA!N$4:N$2503,INP_EOMDATA!$F$4:$F$2503,$A184)-O184)</f>
        <v/>
      </c>
      <c r="Q184" s="387" t="str">
        <f>IF(G184="","",SUMIFS(INP_EOMDATA!O$4:O$2503,INP_EOMDATA!$F$4:$F$2503,$A184))</f>
        <v/>
      </c>
      <c r="R184" s="387" t="str">
        <f>IF(G184="","",SUMIFS(INP_EOMDATA!P$4:P$2503,INP_EOMDATA!$F$4:$F$2503,$A184))</f>
        <v/>
      </c>
      <c r="S184" s="387" t="str">
        <f>IF(G184="","",SUMIFS(INP_EOMDATA!Q$4:Q$2503,INP_EOMDATA!$F$4:$F$2503,$A184))</f>
        <v/>
      </c>
      <c r="T184" s="392" t="str">
        <f>IF(G184="","",SUMIFS(INP_EOMDATA!R$4:R$2503,INP_EOMDATA!$F$4:$F$2503,$A184))</f>
        <v/>
      </c>
      <c r="U184" s="386" t="str">
        <f>IF(G184="","",SUMIFS(INP_EOMDATA!S$4:S$2503,INP_EOMDATA!$F$4:$F$2503,$A184))</f>
        <v/>
      </c>
      <c r="V184" s="392" t="str">
        <f>IF(G184="","",SUMIFS(INP_EOMDATA!T$4:T$2503,INP_EOMDATA!$F$4:$F$2503,$A184))</f>
        <v/>
      </c>
      <c r="W184" s="387" t="str">
        <f>IF(G184="","",SUMIFS(INP_EOMDATA!U$4:U$2503,INP_EOMDATA!$F$4:$F$2503,$A184))</f>
        <v/>
      </c>
      <c r="X184" s="392" t="str">
        <f>IF(G184="","",SUMIFS(INP_EOMDATA!V$4:V$2503,INP_EOMDATA!$F$4:$F$2503,$A184))</f>
        <v/>
      </c>
      <c r="Y184" s="387" t="str">
        <f>IF(G184="","",SUMIFS(INP_EOMDATA!W$4:W$2503,INP_EOMDATA!$F$4:$F$2503,$A184))</f>
        <v/>
      </c>
      <c r="Z184" s="393" t="str">
        <f>IF(G184="","",SUMIFS(INP_EOMDATA!X$4:X$2503,INP_EOMDATA!$F$4:$F$2503,$A184))</f>
        <v/>
      </c>
      <c r="AA184" s="393" t="str">
        <f>IF(G184="","",SUMIFS(INP_EOMDATA!Y$4:Y$2503,INP_EOMDATA!$F$4:$F$2503,$A184))</f>
        <v/>
      </c>
      <c r="AB184" s="393" t="str">
        <f>IF(G184="","",SUMIFS(INP_EOMDATA!Z$4:Z$2503,INP_EOMDATA!$F$4:$F$2503,$A184))</f>
        <v/>
      </c>
      <c r="AC184" s="393" t="str">
        <f>IF(G184="","",SUMIFS(WORKSHEET_VC!AR$5:AR$73,WORKSHEET_VC!$AN$5:$AN$73,$G184))</f>
        <v/>
      </c>
      <c r="AD184" s="393" t="str">
        <f t="shared" si="44"/>
        <v/>
      </c>
      <c r="AE184" s="393" t="str">
        <f t="shared" si="45"/>
        <v/>
      </c>
      <c r="AF184" s="393" t="str">
        <f t="shared" si="46"/>
        <v/>
      </c>
      <c r="AG184" s="15"/>
      <c r="AM184" s="32" t="str">
        <f>IF(G184="","",COUNTIF(G135:G189,"&lt;"&amp;G184)+1)</f>
        <v/>
      </c>
      <c r="AN184" s="32" t="str">
        <f>IFERROR(RANK(T184,T135:T188,0)+(AM184/100),"")</f>
        <v/>
      </c>
      <c r="AO184" s="32" t="str">
        <f>IFERROR(RANK(AD184,AD135:AD188,1)+(AM184/100),"")</f>
        <v/>
      </c>
      <c r="AP184" s="32" t="str">
        <f>IFERROR(RANK(AE184,AE135:AE188,1)+(AM184/100),"")</f>
        <v/>
      </c>
      <c r="AR184" s="32" t="str">
        <f>IF(G184="","",COUNTIFS(C135:C188,C184,AM135:AM188,"&lt;"&amp;AM184)+1)</f>
        <v/>
      </c>
      <c r="AS184" s="32" t="str">
        <f>IF(G184="","",COUNTIFS(C135:C188,C184,AN135:AN188,"&lt;"&amp;AN184)+1)</f>
        <v/>
      </c>
      <c r="AT184" s="32" t="str">
        <f>IF(G184="","",COUNTIFS(C135:C188,C184,AO135:AO188,"&lt;"&amp;AO184)+1)</f>
        <v/>
      </c>
      <c r="AU184" s="32" t="str">
        <f>IF(G184="","",COUNTIFS(C135:C188,C184,AP135:AP188,"&lt;"&amp;AP184)+1)</f>
        <v/>
      </c>
      <c r="AV184" s="32" t="str">
        <f>IF(G184="","",SUMIF(AR134:AU134,$AV$3,AR184:AU184))</f>
        <v/>
      </c>
      <c r="AX184" s="32" t="str">
        <f>IF(G184="","",COUNTIFS(D135:D188,D184,AM135:AM188,"&lt;"&amp;AM184)+1)</f>
        <v/>
      </c>
      <c r="AY184" s="32" t="str">
        <f>IF(G184="","",COUNTIFS(D135:D188,D184,AN135:AN188,"&lt;"&amp;AN184)+1)</f>
        <v/>
      </c>
      <c r="AZ184" s="32" t="str">
        <f>IF(G184="","",COUNTIFS(D135:D188,D184,AO135:AO188,"&lt;"&amp;AO184)+1)</f>
        <v/>
      </c>
      <c r="BA184" s="32" t="str">
        <f>IF(G184="","",COUNTIFS(D135:D188,D184,AP135:AP188,"&lt;"&amp;AP184)+1)</f>
        <v/>
      </c>
      <c r="BB184" s="32" t="str">
        <f>IF(M184="","",SUMIF(AX134:BA134,$BB$3,AX184:BA184))</f>
        <v/>
      </c>
    </row>
    <row r="185" spans="1:54" x14ac:dyDescent="0.35">
      <c r="A185" t="str">
        <f t="shared" si="47"/>
        <v>CarGurus.com-</v>
      </c>
      <c r="B185" t="str">
        <f t="shared" si="48"/>
        <v/>
      </c>
      <c r="C185" t="str">
        <f>IFERROR(VLOOKUP(G185,KEY!$D$6:$F$76,2,),"")</f>
        <v/>
      </c>
      <c r="D185" t="str">
        <f>IFERROR(VLOOKUP(G185,KEY!$D$6:$F$76,3,),"")</f>
        <v/>
      </c>
      <c r="E185" t="str">
        <f t="shared" si="49"/>
        <v/>
      </c>
      <c r="F185" t="str">
        <f t="shared" si="50"/>
        <v/>
      </c>
      <c r="G185" s="13"/>
      <c r="H185" s="386" t="str">
        <f>IF(G185="","",SUMIFS(INP_EOMDATA!I$4:I$2503,INP_EOMDATA!$F$4:$F$2503,$A185))</f>
        <v/>
      </c>
      <c r="I185" s="387" t="str">
        <f>IF(G185="","",SUMIFS(INP_EOMDATA!J$4:J$2503,INP_EOMDATA!$F$4:$F$2503,$A185))</f>
        <v/>
      </c>
      <c r="J185" s="388"/>
      <c r="K185" s="389"/>
      <c r="L185" s="387" t="str">
        <f>IF(G185="","",SUMIFS(INP_EOMDATA!K$4:K$2503,INP_EOMDATA!$F$4:$F$2503,$A185))</f>
        <v/>
      </c>
      <c r="M185" s="390" t="str">
        <f>IF(G185="","",SUMIFS(INP_EOMDATA!L$4:L$2503,INP_EOMDATA!$F$4:$F$2503,$A185))</f>
        <v/>
      </c>
      <c r="N185" s="391"/>
      <c r="O185" s="386" t="str">
        <f>IF(G185="","",SUMIFS(INP_EOMDATA!M$4:M$2503,INP_EOMDATA!$F$4:$F$2503,$A185))</f>
        <v/>
      </c>
      <c r="P185" s="387" t="str">
        <f>IF(G185="","",SUMIFS(INP_EOMDATA!N$4:N$2503,INP_EOMDATA!$F$4:$F$2503,$A185)-O185)</f>
        <v/>
      </c>
      <c r="Q185" s="387" t="str">
        <f>IF(G185="","",SUMIFS(INP_EOMDATA!O$4:O$2503,INP_EOMDATA!$F$4:$F$2503,$A185))</f>
        <v/>
      </c>
      <c r="R185" s="387" t="str">
        <f>IF(G185="","",SUMIFS(INP_EOMDATA!P$4:P$2503,INP_EOMDATA!$F$4:$F$2503,$A185))</f>
        <v/>
      </c>
      <c r="S185" s="387" t="str">
        <f>IF(G185="","",SUMIFS(INP_EOMDATA!Q$4:Q$2503,INP_EOMDATA!$F$4:$F$2503,$A185))</f>
        <v/>
      </c>
      <c r="T185" s="392" t="str">
        <f>IF(G185="","",SUMIFS(INP_EOMDATA!R$4:R$2503,INP_EOMDATA!$F$4:$F$2503,$A185))</f>
        <v/>
      </c>
      <c r="U185" s="386" t="str">
        <f>IF(G185="","",SUMIFS(INP_EOMDATA!S$4:S$2503,INP_EOMDATA!$F$4:$F$2503,$A185))</f>
        <v/>
      </c>
      <c r="V185" s="392" t="str">
        <f>IF(G185="","",SUMIFS(INP_EOMDATA!T$4:T$2503,INP_EOMDATA!$F$4:$F$2503,$A185))</f>
        <v/>
      </c>
      <c r="W185" s="387" t="str">
        <f>IF(G185="","",SUMIFS(INP_EOMDATA!U$4:U$2503,INP_EOMDATA!$F$4:$F$2503,$A185))</f>
        <v/>
      </c>
      <c r="X185" s="392" t="str">
        <f>IF(G185="","",SUMIFS(INP_EOMDATA!V$4:V$2503,INP_EOMDATA!$F$4:$F$2503,$A185))</f>
        <v/>
      </c>
      <c r="Y185" s="387" t="str">
        <f>IF(G185="","",SUMIFS(INP_EOMDATA!W$4:W$2503,INP_EOMDATA!$F$4:$F$2503,$A185))</f>
        <v/>
      </c>
      <c r="Z185" s="393" t="str">
        <f>IF(G185="","",SUMIFS(INP_EOMDATA!X$4:X$2503,INP_EOMDATA!$F$4:$F$2503,$A185))</f>
        <v/>
      </c>
      <c r="AA185" s="393" t="str">
        <f>IF(G185="","",SUMIFS(INP_EOMDATA!Y$4:Y$2503,INP_EOMDATA!$F$4:$F$2503,$A185))</f>
        <v/>
      </c>
      <c r="AB185" s="393" t="str">
        <f>IF(G185="","",SUMIFS(INP_EOMDATA!Z$4:Z$2503,INP_EOMDATA!$F$4:$F$2503,$A185))</f>
        <v/>
      </c>
      <c r="AC185" s="393" t="str">
        <f>IF(G185="","",SUMIFS(WORKSHEET_VC!AR$5:AR$73,WORKSHEET_VC!$AN$5:$AN$73,$G185))</f>
        <v/>
      </c>
      <c r="AD185" s="393" t="str">
        <f t="shared" si="44"/>
        <v/>
      </c>
      <c r="AE185" s="393" t="str">
        <f t="shared" si="45"/>
        <v/>
      </c>
      <c r="AF185" s="393" t="str">
        <f t="shared" si="46"/>
        <v/>
      </c>
      <c r="AG185" s="15"/>
      <c r="AM185" s="32" t="str">
        <f>IF(G185="","",COUNTIF(G135:G189,"&lt;"&amp;G185)+1)</f>
        <v/>
      </c>
      <c r="AN185" s="32" t="str">
        <f>IFERROR(RANK(T185,T135:T188,0)+(AM185/100),"")</f>
        <v/>
      </c>
      <c r="AO185" s="32" t="str">
        <f>IFERROR(RANK(AD185,AD135:AD188,1)+(AM185/100),"")</f>
        <v/>
      </c>
      <c r="AP185" s="32" t="str">
        <f>IFERROR(RANK(AE185,AE135:AE188,1)+(AM185/100),"")</f>
        <v/>
      </c>
      <c r="AR185" s="32" t="str">
        <f>IF(G185="","",COUNTIFS(C135:C188,C185,AM135:AM188,"&lt;"&amp;AM185)+1)</f>
        <v/>
      </c>
      <c r="AS185" s="32" t="str">
        <f>IF(G185="","",COUNTIFS(C135:C188,C185,AN135:AN188,"&lt;"&amp;AN185)+1)</f>
        <v/>
      </c>
      <c r="AT185" s="32" t="str">
        <f>IF(G185="","",COUNTIFS(C135:C188,C185,AO135:AO188,"&lt;"&amp;AO185)+1)</f>
        <v/>
      </c>
      <c r="AU185" s="32" t="str">
        <f>IF(G185="","",COUNTIFS(C135:C188,C185,AP135:AP188,"&lt;"&amp;AP185)+1)</f>
        <v/>
      </c>
      <c r="AV185" s="32" t="str">
        <f>IF(G185="","",SUMIF(AR134:AU134,$AV$3,AR185:AU185))</f>
        <v/>
      </c>
      <c r="AX185" s="32" t="str">
        <f>IF(G185="","",COUNTIFS(D135:D188,D185,AM135:AM188,"&lt;"&amp;AM185)+1)</f>
        <v/>
      </c>
      <c r="AY185" s="32" t="str">
        <f>IF(G185="","",COUNTIFS(D135:D188,D185,AN135:AN188,"&lt;"&amp;AN185)+1)</f>
        <v/>
      </c>
      <c r="AZ185" s="32" t="str">
        <f>IF(G185="","",COUNTIFS(D135:D188,D185,AO135:AO188,"&lt;"&amp;AO185)+1)</f>
        <v/>
      </c>
      <c r="BA185" s="32" t="str">
        <f>IF(G185="","",COUNTIFS(D135:D188,D185,AP135:AP188,"&lt;"&amp;AP185)+1)</f>
        <v/>
      </c>
      <c r="BB185" s="32" t="str">
        <f>IF(M185="","",SUMIF(AX134:BA134,$BB$3,AX185:BA185))</f>
        <v/>
      </c>
    </row>
    <row r="186" spans="1:54" x14ac:dyDescent="0.35">
      <c r="A186" t="str">
        <f t="shared" si="47"/>
        <v>CarGurus.com-</v>
      </c>
      <c r="B186" t="str">
        <f t="shared" si="48"/>
        <v/>
      </c>
      <c r="C186" t="str">
        <f>IFERROR(VLOOKUP(G186,KEY!$D$6:$F$76,2,),"")</f>
        <v/>
      </c>
      <c r="D186" t="str">
        <f>IFERROR(VLOOKUP(G186,KEY!$D$6:$F$76,3,),"")</f>
        <v/>
      </c>
      <c r="E186" t="str">
        <f t="shared" si="49"/>
        <v/>
      </c>
      <c r="F186" t="str">
        <f t="shared" si="50"/>
        <v/>
      </c>
      <c r="G186" s="13"/>
      <c r="H186" s="386" t="str">
        <f>IF(G186="","",SUMIFS(INP_EOMDATA!I$4:I$2503,INP_EOMDATA!$F$4:$F$2503,$A186))</f>
        <v/>
      </c>
      <c r="I186" s="387" t="str">
        <f>IF(G186="","",SUMIFS(INP_EOMDATA!J$4:J$2503,INP_EOMDATA!$F$4:$F$2503,$A186))</f>
        <v/>
      </c>
      <c r="J186" s="388"/>
      <c r="K186" s="389"/>
      <c r="L186" s="387" t="str">
        <f>IF(G186="","",SUMIFS(INP_EOMDATA!K$4:K$2503,INP_EOMDATA!$F$4:$F$2503,$A186))</f>
        <v/>
      </c>
      <c r="M186" s="390" t="str">
        <f>IF(G186="","",SUMIFS(INP_EOMDATA!L$4:L$2503,INP_EOMDATA!$F$4:$F$2503,$A186))</f>
        <v/>
      </c>
      <c r="N186" s="391"/>
      <c r="O186" s="386" t="str">
        <f>IF(G186="","",SUMIFS(INP_EOMDATA!M$4:M$2503,INP_EOMDATA!$F$4:$F$2503,$A186))</f>
        <v/>
      </c>
      <c r="P186" s="387" t="str">
        <f>IF(G186="","",SUMIFS(INP_EOMDATA!N$4:N$2503,INP_EOMDATA!$F$4:$F$2503,$A186)-O186)</f>
        <v/>
      </c>
      <c r="Q186" s="387" t="str">
        <f>IF(G186="","",SUMIFS(INP_EOMDATA!O$4:O$2503,INP_EOMDATA!$F$4:$F$2503,$A186))</f>
        <v/>
      </c>
      <c r="R186" s="387" t="str">
        <f>IF(G186="","",SUMIFS(INP_EOMDATA!P$4:P$2503,INP_EOMDATA!$F$4:$F$2503,$A186))</f>
        <v/>
      </c>
      <c r="S186" s="387" t="str">
        <f>IF(G186="","",SUMIFS(INP_EOMDATA!Q$4:Q$2503,INP_EOMDATA!$F$4:$F$2503,$A186))</f>
        <v/>
      </c>
      <c r="T186" s="392" t="str">
        <f>IF(G186="","",SUMIFS(INP_EOMDATA!R$4:R$2503,INP_EOMDATA!$F$4:$F$2503,$A186))</f>
        <v/>
      </c>
      <c r="U186" s="386" t="str">
        <f>IF(G186="","",SUMIFS(INP_EOMDATA!S$4:S$2503,INP_EOMDATA!$F$4:$F$2503,$A186))</f>
        <v/>
      </c>
      <c r="V186" s="392" t="str">
        <f>IF(G186="","",SUMIFS(INP_EOMDATA!T$4:T$2503,INP_EOMDATA!$F$4:$F$2503,$A186))</f>
        <v/>
      </c>
      <c r="W186" s="387" t="str">
        <f>IF(G186="","",SUMIFS(INP_EOMDATA!U$4:U$2503,INP_EOMDATA!$F$4:$F$2503,$A186))</f>
        <v/>
      </c>
      <c r="X186" s="392" t="str">
        <f>IF(G186="","",SUMIFS(INP_EOMDATA!V$4:V$2503,INP_EOMDATA!$F$4:$F$2503,$A186))</f>
        <v/>
      </c>
      <c r="Y186" s="387" t="str">
        <f>IF(G186="","",SUMIFS(INP_EOMDATA!W$4:W$2503,INP_EOMDATA!$F$4:$F$2503,$A186))</f>
        <v/>
      </c>
      <c r="Z186" s="393" t="str">
        <f>IF(G186="","",SUMIFS(INP_EOMDATA!X$4:X$2503,INP_EOMDATA!$F$4:$F$2503,$A186))</f>
        <v/>
      </c>
      <c r="AA186" s="393" t="str">
        <f>IF(G186="","",SUMIFS(INP_EOMDATA!Y$4:Y$2503,INP_EOMDATA!$F$4:$F$2503,$A186))</f>
        <v/>
      </c>
      <c r="AB186" s="393" t="str">
        <f>IF(G186="","",SUMIFS(INP_EOMDATA!Z$4:Z$2503,INP_EOMDATA!$F$4:$F$2503,$A186))</f>
        <v/>
      </c>
      <c r="AC186" s="393" t="str">
        <f>IF(G186="","",SUMIFS(WORKSHEET_VC!AR$5:AR$73,WORKSHEET_VC!$AN$5:$AN$73,$G186))</f>
        <v/>
      </c>
      <c r="AD186" s="393" t="str">
        <f t="shared" ref="AD186:AD188" si="51">IF(G186="","",IFERROR(AC186/P186,0))</f>
        <v/>
      </c>
      <c r="AE186" s="393" t="str">
        <f t="shared" ref="AE186:AE188" si="52">IF(G186="","",IFERROR(AC186/S186,9999999))</f>
        <v/>
      </c>
      <c r="AF186" s="393" t="str">
        <f t="shared" ref="AF186:AF188" si="53">IF(G186="","",AB186-AC186)</f>
        <v/>
      </c>
      <c r="AG186" s="15"/>
      <c r="AM186" s="32" t="str">
        <f>IF(G186="","",COUNTIF(G135:G189,"&lt;"&amp;G186)+1)</f>
        <v/>
      </c>
      <c r="AN186" s="32" t="str">
        <f>IFERROR(RANK(T186,T135:T188,0)+(AM186/100),"")</f>
        <v/>
      </c>
      <c r="AO186" s="32" t="str">
        <f>IFERROR(RANK(AD186,AD135:AD188,1)+(AM186/100),"")</f>
        <v/>
      </c>
      <c r="AP186" s="32" t="str">
        <f>IFERROR(RANK(AE186,AE135:AE188,1)+(AM186/100),"")</f>
        <v/>
      </c>
      <c r="AR186" s="32" t="str">
        <f>IF(G186="","",COUNTIFS(C135:C188,C186,AM135:AM188,"&lt;"&amp;AM186)+1)</f>
        <v/>
      </c>
      <c r="AS186" s="32" t="str">
        <f>IF(G186="","",COUNTIFS(C135:C188,C186,AN135:AN188,"&lt;"&amp;AN186)+1)</f>
        <v/>
      </c>
      <c r="AT186" s="32" t="str">
        <f>IF(G186="","",COUNTIFS(C135:C188,C186,AO135:AO188,"&lt;"&amp;AO186)+1)</f>
        <v/>
      </c>
      <c r="AU186" s="32" t="str">
        <f>IF(G186="","",COUNTIFS(C135:C188,C186,AP135:AP188,"&lt;"&amp;AP186)+1)</f>
        <v/>
      </c>
      <c r="AV186" s="32" t="str">
        <f>IF(G186="","",SUMIF(AR134:AU134,$AV$3,AR186:AU186))</f>
        <v/>
      </c>
      <c r="AX186" s="32" t="str">
        <f>IF(G186="","",COUNTIFS(D135:D188,D186,AM135:AM188,"&lt;"&amp;AM186)+1)</f>
        <v/>
      </c>
      <c r="AY186" s="32" t="str">
        <f>IF(G186="","",COUNTIFS(D135:D188,D186,AN135:AN188,"&lt;"&amp;AN186)+1)</f>
        <v/>
      </c>
      <c r="AZ186" s="32" t="str">
        <f>IF(G186="","",COUNTIFS(D135:D188,D186,AO135:AO188,"&lt;"&amp;AO186)+1)</f>
        <v/>
      </c>
      <c r="BA186" s="32" t="str">
        <f>IF(G186="","",COUNTIFS(D135:D188,D186,AP135:AP188,"&lt;"&amp;AP186)+1)</f>
        <v/>
      </c>
      <c r="BB186" s="32" t="str">
        <f>IF(M186="","",SUMIF(AX134:BA134,$BB$3,AX186:BA186))</f>
        <v/>
      </c>
    </row>
    <row r="187" spans="1:54" x14ac:dyDescent="0.35">
      <c r="A187" t="str">
        <f t="shared" si="47"/>
        <v>CarGurus.com-</v>
      </c>
      <c r="B187" t="str">
        <f t="shared" si="48"/>
        <v/>
      </c>
      <c r="C187" t="str">
        <f>IFERROR(VLOOKUP(G187,KEY!$D$6:$F$76,2,),"")</f>
        <v/>
      </c>
      <c r="D187" t="str">
        <f>IFERROR(VLOOKUP(G187,KEY!$D$6:$F$76,3,),"")</f>
        <v/>
      </c>
      <c r="E187" t="str">
        <f t="shared" si="49"/>
        <v/>
      </c>
      <c r="F187" t="str">
        <f t="shared" si="50"/>
        <v/>
      </c>
      <c r="G187" s="13"/>
      <c r="H187" s="386" t="str">
        <f>IF(G187="","",SUMIFS(INP_EOMDATA!I$4:I$2503,INP_EOMDATA!$F$4:$F$2503,$A187))</f>
        <v/>
      </c>
      <c r="I187" s="387" t="str">
        <f>IF(G187="","",SUMIFS(INP_EOMDATA!J$4:J$2503,INP_EOMDATA!$F$4:$F$2503,$A187))</f>
        <v/>
      </c>
      <c r="J187" s="388"/>
      <c r="K187" s="389"/>
      <c r="L187" s="387" t="str">
        <f>IF(G187="","",SUMIFS(INP_EOMDATA!K$4:K$2503,INP_EOMDATA!$F$4:$F$2503,$A187))</f>
        <v/>
      </c>
      <c r="M187" s="390" t="str">
        <f>IF(G187="","",SUMIFS(INP_EOMDATA!L$4:L$2503,INP_EOMDATA!$F$4:$F$2503,$A187))</f>
        <v/>
      </c>
      <c r="N187" s="391"/>
      <c r="O187" s="386" t="str">
        <f>IF(G187="","",SUMIFS(INP_EOMDATA!M$4:M$2503,INP_EOMDATA!$F$4:$F$2503,$A187))</f>
        <v/>
      </c>
      <c r="P187" s="387" t="str">
        <f>IF(G187="","",SUMIFS(INP_EOMDATA!N$4:N$2503,INP_EOMDATA!$F$4:$F$2503,$A187)-O187)</f>
        <v/>
      </c>
      <c r="Q187" s="387" t="str">
        <f>IF(G187="","",SUMIFS(INP_EOMDATA!O$4:O$2503,INP_EOMDATA!$F$4:$F$2503,$A187))</f>
        <v/>
      </c>
      <c r="R187" s="387" t="str">
        <f>IF(G187="","",SUMIFS(INP_EOMDATA!P$4:P$2503,INP_EOMDATA!$F$4:$F$2503,$A187))</f>
        <v/>
      </c>
      <c r="S187" s="387" t="str">
        <f>IF(G187="","",SUMIFS(INP_EOMDATA!Q$4:Q$2503,INP_EOMDATA!$F$4:$F$2503,$A187))</f>
        <v/>
      </c>
      <c r="T187" s="392" t="str">
        <f>IF(G187="","",SUMIFS(INP_EOMDATA!R$4:R$2503,INP_EOMDATA!$F$4:$F$2503,$A187))</f>
        <v/>
      </c>
      <c r="U187" s="386" t="str">
        <f>IF(G187="","",SUMIFS(INP_EOMDATA!S$4:S$2503,INP_EOMDATA!$F$4:$F$2503,$A187))</f>
        <v/>
      </c>
      <c r="V187" s="392" t="str">
        <f>IF(G187="","",SUMIFS(INP_EOMDATA!T$4:T$2503,INP_EOMDATA!$F$4:$F$2503,$A187))</f>
        <v/>
      </c>
      <c r="W187" s="387" t="str">
        <f>IF(G187="","",SUMIFS(INP_EOMDATA!U$4:U$2503,INP_EOMDATA!$F$4:$F$2503,$A187))</f>
        <v/>
      </c>
      <c r="X187" s="392" t="str">
        <f>IF(G187="","",SUMIFS(INP_EOMDATA!V$4:V$2503,INP_EOMDATA!$F$4:$F$2503,$A187))</f>
        <v/>
      </c>
      <c r="Y187" s="387" t="str">
        <f>IF(G187="","",SUMIFS(INP_EOMDATA!W$4:W$2503,INP_EOMDATA!$F$4:$F$2503,$A187))</f>
        <v/>
      </c>
      <c r="Z187" s="393" t="str">
        <f>IF(G187="","",SUMIFS(INP_EOMDATA!X$4:X$2503,INP_EOMDATA!$F$4:$F$2503,$A187))</f>
        <v/>
      </c>
      <c r="AA187" s="393" t="str">
        <f>IF(G187="","",SUMIFS(INP_EOMDATA!Y$4:Y$2503,INP_EOMDATA!$F$4:$F$2503,$A187))</f>
        <v/>
      </c>
      <c r="AB187" s="393" t="str">
        <f>IF(G187="","",SUMIFS(INP_EOMDATA!Z$4:Z$2503,INP_EOMDATA!$F$4:$F$2503,$A187))</f>
        <v/>
      </c>
      <c r="AC187" s="393" t="str">
        <f>IF(G187="","",SUMIFS(WORKSHEET_VC!AR$5:AR$73,WORKSHEET_VC!$AN$5:$AN$73,$G187))</f>
        <v/>
      </c>
      <c r="AD187" s="393" t="str">
        <f t="shared" si="51"/>
        <v/>
      </c>
      <c r="AE187" s="393" t="str">
        <f t="shared" si="52"/>
        <v/>
      </c>
      <c r="AF187" s="393" t="str">
        <f t="shared" si="53"/>
        <v/>
      </c>
      <c r="AG187" s="15"/>
      <c r="AM187" s="32" t="str">
        <f>IF(G187="","",COUNTIF(G135:G189,"&lt;"&amp;G187)+1)</f>
        <v/>
      </c>
      <c r="AN187" s="32" t="str">
        <f>IFERROR(RANK(T187,T135:T188,0)+(AM187/100),"")</f>
        <v/>
      </c>
      <c r="AO187" s="32" t="str">
        <f>IFERROR(RANK(AD187,AD135:AD188,1)+(AM187/100),"")</f>
        <v/>
      </c>
      <c r="AP187" s="32" t="str">
        <f>IFERROR(RANK(AE187,AE135:AE188,1)+(AM187/100),"")</f>
        <v/>
      </c>
      <c r="AR187" s="32" t="str">
        <f>IF(G187="","",COUNTIFS(C135:C188,C187,AM135:AM188,"&lt;"&amp;AM187)+1)</f>
        <v/>
      </c>
      <c r="AS187" s="32" t="str">
        <f>IF(G187="","",COUNTIFS(C135:C188,C187,AN135:AN188,"&lt;"&amp;AN187)+1)</f>
        <v/>
      </c>
      <c r="AT187" s="32" t="str">
        <f>IF(G187="","",COUNTIFS(C135:C188,C187,AO135:AO188,"&lt;"&amp;AO187)+1)</f>
        <v/>
      </c>
      <c r="AU187" s="32" t="str">
        <f>IF(G187="","",COUNTIFS(C135:C188,C187,AP135:AP188,"&lt;"&amp;AP187)+1)</f>
        <v/>
      </c>
      <c r="AV187" s="32" t="str">
        <f>IF(G187="","",SUMIF(AR134:AU134,$AV$3,AR187:AU187))</f>
        <v/>
      </c>
      <c r="AX187" s="32" t="str">
        <f>IF(G187="","",COUNTIFS(D135:D188,D187,AM135:AM188,"&lt;"&amp;AM187)+1)</f>
        <v/>
      </c>
      <c r="AY187" s="32" t="str">
        <f>IF(G187="","",COUNTIFS(D135:D188,D187,AN135:AN188,"&lt;"&amp;AN187)+1)</f>
        <v/>
      </c>
      <c r="AZ187" s="32" t="str">
        <f>IF(G187="","",COUNTIFS(D135:D188,D187,AO135:AO188,"&lt;"&amp;AO187)+1)</f>
        <v/>
      </c>
      <c r="BA187" s="32" t="str">
        <f>IF(G187="","",COUNTIFS(D135:D188,D187,AP135:AP188,"&lt;"&amp;AP187)+1)</f>
        <v/>
      </c>
      <c r="BB187" s="32" t="str">
        <f>IF(M187="","",SUMIF(AX134:BA134,$BB$3,AX187:BA187))</f>
        <v/>
      </c>
    </row>
    <row r="188" spans="1:54" s="17" customFormat="1" ht="18" customHeight="1" thickBot="1" x14ac:dyDescent="0.4">
      <c r="A188" t="str">
        <f t="shared" si="47"/>
        <v>CarGurus.com-</v>
      </c>
      <c r="B188" t="str">
        <f t="shared" si="48"/>
        <v/>
      </c>
      <c r="C188" t="str">
        <f>IFERROR(VLOOKUP(G188,KEY!$D$6:$F$76,2,),"")</f>
        <v/>
      </c>
      <c r="D188" t="str">
        <f>IFERROR(VLOOKUP(G188,KEY!$D$6:$F$76,3,),"")</f>
        <v/>
      </c>
      <c r="E188" t="str">
        <f t="shared" si="49"/>
        <v/>
      </c>
      <c r="F188" t="str">
        <f t="shared" si="50"/>
        <v/>
      </c>
      <c r="G188" s="13"/>
      <c r="H188" s="386" t="str">
        <f>IF(G188="","",SUMIFS(INP_EOMDATA!I$4:I$2503,INP_EOMDATA!$F$4:$F$2503,$A188))</f>
        <v/>
      </c>
      <c r="I188" s="387" t="str">
        <f>IF(G188="","",SUMIFS(INP_EOMDATA!J$4:J$2503,INP_EOMDATA!$F$4:$F$2503,$A188))</f>
        <v/>
      </c>
      <c r="J188" s="388"/>
      <c r="K188" s="389"/>
      <c r="L188" s="387" t="str">
        <f>IF(G188="","",SUMIFS(INP_EOMDATA!K$4:K$2503,INP_EOMDATA!$F$4:$F$2503,$A188))</f>
        <v/>
      </c>
      <c r="M188" s="390" t="str">
        <f>IF(G188="","",SUMIFS(INP_EOMDATA!L$4:L$2503,INP_EOMDATA!$F$4:$F$2503,$A188))</f>
        <v/>
      </c>
      <c r="N188" s="391"/>
      <c r="O188" s="386" t="str">
        <f>IF(G188="","",SUMIFS(INP_EOMDATA!M$4:M$2503,INP_EOMDATA!$F$4:$F$2503,$A188))</f>
        <v/>
      </c>
      <c r="P188" s="387" t="str">
        <f>IF(G188="","",SUMIFS(INP_EOMDATA!N$4:N$2503,INP_EOMDATA!$F$4:$F$2503,$A188)-O188)</f>
        <v/>
      </c>
      <c r="Q188" s="387" t="str">
        <f>IF(G188="","",SUMIFS(INP_EOMDATA!O$4:O$2503,INP_EOMDATA!$F$4:$F$2503,$A188))</f>
        <v/>
      </c>
      <c r="R188" s="387" t="str">
        <f>IF(G188="","",SUMIFS(INP_EOMDATA!P$4:P$2503,INP_EOMDATA!$F$4:$F$2503,$A188))</f>
        <v/>
      </c>
      <c r="S188" s="387" t="str">
        <f>IF(G188="","",SUMIFS(INP_EOMDATA!Q$4:Q$2503,INP_EOMDATA!$F$4:$F$2503,$A188))</f>
        <v/>
      </c>
      <c r="T188" s="392" t="str">
        <f>IF(G188="","",SUMIFS(INP_EOMDATA!R$4:R$2503,INP_EOMDATA!$F$4:$F$2503,$A188))</f>
        <v/>
      </c>
      <c r="U188" s="386" t="str">
        <f>IF(G188="","",SUMIFS(INP_EOMDATA!S$4:S$2503,INP_EOMDATA!$F$4:$F$2503,$A188))</f>
        <v/>
      </c>
      <c r="V188" s="392" t="str">
        <f>IF(G188="","",SUMIFS(INP_EOMDATA!T$4:T$2503,INP_EOMDATA!$F$4:$F$2503,$A188))</f>
        <v/>
      </c>
      <c r="W188" s="387" t="str">
        <f>IF(G188="","",SUMIFS(INP_EOMDATA!U$4:U$2503,INP_EOMDATA!$F$4:$F$2503,$A188))</f>
        <v/>
      </c>
      <c r="X188" s="392" t="str">
        <f>IF(G188="","",SUMIFS(INP_EOMDATA!V$4:V$2503,INP_EOMDATA!$F$4:$F$2503,$A188))</f>
        <v/>
      </c>
      <c r="Y188" s="387" t="str">
        <f>IF(G188="","",SUMIFS(INP_EOMDATA!W$4:W$2503,INP_EOMDATA!$F$4:$F$2503,$A188))</f>
        <v/>
      </c>
      <c r="Z188" s="393" t="str">
        <f>IF(G188="","",SUMIFS(INP_EOMDATA!X$4:X$2503,INP_EOMDATA!$F$4:$F$2503,$A188))</f>
        <v/>
      </c>
      <c r="AA188" s="393" t="str">
        <f>IF(G188="","",SUMIFS(INP_EOMDATA!Y$4:Y$2503,INP_EOMDATA!$F$4:$F$2503,$A188))</f>
        <v/>
      </c>
      <c r="AB188" s="393" t="str">
        <f>IF(G188="","",SUMIFS(INP_EOMDATA!Z$4:Z$2503,INP_EOMDATA!$F$4:$F$2503,$A188))</f>
        <v/>
      </c>
      <c r="AC188" s="393" t="str">
        <f>IF(G188="","",SUMIFS(WORKSHEET_VC!AR$5:AR$73,WORKSHEET_VC!$AN$5:$AN$73,$G188))</f>
        <v/>
      </c>
      <c r="AD188" s="393" t="str">
        <f t="shared" si="51"/>
        <v/>
      </c>
      <c r="AE188" s="393" t="str">
        <f t="shared" si="52"/>
        <v/>
      </c>
      <c r="AF188" s="393" t="str">
        <f t="shared" si="53"/>
        <v/>
      </c>
      <c r="AG188" s="16"/>
      <c r="AJ188"/>
      <c r="AK188"/>
      <c r="AM188" s="32" t="str">
        <f>IF(G188="","",COUNTIF(G135:G189,"&lt;"&amp;G188)+1)</f>
        <v/>
      </c>
      <c r="AN188" s="32" t="str">
        <f>IFERROR(RANK(T188,T135:T188,0)+(AM188/100),"")</f>
        <v/>
      </c>
      <c r="AO188" s="32" t="str">
        <f>IFERROR(RANK(AD188,AD135:AD188,1)+(AM188/100),"")</f>
        <v/>
      </c>
      <c r="AP188" s="32" t="str">
        <f>IFERROR(RANK(AE188,AE135:AE188,1)+(AM188/100),"")</f>
        <v/>
      </c>
      <c r="AR188" s="32" t="str">
        <f>IF(G188="","",COUNTIFS(C135:C188,C188,AM135:AM188,"&lt;"&amp;AM188)+1)</f>
        <v/>
      </c>
      <c r="AS188" s="32" t="str">
        <f>IF(G188="","",COUNTIFS(C135:C188,C188,AN135:AN188,"&lt;"&amp;AN188)+1)</f>
        <v/>
      </c>
      <c r="AT188" s="32" t="str">
        <f>IF(G188="","",COUNTIFS(C135:C188,C188,AO135:AO188,"&lt;"&amp;AO188)+1)</f>
        <v/>
      </c>
      <c r="AU188" s="32" t="str">
        <f>IF(G188="","",COUNTIFS(C135:C188,C188,AP135:AP188,"&lt;"&amp;AP188)+1)</f>
        <v/>
      </c>
      <c r="AV188" s="32" t="str">
        <f>IF(G188="","",SUMIF(AR134:AU134,$AV$3,AR188:AU188))</f>
        <v/>
      </c>
      <c r="AX188" s="32" t="str">
        <f>IF(G188="","",COUNTIFS(D135:D188,D188,AM135:AM188,"&lt;"&amp;AM188)+1)</f>
        <v/>
      </c>
      <c r="AY188" s="32" t="str">
        <f>IF(G188="","",COUNTIFS(D135:D188,D188,AN135:AN188,"&lt;"&amp;AN188)+1)</f>
        <v/>
      </c>
      <c r="AZ188" s="32" t="str">
        <f>IF(G188="","",COUNTIFS(D135:D188,D188,AO135:AO188,"&lt;"&amp;AO188)+1)</f>
        <v/>
      </c>
      <c r="BA188" s="32" t="str">
        <f>IF(G188="","",COUNTIFS(D135:D188,D188,AP135:AP188,"&lt;"&amp;AP188)+1)</f>
        <v/>
      </c>
      <c r="BB188" s="32" t="str">
        <f>IF(M188="","",SUMIF(AX134:BA134,$BB$3,AX188:BA188))</f>
        <v/>
      </c>
    </row>
    <row r="189" spans="1:54" ht="15.5" x14ac:dyDescent="0.35">
      <c r="A189" s="17"/>
      <c r="B189" s="17" t="str">
        <f>G132&amp;"-ALL"</f>
        <v>CarGurus.com-ALL</v>
      </c>
      <c r="C189" s="17"/>
      <c r="D189" s="17"/>
      <c r="E189" s="17"/>
      <c r="F189" s="17"/>
      <c r="G189" s="377"/>
      <c r="H189" s="18">
        <f t="shared" ref="H189" si="54">SUM(H135:H188)</f>
        <v>46</v>
      </c>
      <c r="I189" s="431">
        <f>SUM(I135:I188)</f>
        <v>171</v>
      </c>
      <c r="J189" s="431"/>
      <c r="K189" s="431"/>
      <c r="L189" s="18">
        <f t="shared" ref="L189" si="55">SUM(L135:L188)</f>
        <v>1361</v>
      </c>
      <c r="M189" s="431">
        <f>SUM(M135:M188)</f>
        <v>146</v>
      </c>
      <c r="N189" s="431"/>
      <c r="O189" s="18">
        <f t="shared" ref="O189:S189" si="56">SUM(O135:O188)</f>
        <v>1</v>
      </c>
      <c r="P189" s="18">
        <f t="shared" si="56"/>
        <v>1724</v>
      </c>
      <c r="Q189" s="18">
        <f t="shared" si="56"/>
        <v>6</v>
      </c>
      <c r="R189" s="18">
        <f t="shared" si="56"/>
        <v>128</v>
      </c>
      <c r="S189" s="18">
        <f t="shared" si="56"/>
        <v>180</v>
      </c>
      <c r="T189" s="19">
        <f t="shared" ref="T189:T194" si="57">S189/P189</f>
        <v>0.10440835266821345</v>
      </c>
      <c r="U189" s="18">
        <f t="shared" ref="U189" si="58">SUM(U135:U188)</f>
        <v>332</v>
      </c>
      <c r="V189" s="19">
        <f>U189/P189</f>
        <v>0.1925754060324826</v>
      </c>
      <c r="W189" s="18">
        <f t="shared" ref="W189" si="59">SUM(W135:W188)</f>
        <v>429</v>
      </c>
      <c r="X189" s="19">
        <f>W189/P189</f>
        <v>0.2488399071925754</v>
      </c>
      <c r="Y189" s="18">
        <f t="shared" ref="Y189:AG189" si="60">SUM(Y135:Y188)</f>
        <v>286</v>
      </c>
      <c r="Z189" s="20">
        <f t="shared" si="60"/>
        <v>-1822.08</v>
      </c>
      <c r="AA189" s="20">
        <f t="shared" si="60"/>
        <v>276773.8666666667</v>
      </c>
      <c r="AB189" s="20">
        <f t="shared" si="60"/>
        <v>274952.37000000011</v>
      </c>
      <c r="AC189" s="20">
        <f t="shared" si="60"/>
        <v>80017</v>
      </c>
      <c r="AD189" s="20">
        <f t="shared" si="60"/>
        <v>2714.3617205041446</v>
      </c>
      <c r="AE189" s="20">
        <f t="shared" si="60"/>
        <v>50023554.739160828</v>
      </c>
      <c r="AF189" s="20">
        <f t="shared" si="60"/>
        <v>194935.36999999997</v>
      </c>
      <c r="AG189" s="21">
        <f t="shared" si="60"/>
        <v>4908</v>
      </c>
    </row>
    <row r="190" spans="1:54" hidden="1" x14ac:dyDescent="0.35">
      <c r="G190" t="s">
        <v>120</v>
      </c>
      <c r="H190" s="22">
        <f ca="1">SUMIF($D$135:H$188,$G190,H$135:H$188)</f>
        <v>0</v>
      </c>
      <c r="I190" s="430">
        <f ca="1">SUMIF($D$135:I$188,$G190,I$135:I$188)</f>
        <v>0</v>
      </c>
      <c r="J190" s="430"/>
      <c r="K190" s="430"/>
      <c r="L190" s="22">
        <f ca="1">SUMIF($D$135:L$188,$G190,L$135:L$188)</f>
        <v>0</v>
      </c>
      <c r="M190" s="430">
        <f ca="1">SUMIF($D$135:M$188,$G190,M$135:M$188)</f>
        <v>0</v>
      </c>
      <c r="N190" s="430"/>
      <c r="O190" s="22">
        <f ca="1">SUMIF($D$135:O$188,$G190,O$135:O$188)</f>
        <v>0</v>
      </c>
      <c r="P190" s="22">
        <f ca="1">SUMIF($D$135:P$188,$G190,P$135:P$188)</f>
        <v>0</v>
      </c>
      <c r="Q190" s="22">
        <f ca="1">SUMIF($D$135:Q$188,$G190,Q$135:Q$188)</f>
        <v>0</v>
      </c>
      <c r="R190" s="22">
        <f ca="1">SUMIF($D$135:R$188,$G190,R$135:R$188)</f>
        <v>0</v>
      </c>
      <c r="S190" s="22">
        <f ca="1">SUMIF($D$135:S$188,$G190,S$135:S$188)</f>
        <v>0</v>
      </c>
      <c r="T190" s="23" t="e">
        <f t="shared" ca="1" si="57"/>
        <v>#DIV/0!</v>
      </c>
      <c r="U190" s="22">
        <f ca="1">SUMIF($D$135:U$188,$G190,U$135:U$188)</f>
        <v>0</v>
      </c>
      <c r="V190" s="23" t="e">
        <f t="shared" ref="V190:V194" ca="1" si="61">U190/P190</f>
        <v>#DIV/0!</v>
      </c>
      <c r="W190" s="22">
        <f ca="1">SUMIF($D$135:W$188,$G190,W$135:W$188)</f>
        <v>0</v>
      </c>
      <c r="X190" s="23" t="e">
        <f t="shared" ref="X190:X194" ca="1" si="62">W190/P190</f>
        <v>#DIV/0!</v>
      </c>
      <c r="Y190" s="22">
        <f ca="1">SUMIF($D$135:Y$188,$G190,Y$135:Y$188)</f>
        <v>0</v>
      </c>
      <c r="Z190" s="24">
        <f ca="1">SUMIF($D$135:Z$188,$G190,Z$135:Z$188)</f>
        <v>0</v>
      </c>
      <c r="AA190" s="24">
        <f ca="1">SUMIF($D$135:AA$188,$G190,AA$135:AA$188)</f>
        <v>0</v>
      </c>
      <c r="AB190" s="24">
        <f ca="1">SUMIF($D$135:AB$188,$G190,AB$135:AB$188)</f>
        <v>0</v>
      </c>
      <c r="AC190" s="24">
        <f ca="1">SUMIF($D$135:AC$188,$G190,AC$135:AC$188)</f>
        <v>0</v>
      </c>
      <c r="AD190" s="24">
        <f ca="1">SUMIF($D$135:AD$188,$G190,AD$135:AD$188)</f>
        <v>0</v>
      </c>
      <c r="AE190" s="24">
        <f ca="1">SUMIF($D$135:AE$188,$G190,AE$135:AE$188)</f>
        <v>0</v>
      </c>
      <c r="AF190" s="24">
        <f ca="1">SUMIF($D$135:AF$188,$G190,AF$135:AF$188)</f>
        <v>0</v>
      </c>
      <c r="AG190" s="25">
        <f ca="1">SUMIF($D$135:AG$188,$G190,AG$135:AG$188)</f>
        <v>0</v>
      </c>
    </row>
    <row r="191" spans="1:54" hidden="1" x14ac:dyDescent="0.35">
      <c r="G191" t="s">
        <v>121</v>
      </c>
      <c r="H191" s="22">
        <f ca="1">SUMIF($D$135:H$188,$G191,H$135:H$188)</f>
        <v>0</v>
      </c>
      <c r="I191" s="430">
        <f ca="1">SUMIF($D$135:I$188,$G191,I$135:I$188)</f>
        <v>0</v>
      </c>
      <c r="J191" s="430"/>
      <c r="K191" s="430"/>
      <c r="L191" s="22">
        <f ca="1">SUMIF($D$135:L$188,$G191,L$135:L$188)</f>
        <v>0</v>
      </c>
      <c r="M191" s="430">
        <f ca="1">SUMIF($D$135:M$188,$G191,M$135:M$188)</f>
        <v>0</v>
      </c>
      <c r="N191" s="430"/>
      <c r="O191" s="22">
        <f ca="1">SUMIF($D$135:O$188,$G191,O$135:O$188)</f>
        <v>0</v>
      </c>
      <c r="P191" s="22">
        <f ca="1">SUMIF($D$135:P$188,$G191,P$135:P$188)</f>
        <v>0</v>
      </c>
      <c r="Q191" s="22">
        <f ca="1">SUMIF($D$135:Q$188,$G191,Q$135:Q$188)</f>
        <v>0</v>
      </c>
      <c r="R191" s="22">
        <f ca="1">SUMIF($D$135:R$188,$G191,R$135:R$188)</f>
        <v>0</v>
      </c>
      <c r="S191" s="22">
        <f ca="1">SUMIF($D$135:S$188,$G191,S$135:S$188)</f>
        <v>0</v>
      </c>
      <c r="T191" s="23" t="e">
        <f t="shared" ca="1" si="57"/>
        <v>#DIV/0!</v>
      </c>
      <c r="U191" s="22">
        <f ca="1">SUMIF($D$135:U$188,$G191,U$135:U$188)</f>
        <v>0</v>
      </c>
      <c r="V191" s="23" t="e">
        <f t="shared" ca="1" si="61"/>
        <v>#DIV/0!</v>
      </c>
      <c r="W191" s="22">
        <f ca="1">SUMIF($D$135:W$188,$G191,W$135:W$188)</f>
        <v>0</v>
      </c>
      <c r="X191" s="23" t="e">
        <f t="shared" ca="1" si="62"/>
        <v>#DIV/0!</v>
      </c>
      <c r="Y191" s="22">
        <f ca="1">SUMIF($D$135:Y$188,$G191,Y$135:Y$188)</f>
        <v>0</v>
      </c>
      <c r="Z191" s="24">
        <f ca="1">SUMIF($D$135:Z$188,$G191,Z$135:Z$188)</f>
        <v>0</v>
      </c>
      <c r="AA191" s="24">
        <f ca="1">SUMIF($D$135:AA$188,$G191,AA$135:AA$188)</f>
        <v>0</v>
      </c>
      <c r="AB191" s="24">
        <f ca="1">SUMIF($D$135:AB$188,$G191,AB$135:AB$188)</f>
        <v>0</v>
      </c>
      <c r="AC191" s="24">
        <f ca="1">SUMIF($D$135:AC$188,$G191,AC$135:AC$188)</f>
        <v>0</v>
      </c>
      <c r="AD191" s="24">
        <f ca="1">SUMIF($D$135:AD$188,$G191,AD$135:AD$188)</f>
        <v>0</v>
      </c>
      <c r="AE191" s="24">
        <f ca="1">SUMIF($D$135:AE$188,$G191,AE$135:AE$188)</f>
        <v>0</v>
      </c>
      <c r="AF191" s="24">
        <f ca="1">SUMIF($D$135:AF$188,$G191,AF$135:AF$188)</f>
        <v>0</v>
      </c>
      <c r="AG191" s="25">
        <f ca="1">SUMIF($D$135:AG$188,$G191,AG$135:AG$188)</f>
        <v>0</v>
      </c>
    </row>
    <row r="192" spans="1:54" hidden="1" x14ac:dyDescent="0.35">
      <c r="G192" t="s">
        <v>122</v>
      </c>
      <c r="H192" s="22">
        <f ca="1">SUMIF($D$135:H$188,$G192,H$135:H$188)</f>
        <v>0</v>
      </c>
      <c r="I192" s="430">
        <f ca="1">SUMIF($D$135:I$188,$G192,I$135:I$188)</f>
        <v>0</v>
      </c>
      <c r="J192" s="430"/>
      <c r="K192" s="430"/>
      <c r="L192" s="22">
        <f ca="1">SUMIF($D$135:L$188,$G192,L$135:L$188)</f>
        <v>0</v>
      </c>
      <c r="M192" s="430">
        <f ca="1">SUMIF($D$135:M$188,$G192,M$135:M$188)</f>
        <v>0</v>
      </c>
      <c r="N192" s="430"/>
      <c r="O192" s="22">
        <f ca="1">SUMIF($D$135:O$188,$G192,O$135:O$188)</f>
        <v>0</v>
      </c>
      <c r="P192" s="22">
        <f ca="1">SUMIF($D$135:P$188,$G192,P$135:P$188)</f>
        <v>0</v>
      </c>
      <c r="Q192" s="22">
        <f ca="1">SUMIF($D$135:Q$188,$G192,Q$135:Q$188)</f>
        <v>0</v>
      </c>
      <c r="R192" s="22">
        <f ca="1">SUMIF($D$135:R$188,$G192,R$135:R$188)</f>
        <v>0</v>
      </c>
      <c r="S192" s="22">
        <f ca="1">SUMIF($D$135:S$188,$G192,S$135:S$188)</f>
        <v>0</v>
      </c>
      <c r="T192" s="23" t="e">
        <f t="shared" ca="1" si="57"/>
        <v>#DIV/0!</v>
      </c>
      <c r="U192" s="22">
        <f ca="1">SUMIF($D$135:U$188,$G192,U$135:U$188)</f>
        <v>0</v>
      </c>
      <c r="V192" s="23" t="e">
        <f t="shared" ca="1" si="61"/>
        <v>#DIV/0!</v>
      </c>
      <c r="W192" s="22">
        <f ca="1">SUMIF($D$135:W$188,$G192,W$135:W$188)</f>
        <v>0</v>
      </c>
      <c r="X192" s="23" t="e">
        <f t="shared" ca="1" si="62"/>
        <v>#DIV/0!</v>
      </c>
      <c r="Y192" s="22">
        <f ca="1">SUMIF($D$135:Y$188,$G192,Y$135:Y$188)</f>
        <v>0</v>
      </c>
      <c r="Z192" s="24">
        <f ca="1">SUMIF($D$135:Z$188,$G192,Z$135:Z$188)</f>
        <v>0</v>
      </c>
      <c r="AA192" s="24">
        <f ca="1">SUMIF($D$135:AA$188,$G192,AA$135:AA$188)</f>
        <v>0</v>
      </c>
      <c r="AB192" s="24">
        <f ca="1">SUMIF($D$135:AB$188,$G192,AB$135:AB$188)</f>
        <v>0</v>
      </c>
      <c r="AC192" s="24">
        <f ca="1">SUMIF($D$135:AC$188,$G192,AC$135:AC$188)</f>
        <v>0</v>
      </c>
      <c r="AD192" s="24">
        <f ca="1">SUMIF($D$135:AD$188,$G192,AD$135:AD$188)</f>
        <v>0</v>
      </c>
      <c r="AE192" s="24">
        <f ca="1">SUMIF($D$135:AE$188,$G192,AE$135:AE$188)</f>
        <v>0</v>
      </c>
      <c r="AF192" s="24">
        <f ca="1">SUMIF($D$135:AF$188,$G192,AF$135:AF$188)</f>
        <v>0</v>
      </c>
      <c r="AG192" s="25">
        <f ca="1">SUMIF($D$135:AG$188,$G192,AG$135:AG$188)</f>
        <v>0</v>
      </c>
      <c r="AJ192" s="17"/>
      <c r="AK192" s="17"/>
    </row>
    <row r="193" spans="1:54" hidden="1" x14ac:dyDescent="0.35">
      <c r="G193" t="s">
        <v>123</v>
      </c>
      <c r="H193" s="22">
        <f ca="1">SUMIF($D$135:H$188,$G193,H$135:H$188)</f>
        <v>0</v>
      </c>
      <c r="I193" s="430">
        <f ca="1">SUMIF($D$135:I$188,$G193,I$135:I$188)</f>
        <v>0</v>
      </c>
      <c r="J193" s="430"/>
      <c r="K193" s="430"/>
      <c r="L193" s="22">
        <f ca="1">SUMIF($D$135:L$188,$G193,L$135:L$188)</f>
        <v>0</v>
      </c>
      <c r="M193" s="430">
        <f ca="1">SUMIF($D$135:M$188,$G193,M$135:M$188)</f>
        <v>0</v>
      </c>
      <c r="N193" s="430"/>
      <c r="O193" s="22">
        <f ca="1">SUMIF($D$135:O$188,$G193,O$135:O$188)</f>
        <v>0</v>
      </c>
      <c r="P193" s="22">
        <f ca="1">SUMIF($D$135:P$188,$G193,P$135:P$188)</f>
        <v>0</v>
      </c>
      <c r="Q193" s="22">
        <f ca="1">SUMIF($D$135:Q$188,$G193,Q$135:Q$188)</f>
        <v>0</v>
      </c>
      <c r="R193" s="22">
        <f ca="1">SUMIF($D$135:R$188,$G193,R$135:R$188)</f>
        <v>0</v>
      </c>
      <c r="S193" s="22">
        <f ca="1">SUMIF($D$135:S$188,$G193,S$135:S$188)</f>
        <v>0</v>
      </c>
      <c r="T193" s="23" t="e">
        <f t="shared" ca="1" si="57"/>
        <v>#DIV/0!</v>
      </c>
      <c r="U193" s="22">
        <f ca="1">SUMIF($D$135:U$188,$G193,U$135:U$188)</f>
        <v>0</v>
      </c>
      <c r="V193" s="23" t="e">
        <f t="shared" ca="1" si="61"/>
        <v>#DIV/0!</v>
      </c>
      <c r="W193" s="22">
        <f ca="1">SUMIF($D$135:W$188,$G193,W$135:W$188)</f>
        <v>0</v>
      </c>
      <c r="X193" s="23" t="e">
        <f t="shared" ca="1" si="62"/>
        <v>#DIV/0!</v>
      </c>
      <c r="Y193" s="22">
        <f ca="1">SUMIF($D$135:Y$188,$G193,Y$135:Y$188)</f>
        <v>0</v>
      </c>
      <c r="Z193" s="24">
        <f ca="1">SUMIF($D$135:Z$188,$G193,Z$135:Z$188)</f>
        <v>0</v>
      </c>
      <c r="AA193" s="24">
        <f ca="1">SUMIF($D$135:AA$188,$G193,AA$135:AA$188)</f>
        <v>0</v>
      </c>
      <c r="AB193" s="24">
        <f ca="1">SUMIF($D$135:AB$188,$G193,AB$135:AB$188)</f>
        <v>0</v>
      </c>
      <c r="AC193" s="24">
        <f ca="1">SUMIF($D$135:AC$188,$G193,AC$135:AC$188)</f>
        <v>0</v>
      </c>
      <c r="AD193" s="24">
        <f ca="1">SUMIF($D$135:AD$188,$G193,AD$135:AD$188)</f>
        <v>0</v>
      </c>
      <c r="AE193" s="24">
        <f ca="1">SUMIF($D$135:AE$188,$G193,AE$135:AE$188)</f>
        <v>0</v>
      </c>
      <c r="AF193" s="24">
        <f ca="1">SUMIF($D$135:AF$188,$G193,AF$135:AF$188)</f>
        <v>0</v>
      </c>
      <c r="AG193" s="25">
        <f ca="1">SUMIF($D$135:AG$188,$G193,AG$135:AG$188)</f>
        <v>0</v>
      </c>
    </row>
    <row r="194" spans="1:54" ht="15" hidden="1" thickBot="1" x14ac:dyDescent="0.4">
      <c r="G194" t="s">
        <v>124</v>
      </c>
      <c r="H194" s="22">
        <f ca="1">SUMIF($D$135:H$188,$G194,H$135:H$188)</f>
        <v>0</v>
      </c>
      <c r="I194" s="430">
        <f ca="1">SUMIF($D$135:I$188,$G194,I$135:I$188)</f>
        <v>0</v>
      </c>
      <c r="J194" s="430"/>
      <c r="K194" s="430"/>
      <c r="L194" s="22">
        <f ca="1">SUMIF($D$135:L$188,$G194,L$135:L$188)</f>
        <v>0</v>
      </c>
      <c r="M194" s="430">
        <f ca="1">SUMIF($D$135:M$188,$G194,M$135:M$188)</f>
        <v>0</v>
      </c>
      <c r="N194" s="430"/>
      <c r="O194" s="22">
        <f ca="1">SUMIF($D$135:O$188,$G194,O$135:O$188)</f>
        <v>0</v>
      </c>
      <c r="P194" s="22">
        <f ca="1">SUMIF($D$135:P$188,$G194,P$135:P$188)</f>
        <v>0</v>
      </c>
      <c r="Q194" s="22">
        <f ca="1">SUMIF($D$135:Q$188,$G194,Q$135:Q$188)</f>
        <v>0</v>
      </c>
      <c r="R194" s="22">
        <f ca="1">SUMIF($D$135:R$188,$G194,R$135:R$188)</f>
        <v>0</v>
      </c>
      <c r="S194" s="22">
        <f ca="1">SUMIF($D$135:S$188,$G194,S$135:S$188)</f>
        <v>0</v>
      </c>
      <c r="T194" s="23" t="e">
        <f t="shared" ca="1" si="57"/>
        <v>#DIV/0!</v>
      </c>
      <c r="U194" s="22">
        <f ca="1">SUMIF($D$135:U$188,$G194,U$135:U$188)</f>
        <v>0</v>
      </c>
      <c r="V194" s="23" t="e">
        <f t="shared" ca="1" si="61"/>
        <v>#DIV/0!</v>
      </c>
      <c r="W194" s="22">
        <f ca="1">SUMIF($D$135:W$188,$G194,W$135:W$188)</f>
        <v>0</v>
      </c>
      <c r="X194" s="23" t="e">
        <f t="shared" ca="1" si="62"/>
        <v>#DIV/0!</v>
      </c>
      <c r="Y194" s="22">
        <f ca="1">SUMIF($D$135:Y$188,$G194,Y$135:Y$188)</f>
        <v>0</v>
      </c>
      <c r="Z194" s="24">
        <f ca="1">SUMIF($D$135:Z$188,$G194,Z$135:Z$188)</f>
        <v>0</v>
      </c>
      <c r="AA194" s="24">
        <f ca="1">SUMIF($D$135:AA$188,$G194,AA$135:AA$188)</f>
        <v>0</v>
      </c>
      <c r="AB194" s="24">
        <f ca="1">SUMIF($D$135:AB$188,$G194,AB$135:AB$188)</f>
        <v>0</v>
      </c>
      <c r="AC194" s="24">
        <f ca="1">SUMIF($D$135:AC$188,$G194,AC$135:AC$188)</f>
        <v>0</v>
      </c>
      <c r="AD194" s="24">
        <f ca="1">SUMIF($D$135:AD$188,$G194,AD$135:AD$188)</f>
        <v>0</v>
      </c>
      <c r="AE194" s="24">
        <f ca="1">SUMIF($D$135:AE$188,$G194,AE$135:AE$188)</f>
        <v>0</v>
      </c>
      <c r="AF194" s="24">
        <f ca="1">SUMIF($D$135:AF$188,$G194,AF$135:AF$188)</f>
        <v>0</v>
      </c>
      <c r="AG194" s="26">
        <f ca="1">SUMIF($D$135:AG$188,$G194,AG$135:AG$188)</f>
        <v>0</v>
      </c>
    </row>
    <row r="195" spans="1:54" x14ac:dyDescent="0.35">
      <c r="G195" s="27" t="str">
        <f>G132&amp;"-Count"</f>
        <v>CarGurus.com-Count</v>
      </c>
      <c r="P195" s="30">
        <f>COUNTA(G135:G188)</f>
        <v>46</v>
      </c>
      <c r="S195" s="22"/>
      <c r="T195" s="29"/>
    </row>
    <row r="196" spans="1:54" ht="29.25" customHeight="1" thickBot="1" x14ac:dyDescent="0.4"/>
    <row r="197" spans="1:54" ht="18" x14ac:dyDescent="0.35">
      <c r="D197" s="9"/>
      <c r="E197" s="9"/>
      <c r="F197" s="9"/>
      <c r="G197" s="434" t="s">
        <v>13</v>
      </c>
      <c r="H197" s="434"/>
      <c r="I197" s="434"/>
      <c r="J197" s="434"/>
      <c r="K197" s="434"/>
      <c r="L197" s="434"/>
      <c r="M197" s="434"/>
      <c r="N197" s="434"/>
      <c r="O197" s="434"/>
      <c r="P197" s="434"/>
      <c r="Q197" s="434"/>
      <c r="R197" s="434"/>
      <c r="S197" s="434"/>
      <c r="T197" s="434"/>
      <c r="U197" s="434"/>
      <c r="V197" s="434"/>
      <c r="W197" s="434"/>
      <c r="X197" s="434"/>
      <c r="Y197" s="434"/>
      <c r="Z197" s="434"/>
      <c r="AA197" s="434"/>
      <c r="AB197" s="434"/>
      <c r="AC197" s="434"/>
      <c r="AD197" s="434"/>
      <c r="AE197" s="434"/>
      <c r="AF197" s="434"/>
      <c r="AG197" s="10"/>
    </row>
    <row r="198" spans="1:54" x14ac:dyDescent="0.35">
      <c r="D198" s="9"/>
      <c r="E198" s="9"/>
      <c r="F198" s="9"/>
      <c r="G198" s="31"/>
      <c r="H198" s="432" t="s">
        <v>42</v>
      </c>
      <c r="I198" s="433"/>
      <c r="J198" s="433"/>
      <c r="K198" s="433"/>
      <c r="L198" s="433"/>
      <c r="M198" s="433"/>
      <c r="N198" s="433"/>
      <c r="O198" s="433"/>
      <c r="P198" s="433"/>
      <c r="Q198" s="432" t="s">
        <v>43</v>
      </c>
      <c r="R198" s="433"/>
      <c r="S198" s="433"/>
      <c r="T198" s="433"/>
      <c r="U198" s="432" t="s">
        <v>44</v>
      </c>
      <c r="V198" s="433"/>
      <c r="W198" s="433"/>
      <c r="X198" s="433"/>
      <c r="Y198" s="433"/>
      <c r="Z198" s="432" t="s">
        <v>45</v>
      </c>
      <c r="AA198" s="433"/>
      <c r="AB198" s="433"/>
      <c r="AC198" s="432" t="s">
        <v>46</v>
      </c>
      <c r="AD198" s="433"/>
      <c r="AE198" s="433"/>
      <c r="AF198" s="433"/>
      <c r="AG198" s="11"/>
    </row>
    <row r="199" spans="1:54" ht="39" x14ac:dyDescent="0.35">
      <c r="D199" s="9"/>
      <c r="E199" s="9"/>
      <c r="F199" s="9"/>
      <c r="G199" s="31" t="s">
        <v>49</v>
      </c>
      <c r="H199" s="31" t="s">
        <v>50</v>
      </c>
      <c r="I199" s="432" t="s">
        <v>51</v>
      </c>
      <c r="J199" s="433"/>
      <c r="K199" s="433"/>
      <c r="L199" s="31" t="s">
        <v>52</v>
      </c>
      <c r="M199" s="432" t="s">
        <v>53</v>
      </c>
      <c r="N199" s="433"/>
      <c r="O199" s="31" t="s">
        <v>54</v>
      </c>
      <c r="P199" s="31" t="s">
        <v>55</v>
      </c>
      <c r="Q199" s="31" t="s">
        <v>56</v>
      </c>
      <c r="R199" s="31" t="s">
        <v>57</v>
      </c>
      <c r="S199" s="31" t="s">
        <v>4</v>
      </c>
      <c r="T199" s="31" t="s">
        <v>58</v>
      </c>
      <c r="U199" s="31" t="s">
        <v>59</v>
      </c>
      <c r="V199" s="31" t="s">
        <v>60</v>
      </c>
      <c r="W199" s="31" t="s">
        <v>61</v>
      </c>
      <c r="X199" s="31" t="s">
        <v>62</v>
      </c>
      <c r="Y199" s="31" t="s">
        <v>63</v>
      </c>
      <c r="Z199" s="31" t="s">
        <v>64</v>
      </c>
      <c r="AA199" s="31" t="s">
        <v>65</v>
      </c>
      <c r="AB199" s="31" t="s">
        <v>32</v>
      </c>
      <c r="AC199" s="31" t="s">
        <v>2</v>
      </c>
      <c r="AD199" s="31" t="s">
        <v>6</v>
      </c>
      <c r="AE199" s="31" t="s">
        <v>7</v>
      </c>
      <c r="AF199" s="31" t="s">
        <v>33</v>
      </c>
      <c r="AG199" s="12" t="s">
        <v>66</v>
      </c>
      <c r="AM199" s="306" t="s">
        <v>67</v>
      </c>
      <c r="AN199" s="306" t="s">
        <v>68</v>
      </c>
      <c r="AO199" s="306" t="s">
        <v>69</v>
      </c>
      <c r="AP199" s="306" t="s">
        <v>70</v>
      </c>
      <c r="AQ199" s="22"/>
      <c r="AR199" s="306" t="s">
        <v>67</v>
      </c>
      <c r="AS199" s="306" t="s">
        <v>68</v>
      </c>
      <c r="AT199" s="306" t="s">
        <v>69</v>
      </c>
      <c r="AU199" s="306" t="s">
        <v>70</v>
      </c>
      <c r="AV199" s="306" t="s">
        <v>71</v>
      </c>
      <c r="AW199" s="22"/>
      <c r="AX199" s="306" t="s">
        <v>67</v>
      </c>
      <c r="AY199" s="306" t="s">
        <v>68</v>
      </c>
      <c r="AZ199" s="306" t="s">
        <v>69</v>
      </c>
      <c r="BA199" s="306" t="s">
        <v>70</v>
      </c>
      <c r="BB199" s="306" t="s">
        <v>71</v>
      </c>
    </row>
    <row r="200" spans="1:54" x14ac:dyDescent="0.35">
      <c r="A200" t="str">
        <f>$G$197&amp;"-"&amp;G200</f>
        <v>Cars.com-Penske Honda</v>
      </c>
      <c r="B200" t="str">
        <f>IF(G200="","",G197)</f>
        <v>Cars.com</v>
      </c>
      <c r="C200" t="str">
        <f>IFERROR(VLOOKUP(G200,KEY!$D$6:$F$76,2,),"")</f>
        <v>Honda</v>
      </c>
      <c r="D200" t="str">
        <f>IFERROR(VLOOKUP(G200,KEY!$D$6:$F$76,3,),"")</f>
        <v>PAG WEST</v>
      </c>
      <c r="E200" t="str">
        <f t="shared" ref="E200:E231" si="63">IF(C200="","",B200&amp;"-"&amp;C200&amp;"-"&amp;AV200)</f>
        <v>Cars.com-Honda-0</v>
      </c>
      <c r="F200" t="str">
        <f t="shared" ref="F200:F231" si="64">IF(D200="","",B200&amp;"-"&amp;D200&amp;"-"&amp;BB200)</f>
        <v>Cars.com-PAG WEST-1</v>
      </c>
      <c r="G200" t="s">
        <v>82</v>
      </c>
      <c r="H200" s="386">
        <f>IF(G200="","",SUMIFS(INP_EOMDATA!I$4:I$2503,INP_EOMDATA!$F$4:$F$2503,$A200))</f>
        <v>2</v>
      </c>
      <c r="I200" s="387">
        <f>IF(G200="","",SUMIFS(INP_EOMDATA!J$4:J$2503,INP_EOMDATA!$F$4:$F$2503,$A200))</f>
        <v>18</v>
      </c>
      <c r="J200" s="388"/>
      <c r="K200" s="389"/>
      <c r="L200" s="387">
        <f>IF(G200="","",SUMIFS(INP_EOMDATA!K$4:K$2503,INP_EOMDATA!$F$4:$F$2503,$A200))</f>
        <v>107</v>
      </c>
      <c r="M200" s="390">
        <f>IF(G200="","",SUMIFS(INP_EOMDATA!L$4:L$2503,INP_EOMDATA!$F$4:$F$2503,$A200))</f>
        <v>1</v>
      </c>
      <c r="N200" s="391"/>
      <c r="O200" s="386">
        <f>IF(G200="","",SUMIFS(INP_EOMDATA!M$4:M$2503,INP_EOMDATA!$F$4:$F$2503,$A200))</f>
        <v>0</v>
      </c>
      <c r="P200" s="387">
        <f>IF(G200="","",SUMIFS(INP_EOMDATA!N$4:N$2503,INP_EOMDATA!$F$4:$F$2503,$A200)-O200)</f>
        <v>128</v>
      </c>
      <c r="Q200" s="387">
        <f>IF(G200="","",SUMIFS(INP_EOMDATA!O$4:O$2503,INP_EOMDATA!$F$4:$F$2503,$A200))</f>
        <v>7</v>
      </c>
      <c r="R200" s="387">
        <f>IF(G200="","",SUMIFS(INP_EOMDATA!P$4:P$2503,INP_EOMDATA!$F$4:$F$2503,$A200))</f>
        <v>11</v>
      </c>
      <c r="S200" s="387">
        <f>IF(G200="","",SUMIFS(INP_EOMDATA!Q$4:Q$2503,INP_EOMDATA!$F$4:$F$2503,$A200))</f>
        <v>18</v>
      </c>
      <c r="T200" s="392">
        <f>IF(G200="","",SUMIFS(INP_EOMDATA!R$4:R$2503,INP_EOMDATA!$F$4:$F$2503,$A200))</f>
        <v>0.140625</v>
      </c>
      <c r="U200" s="386">
        <f>IF(G200="","",SUMIFS(INP_EOMDATA!S$4:S$2503,INP_EOMDATA!$F$4:$F$2503,$A200))</f>
        <v>26</v>
      </c>
      <c r="V200" s="392">
        <f>IF(G200="","",SUMIFS(INP_EOMDATA!T$4:T$2503,INP_EOMDATA!$F$4:$F$2503,$A200))</f>
        <v>0.203125</v>
      </c>
      <c r="W200" s="387">
        <f>IF(G200="","",SUMIFS(INP_EOMDATA!U$4:U$2503,INP_EOMDATA!$F$4:$F$2503,$A200))</f>
        <v>25</v>
      </c>
      <c r="X200" s="392">
        <f>IF(G200="","",SUMIFS(INP_EOMDATA!V$4:V$2503,INP_EOMDATA!$F$4:$F$2503,$A200))</f>
        <v>0.1953125</v>
      </c>
      <c r="Y200" s="387">
        <f>IF(G200="","",SUMIFS(INP_EOMDATA!W$4:W$2503,INP_EOMDATA!$F$4:$F$2503,$A200))</f>
        <v>21</v>
      </c>
      <c r="Z200" s="393">
        <f>IF(G200="","",SUMIFS(INP_EOMDATA!X$4:X$2503,INP_EOMDATA!$F$4:$F$2503,$A200))</f>
        <v>9373.7999999999993</v>
      </c>
      <c r="AA200" s="393">
        <f>IF(G200="","",SUMIFS(INP_EOMDATA!Y$4:Y$2503,INP_EOMDATA!$F$4:$F$2503,$A200))</f>
        <v>21462.44</v>
      </c>
      <c r="AB200" s="393">
        <f>IF(G200="","",SUMIFS(INP_EOMDATA!Z$4:Z$2503,INP_EOMDATA!$F$4:$F$2503,$A200))</f>
        <v>30836.240000000002</v>
      </c>
      <c r="AC200" s="393">
        <f>IF(G200="","",SUMIFS(WORKSHEET_VC!AS$5:AS$73,WORKSHEET_VC!$AN$5:$AN$73,$G200))</f>
        <v>4495</v>
      </c>
      <c r="AD200" s="393">
        <f t="shared" ref="AD200:AD250" si="65">IF(G200="","",IFERROR(AC200/P200,0))</f>
        <v>35.1171875</v>
      </c>
      <c r="AE200" s="393">
        <f t="shared" ref="AE200:AE250" si="66">IF(G200="","",IFERROR(AC200/S200,9999999))</f>
        <v>249.72222222222223</v>
      </c>
      <c r="AF200" s="393">
        <f t="shared" ref="AF200:AF250" si="67">IF(G200="","",AB200-AC200)</f>
        <v>26341.24</v>
      </c>
      <c r="AG200" s="15">
        <v>691</v>
      </c>
      <c r="AM200" s="32">
        <f>IF(G200="","",COUNTIF(G200:G254,"&lt;"&amp;G200)+1)</f>
        <v>10</v>
      </c>
      <c r="AN200" s="32">
        <f>IFERROR(RANK(T200,T200:T253,0)+(AM200/100),"")</f>
        <v>3.1</v>
      </c>
      <c r="AO200" s="32">
        <f>IFERROR(RANK(AD200,AD200:AD253,1)+(AM200/100),"")</f>
        <v>1.1000000000000001</v>
      </c>
      <c r="AP200" s="32">
        <f>IFERROR(RANK(AE200,AE200:AE253,1)+(AM200/100),"")</f>
        <v>1.1000000000000001</v>
      </c>
      <c r="AR200" s="32">
        <f>IF(G200="","",COUNTIFS(C200:C253,C200,AM200:AM253,"&lt;"&amp;AM200)+1)</f>
        <v>1</v>
      </c>
      <c r="AS200" s="32">
        <f>IF(G200="","",COUNTIFS(C200:C253,C200,AN200:AN253,"&lt;"&amp;AN200)+1)</f>
        <v>1</v>
      </c>
      <c r="AT200" s="32">
        <f>IF(G200="","",COUNTIFS(C200:C253,C200,AO200:AO253,"&lt;"&amp;AO200)+1)</f>
        <v>1</v>
      </c>
      <c r="AU200" s="32">
        <f>IF(G200="","",COUNTIFS(C200:C253,C200,AP200:AP253,"&lt;"&amp;AP200)+1)</f>
        <v>1</v>
      </c>
      <c r="AV200" s="32">
        <f>IF(G200="","",SUMIF(AR199:AU199,$AV$3,AR200:AU200))</f>
        <v>0</v>
      </c>
      <c r="AX200" s="32">
        <f>IF(G200="","",COUNTIFS(D200:D253,D200,AM200:AM253,"&lt;"&amp;AM200)+1)</f>
        <v>10</v>
      </c>
      <c r="AY200" s="32">
        <f>IF(G200="","",COUNTIFS(D200:D253,D200,AN200:AN253,"&lt;"&amp;AN200)+1)</f>
        <v>3</v>
      </c>
      <c r="AZ200" s="32">
        <f>IF(G200="","",COUNTIFS(D200:D253,D200,AO200:AO253,"&lt;"&amp;AO200)+1)</f>
        <v>1</v>
      </c>
      <c r="BA200" s="32">
        <f>IF(G200="","",COUNTIFS(D200:D253,D200,AP200:AP253,"&lt;"&amp;AP200)+1)</f>
        <v>1</v>
      </c>
      <c r="BB200" s="32">
        <f>IF(M200="","",SUMIF(AX199:BA199,$BB$3,AX200:BA200))</f>
        <v>1</v>
      </c>
    </row>
    <row r="201" spans="1:54" x14ac:dyDescent="0.35">
      <c r="A201" t="str">
        <f t="shared" ref="A201:A253" si="68">$G$197&amp;"-"&amp;G201</f>
        <v>Cars.com-Penske Chevrolet</v>
      </c>
      <c r="B201" t="str">
        <f>IF(G201="","",B200)</f>
        <v>Cars.com</v>
      </c>
      <c r="C201" t="str">
        <f>IFERROR(VLOOKUP(G201,KEY!$D$6:$F$76,2,),"")</f>
        <v>Chevrolet</v>
      </c>
      <c r="D201" t="str">
        <f>IFERROR(VLOOKUP(G201,KEY!$D$6:$F$76,3,),"")</f>
        <v>PAG WEST</v>
      </c>
      <c r="E201" t="str">
        <f t="shared" si="63"/>
        <v>Cars.com-Chevrolet-0</v>
      </c>
      <c r="F201" t="str">
        <f t="shared" si="64"/>
        <v>Cars.com-PAG WEST-6</v>
      </c>
      <c r="G201" t="s">
        <v>72</v>
      </c>
      <c r="H201" s="386">
        <f>IF(G201="","",SUMIFS(INP_EOMDATA!I$4:I$2503,INP_EOMDATA!$F$4:$F$2503,$A201))</f>
        <v>8</v>
      </c>
      <c r="I201" s="387">
        <f>IF(G201="","",SUMIFS(INP_EOMDATA!J$4:J$2503,INP_EOMDATA!$F$4:$F$2503,$A201))</f>
        <v>12</v>
      </c>
      <c r="J201" s="388"/>
      <c r="K201" s="389"/>
      <c r="L201" s="387">
        <f>IF(G201="","",SUMIFS(INP_EOMDATA!K$4:K$2503,INP_EOMDATA!$F$4:$F$2503,$A201))</f>
        <v>33</v>
      </c>
      <c r="M201" s="390">
        <f>IF(G201="","",SUMIFS(INP_EOMDATA!L$4:L$2503,INP_EOMDATA!$F$4:$F$2503,$A201))</f>
        <v>7</v>
      </c>
      <c r="N201" s="391"/>
      <c r="O201" s="386">
        <f>IF(G201="","",SUMIFS(INP_EOMDATA!M$4:M$2503,INP_EOMDATA!$F$4:$F$2503,$A201))</f>
        <v>0</v>
      </c>
      <c r="P201" s="387">
        <f>IF(G201="","",SUMIFS(INP_EOMDATA!N$4:N$2503,INP_EOMDATA!$F$4:$F$2503,$A201)-O201)</f>
        <v>60</v>
      </c>
      <c r="Q201" s="387">
        <f>IF(G201="","",SUMIFS(INP_EOMDATA!O$4:O$2503,INP_EOMDATA!$F$4:$F$2503,$A201))</f>
        <v>1</v>
      </c>
      <c r="R201" s="387">
        <f>IF(G201="","",SUMIFS(INP_EOMDATA!P$4:P$2503,INP_EOMDATA!$F$4:$F$2503,$A201))</f>
        <v>5</v>
      </c>
      <c r="S201" s="387">
        <f>IF(G201="","",SUMIFS(INP_EOMDATA!Q$4:Q$2503,INP_EOMDATA!$F$4:$F$2503,$A201))</f>
        <v>6</v>
      </c>
      <c r="T201" s="392">
        <f>IF(G201="","",SUMIFS(INP_EOMDATA!R$4:R$2503,INP_EOMDATA!$F$4:$F$2503,$A201))</f>
        <v>0.1</v>
      </c>
      <c r="U201" s="386">
        <f>IF(G201="","",SUMIFS(INP_EOMDATA!S$4:S$2503,INP_EOMDATA!$F$4:$F$2503,$A201))</f>
        <v>4</v>
      </c>
      <c r="V201" s="392">
        <f>IF(G201="","",SUMIFS(INP_EOMDATA!T$4:T$2503,INP_EOMDATA!$F$4:$F$2503,$A201))</f>
        <v>6.6666666666666693E-2</v>
      </c>
      <c r="W201" s="387">
        <f>IF(G201="","",SUMIFS(INP_EOMDATA!U$4:U$2503,INP_EOMDATA!$F$4:$F$2503,$A201))</f>
        <v>6</v>
      </c>
      <c r="X201" s="392">
        <f>IF(G201="","",SUMIFS(INP_EOMDATA!V$4:V$2503,INP_EOMDATA!$F$4:$F$2503,$A201))</f>
        <v>0.1</v>
      </c>
      <c r="Y201" s="387">
        <f>IF(G201="","",SUMIFS(INP_EOMDATA!W$4:W$2503,INP_EOMDATA!$F$4:$F$2503,$A201))</f>
        <v>1</v>
      </c>
      <c r="Z201" s="393">
        <f>IF(G201="","",SUMIFS(INP_EOMDATA!X$4:X$2503,INP_EOMDATA!$F$4:$F$2503,$A201))</f>
        <v>773.80000000000098</v>
      </c>
      <c r="AA201" s="393">
        <f>IF(G201="","",SUMIFS(INP_EOMDATA!Y$4:Y$2503,INP_EOMDATA!$F$4:$F$2503,$A201))</f>
        <v>4948.3599999999997</v>
      </c>
      <c r="AB201" s="393">
        <f>IF(G201="","",SUMIFS(INP_EOMDATA!Z$4:Z$2503,INP_EOMDATA!$F$4:$F$2503,$A201))</f>
        <v>5722.16</v>
      </c>
      <c r="AC201" s="393">
        <f>IF(G201="","",SUMIFS(WORKSHEET_VC!AS$5:AS$73,WORKSHEET_VC!$AN$5:$AN$73,$G201))</f>
        <v>3150</v>
      </c>
      <c r="AD201" s="393">
        <f t="shared" si="65"/>
        <v>52.5</v>
      </c>
      <c r="AE201" s="393">
        <f t="shared" si="66"/>
        <v>525</v>
      </c>
      <c r="AF201" s="393">
        <f t="shared" si="67"/>
        <v>2572.16</v>
      </c>
      <c r="AG201" s="15">
        <v>177</v>
      </c>
      <c r="AM201" s="32">
        <f>IF(G201="","",COUNTIF(G200:G254,"&lt;"&amp;G201)+1)</f>
        <v>9</v>
      </c>
      <c r="AN201" s="32">
        <f>IFERROR(RANK(T201,T200:T253,0)+(AM201/100),"")</f>
        <v>7.09</v>
      </c>
      <c r="AO201" s="32">
        <f>IFERROR(RANK(AD201,AD200:AD253,1)+(AM201/100),"")</f>
        <v>6.09</v>
      </c>
      <c r="AP201" s="32">
        <f>IFERROR(RANK(AE201,AE200:AE253,1)+(AM201/100),"")</f>
        <v>6.09</v>
      </c>
      <c r="AR201" s="32">
        <f>IF(G201="","",COUNTIFS(C200:C253,C201,AM200:AM253,"&lt;"&amp;AM201)+1)</f>
        <v>1</v>
      </c>
      <c r="AS201" s="32">
        <f>IF(G201="","",COUNTIFS(C200:C253,C201,AN200:AN253,"&lt;"&amp;AN201)+1)</f>
        <v>1</v>
      </c>
      <c r="AT201" s="32">
        <f>IF(G201="","",COUNTIFS(C200:C253,C201,AO200:AO253,"&lt;"&amp;AO201)+1)</f>
        <v>1</v>
      </c>
      <c r="AU201" s="32">
        <f>IF(G201="","",COUNTIFS(C200:C253,C201,AP200:AP253,"&lt;"&amp;AP201)+1)</f>
        <v>1</v>
      </c>
      <c r="AV201" s="32">
        <f>IF(G201="","",SUMIF(AR199:AU199,$AV$3,AR201:AU201))</f>
        <v>0</v>
      </c>
      <c r="AX201" s="32">
        <f>IF(G201="","",COUNTIFS(D200:D253,D201,AM200:AM253,"&lt;"&amp;AM201)+1)</f>
        <v>9</v>
      </c>
      <c r="AY201" s="32">
        <f>IF(G201="","",COUNTIFS(D200:D253,D201,AN200:AN253,"&lt;"&amp;AN201)+1)</f>
        <v>7</v>
      </c>
      <c r="AZ201" s="32">
        <f>IF(G201="","",COUNTIFS(D200:D253,D201,AO200:AO253,"&lt;"&amp;AO201)+1)</f>
        <v>6</v>
      </c>
      <c r="BA201" s="32">
        <f>IF(G201="","",COUNTIFS(D200:D253,D201,AP200:AP253,"&lt;"&amp;AP201)+1)</f>
        <v>6</v>
      </c>
      <c r="BB201" s="32">
        <f>IF(M201="","",SUMIF(AX199:BA199,$BB$3,AX201:BA201))</f>
        <v>6</v>
      </c>
    </row>
    <row r="202" spans="1:54" x14ac:dyDescent="0.35">
      <c r="A202" t="str">
        <f t="shared" si="68"/>
        <v>Cars.com-Motorwerks BMW</v>
      </c>
      <c r="B202" t="str">
        <f t="shared" ref="B202:B253" si="69">IF(G202="","",B201)</f>
        <v>Cars.com</v>
      </c>
      <c r="C202" t="str">
        <f>IFERROR(VLOOKUP(G202,KEY!$D$6:$F$76,2,),"")</f>
        <v>BMW</v>
      </c>
      <c r="D202" t="str">
        <f>IFERROR(VLOOKUP(G202,KEY!$D$6:$F$76,3,),"")</f>
        <v>PAG WEST</v>
      </c>
      <c r="E202" t="str">
        <f t="shared" si="63"/>
        <v>Cars.com-BMW-0</v>
      </c>
      <c r="F202" t="str">
        <f t="shared" si="64"/>
        <v>Cars.com-PAG WEST-4</v>
      </c>
      <c r="G202" t="s">
        <v>76</v>
      </c>
      <c r="H202" s="386">
        <f>IF(G202="","",SUMIFS(INP_EOMDATA!I$4:I$2503,INP_EOMDATA!$F$4:$F$2503,$A202))</f>
        <v>0</v>
      </c>
      <c r="I202" s="387">
        <f>IF(G202="","",SUMIFS(INP_EOMDATA!J$4:J$2503,INP_EOMDATA!$F$4:$F$2503,$A202))</f>
        <v>2</v>
      </c>
      <c r="J202" s="388"/>
      <c r="K202" s="389"/>
      <c r="L202" s="387">
        <f>IF(G202="","",SUMIFS(INP_EOMDATA!K$4:K$2503,INP_EOMDATA!$F$4:$F$2503,$A202))</f>
        <v>52</v>
      </c>
      <c r="M202" s="390">
        <f>IF(G202="","",SUMIFS(INP_EOMDATA!L$4:L$2503,INP_EOMDATA!$F$4:$F$2503,$A202))</f>
        <v>9</v>
      </c>
      <c r="N202" s="391"/>
      <c r="O202" s="386">
        <f>IF(G202="","",SUMIFS(INP_EOMDATA!M$4:M$2503,INP_EOMDATA!$F$4:$F$2503,$A202))</f>
        <v>0</v>
      </c>
      <c r="P202" s="387">
        <f>IF(G202="","",SUMIFS(INP_EOMDATA!N$4:N$2503,INP_EOMDATA!$F$4:$F$2503,$A202)-O202)</f>
        <v>63</v>
      </c>
      <c r="Q202" s="387">
        <f>IF(G202="","",SUMIFS(INP_EOMDATA!O$4:O$2503,INP_EOMDATA!$F$4:$F$2503,$A202))</f>
        <v>1</v>
      </c>
      <c r="R202" s="387">
        <f>IF(G202="","",SUMIFS(INP_EOMDATA!P$4:P$2503,INP_EOMDATA!$F$4:$F$2503,$A202))</f>
        <v>6</v>
      </c>
      <c r="S202" s="387">
        <f>IF(G202="","",SUMIFS(INP_EOMDATA!Q$4:Q$2503,INP_EOMDATA!$F$4:$F$2503,$A202))</f>
        <v>7</v>
      </c>
      <c r="T202" s="392">
        <f>IF(G202="","",SUMIFS(INP_EOMDATA!R$4:R$2503,INP_EOMDATA!$F$4:$F$2503,$A202))</f>
        <v>0.11111111111111099</v>
      </c>
      <c r="U202" s="386">
        <f>IF(G202="","",SUMIFS(INP_EOMDATA!S$4:S$2503,INP_EOMDATA!$F$4:$F$2503,$A202))</f>
        <v>8</v>
      </c>
      <c r="V202" s="392">
        <f>IF(G202="","",SUMIFS(INP_EOMDATA!T$4:T$2503,INP_EOMDATA!$F$4:$F$2503,$A202))</f>
        <v>0.126984126984127</v>
      </c>
      <c r="W202" s="387">
        <f>IF(G202="","",SUMIFS(INP_EOMDATA!U$4:U$2503,INP_EOMDATA!$F$4:$F$2503,$A202))</f>
        <v>9</v>
      </c>
      <c r="X202" s="392">
        <f>IF(G202="","",SUMIFS(INP_EOMDATA!V$4:V$2503,INP_EOMDATA!$F$4:$F$2503,$A202))</f>
        <v>0.14285714285714299</v>
      </c>
      <c r="Y202" s="387">
        <f>IF(G202="","",SUMIFS(INP_EOMDATA!W$4:W$2503,INP_EOMDATA!$F$4:$F$2503,$A202))</f>
        <v>7</v>
      </c>
      <c r="Z202" s="393">
        <f>IF(G202="","",SUMIFS(INP_EOMDATA!X$4:X$2503,INP_EOMDATA!$F$4:$F$2503,$A202))</f>
        <v>-22707.57</v>
      </c>
      <c r="AA202" s="393">
        <f>IF(G202="","",SUMIFS(INP_EOMDATA!Y$4:Y$2503,INP_EOMDATA!$F$4:$F$2503,$A202))</f>
        <v>10742.45</v>
      </c>
      <c r="AB202" s="393">
        <f>IF(G202="","",SUMIFS(INP_EOMDATA!Z$4:Z$2503,INP_EOMDATA!$F$4:$F$2503,$A202))</f>
        <v>-11965.12</v>
      </c>
      <c r="AC202" s="393">
        <f>IF(G202="","",SUMIFS(WORKSHEET_VC!AS$5:AS$73,WORKSHEET_VC!$AN$5:$AN$73,$G202))</f>
        <v>2750</v>
      </c>
      <c r="AD202" s="393">
        <f t="shared" si="65"/>
        <v>43.650793650793652</v>
      </c>
      <c r="AE202" s="393">
        <f t="shared" si="66"/>
        <v>392.85714285714283</v>
      </c>
      <c r="AF202" s="393">
        <f t="shared" si="67"/>
        <v>-14715.12</v>
      </c>
      <c r="AG202" s="15">
        <v>863</v>
      </c>
      <c r="AM202" s="32">
        <f>IF(G202="","",COUNTIF(G200:G254,"&lt;"&amp;G202)+1)</f>
        <v>7</v>
      </c>
      <c r="AN202" s="32">
        <f>IFERROR(RANK(T202,T200:T253,0)+(AM202/100),"")</f>
        <v>5.07</v>
      </c>
      <c r="AO202" s="32">
        <f>IFERROR(RANK(AD202,AD200:AD253,1)+(AM202/100),"")</f>
        <v>4.07</v>
      </c>
      <c r="AP202" s="32">
        <f>IFERROR(RANK(AE202,AE200:AE253,1)+(AM202/100),"")</f>
        <v>4.07</v>
      </c>
      <c r="AR202" s="32">
        <f>IF(G202="","",COUNTIFS(C200:C253,C202,AM200:AM253,"&lt;"&amp;AM202)+1)</f>
        <v>1</v>
      </c>
      <c r="AS202" s="32">
        <f>IF(G202="","",COUNTIFS(C200:C253,C202,AN200:AN253,"&lt;"&amp;AN202)+1)</f>
        <v>1</v>
      </c>
      <c r="AT202" s="32">
        <f>IF(G202="","",COUNTIFS(C200:C253,C202,AO200:AO253,"&lt;"&amp;AO202)+1)</f>
        <v>1</v>
      </c>
      <c r="AU202" s="32">
        <f>IF(G202="","",COUNTIFS(C200:C253,C202,AP200:AP253,"&lt;"&amp;AP202)+1)</f>
        <v>1</v>
      </c>
      <c r="AV202" s="32">
        <f>IF(G202="","",SUMIF(AR199:AU199,$AV$3,AR202:AU202))</f>
        <v>0</v>
      </c>
      <c r="AX202" s="32">
        <f>IF(G202="","",COUNTIFS(D200:D253,D202,AM200:AM253,"&lt;"&amp;AM202)+1)</f>
        <v>7</v>
      </c>
      <c r="AY202" s="32">
        <f>IF(G202="","",COUNTIFS(D200:D253,D202,AN200:AN253,"&lt;"&amp;AN202)+1)</f>
        <v>6</v>
      </c>
      <c r="AZ202" s="32">
        <f>IF(G202="","",COUNTIFS(D200:D253,D202,AO200:AO253,"&lt;"&amp;AO202)+1)</f>
        <v>4</v>
      </c>
      <c r="BA202" s="32">
        <f>IF(G202="","",COUNTIFS(D200:D253,D202,AP200:AP253,"&lt;"&amp;AP202)+1)</f>
        <v>4</v>
      </c>
      <c r="BB202" s="32">
        <f>IF(M202="","",SUMIF(AX199:BA199,$BB$3,AX202:BA202))</f>
        <v>4</v>
      </c>
    </row>
    <row r="203" spans="1:54" x14ac:dyDescent="0.35">
      <c r="A203" t="str">
        <f t="shared" si="68"/>
        <v>Cars.com-Audi Chandler</v>
      </c>
      <c r="B203" t="str">
        <f t="shared" si="69"/>
        <v>Cars.com</v>
      </c>
      <c r="C203" t="str">
        <f>IFERROR(VLOOKUP(G203,KEY!$D$6:$F$76,2,),"")</f>
        <v>Audi</v>
      </c>
      <c r="D203" t="str">
        <f>IFERROR(VLOOKUP(G203,KEY!$D$6:$F$76,3,),"")</f>
        <v>PAG WEST</v>
      </c>
      <c r="E203" t="str">
        <f t="shared" si="63"/>
        <v>Cars.com-Audi-0</v>
      </c>
      <c r="F203" t="str">
        <f t="shared" si="64"/>
        <v>Cars.com-PAG WEST-10</v>
      </c>
      <c r="G203" t="s">
        <v>102</v>
      </c>
      <c r="H203" s="386">
        <f>IF(G203="","",SUMIFS(INP_EOMDATA!I$4:I$2503,INP_EOMDATA!$F$4:$F$2503,$A203))</f>
        <v>0</v>
      </c>
      <c r="I203" s="387">
        <f>IF(G203="","",SUMIFS(INP_EOMDATA!J$4:J$2503,INP_EOMDATA!$F$4:$F$2503,$A203))</f>
        <v>1</v>
      </c>
      <c r="J203" s="388"/>
      <c r="K203" s="389"/>
      <c r="L203" s="387">
        <f>IF(G203="","",SUMIFS(INP_EOMDATA!K$4:K$2503,INP_EOMDATA!$F$4:$F$2503,$A203))</f>
        <v>11</v>
      </c>
      <c r="M203" s="390">
        <f>IF(G203="","",SUMIFS(INP_EOMDATA!L$4:L$2503,INP_EOMDATA!$F$4:$F$2503,$A203))</f>
        <v>0</v>
      </c>
      <c r="N203" s="391"/>
      <c r="O203" s="386">
        <f>IF(G203="","",SUMIFS(INP_EOMDATA!M$4:M$2503,INP_EOMDATA!$F$4:$F$2503,$A203))</f>
        <v>0</v>
      </c>
      <c r="P203" s="387">
        <f>IF(G203="","",SUMIFS(INP_EOMDATA!N$4:N$2503,INP_EOMDATA!$F$4:$F$2503,$A203)-O203)</f>
        <v>12</v>
      </c>
      <c r="Q203" s="387">
        <f>IF(G203="","",SUMIFS(INP_EOMDATA!O$4:O$2503,INP_EOMDATA!$F$4:$F$2503,$A203))</f>
        <v>0</v>
      </c>
      <c r="R203" s="387">
        <f>IF(G203="","",SUMIFS(INP_EOMDATA!P$4:P$2503,INP_EOMDATA!$F$4:$F$2503,$A203))</f>
        <v>0</v>
      </c>
      <c r="S203" s="387">
        <f>IF(G203="","",SUMIFS(INP_EOMDATA!Q$4:Q$2503,INP_EOMDATA!$F$4:$F$2503,$A203))</f>
        <v>2</v>
      </c>
      <c r="T203" s="392">
        <f>IF(G203="","",SUMIFS(INP_EOMDATA!R$4:R$2503,INP_EOMDATA!$F$4:$F$2503,$A203))</f>
        <v>0.16666666666666666</v>
      </c>
      <c r="U203" s="386">
        <f>IF(G203="","",SUMIFS(INP_EOMDATA!S$4:S$2503,INP_EOMDATA!$F$4:$F$2503,$A203))</f>
        <v>0</v>
      </c>
      <c r="V203" s="392">
        <f>IF(G203="","",SUMIFS(INP_EOMDATA!T$4:T$2503,INP_EOMDATA!$F$4:$F$2503,$A203))</f>
        <v>0</v>
      </c>
      <c r="W203" s="387">
        <f>IF(G203="","",SUMIFS(INP_EOMDATA!U$4:U$2503,INP_EOMDATA!$F$4:$F$2503,$A203))</f>
        <v>3</v>
      </c>
      <c r="X203" s="392">
        <f>IF(G203="","",SUMIFS(INP_EOMDATA!V$4:V$2503,INP_EOMDATA!$F$4:$F$2503,$A203))</f>
        <v>0.25</v>
      </c>
      <c r="Y203" s="387">
        <f>IF(G203="","",SUMIFS(INP_EOMDATA!W$4:W$2503,INP_EOMDATA!$F$4:$F$2503,$A203))</f>
        <v>1</v>
      </c>
      <c r="Z203" s="393">
        <f>IF(G203="","",SUMIFS(INP_EOMDATA!X$4:X$2503,INP_EOMDATA!$F$4:$F$2503,$A203))</f>
        <v>1760</v>
      </c>
      <c r="AA203" s="393">
        <f>IF(G203="","",SUMIFS(INP_EOMDATA!Y$4:Y$2503,INP_EOMDATA!$F$4:$F$2503,$A203))</f>
        <v>1967</v>
      </c>
      <c r="AB203" s="393">
        <f>IF(G203="","",SUMIFS(INP_EOMDATA!Z$4:Z$2503,INP_EOMDATA!$F$4:$F$2503,$A203))</f>
        <v>3727</v>
      </c>
      <c r="AC203" s="393">
        <f>IF(G203="","",SUMIFS(WORKSHEET_VC!AS$5:AS$73,WORKSHEET_VC!$AN$5:$AN$73,$G203))</f>
        <v>2345</v>
      </c>
      <c r="AD203" s="393">
        <f t="shared" si="65"/>
        <v>195.41666666666666</v>
      </c>
      <c r="AE203" s="393">
        <f t="shared" si="66"/>
        <v>1172.5</v>
      </c>
      <c r="AF203" s="393">
        <f t="shared" si="67"/>
        <v>1382</v>
      </c>
      <c r="AG203" s="15">
        <v>161</v>
      </c>
      <c r="AM203" s="32">
        <f>IF(G203="","",COUNTIF(G200:G254,"&lt;"&amp;G203)+1)</f>
        <v>1</v>
      </c>
      <c r="AN203" s="32">
        <f>IFERROR(RANK(T203,T200:T253,0)+(AM203/100),"")</f>
        <v>2.0099999999999998</v>
      </c>
      <c r="AO203" s="32">
        <f>IFERROR(RANK(AD203,AD200:AD253,1)+(AM203/100),"")</f>
        <v>12.01</v>
      </c>
      <c r="AP203" s="32">
        <f>IFERROR(RANK(AE203,AE200:AE253,1)+(AM203/100),"")</f>
        <v>10.01</v>
      </c>
      <c r="AR203" s="32">
        <f>IF(G203="","",COUNTIFS(C200:C253,C203,AM200:AM253,"&lt;"&amp;AM203)+1)</f>
        <v>1</v>
      </c>
      <c r="AS203" s="32">
        <f>IF(G203="","",COUNTIFS(C200:C253,C203,AN200:AN253,"&lt;"&amp;AN203)+1)</f>
        <v>1</v>
      </c>
      <c r="AT203" s="32">
        <f>IF(G203="","",COUNTIFS(C200:C253,C203,AO200:AO253,"&lt;"&amp;AO203)+1)</f>
        <v>2</v>
      </c>
      <c r="AU203" s="32">
        <f>IF(G203="","",COUNTIFS(C200:C253,C203,AP200:AP253,"&lt;"&amp;AP203)+1)</f>
        <v>2</v>
      </c>
      <c r="AV203" s="32">
        <f>IF(G203="","",SUMIF(AR199:AU199,$AV$3,AR203:AU203))</f>
        <v>0</v>
      </c>
      <c r="AX203" s="32">
        <f>IF(G203="","",COUNTIFS(D200:D253,D203,AM200:AM253,"&lt;"&amp;AM203)+1)</f>
        <v>1</v>
      </c>
      <c r="AY203" s="32">
        <f>IF(G203="","",COUNTIFS(D200:D253,D203,AN200:AN253,"&lt;"&amp;AN203)+1)</f>
        <v>2</v>
      </c>
      <c r="AZ203" s="32">
        <f>IF(G203="","",COUNTIFS(D200:D253,D203,AO200:AO253,"&lt;"&amp;AO203)+1)</f>
        <v>12</v>
      </c>
      <c r="BA203" s="32">
        <f>IF(G203="","",COUNTIFS(D200:D253,D203,AP200:AP253,"&lt;"&amp;AP203)+1)</f>
        <v>10</v>
      </c>
      <c r="BB203" s="32">
        <f>IF(M203="","",SUMIF(AX199:BA199,$BB$3,AX203:BA203))</f>
        <v>10</v>
      </c>
    </row>
    <row r="204" spans="1:54" x14ac:dyDescent="0.35">
      <c r="A204" t="str">
        <f t="shared" si="68"/>
        <v>Cars.com-Audi North Scottsdale</v>
      </c>
      <c r="B204" t="str">
        <f t="shared" si="69"/>
        <v>Cars.com</v>
      </c>
      <c r="C204" t="str">
        <f>IFERROR(VLOOKUP(G204,KEY!$D$6:$F$76,2,),"")</f>
        <v>Audi</v>
      </c>
      <c r="D204" t="str">
        <f>IFERROR(VLOOKUP(G204,KEY!$D$6:$F$76,3,),"")</f>
        <v>PAG WEST</v>
      </c>
      <c r="E204" t="str">
        <f t="shared" si="63"/>
        <v>Cars.com-Audi-0</v>
      </c>
      <c r="F204" t="str">
        <f t="shared" si="64"/>
        <v>Cars.com-PAG WEST-3</v>
      </c>
      <c r="G204" t="s">
        <v>91</v>
      </c>
      <c r="H204" s="386">
        <f>IF(G204="","",SUMIFS(INP_EOMDATA!I$4:I$2503,INP_EOMDATA!$F$4:$F$2503,$A204))</f>
        <v>0</v>
      </c>
      <c r="I204" s="387">
        <f>IF(G204="","",SUMIFS(INP_EOMDATA!J$4:J$2503,INP_EOMDATA!$F$4:$F$2503,$A204))</f>
        <v>2</v>
      </c>
      <c r="J204" s="388"/>
      <c r="K204" s="389"/>
      <c r="L204" s="387">
        <f>IF(G204="","",SUMIFS(INP_EOMDATA!K$4:K$2503,INP_EOMDATA!$F$4:$F$2503,$A204))</f>
        <v>55</v>
      </c>
      <c r="M204" s="390">
        <f>IF(G204="","",SUMIFS(INP_EOMDATA!L$4:L$2503,INP_EOMDATA!$F$4:$F$2503,$A204))</f>
        <v>0</v>
      </c>
      <c r="N204" s="391"/>
      <c r="O204" s="386">
        <f>IF(G204="","",SUMIFS(INP_EOMDATA!M$4:M$2503,INP_EOMDATA!$F$4:$F$2503,$A204))</f>
        <v>0</v>
      </c>
      <c r="P204" s="387">
        <f>IF(G204="","",SUMIFS(INP_EOMDATA!N$4:N$2503,INP_EOMDATA!$F$4:$F$2503,$A204)-O204)</f>
        <v>57</v>
      </c>
      <c r="Q204" s="387">
        <f>IF(G204="","",SUMIFS(INP_EOMDATA!O$4:O$2503,INP_EOMDATA!$F$4:$F$2503,$A204))</f>
        <v>0</v>
      </c>
      <c r="R204" s="387">
        <f>IF(G204="","",SUMIFS(INP_EOMDATA!P$4:P$2503,INP_EOMDATA!$F$4:$F$2503,$A204))</f>
        <v>0</v>
      </c>
      <c r="S204" s="387">
        <f>IF(G204="","",SUMIFS(INP_EOMDATA!Q$4:Q$2503,INP_EOMDATA!$F$4:$F$2503,$A204))</f>
        <v>8</v>
      </c>
      <c r="T204" s="392">
        <f>IF(G204="","",SUMIFS(INP_EOMDATA!R$4:R$2503,INP_EOMDATA!$F$4:$F$2503,$A204))</f>
        <v>0.14035087719298245</v>
      </c>
      <c r="U204" s="386">
        <f>IF(G204="","",SUMIFS(INP_EOMDATA!S$4:S$2503,INP_EOMDATA!$F$4:$F$2503,$A204))</f>
        <v>0</v>
      </c>
      <c r="V204" s="392">
        <f>IF(G204="","",SUMIFS(INP_EOMDATA!T$4:T$2503,INP_EOMDATA!$F$4:$F$2503,$A204))</f>
        <v>0</v>
      </c>
      <c r="W204" s="387">
        <f>IF(G204="","",SUMIFS(INP_EOMDATA!U$4:U$2503,INP_EOMDATA!$F$4:$F$2503,$A204))</f>
        <v>9</v>
      </c>
      <c r="X204" s="392">
        <f>IF(G204="","",SUMIFS(INP_EOMDATA!V$4:V$2503,INP_EOMDATA!$F$4:$F$2503,$A204))</f>
        <v>0.15789473684210525</v>
      </c>
      <c r="Y204" s="387">
        <f>IF(G204="","",SUMIFS(INP_EOMDATA!W$4:W$2503,INP_EOMDATA!$F$4:$F$2503,$A204))</f>
        <v>8</v>
      </c>
      <c r="Z204" s="393">
        <f>IF(G204="","",SUMIFS(INP_EOMDATA!X$4:X$2503,INP_EOMDATA!$F$4:$F$2503,$A204))</f>
        <v>-737.125</v>
      </c>
      <c r="AA204" s="393">
        <f>IF(G204="","",SUMIFS(INP_EOMDATA!Y$4:Y$2503,INP_EOMDATA!$F$4:$F$2503,$A204))</f>
        <v>822.5</v>
      </c>
      <c r="AB204" s="393">
        <f>IF(G204="","",SUMIFS(INP_EOMDATA!Z$4:Z$2503,INP_EOMDATA!$F$4:$F$2503,$A204))</f>
        <v>85.75</v>
      </c>
      <c r="AC204" s="393">
        <f>IF(G204="","",SUMIFS(WORKSHEET_VC!AS$5:AS$73,WORKSHEET_VC!$AN$5:$AN$73,$G204))</f>
        <v>2345</v>
      </c>
      <c r="AD204" s="393">
        <f t="shared" si="65"/>
        <v>41.140350877192979</v>
      </c>
      <c r="AE204" s="393">
        <f t="shared" si="66"/>
        <v>293.125</v>
      </c>
      <c r="AF204" s="393">
        <f t="shared" si="67"/>
        <v>-2259.25</v>
      </c>
      <c r="AG204" s="15">
        <v>212</v>
      </c>
      <c r="AM204" s="32">
        <f>IF(G204="","",COUNTIF(G200:G254,"&lt;"&amp;G204)+1)</f>
        <v>2</v>
      </c>
      <c r="AN204" s="32">
        <f>IFERROR(RANK(T204,T200:T253,0)+(AM204/100),"")</f>
        <v>4.0199999999999996</v>
      </c>
      <c r="AO204" s="32">
        <f>IFERROR(RANK(AD204,AD200:AD253,1)+(AM204/100),"")</f>
        <v>3.02</v>
      </c>
      <c r="AP204" s="32">
        <f>IFERROR(RANK(AE204,AE200:AE253,1)+(AM204/100),"")</f>
        <v>3.02</v>
      </c>
      <c r="AR204" s="32">
        <f>IF(G204="","",COUNTIFS(C200:C253,C204,AM200:AM253,"&lt;"&amp;AM204)+1)</f>
        <v>2</v>
      </c>
      <c r="AS204" s="32">
        <f>IF(G204="","",COUNTIFS(C200:C253,C204,AN200:AN253,"&lt;"&amp;AN204)+1)</f>
        <v>2</v>
      </c>
      <c r="AT204" s="32">
        <f>IF(G204="","",COUNTIFS(C200:C253,C204,AO200:AO253,"&lt;"&amp;AO204)+1)</f>
        <v>1</v>
      </c>
      <c r="AU204" s="32">
        <f>IF(G204="","",COUNTIFS(C200:C253,C204,AP200:AP253,"&lt;"&amp;AP204)+1)</f>
        <v>1</v>
      </c>
      <c r="AV204" s="32">
        <f>IF(G204="","",SUMIF(AR199:AU199,$AV$3,AR204:AU204))</f>
        <v>0</v>
      </c>
      <c r="AX204" s="32">
        <f>IF(G204="","",COUNTIFS(D200:D253,D204,AM200:AM253,"&lt;"&amp;AM204)+1)</f>
        <v>2</v>
      </c>
      <c r="AY204" s="32">
        <f>IF(G204="","",COUNTIFS(D200:D253,D204,AN200:AN253,"&lt;"&amp;AN204)+1)</f>
        <v>4</v>
      </c>
      <c r="AZ204" s="32">
        <f>IF(G204="","",COUNTIFS(D200:D253,D204,AO200:AO253,"&lt;"&amp;AO204)+1)</f>
        <v>3</v>
      </c>
      <c r="BA204" s="32">
        <f>IF(G204="","",COUNTIFS(D200:D253,D204,AP200:AP253,"&lt;"&amp;AP204)+1)</f>
        <v>3</v>
      </c>
      <c r="BB204" s="32">
        <f>IF(M204="","",SUMIF(AX199:BA199,$BB$3,AX204:BA204))</f>
        <v>3</v>
      </c>
    </row>
    <row r="205" spans="1:54" x14ac:dyDescent="0.35">
      <c r="A205" t="str">
        <f t="shared" si="68"/>
        <v>Cars.com-East Madison Toyota</v>
      </c>
      <c r="B205" t="str">
        <f t="shared" si="69"/>
        <v>Cars.com</v>
      </c>
      <c r="C205" t="str">
        <f>IFERROR(VLOOKUP(G205,KEY!$D$6:$F$76,2,),"")</f>
        <v>Toyota</v>
      </c>
      <c r="D205" t="str">
        <f>IFERROR(VLOOKUP(G205,KEY!$D$6:$F$76,3,),"")</f>
        <v>PAG WEST</v>
      </c>
      <c r="E205" t="str">
        <f t="shared" si="63"/>
        <v>Cars.com-Toyota-0</v>
      </c>
      <c r="F205" t="str">
        <f t="shared" si="64"/>
        <v>Cars.com-PAG WEST-7</v>
      </c>
      <c r="G205" t="s">
        <v>77</v>
      </c>
      <c r="H205" s="386">
        <f>IF(G205="","",SUMIFS(INP_EOMDATA!I$4:I$2503,INP_EOMDATA!$F$4:$F$2503,$A205))</f>
        <v>2</v>
      </c>
      <c r="I205" s="387">
        <f>IF(G205="","",SUMIFS(INP_EOMDATA!J$4:J$2503,INP_EOMDATA!$F$4:$F$2503,$A205))</f>
        <v>0</v>
      </c>
      <c r="J205" s="388"/>
      <c r="K205" s="389"/>
      <c r="L205" s="387">
        <f>IF(G205="","",SUMIFS(INP_EOMDATA!K$4:K$2503,INP_EOMDATA!$F$4:$F$2503,$A205))</f>
        <v>25</v>
      </c>
      <c r="M205" s="390">
        <f>IF(G205="","",SUMIFS(INP_EOMDATA!L$4:L$2503,INP_EOMDATA!$F$4:$F$2503,$A205))</f>
        <v>0</v>
      </c>
      <c r="N205" s="391"/>
      <c r="O205" s="386">
        <f>IF(G205="","",SUMIFS(INP_EOMDATA!M$4:M$2503,INP_EOMDATA!$F$4:$F$2503,$A205))</f>
        <v>0</v>
      </c>
      <c r="P205" s="387">
        <f>IF(G205="","",SUMIFS(INP_EOMDATA!N$4:N$2503,INP_EOMDATA!$F$4:$F$2503,$A205)-O205)</f>
        <v>27</v>
      </c>
      <c r="Q205" s="387">
        <f>IF(G205="","",SUMIFS(INP_EOMDATA!O$4:O$2503,INP_EOMDATA!$F$4:$F$2503,$A205))</f>
        <v>1</v>
      </c>
      <c r="R205" s="387">
        <f>IF(G205="","",SUMIFS(INP_EOMDATA!P$4:P$2503,INP_EOMDATA!$F$4:$F$2503,$A205))</f>
        <v>2</v>
      </c>
      <c r="S205" s="387">
        <f>IF(G205="","",SUMIFS(INP_EOMDATA!Q$4:Q$2503,INP_EOMDATA!$F$4:$F$2503,$A205))</f>
        <v>3</v>
      </c>
      <c r="T205" s="392">
        <f>IF(G205="","",SUMIFS(INP_EOMDATA!R$4:R$2503,INP_EOMDATA!$F$4:$F$2503,$A205))</f>
        <v>0.11111111111111099</v>
      </c>
      <c r="U205" s="386">
        <f>IF(G205="","",SUMIFS(INP_EOMDATA!S$4:S$2503,INP_EOMDATA!$F$4:$F$2503,$A205))</f>
        <v>3</v>
      </c>
      <c r="V205" s="392">
        <f>IF(G205="","",SUMIFS(INP_EOMDATA!T$4:T$2503,INP_EOMDATA!$F$4:$F$2503,$A205))</f>
        <v>0.11111111111111099</v>
      </c>
      <c r="W205" s="387">
        <f>IF(G205="","",SUMIFS(INP_EOMDATA!U$4:U$2503,INP_EOMDATA!$F$4:$F$2503,$A205))</f>
        <v>3</v>
      </c>
      <c r="X205" s="392">
        <f>IF(G205="","",SUMIFS(INP_EOMDATA!V$4:V$2503,INP_EOMDATA!$F$4:$F$2503,$A205))</f>
        <v>0.11111111111111099</v>
      </c>
      <c r="Y205" s="387">
        <f>IF(G205="","",SUMIFS(INP_EOMDATA!W$4:W$2503,INP_EOMDATA!$F$4:$F$2503,$A205))</f>
        <v>2</v>
      </c>
      <c r="Z205" s="393">
        <f>IF(G205="","",SUMIFS(INP_EOMDATA!X$4:X$2503,INP_EOMDATA!$F$4:$F$2503,$A205))</f>
        <v>639.63</v>
      </c>
      <c r="AA205" s="393">
        <f>IF(G205="","",SUMIFS(INP_EOMDATA!Y$4:Y$2503,INP_EOMDATA!$F$4:$F$2503,$A205))</f>
        <v>8027.33</v>
      </c>
      <c r="AB205" s="393">
        <f>IF(G205="","",SUMIFS(INP_EOMDATA!Z$4:Z$2503,INP_EOMDATA!$F$4:$F$2503,$A205))</f>
        <v>8666.9599999999991</v>
      </c>
      <c r="AC205" s="393">
        <f>IF(G205="","",SUMIFS(WORKSHEET_VC!AS$5:AS$73,WORKSHEET_VC!$AN$5:$AN$73,$G205))</f>
        <v>2050</v>
      </c>
      <c r="AD205" s="393">
        <f t="shared" si="65"/>
        <v>75.925925925925924</v>
      </c>
      <c r="AE205" s="393">
        <f t="shared" si="66"/>
        <v>683.33333333333337</v>
      </c>
      <c r="AF205" s="393">
        <f t="shared" si="67"/>
        <v>6616.9599999999991</v>
      </c>
      <c r="AG205" s="15">
        <v>176</v>
      </c>
      <c r="AM205" s="32">
        <f>IF(G205="","",COUNTIF(G200:G254,"&lt;"&amp;G205)+1)</f>
        <v>3</v>
      </c>
      <c r="AN205" s="32">
        <f>IFERROR(RANK(T205,T200:T253,0)+(AM205/100),"")</f>
        <v>5.03</v>
      </c>
      <c r="AO205" s="32">
        <f>IFERROR(RANK(AD205,AD200:AD253,1)+(AM205/100),"")</f>
        <v>9.0299999999999994</v>
      </c>
      <c r="AP205" s="32">
        <f>IFERROR(RANK(AE205,AE200:AE253,1)+(AM205/100),"")</f>
        <v>7.03</v>
      </c>
      <c r="AR205" s="32">
        <f>IF(G205="","",COUNTIFS(C200:C253,C205,AM200:AM253,"&lt;"&amp;AM205)+1)</f>
        <v>1</v>
      </c>
      <c r="AS205" s="32">
        <f>IF(G205="","",COUNTIFS(C200:C253,C205,AN200:AN253,"&lt;"&amp;AN205)+1)</f>
        <v>1</v>
      </c>
      <c r="AT205" s="32">
        <f>IF(G205="","",COUNTIFS(C200:C253,C205,AO200:AO253,"&lt;"&amp;AO205)+1)</f>
        <v>1</v>
      </c>
      <c r="AU205" s="32">
        <f>IF(G205="","",COUNTIFS(C200:C253,C205,AP200:AP253,"&lt;"&amp;AP205)+1)</f>
        <v>1</v>
      </c>
      <c r="AV205" s="32">
        <f>IF(G205="","",SUMIF(AR199:AU199,$AV$3,AR205:AU205))</f>
        <v>0</v>
      </c>
      <c r="AX205" s="32">
        <f>IF(G205="","",COUNTIFS(D200:D253,D205,AM200:AM253,"&lt;"&amp;AM205)+1)</f>
        <v>3</v>
      </c>
      <c r="AY205" s="32">
        <f>IF(G205="","",COUNTIFS(D200:D253,D205,AN200:AN253,"&lt;"&amp;AN205)+1)</f>
        <v>5</v>
      </c>
      <c r="AZ205" s="32">
        <f>IF(G205="","",COUNTIFS(D200:D253,D205,AO200:AO253,"&lt;"&amp;AO205)+1)</f>
        <v>9</v>
      </c>
      <c r="BA205" s="32">
        <f>IF(G205="","",COUNTIFS(D200:D253,D205,AP200:AP253,"&lt;"&amp;AP205)+1)</f>
        <v>7</v>
      </c>
      <c r="BB205" s="32">
        <f>IF(M205="","",SUMIF(AX199:BA199,$BB$3,AX205:BA205))</f>
        <v>7</v>
      </c>
    </row>
    <row r="206" spans="1:54" x14ac:dyDescent="0.35">
      <c r="A206" t="str">
        <f t="shared" si="68"/>
        <v>Cars.com-Round Rock Hyundai</v>
      </c>
      <c r="B206" t="str">
        <f t="shared" si="69"/>
        <v>Cars.com</v>
      </c>
      <c r="C206" t="str">
        <f>IFERROR(VLOOKUP(G206,KEY!$D$6:$F$76,2,),"")</f>
        <v>Hyundai</v>
      </c>
      <c r="D206" t="str">
        <f>IFERROR(VLOOKUP(G206,KEY!$D$6:$F$76,3,),"")</f>
        <v>PAG WEST</v>
      </c>
      <c r="E206" t="str">
        <f t="shared" si="63"/>
        <v>Cars.com-Hyundai-0</v>
      </c>
      <c r="F206" t="str">
        <f t="shared" si="64"/>
        <v>Cars.com-PAG WEST-9</v>
      </c>
      <c r="G206" t="s">
        <v>80</v>
      </c>
      <c r="H206" s="386">
        <f>IF(G206="","",SUMIFS(INP_EOMDATA!I$4:I$2503,INP_EOMDATA!$F$4:$F$2503,$A206))</f>
        <v>0</v>
      </c>
      <c r="I206" s="387">
        <f>IF(G206="","",SUMIFS(INP_EOMDATA!J$4:J$2503,INP_EOMDATA!$F$4:$F$2503,$A206))</f>
        <v>2</v>
      </c>
      <c r="J206" s="388"/>
      <c r="K206" s="389"/>
      <c r="L206" s="387">
        <f>IF(G206="","",SUMIFS(INP_EOMDATA!K$4:K$2503,INP_EOMDATA!$F$4:$F$2503,$A206))</f>
        <v>40</v>
      </c>
      <c r="M206" s="390">
        <f>IF(G206="","",SUMIFS(INP_EOMDATA!L$4:L$2503,INP_EOMDATA!$F$4:$F$2503,$A206))</f>
        <v>0</v>
      </c>
      <c r="N206" s="391"/>
      <c r="O206" s="386">
        <f>IF(G206="","",SUMIFS(INP_EOMDATA!M$4:M$2503,INP_EOMDATA!$F$4:$F$2503,$A206))</f>
        <v>0</v>
      </c>
      <c r="P206" s="387">
        <f>IF(G206="","",SUMIFS(INP_EOMDATA!N$4:N$2503,INP_EOMDATA!$F$4:$F$2503,$A206)-O206)</f>
        <v>42</v>
      </c>
      <c r="Q206" s="387">
        <f>IF(G206="","",SUMIFS(INP_EOMDATA!O$4:O$2503,INP_EOMDATA!$F$4:$F$2503,$A206))</f>
        <v>0</v>
      </c>
      <c r="R206" s="387">
        <f>IF(G206="","",SUMIFS(INP_EOMDATA!P$4:P$2503,INP_EOMDATA!$F$4:$F$2503,$A206))</f>
        <v>2</v>
      </c>
      <c r="S206" s="387">
        <f>IF(G206="","",SUMIFS(INP_EOMDATA!Q$4:Q$2503,INP_EOMDATA!$F$4:$F$2503,$A206))</f>
        <v>2</v>
      </c>
      <c r="T206" s="392">
        <f>IF(G206="","",SUMIFS(INP_EOMDATA!R$4:R$2503,INP_EOMDATA!$F$4:$F$2503,$A206))</f>
        <v>4.7619047619047603E-2</v>
      </c>
      <c r="U206" s="386">
        <f>IF(G206="","",SUMIFS(INP_EOMDATA!S$4:S$2503,INP_EOMDATA!$F$4:$F$2503,$A206))</f>
        <v>3</v>
      </c>
      <c r="V206" s="392">
        <f>IF(G206="","",SUMIFS(INP_EOMDATA!T$4:T$2503,INP_EOMDATA!$F$4:$F$2503,$A206))</f>
        <v>7.1428571428571397E-2</v>
      </c>
      <c r="W206" s="387">
        <f>IF(G206="","",SUMIFS(INP_EOMDATA!U$4:U$2503,INP_EOMDATA!$F$4:$F$2503,$A206))</f>
        <v>3</v>
      </c>
      <c r="X206" s="392">
        <f>IF(G206="","",SUMIFS(INP_EOMDATA!V$4:V$2503,INP_EOMDATA!$F$4:$F$2503,$A206))</f>
        <v>7.1428571428571397E-2</v>
      </c>
      <c r="Y206" s="387">
        <f>IF(G206="","",SUMIFS(INP_EOMDATA!W$4:W$2503,INP_EOMDATA!$F$4:$F$2503,$A206))</f>
        <v>2</v>
      </c>
      <c r="Z206" s="393">
        <f>IF(G206="","",SUMIFS(INP_EOMDATA!X$4:X$2503,INP_EOMDATA!$F$4:$F$2503,$A206))</f>
        <v>-957.36</v>
      </c>
      <c r="AA206" s="393">
        <f>IF(G206="","",SUMIFS(INP_EOMDATA!Y$4:Y$2503,INP_EOMDATA!$F$4:$F$2503,$A206))</f>
        <v>503.7</v>
      </c>
      <c r="AB206" s="393">
        <f>IF(G206="","",SUMIFS(INP_EOMDATA!Z$4:Z$2503,INP_EOMDATA!$F$4:$F$2503,$A206))</f>
        <v>-453.66</v>
      </c>
      <c r="AC206" s="393">
        <f>IF(G206="","",SUMIFS(WORKSHEET_VC!AS$5:AS$73,WORKSHEET_VC!$AN$5:$AN$73,$G206))</f>
        <v>2000</v>
      </c>
      <c r="AD206" s="393">
        <f t="shared" si="65"/>
        <v>47.61904761904762</v>
      </c>
      <c r="AE206" s="393">
        <f t="shared" si="66"/>
        <v>1000</v>
      </c>
      <c r="AF206" s="393">
        <f t="shared" si="67"/>
        <v>-2453.66</v>
      </c>
      <c r="AG206" s="15">
        <v>130</v>
      </c>
      <c r="AM206" s="32">
        <f>IF(G206="","",COUNTIF(G200:G254,"&lt;"&amp;G206)+1)</f>
        <v>12</v>
      </c>
      <c r="AN206" s="32">
        <f>IFERROR(RANK(T206,T200:T253,0)+(AM206/100),"")</f>
        <v>10.119999999999999</v>
      </c>
      <c r="AO206" s="32">
        <f>IFERROR(RANK(AD206,AD200:AD253,1)+(AM206/100),"")</f>
        <v>5.12</v>
      </c>
      <c r="AP206" s="32">
        <f>IFERROR(RANK(AE206,AE200:AE253,1)+(AM206/100),"")</f>
        <v>8.1199999999999992</v>
      </c>
      <c r="AR206" s="32">
        <f>IF(G206="","",COUNTIFS(C200:C253,C206,AM200:AM253,"&lt;"&amp;AM206)+1)</f>
        <v>1</v>
      </c>
      <c r="AS206" s="32">
        <f>IF(G206="","",COUNTIFS(C200:C253,C206,AN200:AN253,"&lt;"&amp;AN206)+1)</f>
        <v>1</v>
      </c>
      <c r="AT206" s="32">
        <f>IF(G206="","",COUNTIFS(C200:C253,C206,AO200:AO253,"&lt;"&amp;AO206)+1)</f>
        <v>1</v>
      </c>
      <c r="AU206" s="32">
        <f>IF(G206="","",COUNTIFS(C200:C253,C206,AP200:AP253,"&lt;"&amp;AP206)+1)</f>
        <v>1</v>
      </c>
      <c r="AV206" s="32">
        <f>IF(G206="","",SUMIF(AR199:AU199,$AV$3,AR206:AU206))</f>
        <v>0</v>
      </c>
      <c r="AX206" s="32">
        <f>IF(G206="","",COUNTIFS(D200:D253,D206,AM200:AM253,"&lt;"&amp;AM206)+1)</f>
        <v>12</v>
      </c>
      <c r="AY206" s="32">
        <f>IF(G206="","",COUNTIFS(D200:D253,D206,AN200:AN253,"&lt;"&amp;AN206)+1)</f>
        <v>10</v>
      </c>
      <c r="AZ206" s="32">
        <f>IF(G206="","",COUNTIFS(D200:D253,D206,AO200:AO253,"&lt;"&amp;AO206)+1)</f>
        <v>5</v>
      </c>
      <c r="BA206" s="32">
        <f>IF(G206="","",COUNTIFS(D200:D253,D206,AP200:AP253,"&lt;"&amp;AP206)+1)</f>
        <v>9</v>
      </c>
      <c r="BB206" s="32">
        <f>IF(M206="","",SUMIF(AX199:BA199,$BB$3,AX206:BA206))</f>
        <v>9</v>
      </c>
    </row>
    <row r="207" spans="1:54" x14ac:dyDescent="0.35">
      <c r="A207" t="str">
        <f t="shared" si="68"/>
        <v>Cars.com-Land Rover North Scottsdale</v>
      </c>
      <c r="B207" t="str">
        <f t="shared" si="69"/>
        <v>Cars.com</v>
      </c>
      <c r="C207" t="str">
        <f>IFERROR(VLOOKUP(G207,KEY!$D$6:$F$76,2,),"")</f>
        <v>LR</v>
      </c>
      <c r="D207" t="str">
        <f>IFERROR(VLOOKUP(G207,KEY!$D$6:$F$76,3,),"")</f>
        <v>PAG WEST</v>
      </c>
      <c r="E207" t="str">
        <f t="shared" si="63"/>
        <v>Cars.com-LR-0</v>
      </c>
      <c r="F207" t="str">
        <f t="shared" si="64"/>
        <v>Cars.com-PAG WEST-11</v>
      </c>
      <c r="G207" t="s">
        <v>117</v>
      </c>
      <c r="H207" s="386">
        <f>IF(G207="","",SUMIFS(INP_EOMDATA!I$4:I$2503,INP_EOMDATA!$F$4:$F$2503,$A207))</f>
        <v>0</v>
      </c>
      <c r="I207" s="387">
        <f>IF(G207="","",SUMIFS(INP_EOMDATA!J$4:J$2503,INP_EOMDATA!$F$4:$F$2503,$A207))</f>
        <v>3</v>
      </c>
      <c r="J207" s="388"/>
      <c r="K207" s="389"/>
      <c r="L207" s="387">
        <f>IF(G207="","",SUMIFS(INP_EOMDATA!K$4:K$2503,INP_EOMDATA!$F$4:$F$2503,$A207))</f>
        <v>23</v>
      </c>
      <c r="M207" s="390">
        <f>IF(G207="","",SUMIFS(INP_EOMDATA!L$4:L$2503,INP_EOMDATA!$F$4:$F$2503,$A207))</f>
        <v>1</v>
      </c>
      <c r="N207" s="391"/>
      <c r="O207" s="386">
        <f>IF(G207="","",SUMIFS(INP_EOMDATA!M$4:M$2503,INP_EOMDATA!$F$4:$F$2503,$A207))</f>
        <v>0</v>
      </c>
      <c r="P207" s="387">
        <f>IF(G207="","",SUMIFS(INP_EOMDATA!N$4:N$2503,INP_EOMDATA!$F$4:$F$2503,$A207)-O207)</f>
        <v>27</v>
      </c>
      <c r="Q207" s="387">
        <f>IF(G207="","",SUMIFS(INP_EOMDATA!O$4:O$2503,INP_EOMDATA!$F$4:$F$2503,$A207))</f>
        <v>0</v>
      </c>
      <c r="R207" s="387">
        <f>IF(G207="","",SUMIFS(INP_EOMDATA!P$4:P$2503,INP_EOMDATA!$F$4:$F$2503,$A207))</f>
        <v>1</v>
      </c>
      <c r="S207" s="387">
        <f>IF(G207="","",SUMIFS(INP_EOMDATA!Q$4:Q$2503,INP_EOMDATA!$F$4:$F$2503,$A207))</f>
        <v>1</v>
      </c>
      <c r="T207" s="392">
        <f>IF(G207="","",SUMIFS(INP_EOMDATA!R$4:R$2503,INP_EOMDATA!$F$4:$F$2503,$A207))</f>
        <v>3.7037037037037E-2</v>
      </c>
      <c r="U207" s="386">
        <f>IF(G207="","",SUMIFS(INP_EOMDATA!S$4:S$2503,INP_EOMDATA!$F$4:$F$2503,$A207))</f>
        <v>4</v>
      </c>
      <c r="V207" s="392">
        <f>IF(G207="","",SUMIFS(INP_EOMDATA!T$4:T$2503,INP_EOMDATA!$F$4:$F$2503,$A207))</f>
        <v>0.148148148148148</v>
      </c>
      <c r="W207" s="387">
        <f>IF(G207="","",SUMIFS(INP_EOMDATA!U$4:U$2503,INP_EOMDATA!$F$4:$F$2503,$A207))</f>
        <v>4</v>
      </c>
      <c r="X207" s="392">
        <f>IF(G207="","",SUMIFS(INP_EOMDATA!V$4:V$2503,INP_EOMDATA!$F$4:$F$2503,$A207))</f>
        <v>0.148148148148148</v>
      </c>
      <c r="Y207" s="387">
        <f>IF(G207="","",SUMIFS(INP_EOMDATA!W$4:W$2503,INP_EOMDATA!$F$4:$F$2503,$A207))</f>
        <v>2</v>
      </c>
      <c r="Z207" s="393">
        <f>IF(G207="","",SUMIFS(INP_EOMDATA!X$4:X$2503,INP_EOMDATA!$F$4:$F$2503,$A207))</f>
        <v>362.26</v>
      </c>
      <c r="AA207" s="393">
        <f>IF(G207="","",SUMIFS(INP_EOMDATA!Y$4:Y$2503,INP_EOMDATA!$F$4:$F$2503,$A207))</f>
        <v>2719.7</v>
      </c>
      <c r="AB207" s="393">
        <f>IF(G207="","",SUMIFS(INP_EOMDATA!Z$4:Z$2503,INP_EOMDATA!$F$4:$F$2503,$A207))</f>
        <v>3081.96</v>
      </c>
      <c r="AC207" s="393">
        <f>IF(G207="","",SUMIFS(WORKSHEET_VC!AS$5:AS$73,WORKSHEET_VC!$AN$5:$AN$73,$G207))</f>
        <v>1950</v>
      </c>
      <c r="AD207" s="393">
        <f t="shared" si="65"/>
        <v>72.222222222222229</v>
      </c>
      <c r="AE207" s="393">
        <f t="shared" si="66"/>
        <v>1950</v>
      </c>
      <c r="AF207" s="393">
        <f t="shared" si="67"/>
        <v>1131.96</v>
      </c>
      <c r="AG207" s="15">
        <v>124</v>
      </c>
      <c r="AM207" s="32">
        <f>IF(G207="","",COUNTIF(G200:G254,"&lt;"&amp;G207)+1)</f>
        <v>6</v>
      </c>
      <c r="AN207" s="32">
        <f>IFERROR(RANK(T207,T200:T253,0)+(AM207/100),"")</f>
        <v>11.06</v>
      </c>
      <c r="AO207" s="32">
        <f>IFERROR(RANK(AD207,AD200:AD253,1)+(AM207/100),"")</f>
        <v>8.06</v>
      </c>
      <c r="AP207" s="32">
        <f>IFERROR(RANK(AE207,AE200:AE253,1)+(AM207/100),"")</f>
        <v>11.06</v>
      </c>
      <c r="AR207" s="32">
        <f>IF(G207="","",COUNTIFS(C200:C253,C207,AM200:AM253,"&lt;"&amp;AM207)+1)</f>
        <v>1</v>
      </c>
      <c r="AS207" s="32">
        <f>IF(G207="","",COUNTIFS(C200:C253,C207,AN200:AN253,"&lt;"&amp;AN207)+1)</f>
        <v>1</v>
      </c>
      <c r="AT207" s="32">
        <f>IF(G207="","",COUNTIFS(C200:C253,C207,AO200:AO253,"&lt;"&amp;AO207)+1)</f>
        <v>1</v>
      </c>
      <c r="AU207" s="32">
        <f>IF(G207="","",COUNTIFS(C200:C253,C207,AP200:AP253,"&lt;"&amp;AP207)+1)</f>
        <v>1</v>
      </c>
      <c r="AV207" s="32">
        <f>IF(G207="","",SUMIF(AR199:AU199,$AV$3,AR207:AU207))</f>
        <v>0</v>
      </c>
      <c r="AX207" s="32">
        <f>IF(G207="","",COUNTIFS(D200:D253,D207,AM200:AM253,"&lt;"&amp;AM207)+1)</f>
        <v>6</v>
      </c>
      <c r="AY207" s="32">
        <f>IF(G207="","",COUNTIFS(D200:D253,D207,AN200:AN253,"&lt;"&amp;AN207)+1)</f>
        <v>11</v>
      </c>
      <c r="AZ207" s="32">
        <f>IF(G207="","",COUNTIFS(D200:D253,D207,AO200:AO253,"&lt;"&amp;AO207)+1)</f>
        <v>8</v>
      </c>
      <c r="BA207" s="32">
        <f>IF(G207="","",COUNTIFS(D200:D253,D207,AP200:AP253,"&lt;"&amp;AP207)+1)</f>
        <v>11</v>
      </c>
      <c r="BB207" s="32">
        <f>IF(M207="","",SUMIF(AX199:BA199,$BB$3,AX207:BA207))</f>
        <v>11</v>
      </c>
    </row>
    <row r="208" spans="1:54" x14ac:dyDescent="0.35">
      <c r="A208" t="str">
        <f t="shared" si="68"/>
        <v>Cars.com-Motorwerks MINI</v>
      </c>
      <c r="B208" t="str">
        <f t="shared" si="69"/>
        <v>Cars.com</v>
      </c>
      <c r="C208" t="str">
        <f>IFERROR(VLOOKUP(G208,KEY!$D$6:$F$76,2,),"")</f>
        <v>MINI</v>
      </c>
      <c r="D208" t="str">
        <f>IFERROR(VLOOKUP(G208,KEY!$D$6:$F$76,3,),"")</f>
        <v>PAG WEST</v>
      </c>
      <c r="E208" t="str">
        <f t="shared" si="63"/>
        <v>Cars.com-MINI-0</v>
      </c>
      <c r="F208" t="str">
        <f t="shared" si="64"/>
        <v>Cars.com-PAG WEST-2</v>
      </c>
      <c r="G208" t="s">
        <v>101</v>
      </c>
      <c r="H208" s="386">
        <f>IF(G208="","",SUMIFS(INP_EOMDATA!I$4:I$2503,INP_EOMDATA!$F$4:$F$2503,$A208))</f>
        <v>2</v>
      </c>
      <c r="I208" s="387">
        <f>IF(G208="","",SUMIFS(INP_EOMDATA!J$4:J$2503,INP_EOMDATA!$F$4:$F$2503,$A208))</f>
        <v>1</v>
      </c>
      <c r="J208" s="388"/>
      <c r="K208" s="389"/>
      <c r="L208" s="387">
        <f>IF(G208="","",SUMIFS(INP_EOMDATA!K$4:K$2503,INP_EOMDATA!$F$4:$F$2503,$A208))</f>
        <v>18</v>
      </c>
      <c r="M208" s="390">
        <f>IF(G208="","",SUMIFS(INP_EOMDATA!L$4:L$2503,INP_EOMDATA!$F$4:$F$2503,$A208))</f>
        <v>0</v>
      </c>
      <c r="N208" s="391"/>
      <c r="O208" s="386">
        <f>IF(G208="","",SUMIFS(INP_EOMDATA!M$4:M$2503,INP_EOMDATA!$F$4:$F$2503,$A208))</f>
        <v>0</v>
      </c>
      <c r="P208" s="387">
        <f>IF(G208="","",SUMIFS(INP_EOMDATA!N$4:N$2503,INP_EOMDATA!$F$4:$F$2503,$A208)-O208)</f>
        <v>21</v>
      </c>
      <c r="Q208" s="387">
        <f>IF(G208="","",SUMIFS(INP_EOMDATA!O$4:O$2503,INP_EOMDATA!$F$4:$F$2503,$A208))</f>
        <v>0</v>
      </c>
      <c r="R208" s="387">
        <f>IF(G208="","",SUMIFS(INP_EOMDATA!P$4:P$2503,INP_EOMDATA!$F$4:$F$2503,$A208))</f>
        <v>0</v>
      </c>
      <c r="S208" s="387">
        <f>IF(G208="","",SUMIFS(INP_EOMDATA!Q$4:Q$2503,INP_EOMDATA!$F$4:$F$2503,$A208))</f>
        <v>7</v>
      </c>
      <c r="T208" s="392">
        <f>IF(G208="","",SUMIFS(INP_EOMDATA!R$4:R$2503,INP_EOMDATA!$F$4:$F$2503,$A208))</f>
        <v>0.33333333333333331</v>
      </c>
      <c r="U208" s="386">
        <f>IF(G208="","",SUMIFS(INP_EOMDATA!S$4:S$2503,INP_EOMDATA!$F$4:$F$2503,$A208))</f>
        <v>0</v>
      </c>
      <c r="V208" s="392">
        <f>IF(G208="","",SUMIFS(INP_EOMDATA!T$4:T$2503,INP_EOMDATA!$F$4:$F$2503,$A208))</f>
        <v>0</v>
      </c>
      <c r="W208" s="387">
        <f>IF(G208="","",SUMIFS(INP_EOMDATA!U$4:U$2503,INP_EOMDATA!$F$4:$F$2503,$A208))</f>
        <v>6</v>
      </c>
      <c r="X208" s="392">
        <f>IF(G208="","",SUMIFS(INP_EOMDATA!V$4:V$2503,INP_EOMDATA!$F$4:$F$2503,$A208))</f>
        <v>0.2857142857142857</v>
      </c>
      <c r="Y208" s="387">
        <f>IF(G208="","",SUMIFS(INP_EOMDATA!W$4:W$2503,INP_EOMDATA!$F$4:$F$2503,$A208))</f>
        <v>3</v>
      </c>
      <c r="Z208" s="393">
        <f>IF(G208="","",SUMIFS(INP_EOMDATA!X$4:X$2503,INP_EOMDATA!$F$4:$F$2503,$A208))</f>
        <v>-2340</v>
      </c>
      <c r="AA208" s="393">
        <f>IF(G208="","",SUMIFS(INP_EOMDATA!Y$4:Y$2503,INP_EOMDATA!$F$4:$F$2503,$A208))</f>
        <v>2885</v>
      </c>
      <c r="AB208" s="393">
        <f>IF(G208="","",SUMIFS(INP_EOMDATA!Z$4:Z$2503,INP_EOMDATA!$F$4:$F$2503,$A208))</f>
        <v>544.79999999999995</v>
      </c>
      <c r="AC208" s="393">
        <f>IF(G208="","",SUMIFS(WORKSHEET_VC!AS$5:AS$73,WORKSHEET_VC!$AN$5:$AN$73,$G208))</f>
        <v>1925</v>
      </c>
      <c r="AD208" s="393">
        <f t="shared" si="65"/>
        <v>91.666666666666671</v>
      </c>
      <c r="AE208" s="393">
        <f t="shared" si="66"/>
        <v>275</v>
      </c>
      <c r="AF208" s="393">
        <f t="shared" si="67"/>
        <v>-1380.2</v>
      </c>
      <c r="AG208" s="15">
        <v>100</v>
      </c>
      <c r="AM208" s="32">
        <f>IF(G208="","",COUNTIF(G200:G254,"&lt;"&amp;G208)+1)</f>
        <v>8</v>
      </c>
      <c r="AN208" s="32">
        <f>IFERROR(RANK(T208,T200:T253,0)+(AM208/100),"")</f>
        <v>1.08</v>
      </c>
      <c r="AO208" s="32">
        <f>IFERROR(RANK(AD208,AD200:AD253,1)+(AM208/100),"")</f>
        <v>11.08</v>
      </c>
      <c r="AP208" s="32">
        <f>IFERROR(RANK(AE208,AE200:AE253,1)+(AM208/100),"")</f>
        <v>2.08</v>
      </c>
      <c r="AR208" s="32">
        <f>IF(G208="","",COUNTIFS(C200:C253,C208,AM200:AM253,"&lt;"&amp;AM208)+1)</f>
        <v>1</v>
      </c>
      <c r="AS208" s="32">
        <f>IF(G208="","",COUNTIFS(C200:C253,C208,AN200:AN253,"&lt;"&amp;AN208)+1)</f>
        <v>1</v>
      </c>
      <c r="AT208" s="32">
        <f>IF(G208="","",COUNTIFS(C200:C253,C208,AO200:AO253,"&lt;"&amp;AO208)+1)</f>
        <v>1</v>
      </c>
      <c r="AU208" s="32">
        <f>IF(G208="","",COUNTIFS(C200:C253,C208,AP200:AP253,"&lt;"&amp;AP208)+1)</f>
        <v>1</v>
      </c>
      <c r="AV208" s="32">
        <f>IF(G208="","",SUMIF(AR199:AU199,$AV$3,AR208:AU208))</f>
        <v>0</v>
      </c>
      <c r="AX208" s="32">
        <f>IF(G208="","",COUNTIFS(D200:D253,D208,AM200:AM253,"&lt;"&amp;AM208)+1)</f>
        <v>8</v>
      </c>
      <c r="AY208" s="32">
        <f>IF(G208="","",COUNTIFS(D200:D253,D208,AN200:AN253,"&lt;"&amp;AN208)+1)</f>
        <v>1</v>
      </c>
      <c r="AZ208" s="32">
        <f>IF(G208="","",COUNTIFS(D200:D253,D208,AO200:AO253,"&lt;"&amp;AO208)+1)</f>
        <v>11</v>
      </c>
      <c r="BA208" s="32">
        <f>IF(G208="","",COUNTIFS(D200:D253,D208,AP200:AP253,"&lt;"&amp;AP208)+1)</f>
        <v>2</v>
      </c>
      <c r="BB208" s="32">
        <f>IF(M208="","",SUMIF(AX199:BA199,$BB$3,AX208:BA208))</f>
        <v>2</v>
      </c>
    </row>
    <row r="209" spans="1:54" x14ac:dyDescent="0.35">
      <c r="A209" t="str">
        <f t="shared" si="68"/>
        <v>Cars.com-Porsche North Scottsdale</v>
      </c>
      <c r="B209" t="str">
        <f t="shared" si="69"/>
        <v>Cars.com</v>
      </c>
      <c r="C209" t="str">
        <f>IFERROR(VLOOKUP(G209,KEY!$D$6:$F$76,2,),"")</f>
        <v>Porsche</v>
      </c>
      <c r="D209" t="str">
        <f>IFERROR(VLOOKUP(G209,KEY!$D$6:$F$76,3,),"")</f>
        <v>PAG WEST</v>
      </c>
      <c r="E209" t="str">
        <f t="shared" si="63"/>
        <v>Cars.com-Porsche-0</v>
      </c>
      <c r="F209" t="str">
        <f t="shared" si="64"/>
        <v>Cars.com-PAG WEST-5</v>
      </c>
      <c r="G209" t="s">
        <v>135</v>
      </c>
      <c r="H209" s="386">
        <f>IF(G209="","",SUMIFS(INP_EOMDATA!I$4:I$2503,INP_EOMDATA!$F$4:$F$2503,$A209))</f>
        <v>2</v>
      </c>
      <c r="I209" s="387">
        <f>IF(G209="","",SUMIFS(INP_EOMDATA!J$4:J$2503,INP_EOMDATA!$F$4:$F$2503,$A209))</f>
        <v>2</v>
      </c>
      <c r="J209" s="388"/>
      <c r="K209" s="389"/>
      <c r="L209" s="387">
        <f>IF(G209="","",SUMIFS(INP_EOMDATA!K$4:K$2503,INP_EOMDATA!$F$4:$F$2503,$A209))</f>
        <v>29</v>
      </c>
      <c r="M209" s="390">
        <f>IF(G209="","",SUMIFS(INP_EOMDATA!L$4:L$2503,INP_EOMDATA!$F$4:$F$2503,$A209))</f>
        <v>8</v>
      </c>
      <c r="N209" s="391"/>
      <c r="O209" s="386">
        <f>IF(G209="","",SUMIFS(INP_EOMDATA!M$4:M$2503,INP_EOMDATA!$F$4:$F$2503,$A209))</f>
        <v>0</v>
      </c>
      <c r="P209" s="387">
        <f>IF(G209="","",SUMIFS(INP_EOMDATA!N$4:N$2503,INP_EOMDATA!$F$4:$F$2503,$A209)-O209)</f>
        <v>41</v>
      </c>
      <c r="Q209" s="387">
        <f>IF(G209="","",SUMIFS(INP_EOMDATA!O$4:O$2503,INP_EOMDATA!$F$4:$F$2503,$A209))</f>
        <v>0</v>
      </c>
      <c r="R209" s="387">
        <f>IF(G209="","",SUMIFS(INP_EOMDATA!P$4:P$2503,INP_EOMDATA!$F$4:$F$2503,$A209))</f>
        <v>3</v>
      </c>
      <c r="S209" s="387">
        <f>IF(G209="","",SUMIFS(INP_EOMDATA!Q$4:Q$2503,INP_EOMDATA!$F$4:$F$2503,$A209))</f>
        <v>3</v>
      </c>
      <c r="T209" s="392">
        <f>IF(G209="","",SUMIFS(INP_EOMDATA!R$4:R$2503,INP_EOMDATA!$F$4:$F$2503,$A209))</f>
        <v>7.3170731707317097E-2</v>
      </c>
      <c r="U209" s="386">
        <f>IF(G209="","",SUMIFS(INP_EOMDATA!S$4:S$2503,INP_EOMDATA!$F$4:$F$2503,$A209))</f>
        <v>6</v>
      </c>
      <c r="V209" s="392">
        <f>IF(G209="","",SUMIFS(INP_EOMDATA!T$4:T$2503,INP_EOMDATA!$F$4:$F$2503,$A209))</f>
        <v>0.146341463414634</v>
      </c>
      <c r="W209" s="387">
        <f>IF(G209="","",SUMIFS(INP_EOMDATA!U$4:U$2503,INP_EOMDATA!$F$4:$F$2503,$A209))</f>
        <v>6</v>
      </c>
      <c r="X209" s="392">
        <f>IF(G209="","",SUMIFS(INP_EOMDATA!V$4:V$2503,INP_EOMDATA!$F$4:$F$2503,$A209))</f>
        <v>0.146341463414634</v>
      </c>
      <c r="Y209" s="387">
        <f>IF(G209="","",SUMIFS(INP_EOMDATA!W$4:W$2503,INP_EOMDATA!$F$4:$F$2503,$A209))</f>
        <v>6</v>
      </c>
      <c r="Z209" s="393">
        <f>IF(G209="","",SUMIFS(INP_EOMDATA!X$4:X$2503,INP_EOMDATA!$F$4:$F$2503,$A209))</f>
        <v>11339.84</v>
      </c>
      <c r="AA209" s="393">
        <f>IF(G209="","",SUMIFS(INP_EOMDATA!Y$4:Y$2503,INP_EOMDATA!$F$4:$F$2503,$A209))</f>
        <v>1319</v>
      </c>
      <c r="AB209" s="393">
        <f>IF(G209="","",SUMIFS(INP_EOMDATA!Z$4:Z$2503,INP_EOMDATA!$F$4:$F$2503,$A209))</f>
        <v>12658.84</v>
      </c>
      <c r="AC209" s="393">
        <f>IF(G209="","",SUMIFS(WORKSHEET_VC!AS$5:AS$73,WORKSHEET_VC!$AN$5:$AN$73,$G209))</f>
        <v>1500</v>
      </c>
      <c r="AD209" s="393">
        <f t="shared" si="65"/>
        <v>36.585365853658537</v>
      </c>
      <c r="AE209" s="393">
        <f t="shared" si="66"/>
        <v>500</v>
      </c>
      <c r="AF209" s="393">
        <f t="shared" si="67"/>
        <v>11158.84</v>
      </c>
      <c r="AG209" s="15">
        <v>251</v>
      </c>
      <c r="AM209" s="32">
        <f>IF(G209="","",COUNTIF(G200:G254,"&lt;"&amp;G209)+1)</f>
        <v>11</v>
      </c>
      <c r="AN209" s="32">
        <f>IFERROR(RANK(T209,T200:T253,0)+(AM209/100),"")</f>
        <v>9.11</v>
      </c>
      <c r="AO209" s="32">
        <f>IFERROR(RANK(AD209,AD200:AD253,1)+(AM209/100),"")</f>
        <v>2.11</v>
      </c>
      <c r="AP209" s="32">
        <f>IFERROR(RANK(AE209,AE200:AE253,1)+(AM209/100),"")</f>
        <v>5.1100000000000003</v>
      </c>
      <c r="AR209" s="32">
        <f>IF(G209="","",COUNTIFS(C200:C253,C209,AM200:AM253,"&lt;"&amp;AM209)+1)</f>
        <v>1</v>
      </c>
      <c r="AS209" s="32">
        <f>IF(G209="","",COUNTIFS(C200:C253,C209,AN200:AN253,"&lt;"&amp;AN209)+1)</f>
        <v>1</v>
      </c>
      <c r="AT209" s="32">
        <f>IF(G209="","",COUNTIFS(C200:C253,C209,AO200:AO253,"&lt;"&amp;AO209)+1)</f>
        <v>1</v>
      </c>
      <c r="AU209" s="32">
        <f>IF(G209="","",COUNTIFS(C200:C253,C209,AP200:AP253,"&lt;"&amp;AP209)+1)</f>
        <v>1</v>
      </c>
      <c r="AV209" s="32">
        <f>IF(G209="","",SUMIF(AR199:AU199,$AV$3,AR209:AU209))</f>
        <v>0</v>
      </c>
      <c r="AX209" s="32">
        <f>IF(G209="","",COUNTIFS(D200:D253,D209,AM200:AM253,"&lt;"&amp;AM209)+1)</f>
        <v>11</v>
      </c>
      <c r="AY209" s="32">
        <f>IF(G209="","",COUNTIFS(D200:D253,D209,AN200:AN253,"&lt;"&amp;AN209)+1)</f>
        <v>9</v>
      </c>
      <c r="AZ209" s="32">
        <f>IF(G209="","",COUNTIFS(D200:D253,D209,AO200:AO253,"&lt;"&amp;AO209)+1)</f>
        <v>2</v>
      </c>
      <c r="BA209" s="32">
        <f>IF(G209="","",COUNTIFS(D200:D253,D209,AP200:AP253,"&lt;"&amp;AP209)+1)</f>
        <v>5</v>
      </c>
      <c r="BB209" s="32">
        <f>IF(M209="","",SUMIF(AX199:BA199,$BB$3,AX209:BA209))</f>
        <v>5</v>
      </c>
    </row>
    <row r="210" spans="1:54" x14ac:dyDescent="0.35">
      <c r="A210" t="str">
        <f t="shared" si="68"/>
        <v>Cars.com-Scottsdale Ferrari Maserati</v>
      </c>
      <c r="B210" t="str">
        <f t="shared" si="69"/>
        <v>Cars.com</v>
      </c>
      <c r="C210" t="str">
        <f>IFERROR(VLOOKUP(G210,KEY!$D$6:$F$76,2,),"")</f>
        <v>Ultra</v>
      </c>
      <c r="D210" t="str">
        <f>IFERROR(VLOOKUP(G210,KEY!$D$6:$F$76,3,),"")</f>
        <v>PAG WEST</v>
      </c>
      <c r="E210" t="str">
        <f t="shared" si="63"/>
        <v>Cars.com-Ultra-0</v>
      </c>
      <c r="F210" t="str">
        <f t="shared" si="64"/>
        <v>Cars.com-PAG WEST-13</v>
      </c>
      <c r="G210" t="s">
        <v>129</v>
      </c>
      <c r="H210" s="386">
        <f>IF(G210="","",SUMIFS(INP_EOMDATA!I$4:I$2503,INP_EOMDATA!$F$4:$F$2503,$A210))</f>
        <v>0</v>
      </c>
      <c r="I210" s="387">
        <f>IF(G210="","",SUMIFS(INP_EOMDATA!J$4:J$2503,INP_EOMDATA!$F$4:$F$2503,$A210))</f>
        <v>5</v>
      </c>
      <c r="J210" s="388"/>
      <c r="K210" s="389"/>
      <c r="L210" s="387">
        <f>IF(G210="","",SUMIFS(INP_EOMDATA!K$4:K$2503,INP_EOMDATA!$F$4:$F$2503,$A210))</f>
        <v>10</v>
      </c>
      <c r="M210" s="390">
        <f>IF(G210="","",SUMIFS(INP_EOMDATA!L$4:L$2503,INP_EOMDATA!$F$4:$F$2503,$A210))</f>
        <v>8</v>
      </c>
      <c r="N210" s="391"/>
      <c r="O210" s="386">
        <f>IF(G210="","",SUMIFS(INP_EOMDATA!M$4:M$2503,INP_EOMDATA!$F$4:$F$2503,$A210))</f>
        <v>0</v>
      </c>
      <c r="P210" s="387">
        <f>IF(G210="","",SUMIFS(INP_EOMDATA!N$4:N$2503,INP_EOMDATA!$F$4:$F$2503,$A210)-O210)</f>
        <v>23</v>
      </c>
      <c r="Q210" s="387">
        <f>IF(G210="","",SUMIFS(INP_EOMDATA!O$4:O$2503,INP_EOMDATA!$F$4:$F$2503,$A210))</f>
        <v>0</v>
      </c>
      <c r="R210" s="387">
        <f>IF(G210="","",SUMIFS(INP_EOMDATA!P$4:P$2503,INP_EOMDATA!$F$4:$F$2503,$A210))</f>
        <v>0</v>
      </c>
      <c r="S210" s="387">
        <f>IF(G210="","",SUMIFS(INP_EOMDATA!Q$4:Q$2503,INP_EOMDATA!$F$4:$F$2503,$A210))</f>
        <v>0</v>
      </c>
      <c r="T210" s="392">
        <f>IF(G210="","",SUMIFS(INP_EOMDATA!R$4:R$2503,INP_EOMDATA!$F$4:$F$2503,$A210))</f>
        <v>0</v>
      </c>
      <c r="U210" s="386">
        <f>IF(G210="","",SUMIFS(INP_EOMDATA!S$4:S$2503,INP_EOMDATA!$F$4:$F$2503,$A210))</f>
        <v>4</v>
      </c>
      <c r="V210" s="392">
        <f>IF(G210="","",SUMIFS(INP_EOMDATA!T$4:T$2503,INP_EOMDATA!$F$4:$F$2503,$A210))</f>
        <v>0.173913043478261</v>
      </c>
      <c r="W210" s="387">
        <f>IF(G210="","",SUMIFS(INP_EOMDATA!U$4:U$2503,INP_EOMDATA!$F$4:$F$2503,$A210))</f>
        <v>4</v>
      </c>
      <c r="X210" s="392">
        <f>IF(G210="","",SUMIFS(INP_EOMDATA!V$4:V$2503,INP_EOMDATA!$F$4:$F$2503,$A210))</f>
        <v>0.173913043478261</v>
      </c>
      <c r="Y210" s="387">
        <f>IF(G210="","",SUMIFS(INP_EOMDATA!W$4:W$2503,INP_EOMDATA!$F$4:$F$2503,$A210))</f>
        <v>3</v>
      </c>
      <c r="Z210" s="393">
        <f>IF(G210="","",SUMIFS(INP_EOMDATA!X$4:X$2503,INP_EOMDATA!$F$4:$F$2503,$A210))</f>
        <v>0</v>
      </c>
      <c r="AA210" s="393">
        <f>IF(G210="","",SUMIFS(INP_EOMDATA!Y$4:Y$2503,INP_EOMDATA!$F$4:$F$2503,$A210))</f>
        <v>0</v>
      </c>
      <c r="AB210" s="393">
        <f>IF(G210="","",SUMIFS(INP_EOMDATA!Z$4:Z$2503,INP_EOMDATA!$F$4:$F$2503,$A210))</f>
        <v>0</v>
      </c>
      <c r="AC210" s="393">
        <f>IF(G210="","",SUMIFS(WORKSHEET_VC!AS$5:AS$73,WORKSHEET_VC!$AN$5:$AN$73,$G210))</f>
        <v>1250</v>
      </c>
      <c r="AD210" s="393">
        <f t="shared" si="65"/>
        <v>54.347826086956523</v>
      </c>
      <c r="AE210" s="393">
        <f t="shared" si="66"/>
        <v>9999999</v>
      </c>
      <c r="AF210" s="393">
        <f t="shared" si="67"/>
        <v>-1250</v>
      </c>
      <c r="AG210" s="15">
        <v>201</v>
      </c>
      <c r="AM210" s="32">
        <f>IF(G210="","",COUNTIF(G200:G254,"&lt;"&amp;G210)+1)</f>
        <v>13</v>
      </c>
      <c r="AN210" s="32">
        <f>IFERROR(RANK(T210,T200:T253,0)+(AM210/100),"")</f>
        <v>12.13</v>
      </c>
      <c r="AO210" s="32">
        <f>IFERROR(RANK(AD210,AD200:AD253,1)+(AM210/100),"")</f>
        <v>7.13</v>
      </c>
      <c r="AP210" s="32">
        <f>IFERROR(RANK(AE210,AE200:AE253,1)+(AM210/100),"")</f>
        <v>12.13</v>
      </c>
      <c r="AR210" s="32">
        <f>IF(G210="","",COUNTIFS(C200:C253,C210,AM200:AM253,"&lt;"&amp;AM210)+1)</f>
        <v>2</v>
      </c>
      <c r="AS210" s="32">
        <f>IF(G210="","",COUNTIFS(C200:C253,C210,AN200:AN253,"&lt;"&amp;AN210)+1)</f>
        <v>2</v>
      </c>
      <c r="AT210" s="32">
        <f>IF(G210="","",COUNTIFS(C200:C253,C210,AO200:AO253,"&lt;"&amp;AO210)+1)</f>
        <v>1</v>
      </c>
      <c r="AU210" s="32">
        <f>IF(G210="","",COUNTIFS(C200:C253,C210,AP200:AP253,"&lt;"&amp;AP210)+1)</f>
        <v>2</v>
      </c>
      <c r="AV210" s="32">
        <f>IF(G210="","",SUMIF(AR199:AU199,$AV$3,AR210:AU210))</f>
        <v>0</v>
      </c>
      <c r="AX210" s="32">
        <f>IF(G210="","",COUNTIFS(D200:D253,D210,AM200:AM253,"&lt;"&amp;AM210)+1)</f>
        <v>13</v>
      </c>
      <c r="AY210" s="32">
        <f>IF(G210="","",COUNTIFS(D200:D253,D210,AN200:AN253,"&lt;"&amp;AN210)+1)</f>
        <v>13</v>
      </c>
      <c r="AZ210" s="32">
        <f>IF(G210="","",COUNTIFS(D200:D253,D210,AO200:AO253,"&lt;"&amp;AO210)+1)</f>
        <v>7</v>
      </c>
      <c r="BA210" s="32">
        <f>IF(G210="","",COUNTIFS(D200:D253,D210,AP200:AP253,"&lt;"&amp;AP210)+1)</f>
        <v>13</v>
      </c>
      <c r="BB210" s="32">
        <f>IF(M210="","",SUMIF(AX199:BA199,$BB$3,AX210:BA210))</f>
        <v>13</v>
      </c>
    </row>
    <row r="211" spans="1:54" x14ac:dyDescent="0.35">
      <c r="A211" t="str">
        <f t="shared" si="68"/>
        <v>Cars.com-Lamborghini North Scottsdale</v>
      </c>
      <c r="B211" t="str">
        <f t="shared" si="69"/>
        <v>Cars.com</v>
      </c>
      <c r="C211" t="str">
        <f>IFERROR(VLOOKUP(G211,KEY!$D$6:$F$76,2,),"")</f>
        <v>Ultra</v>
      </c>
      <c r="D211" t="str">
        <f>IFERROR(VLOOKUP(G211,KEY!$D$6:$F$76,3,),"")</f>
        <v>PAG WEST</v>
      </c>
      <c r="E211" t="str">
        <f t="shared" si="63"/>
        <v>Cars.com-Ultra-0</v>
      </c>
      <c r="F211" t="str">
        <f t="shared" si="64"/>
        <v>Cars.com-PAG WEST-12</v>
      </c>
      <c r="G211" t="s">
        <v>111</v>
      </c>
      <c r="H211" s="386">
        <f>IF(G211="","",SUMIFS(INP_EOMDATA!I$4:I$2503,INP_EOMDATA!$F$4:$F$2503,$A211))</f>
        <v>0</v>
      </c>
      <c r="I211" s="387">
        <f>IF(G211="","",SUMIFS(INP_EOMDATA!J$4:J$2503,INP_EOMDATA!$F$4:$F$2503,$A211))</f>
        <v>0</v>
      </c>
      <c r="J211" s="388"/>
      <c r="K211" s="389"/>
      <c r="L211" s="387">
        <f>IF(G211="","",SUMIFS(INP_EOMDATA!K$4:K$2503,INP_EOMDATA!$F$4:$F$2503,$A211))</f>
        <v>1</v>
      </c>
      <c r="M211" s="390">
        <f>IF(G211="","",SUMIFS(INP_EOMDATA!L$4:L$2503,INP_EOMDATA!$F$4:$F$2503,$A211))</f>
        <v>2</v>
      </c>
      <c r="N211" s="391"/>
      <c r="O211" s="386">
        <f>IF(G211="","",SUMIFS(INP_EOMDATA!M$4:M$2503,INP_EOMDATA!$F$4:$F$2503,$A211))</f>
        <v>0</v>
      </c>
      <c r="P211" s="387">
        <f>IF(G211="","",SUMIFS(INP_EOMDATA!N$4:N$2503,INP_EOMDATA!$F$4:$F$2503,$A211)-O211)</f>
        <v>3</v>
      </c>
      <c r="Q211" s="387">
        <f>IF(G211="","",SUMIFS(INP_EOMDATA!O$4:O$2503,INP_EOMDATA!$F$4:$F$2503,$A211))</f>
        <v>0</v>
      </c>
      <c r="R211" s="387">
        <f>IF(G211="","",SUMIFS(INP_EOMDATA!P$4:P$2503,INP_EOMDATA!$F$4:$F$2503,$A211))</f>
        <v>0</v>
      </c>
      <c r="S211" s="387">
        <f>IF(G211="","",SUMIFS(INP_EOMDATA!Q$4:Q$2503,INP_EOMDATA!$F$4:$F$2503,$A211))</f>
        <v>0</v>
      </c>
      <c r="T211" s="392">
        <f>IF(G211="","",SUMIFS(INP_EOMDATA!R$4:R$2503,INP_EOMDATA!$F$4:$F$2503,$A211))</f>
        <v>0</v>
      </c>
      <c r="U211" s="386">
        <f>IF(G211="","",SUMIFS(INP_EOMDATA!S$4:S$2503,INP_EOMDATA!$F$4:$F$2503,$A211))</f>
        <v>0</v>
      </c>
      <c r="V211" s="392">
        <f>IF(G211="","",SUMIFS(INP_EOMDATA!T$4:T$2503,INP_EOMDATA!$F$4:$F$2503,$A211))</f>
        <v>0</v>
      </c>
      <c r="W211" s="387">
        <f>IF(G211="","",SUMIFS(INP_EOMDATA!U$4:U$2503,INP_EOMDATA!$F$4:$F$2503,$A211))</f>
        <v>0</v>
      </c>
      <c r="X211" s="392">
        <f>IF(G211="","",SUMIFS(INP_EOMDATA!V$4:V$2503,INP_EOMDATA!$F$4:$F$2503,$A211))</f>
        <v>0</v>
      </c>
      <c r="Y211" s="387">
        <f>IF(G211="","",SUMIFS(INP_EOMDATA!W$4:W$2503,INP_EOMDATA!$F$4:$F$2503,$A211))</f>
        <v>0</v>
      </c>
      <c r="Z211" s="393">
        <f>IF(G211="","",SUMIFS(INP_EOMDATA!X$4:X$2503,INP_EOMDATA!$F$4:$F$2503,$A211))</f>
        <v>0</v>
      </c>
      <c r="AA211" s="393">
        <f>IF(G211="","",SUMIFS(INP_EOMDATA!Y$4:Y$2503,INP_EOMDATA!$F$4:$F$2503,$A211))</f>
        <v>0</v>
      </c>
      <c r="AB211" s="393">
        <f>IF(G211="","",SUMIFS(INP_EOMDATA!Z$4:Z$2503,INP_EOMDATA!$F$4:$F$2503,$A211))</f>
        <v>0</v>
      </c>
      <c r="AC211" s="393">
        <f>IF(G211="","",SUMIFS(WORKSHEET_VC!AS$5:AS$73,WORKSHEET_VC!$AN$5:$AN$73,$G211))</f>
        <v>1195</v>
      </c>
      <c r="AD211" s="393">
        <f t="shared" si="65"/>
        <v>398.33333333333331</v>
      </c>
      <c r="AE211" s="393">
        <f t="shared" si="66"/>
        <v>9999999</v>
      </c>
      <c r="AF211" s="393">
        <f t="shared" si="67"/>
        <v>-1195</v>
      </c>
      <c r="AG211" s="15">
        <v>81</v>
      </c>
      <c r="AM211" s="32">
        <f>IF(G211="","",COUNTIF(G200:G254,"&lt;"&amp;G211)+1)</f>
        <v>5</v>
      </c>
      <c r="AN211" s="32">
        <f>IFERROR(RANK(T211,T200:T253,0)+(AM211/100),"")</f>
        <v>12.05</v>
      </c>
      <c r="AO211" s="32">
        <f>IFERROR(RANK(AD211,AD200:AD253,1)+(AM211/100),"")</f>
        <v>13.05</v>
      </c>
      <c r="AP211" s="32">
        <f>IFERROR(RANK(AE211,AE200:AE253,1)+(AM211/100),"")</f>
        <v>12.05</v>
      </c>
      <c r="AR211" s="32">
        <f>IF(G211="","",COUNTIFS(C200:C253,C211,AM200:AM253,"&lt;"&amp;AM211)+1)</f>
        <v>1</v>
      </c>
      <c r="AS211" s="32">
        <f>IF(G211="","",COUNTIFS(C200:C253,C211,AN200:AN253,"&lt;"&amp;AN211)+1)</f>
        <v>1</v>
      </c>
      <c r="AT211" s="32">
        <f>IF(G211="","",COUNTIFS(C200:C253,C211,AO200:AO253,"&lt;"&amp;AO211)+1)</f>
        <v>2</v>
      </c>
      <c r="AU211" s="32">
        <f>IF(G211="","",COUNTIFS(C200:C253,C211,AP200:AP253,"&lt;"&amp;AP211)+1)</f>
        <v>1</v>
      </c>
      <c r="AV211" s="32">
        <f>IF(G211="","",SUMIF(AR199:AU199,$AV$3,AR211:AU211))</f>
        <v>0</v>
      </c>
      <c r="AX211" s="32">
        <f>IF(G211="","",COUNTIFS(D200:D253,D211,AM200:AM253,"&lt;"&amp;AM211)+1)</f>
        <v>5</v>
      </c>
      <c r="AY211" s="32">
        <f>IF(G211="","",COUNTIFS(D200:D253,D211,AN200:AN253,"&lt;"&amp;AN211)+1)</f>
        <v>12</v>
      </c>
      <c r="AZ211" s="32">
        <f>IF(G211="","",COUNTIFS(D200:D253,D211,AO200:AO253,"&lt;"&amp;AO211)+1)</f>
        <v>13</v>
      </c>
      <c r="BA211" s="32">
        <f>IF(G211="","",COUNTIFS(D200:D253,D211,AP200:AP253,"&lt;"&amp;AP211)+1)</f>
        <v>12</v>
      </c>
      <c r="BB211" s="32">
        <f>IF(M211="","",SUMIF(AX199:BA199,$BB$3,AX211:BA211))</f>
        <v>12</v>
      </c>
    </row>
    <row r="212" spans="1:54" x14ac:dyDescent="0.35">
      <c r="A212" t="str">
        <f t="shared" si="68"/>
        <v>Cars.com-Genesis of Round Rock</v>
      </c>
      <c r="B212" t="str">
        <f t="shared" si="69"/>
        <v>Cars.com</v>
      </c>
      <c r="C212" t="str">
        <f>IFERROR(VLOOKUP(G212,KEY!$D$6:$F$76,2,),"")</f>
        <v>Genesis</v>
      </c>
      <c r="D212" t="str">
        <f>IFERROR(VLOOKUP(G212,KEY!$D$6:$F$76,3,),"")</f>
        <v>PAG WEST</v>
      </c>
      <c r="E212" t="str">
        <f t="shared" si="63"/>
        <v>Cars.com-Genesis-0</v>
      </c>
      <c r="F212" t="str">
        <f t="shared" si="64"/>
        <v>Cars.com-PAG WEST-8</v>
      </c>
      <c r="G212" t="s">
        <v>119</v>
      </c>
      <c r="H212" s="386">
        <f>IF(G212="","",SUMIFS(INP_EOMDATA!I$4:I$2503,INP_EOMDATA!$F$4:$F$2503,$A212))</f>
        <v>0</v>
      </c>
      <c r="I212" s="387">
        <f>IF(G212="","",SUMIFS(INP_EOMDATA!J$4:J$2503,INP_EOMDATA!$F$4:$F$2503,$A212))</f>
        <v>0</v>
      </c>
      <c r="J212" s="388"/>
      <c r="K212" s="389"/>
      <c r="L212" s="387">
        <f>IF(G212="","",SUMIFS(INP_EOMDATA!K$4:K$2503,INP_EOMDATA!$F$4:$F$2503,$A212))</f>
        <v>13</v>
      </c>
      <c r="M212" s="390">
        <f>IF(G212="","",SUMIFS(INP_EOMDATA!L$4:L$2503,INP_EOMDATA!$F$4:$F$2503,$A212))</f>
        <v>0</v>
      </c>
      <c r="N212" s="391"/>
      <c r="O212" s="386">
        <f>IF(G212="","",SUMIFS(INP_EOMDATA!M$4:M$2503,INP_EOMDATA!$F$4:$F$2503,$A212))</f>
        <v>0</v>
      </c>
      <c r="P212" s="387">
        <f>IF(G212="","",SUMIFS(INP_EOMDATA!N$4:N$2503,INP_EOMDATA!$F$4:$F$2503,$A212)-O212)</f>
        <v>13</v>
      </c>
      <c r="Q212" s="387">
        <f>IF(G212="","",SUMIFS(INP_EOMDATA!O$4:O$2503,INP_EOMDATA!$F$4:$F$2503,$A212))</f>
        <v>0</v>
      </c>
      <c r="R212" s="387">
        <f>IF(G212="","",SUMIFS(INP_EOMDATA!P$4:P$2503,INP_EOMDATA!$F$4:$F$2503,$A212))</f>
        <v>1</v>
      </c>
      <c r="S212" s="387">
        <f>IF(G212="","",SUMIFS(INP_EOMDATA!Q$4:Q$2503,INP_EOMDATA!$F$4:$F$2503,$A212))</f>
        <v>1</v>
      </c>
      <c r="T212" s="392">
        <f>IF(G212="","",SUMIFS(INP_EOMDATA!R$4:R$2503,INP_EOMDATA!$F$4:$F$2503,$A212))</f>
        <v>7.69230769230769E-2</v>
      </c>
      <c r="U212" s="386">
        <f>IF(G212="","",SUMIFS(INP_EOMDATA!S$4:S$2503,INP_EOMDATA!$F$4:$F$2503,$A212))</f>
        <v>3</v>
      </c>
      <c r="V212" s="392">
        <f>IF(G212="","",SUMIFS(INP_EOMDATA!T$4:T$2503,INP_EOMDATA!$F$4:$F$2503,$A212))</f>
        <v>0.230769230769231</v>
      </c>
      <c r="W212" s="387">
        <f>IF(G212="","",SUMIFS(INP_EOMDATA!U$4:U$2503,INP_EOMDATA!$F$4:$F$2503,$A212))</f>
        <v>3</v>
      </c>
      <c r="X212" s="392">
        <f>IF(G212="","",SUMIFS(INP_EOMDATA!V$4:V$2503,INP_EOMDATA!$F$4:$F$2503,$A212))</f>
        <v>0.230769230769231</v>
      </c>
      <c r="Y212" s="387">
        <f>IF(G212="","",SUMIFS(INP_EOMDATA!W$4:W$2503,INP_EOMDATA!$F$4:$F$2503,$A212))</f>
        <v>2</v>
      </c>
      <c r="Z212" s="393">
        <f>IF(G212="","",SUMIFS(INP_EOMDATA!X$4:X$2503,INP_EOMDATA!$F$4:$F$2503,$A212))</f>
        <v>-3314.58</v>
      </c>
      <c r="AA212" s="393">
        <f>IF(G212="","",SUMIFS(INP_EOMDATA!Y$4:Y$2503,INP_EOMDATA!$F$4:$F$2503,$A212))</f>
        <v>600</v>
      </c>
      <c r="AB212" s="393">
        <f>IF(G212="","",SUMIFS(INP_EOMDATA!Z$4:Z$2503,INP_EOMDATA!$F$4:$F$2503,$A212))</f>
        <v>-2714.58</v>
      </c>
      <c r="AC212" s="393">
        <f>IF(G212="","",SUMIFS(WORKSHEET_VC!AS$5:AS$73,WORKSHEET_VC!$AN$5:$AN$73,$G212))</f>
        <v>1000</v>
      </c>
      <c r="AD212" s="393">
        <f t="shared" si="65"/>
        <v>76.92307692307692</v>
      </c>
      <c r="AE212" s="393">
        <f t="shared" si="66"/>
        <v>1000</v>
      </c>
      <c r="AF212" s="393">
        <f t="shared" si="67"/>
        <v>-3714.58</v>
      </c>
      <c r="AG212" s="15">
        <v>103</v>
      </c>
      <c r="AM212" s="32">
        <f>IF(G212="","",COUNTIF(G200:G254,"&lt;"&amp;G212)+1)</f>
        <v>4</v>
      </c>
      <c r="AN212" s="32">
        <f>IFERROR(RANK(T212,T200:T253,0)+(AM212/100),"")</f>
        <v>8.0399999999999991</v>
      </c>
      <c r="AO212" s="32">
        <f>IFERROR(RANK(AD212,AD200:AD253,1)+(AM212/100),"")</f>
        <v>10.039999999999999</v>
      </c>
      <c r="AP212" s="32">
        <f>IFERROR(RANK(AE212,AE200:AE253,1)+(AM212/100),"")</f>
        <v>8.0399999999999991</v>
      </c>
      <c r="AR212" s="32">
        <f>IF(G212="","",COUNTIFS(C200:C253,C212,AM200:AM253,"&lt;"&amp;AM212)+1)</f>
        <v>1</v>
      </c>
      <c r="AS212" s="32">
        <f>IF(G212="","",COUNTIFS(C200:C253,C212,AN200:AN253,"&lt;"&amp;AN212)+1)</f>
        <v>1</v>
      </c>
      <c r="AT212" s="32">
        <f>IF(G212="","",COUNTIFS(C200:C253,C212,AO200:AO253,"&lt;"&amp;AO212)+1)</f>
        <v>1</v>
      </c>
      <c r="AU212" s="32">
        <f>IF(G212="","",COUNTIFS(C200:C253,C212,AP200:AP253,"&lt;"&amp;AP212)+1)</f>
        <v>1</v>
      </c>
      <c r="AV212" s="32">
        <f>IF(G212="","",SUMIF(AR199:AU199,$AV$3,AR212:AU212))</f>
        <v>0</v>
      </c>
      <c r="AX212" s="32">
        <f>IF(G212="","",COUNTIFS(D200:D253,D212,AM200:AM253,"&lt;"&amp;AM212)+1)</f>
        <v>4</v>
      </c>
      <c r="AY212" s="32">
        <f>IF(G212="","",COUNTIFS(D200:D253,D212,AN200:AN253,"&lt;"&amp;AN212)+1)</f>
        <v>8</v>
      </c>
      <c r="AZ212" s="32">
        <f>IF(G212="","",COUNTIFS(D200:D253,D212,AO200:AO253,"&lt;"&amp;AO212)+1)</f>
        <v>10</v>
      </c>
      <c r="BA212" s="32">
        <f>IF(G212="","",COUNTIFS(D200:D253,D212,AP200:AP253,"&lt;"&amp;AP212)+1)</f>
        <v>8</v>
      </c>
      <c r="BB212" s="32">
        <f>IF(M212="","",SUMIF(AX199:BA199,$BB$3,AX212:BA212))</f>
        <v>8</v>
      </c>
    </row>
    <row r="213" spans="1:54" x14ac:dyDescent="0.35">
      <c r="A213" t="str">
        <f t="shared" si="68"/>
        <v>Cars.com-</v>
      </c>
      <c r="B213" t="str">
        <f t="shared" si="69"/>
        <v/>
      </c>
      <c r="C213" t="str">
        <f>IFERROR(VLOOKUP(G213,KEY!$D$6:$F$76,2,),"")</f>
        <v/>
      </c>
      <c r="D213" t="str">
        <f>IFERROR(VLOOKUP(G213,KEY!$D$6:$F$76,3,),"")</f>
        <v/>
      </c>
      <c r="E213" t="str">
        <f t="shared" si="63"/>
        <v/>
      </c>
      <c r="F213" t="str">
        <f t="shared" si="64"/>
        <v/>
      </c>
      <c r="H213" s="386" t="str">
        <f>IF(G213="","",SUMIFS(INP_EOMDATA!I$4:I$2503,INP_EOMDATA!$F$4:$F$2503,$A213))</f>
        <v/>
      </c>
      <c r="I213" s="387" t="str">
        <f>IF(G213="","",SUMIFS(INP_EOMDATA!J$4:J$2503,INP_EOMDATA!$F$4:$F$2503,$A213))</f>
        <v/>
      </c>
      <c r="J213" s="388"/>
      <c r="K213" s="389"/>
      <c r="L213" s="387" t="str">
        <f>IF(G213="","",SUMIFS(INP_EOMDATA!K$4:K$2503,INP_EOMDATA!$F$4:$F$2503,$A213))</f>
        <v/>
      </c>
      <c r="M213" s="390" t="str">
        <f>IF(G213="","",SUMIFS(INP_EOMDATA!L$4:L$2503,INP_EOMDATA!$F$4:$F$2503,$A213))</f>
        <v/>
      </c>
      <c r="N213" s="391"/>
      <c r="O213" s="386" t="str">
        <f>IF(G213="","",SUMIFS(INP_EOMDATA!M$4:M$2503,INP_EOMDATA!$F$4:$F$2503,$A213))</f>
        <v/>
      </c>
      <c r="P213" s="387" t="str">
        <f>IF(G213="","",SUMIFS(INP_EOMDATA!N$4:N$2503,INP_EOMDATA!$F$4:$F$2503,$A213)-O213)</f>
        <v/>
      </c>
      <c r="Q213" s="387" t="str">
        <f>IF(G213="","",SUMIFS(INP_EOMDATA!O$4:O$2503,INP_EOMDATA!$F$4:$F$2503,$A213))</f>
        <v/>
      </c>
      <c r="R213" s="387" t="str">
        <f>IF(G213="","",SUMIFS(INP_EOMDATA!P$4:P$2503,INP_EOMDATA!$F$4:$F$2503,$A213))</f>
        <v/>
      </c>
      <c r="S213" s="387" t="str">
        <f>IF(G213="","",SUMIFS(INP_EOMDATA!Q$4:Q$2503,INP_EOMDATA!$F$4:$F$2503,$A213))</f>
        <v/>
      </c>
      <c r="T213" s="392" t="str">
        <f>IF(G213="","",SUMIFS(INP_EOMDATA!R$4:R$2503,INP_EOMDATA!$F$4:$F$2503,$A213))</f>
        <v/>
      </c>
      <c r="U213" s="386" t="str">
        <f>IF(G213="","",SUMIFS(INP_EOMDATA!S$4:S$2503,INP_EOMDATA!$F$4:$F$2503,$A213))</f>
        <v/>
      </c>
      <c r="V213" s="392" t="str">
        <f>IF(G213="","",SUMIFS(INP_EOMDATA!T$4:T$2503,INP_EOMDATA!$F$4:$F$2503,$A213))</f>
        <v/>
      </c>
      <c r="W213" s="387" t="str">
        <f>IF(G213="","",SUMIFS(INP_EOMDATA!U$4:U$2503,INP_EOMDATA!$F$4:$F$2503,$A213))</f>
        <v/>
      </c>
      <c r="X213" s="392" t="str">
        <f>IF(G213="","",SUMIFS(INP_EOMDATA!V$4:V$2503,INP_EOMDATA!$F$4:$F$2503,$A213))</f>
        <v/>
      </c>
      <c r="Y213" s="387" t="str">
        <f>IF(G213="","",SUMIFS(INP_EOMDATA!W$4:W$2503,INP_EOMDATA!$F$4:$F$2503,$A213))</f>
        <v/>
      </c>
      <c r="Z213" s="393" t="str">
        <f>IF(G213="","",SUMIFS(INP_EOMDATA!X$4:X$2503,INP_EOMDATA!$F$4:$F$2503,$A213))</f>
        <v/>
      </c>
      <c r="AA213" s="393" t="str">
        <f>IF(G213="","",SUMIFS(INP_EOMDATA!Y$4:Y$2503,INP_EOMDATA!$F$4:$F$2503,$A213))</f>
        <v/>
      </c>
      <c r="AB213" s="393" t="str">
        <f>IF(G213="","",SUMIFS(INP_EOMDATA!Z$4:Z$2503,INP_EOMDATA!$F$4:$F$2503,$A213))</f>
        <v/>
      </c>
      <c r="AC213" s="393" t="str">
        <f>IF(G213="","",SUMIFS(WORKSHEET_VC!AS$5:AS$73,WORKSHEET_VC!$AN$5:$AN$73,$G213))</f>
        <v/>
      </c>
      <c r="AD213" s="393" t="str">
        <f t="shared" si="65"/>
        <v/>
      </c>
      <c r="AE213" s="393" t="str">
        <f t="shared" si="66"/>
        <v/>
      </c>
      <c r="AF213" s="393" t="str">
        <f t="shared" si="67"/>
        <v/>
      </c>
      <c r="AG213" s="15"/>
      <c r="AM213" s="32" t="str">
        <f>IF(G213="","",COUNTIF(G200:G254,"&lt;"&amp;G213)+1)</f>
        <v/>
      </c>
      <c r="AN213" s="32" t="str">
        <f>IFERROR(RANK(T213,T200:T253,0)+(AM213/100),"")</f>
        <v/>
      </c>
      <c r="AO213" s="32" t="str">
        <f>IFERROR(RANK(AD213,AD200:AD253,1)+(AM213/100),"")</f>
        <v/>
      </c>
      <c r="AP213" s="32" t="str">
        <f>IFERROR(RANK(AE213,AE200:AE253,1)+(AM213/100),"")</f>
        <v/>
      </c>
      <c r="AR213" s="32" t="str">
        <f>IF(G213="","",COUNTIFS(C200:C253,C213,AM200:AM253,"&lt;"&amp;AM213)+1)</f>
        <v/>
      </c>
      <c r="AS213" s="32" t="str">
        <f>IF(G213="","",COUNTIFS(C200:C253,C213,AN200:AN253,"&lt;"&amp;AN213)+1)</f>
        <v/>
      </c>
      <c r="AT213" s="32" t="str">
        <f>IF(G213="","",COUNTIFS(C200:C253,C213,AO200:AO253,"&lt;"&amp;AO213)+1)</f>
        <v/>
      </c>
      <c r="AU213" s="32" t="str">
        <f>IF(G213="","",COUNTIFS(C200:C253,C213,AP200:AP253,"&lt;"&amp;AP213)+1)</f>
        <v/>
      </c>
      <c r="AV213" s="32" t="str">
        <f>IF(G213="","",SUMIF(AR199:AU199,$AV$3,AR213:AU213))</f>
        <v/>
      </c>
      <c r="AX213" s="32" t="str">
        <f>IF(G213="","",COUNTIFS(D200:D253,D213,AM200:AM253,"&lt;"&amp;AM213)+1)</f>
        <v/>
      </c>
      <c r="AY213" s="32" t="str">
        <f>IF(G213="","",COUNTIFS(D200:D253,D213,AN200:AN253,"&lt;"&amp;AN213)+1)</f>
        <v/>
      </c>
      <c r="AZ213" s="32" t="str">
        <f>IF(G213="","",COUNTIFS(D200:D253,D213,AO200:AO253,"&lt;"&amp;AO213)+1)</f>
        <v/>
      </c>
      <c r="BA213" s="32" t="str">
        <f>IF(G213="","",COUNTIFS(D200:D253,D213,AP200:AP253,"&lt;"&amp;AP213)+1)</f>
        <v/>
      </c>
      <c r="BB213" s="32" t="str">
        <f>IF(M213="","",SUMIF(AX199:BA199,$BB$3,AX213:BA213))</f>
        <v/>
      </c>
    </row>
    <row r="214" spans="1:54" x14ac:dyDescent="0.35">
      <c r="A214" t="str">
        <f t="shared" si="68"/>
        <v>Cars.com-</v>
      </c>
      <c r="B214" t="str">
        <f t="shared" si="69"/>
        <v/>
      </c>
      <c r="C214" t="str">
        <f>IFERROR(VLOOKUP(G214,KEY!$D$6:$F$76,2,),"")</f>
        <v/>
      </c>
      <c r="D214" t="str">
        <f>IFERROR(VLOOKUP(G214,KEY!$D$6:$F$76,3,),"")</f>
        <v/>
      </c>
      <c r="E214" t="str">
        <f t="shared" si="63"/>
        <v/>
      </c>
      <c r="F214" t="str">
        <f t="shared" si="64"/>
        <v/>
      </c>
      <c r="H214" s="386" t="str">
        <f>IF(G214="","",SUMIFS(INP_EOMDATA!I$4:I$2503,INP_EOMDATA!$F$4:$F$2503,$A214))</f>
        <v/>
      </c>
      <c r="I214" s="387" t="str">
        <f>IF(G214="","",SUMIFS(INP_EOMDATA!J$4:J$2503,INP_EOMDATA!$F$4:$F$2503,$A214))</f>
        <v/>
      </c>
      <c r="J214" s="388"/>
      <c r="K214" s="389"/>
      <c r="L214" s="387" t="str">
        <f>IF(G214="","",SUMIFS(INP_EOMDATA!K$4:K$2503,INP_EOMDATA!$F$4:$F$2503,$A214))</f>
        <v/>
      </c>
      <c r="M214" s="390" t="str">
        <f>IF(G214="","",SUMIFS(INP_EOMDATA!L$4:L$2503,INP_EOMDATA!$F$4:$F$2503,$A214))</f>
        <v/>
      </c>
      <c r="N214" s="391"/>
      <c r="O214" s="386" t="str">
        <f>IF(G214="","",SUMIFS(INP_EOMDATA!M$4:M$2503,INP_EOMDATA!$F$4:$F$2503,$A214))</f>
        <v/>
      </c>
      <c r="P214" s="387" t="str">
        <f>IF(G214="","",SUMIFS(INP_EOMDATA!N$4:N$2503,INP_EOMDATA!$F$4:$F$2503,$A214)-O214)</f>
        <v/>
      </c>
      <c r="Q214" s="387" t="str">
        <f>IF(G214="","",SUMIFS(INP_EOMDATA!O$4:O$2503,INP_EOMDATA!$F$4:$F$2503,$A214))</f>
        <v/>
      </c>
      <c r="R214" s="387" t="str">
        <f>IF(G214="","",SUMIFS(INP_EOMDATA!P$4:P$2503,INP_EOMDATA!$F$4:$F$2503,$A214))</f>
        <v/>
      </c>
      <c r="S214" s="387" t="str">
        <f>IF(G214="","",SUMIFS(INP_EOMDATA!Q$4:Q$2503,INP_EOMDATA!$F$4:$F$2503,$A214))</f>
        <v/>
      </c>
      <c r="T214" s="392" t="str">
        <f>IF(G214="","",SUMIFS(INP_EOMDATA!R$4:R$2503,INP_EOMDATA!$F$4:$F$2503,$A214))</f>
        <v/>
      </c>
      <c r="U214" s="386" t="str">
        <f>IF(G214="","",SUMIFS(INP_EOMDATA!S$4:S$2503,INP_EOMDATA!$F$4:$F$2503,$A214))</f>
        <v/>
      </c>
      <c r="V214" s="392" t="str">
        <f>IF(G214="","",SUMIFS(INP_EOMDATA!T$4:T$2503,INP_EOMDATA!$F$4:$F$2503,$A214))</f>
        <v/>
      </c>
      <c r="W214" s="387" t="str">
        <f>IF(G214="","",SUMIFS(INP_EOMDATA!U$4:U$2503,INP_EOMDATA!$F$4:$F$2503,$A214))</f>
        <v/>
      </c>
      <c r="X214" s="392" t="str">
        <f>IF(G214="","",SUMIFS(INP_EOMDATA!V$4:V$2503,INP_EOMDATA!$F$4:$F$2503,$A214))</f>
        <v/>
      </c>
      <c r="Y214" s="387" t="str">
        <f>IF(G214="","",SUMIFS(INP_EOMDATA!W$4:W$2503,INP_EOMDATA!$F$4:$F$2503,$A214))</f>
        <v/>
      </c>
      <c r="Z214" s="393" t="str">
        <f>IF(G214="","",SUMIFS(INP_EOMDATA!X$4:X$2503,INP_EOMDATA!$F$4:$F$2503,$A214))</f>
        <v/>
      </c>
      <c r="AA214" s="393" t="str">
        <f>IF(G214="","",SUMIFS(INP_EOMDATA!Y$4:Y$2503,INP_EOMDATA!$F$4:$F$2503,$A214))</f>
        <v/>
      </c>
      <c r="AB214" s="393" t="str">
        <f>IF(G214="","",SUMIFS(INP_EOMDATA!Z$4:Z$2503,INP_EOMDATA!$F$4:$F$2503,$A214))</f>
        <v/>
      </c>
      <c r="AC214" s="393" t="str">
        <f>IF(G214="","",SUMIFS(WORKSHEET_VC!AS$5:AS$73,WORKSHEET_VC!$AN$5:$AN$73,$G214))</f>
        <v/>
      </c>
      <c r="AD214" s="393" t="str">
        <f t="shared" si="65"/>
        <v/>
      </c>
      <c r="AE214" s="393" t="str">
        <f t="shared" si="66"/>
        <v/>
      </c>
      <c r="AF214" s="393" t="str">
        <f t="shared" si="67"/>
        <v/>
      </c>
      <c r="AG214" s="15"/>
      <c r="AM214" s="32" t="str">
        <f>IF(G214="","",COUNTIF(G200:G254,"&lt;"&amp;G214)+1)</f>
        <v/>
      </c>
      <c r="AN214" s="32" t="str">
        <f>IFERROR(RANK(T214,T200:T253,0)+(AM214/100),"")</f>
        <v/>
      </c>
      <c r="AO214" s="32" t="str">
        <f>IFERROR(RANK(AD214,AD200:AD253,1)+(AM214/100),"")</f>
        <v/>
      </c>
      <c r="AP214" s="32" t="str">
        <f>IFERROR(RANK(AE214,AE200:AE253,1)+(AM214/100),"")</f>
        <v/>
      </c>
      <c r="AR214" s="32" t="str">
        <f>IF(G214="","",COUNTIFS(C200:C253,C214,AM200:AM253,"&lt;"&amp;AM214)+1)</f>
        <v/>
      </c>
      <c r="AS214" s="32" t="str">
        <f>IF(G214="","",COUNTIFS(C200:C253,C214,AN200:AN253,"&lt;"&amp;AN214)+1)</f>
        <v/>
      </c>
      <c r="AT214" s="32" t="str">
        <f>IF(G214="","",COUNTIFS(C200:C253,C214,AO200:AO253,"&lt;"&amp;AO214)+1)</f>
        <v/>
      </c>
      <c r="AU214" s="32" t="str">
        <f>IF(G214="","",COUNTIFS(C200:C253,C214,AP200:AP253,"&lt;"&amp;AP214)+1)</f>
        <v/>
      </c>
      <c r="AV214" s="32" t="str">
        <f>IF(G214="","",SUMIF(AR199:AU199,$AV$3,AR214:AU214))</f>
        <v/>
      </c>
      <c r="AX214" s="32" t="str">
        <f>IF(G214="","",COUNTIFS(D200:D253,D214,AM200:AM253,"&lt;"&amp;AM214)+1)</f>
        <v/>
      </c>
      <c r="AY214" s="32" t="str">
        <f>IF(G214="","",COUNTIFS(D200:D253,D214,AN200:AN253,"&lt;"&amp;AN214)+1)</f>
        <v/>
      </c>
      <c r="AZ214" s="32" t="str">
        <f>IF(G214="","",COUNTIFS(D200:D253,D214,AO200:AO253,"&lt;"&amp;AO214)+1)</f>
        <v/>
      </c>
      <c r="BA214" s="32" t="str">
        <f>IF(G214="","",COUNTIFS(D200:D253,D214,AP200:AP253,"&lt;"&amp;AP214)+1)</f>
        <v/>
      </c>
      <c r="BB214" s="32" t="str">
        <f>IF(M214="","",SUMIF(AX199:BA199,$BB$3,AX214:BA214))</f>
        <v/>
      </c>
    </row>
    <row r="215" spans="1:54" ht="15.5" x14ac:dyDescent="0.35">
      <c r="A215" t="str">
        <f t="shared" si="68"/>
        <v>Cars.com-</v>
      </c>
      <c r="B215" t="str">
        <f t="shared" si="69"/>
        <v/>
      </c>
      <c r="C215" t="str">
        <f>IFERROR(VLOOKUP(G215,KEY!$D$6:$F$76,2,),"")</f>
        <v/>
      </c>
      <c r="D215" t="str">
        <f>IFERROR(VLOOKUP(G215,KEY!$D$6:$F$76,3,),"")</f>
        <v/>
      </c>
      <c r="E215" t="str">
        <f t="shared" si="63"/>
        <v/>
      </c>
      <c r="F215" t="str">
        <f t="shared" si="64"/>
        <v/>
      </c>
      <c r="G215" s="377"/>
      <c r="H215" s="386" t="str">
        <f>IF(G215="","",SUMIFS(INP_EOMDATA!I$4:I$2503,INP_EOMDATA!$F$4:$F$2503,$A215))</f>
        <v/>
      </c>
      <c r="I215" s="387" t="str">
        <f>IF(G215="","",SUMIFS(INP_EOMDATA!J$4:J$2503,INP_EOMDATA!$F$4:$F$2503,$A215))</f>
        <v/>
      </c>
      <c r="J215" s="388"/>
      <c r="K215" s="389"/>
      <c r="L215" s="387" t="str">
        <f>IF(G215="","",SUMIFS(INP_EOMDATA!K$4:K$2503,INP_EOMDATA!$F$4:$F$2503,$A215))</f>
        <v/>
      </c>
      <c r="M215" s="390" t="str">
        <f>IF(G215="","",SUMIFS(INP_EOMDATA!L$4:L$2503,INP_EOMDATA!$F$4:$F$2503,$A215))</f>
        <v/>
      </c>
      <c r="N215" s="391"/>
      <c r="O215" s="386" t="str">
        <f>IF(G215="","",SUMIFS(INP_EOMDATA!M$4:M$2503,INP_EOMDATA!$F$4:$F$2503,$A215))</f>
        <v/>
      </c>
      <c r="P215" s="387" t="str">
        <f>IF(G215="","",SUMIFS(INP_EOMDATA!N$4:N$2503,INP_EOMDATA!$F$4:$F$2503,$A215)-O215)</f>
        <v/>
      </c>
      <c r="Q215" s="387" t="str">
        <f>IF(G215="","",SUMIFS(INP_EOMDATA!O$4:O$2503,INP_EOMDATA!$F$4:$F$2503,$A215))</f>
        <v/>
      </c>
      <c r="R215" s="387" t="str">
        <f>IF(G215="","",SUMIFS(INP_EOMDATA!P$4:P$2503,INP_EOMDATA!$F$4:$F$2503,$A215))</f>
        <v/>
      </c>
      <c r="S215" s="387" t="str">
        <f>IF(G215="","",SUMIFS(INP_EOMDATA!Q$4:Q$2503,INP_EOMDATA!$F$4:$F$2503,$A215))</f>
        <v/>
      </c>
      <c r="T215" s="392" t="str">
        <f>IF(G215="","",SUMIFS(INP_EOMDATA!R$4:R$2503,INP_EOMDATA!$F$4:$F$2503,$A215))</f>
        <v/>
      </c>
      <c r="U215" s="386" t="str">
        <f>IF(G215="","",SUMIFS(INP_EOMDATA!S$4:S$2503,INP_EOMDATA!$F$4:$F$2503,$A215))</f>
        <v/>
      </c>
      <c r="V215" s="392" t="str">
        <f>IF(G215="","",SUMIFS(INP_EOMDATA!T$4:T$2503,INP_EOMDATA!$F$4:$F$2503,$A215))</f>
        <v/>
      </c>
      <c r="W215" s="387" t="str">
        <f>IF(G215="","",SUMIFS(INP_EOMDATA!U$4:U$2503,INP_EOMDATA!$F$4:$F$2503,$A215))</f>
        <v/>
      </c>
      <c r="X215" s="392" t="str">
        <f>IF(G215="","",SUMIFS(INP_EOMDATA!V$4:V$2503,INP_EOMDATA!$F$4:$F$2503,$A215))</f>
        <v/>
      </c>
      <c r="Y215" s="387" t="str">
        <f>IF(G215="","",SUMIFS(INP_EOMDATA!W$4:W$2503,INP_EOMDATA!$F$4:$F$2503,$A215))</f>
        <v/>
      </c>
      <c r="Z215" s="393" t="str">
        <f>IF(G215="","",SUMIFS(INP_EOMDATA!X$4:X$2503,INP_EOMDATA!$F$4:$F$2503,$A215))</f>
        <v/>
      </c>
      <c r="AA215" s="393" t="str">
        <f>IF(G215="","",SUMIFS(INP_EOMDATA!Y$4:Y$2503,INP_EOMDATA!$F$4:$F$2503,$A215))</f>
        <v/>
      </c>
      <c r="AB215" s="393" t="str">
        <f>IF(G215="","",SUMIFS(INP_EOMDATA!Z$4:Z$2503,INP_EOMDATA!$F$4:$F$2503,$A215))</f>
        <v/>
      </c>
      <c r="AC215" s="393" t="str">
        <f>IF(G215="","",SUMIFS(WORKSHEET_VC!AS$5:AS$73,WORKSHEET_VC!$AN$5:$AN$73,$G215))</f>
        <v/>
      </c>
      <c r="AD215" s="393" t="str">
        <f t="shared" si="65"/>
        <v/>
      </c>
      <c r="AE215" s="393" t="str">
        <f t="shared" si="66"/>
        <v/>
      </c>
      <c r="AF215" s="393" t="str">
        <f t="shared" si="67"/>
        <v/>
      </c>
      <c r="AG215" s="15"/>
      <c r="AM215" s="32" t="str">
        <f>IF(G215="","",COUNTIF(G200:G254,"&lt;"&amp;G215)+1)</f>
        <v/>
      </c>
      <c r="AN215" s="32" t="str">
        <f>IFERROR(RANK(T215,T200:T253,0)+(AM215/100),"")</f>
        <v/>
      </c>
      <c r="AO215" s="32" t="str">
        <f>IFERROR(RANK(AD215,AD200:AD253,1)+(AM215/100),"")</f>
        <v/>
      </c>
      <c r="AP215" s="32" t="str">
        <f>IFERROR(RANK(AE215,AE200:AE253,1)+(AM215/100),"")</f>
        <v/>
      </c>
      <c r="AR215" s="32" t="str">
        <f>IF(G215="","",COUNTIFS(C200:C253,C215,AM200:AM253,"&lt;"&amp;AM215)+1)</f>
        <v/>
      </c>
      <c r="AS215" s="32" t="str">
        <f>IF(G215="","",COUNTIFS(C200:C253,C215,AN200:AN253,"&lt;"&amp;AN215)+1)</f>
        <v/>
      </c>
      <c r="AT215" s="32" t="str">
        <f>IF(G215="","",COUNTIFS(C200:C253,C215,AO200:AO253,"&lt;"&amp;AO215)+1)</f>
        <v/>
      </c>
      <c r="AU215" s="32" t="str">
        <f>IF(G215="","",COUNTIFS(C200:C253,C215,AP200:AP253,"&lt;"&amp;AP215)+1)</f>
        <v/>
      </c>
      <c r="AV215" s="32" t="str">
        <f>IF(G215="","",SUMIF(AR199:AU199,$AV$3,AR215:AU215))</f>
        <v/>
      </c>
      <c r="AX215" s="32" t="str">
        <f>IF(G215="","",COUNTIFS(D200:D253,D215,AM200:AM253,"&lt;"&amp;AM215)+1)</f>
        <v/>
      </c>
      <c r="AY215" s="32" t="str">
        <f>IF(G215="","",COUNTIFS(D200:D253,D215,AN200:AN253,"&lt;"&amp;AN215)+1)</f>
        <v/>
      </c>
      <c r="AZ215" s="32" t="str">
        <f>IF(G215="","",COUNTIFS(D200:D253,D215,AO200:AO253,"&lt;"&amp;AO215)+1)</f>
        <v/>
      </c>
      <c r="BA215" s="32" t="str">
        <f>IF(G215="","",COUNTIFS(D200:D253,D215,AP200:AP253,"&lt;"&amp;AP215)+1)</f>
        <v/>
      </c>
      <c r="BB215" s="32" t="str">
        <f>IF(M215="","",SUMIF(AX199:BA199,$BB$3,AX215:BA215))</f>
        <v/>
      </c>
    </row>
    <row r="216" spans="1:54" x14ac:dyDescent="0.35">
      <c r="A216" t="str">
        <f t="shared" si="68"/>
        <v>Cars.com-</v>
      </c>
      <c r="B216" t="str">
        <f t="shared" si="69"/>
        <v/>
      </c>
      <c r="C216" t="str">
        <f>IFERROR(VLOOKUP(G216,KEY!$D$6:$F$76,2,),"")</f>
        <v/>
      </c>
      <c r="D216" t="str">
        <f>IFERROR(VLOOKUP(G216,KEY!$D$6:$F$76,3,),"")</f>
        <v/>
      </c>
      <c r="E216" t="str">
        <f t="shared" si="63"/>
        <v/>
      </c>
      <c r="F216" t="str">
        <f t="shared" si="64"/>
        <v/>
      </c>
      <c r="H216" s="386" t="str">
        <f>IF(G216="","",SUMIFS(INP_EOMDATA!I$4:I$2503,INP_EOMDATA!$F$4:$F$2503,$A216))</f>
        <v/>
      </c>
      <c r="I216" s="387" t="str">
        <f>IF(G216="","",SUMIFS(INP_EOMDATA!J$4:J$2503,INP_EOMDATA!$F$4:$F$2503,$A216))</f>
        <v/>
      </c>
      <c r="J216" s="388"/>
      <c r="K216" s="389"/>
      <c r="L216" s="387" t="str">
        <f>IF(G216="","",SUMIFS(INP_EOMDATA!K$4:K$2503,INP_EOMDATA!$F$4:$F$2503,$A216))</f>
        <v/>
      </c>
      <c r="M216" s="390" t="str">
        <f>IF(G216="","",SUMIFS(INP_EOMDATA!L$4:L$2503,INP_EOMDATA!$F$4:$F$2503,$A216))</f>
        <v/>
      </c>
      <c r="N216" s="391"/>
      <c r="O216" s="386" t="str">
        <f>IF(G216="","",SUMIFS(INP_EOMDATA!M$4:M$2503,INP_EOMDATA!$F$4:$F$2503,$A216))</f>
        <v/>
      </c>
      <c r="P216" s="387" t="str">
        <f>IF(G216="","",SUMIFS(INP_EOMDATA!N$4:N$2503,INP_EOMDATA!$F$4:$F$2503,$A216)-O216)</f>
        <v/>
      </c>
      <c r="Q216" s="387" t="str">
        <f>IF(G216="","",SUMIFS(INP_EOMDATA!O$4:O$2503,INP_EOMDATA!$F$4:$F$2503,$A216))</f>
        <v/>
      </c>
      <c r="R216" s="387" t="str">
        <f>IF(G216="","",SUMIFS(INP_EOMDATA!P$4:P$2503,INP_EOMDATA!$F$4:$F$2503,$A216))</f>
        <v/>
      </c>
      <c r="S216" s="387" t="str">
        <f>IF(G216="","",SUMIFS(INP_EOMDATA!Q$4:Q$2503,INP_EOMDATA!$F$4:$F$2503,$A216))</f>
        <v/>
      </c>
      <c r="T216" s="392" t="str">
        <f>IF(G216="","",SUMIFS(INP_EOMDATA!R$4:R$2503,INP_EOMDATA!$F$4:$F$2503,$A216))</f>
        <v/>
      </c>
      <c r="U216" s="386" t="str">
        <f>IF(G216="","",SUMIFS(INP_EOMDATA!S$4:S$2503,INP_EOMDATA!$F$4:$F$2503,$A216))</f>
        <v/>
      </c>
      <c r="V216" s="392" t="str">
        <f>IF(G216="","",SUMIFS(INP_EOMDATA!T$4:T$2503,INP_EOMDATA!$F$4:$F$2503,$A216))</f>
        <v/>
      </c>
      <c r="W216" s="387" t="str">
        <f>IF(G216="","",SUMIFS(INP_EOMDATA!U$4:U$2503,INP_EOMDATA!$F$4:$F$2503,$A216))</f>
        <v/>
      </c>
      <c r="X216" s="392" t="str">
        <f>IF(G216="","",SUMIFS(INP_EOMDATA!V$4:V$2503,INP_EOMDATA!$F$4:$F$2503,$A216))</f>
        <v/>
      </c>
      <c r="Y216" s="387" t="str">
        <f>IF(G216="","",SUMIFS(INP_EOMDATA!W$4:W$2503,INP_EOMDATA!$F$4:$F$2503,$A216))</f>
        <v/>
      </c>
      <c r="Z216" s="393" t="str">
        <f>IF(G216="","",SUMIFS(INP_EOMDATA!X$4:X$2503,INP_EOMDATA!$F$4:$F$2503,$A216))</f>
        <v/>
      </c>
      <c r="AA216" s="393" t="str">
        <f>IF(G216="","",SUMIFS(INP_EOMDATA!Y$4:Y$2503,INP_EOMDATA!$F$4:$F$2503,$A216))</f>
        <v/>
      </c>
      <c r="AB216" s="393" t="str">
        <f>IF(G216="","",SUMIFS(INP_EOMDATA!Z$4:Z$2503,INP_EOMDATA!$F$4:$F$2503,$A216))</f>
        <v/>
      </c>
      <c r="AC216" s="393" t="str">
        <f>IF(G216="","",SUMIFS(WORKSHEET_VC!AS$5:AS$73,WORKSHEET_VC!$AN$5:$AN$73,$G216))</f>
        <v/>
      </c>
      <c r="AD216" s="393" t="str">
        <f t="shared" si="65"/>
        <v/>
      </c>
      <c r="AE216" s="393" t="str">
        <f t="shared" si="66"/>
        <v/>
      </c>
      <c r="AF216" s="393" t="str">
        <f t="shared" si="67"/>
        <v/>
      </c>
      <c r="AG216" s="15"/>
      <c r="AM216" s="32" t="str">
        <f>IF(G216="","",COUNTIF(G200:G254,"&lt;"&amp;G216)+1)</f>
        <v/>
      </c>
      <c r="AN216" s="32" t="str">
        <f>IFERROR(RANK(T216,T200:T253,0)+(AM216/100),"")</f>
        <v/>
      </c>
      <c r="AO216" s="32" t="str">
        <f>IFERROR(RANK(AD216,AD200:AD253,1)+(AM216/100),"")</f>
        <v/>
      </c>
      <c r="AP216" s="32" t="str">
        <f>IFERROR(RANK(AE216,AE200:AE253,1)+(AM216/100),"")</f>
        <v/>
      </c>
      <c r="AR216" s="32" t="str">
        <f>IF(G216="","",COUNTIFS(C200:C253,C216,AM200:AM253,"&lt;"&amp;AM216)+1)</f>
        <v/>
      </c>
      <c r="AS216" s="32" t="str">
        <f>IF(G216="","",COUNTIFS(C200:C253,C216,AN200:AN253,"&lt;"&amp;AN216)+1)</f>
        <v/>
      </c>
      <c r="AT216" s="32" t="str">
        <f>IF(G216="","",COUNTIFS(C200:C253,C216,AO200:AO253,"&lt;"&amp;AO216)+1)</f>
        <v/>
      </c>
      <c r="AU216" s="32" t="str">
        <f>IF(G216="","",COUNTIFS(C200:C253,C216,AP200:AP253,"&lt;"&amp;AP216)+1)</f>
        <v/>
      </c>
      <c r="AV216" s="32" t="str">
        <f>IF(G216="","",SUMIF(AR199:AU199,$AV$3,AR216:AU216))</f>
        <v/>
      </c>
      <c r="AX216" s="32" t="str">
        <f>IF(G216="","",COUNTIFS(D200:D253,D216,AM200:AM253,"&lt;"&amp;AM216)+1)</f>
        <v/>
      </c>
      <c r="AY216" s="32" t="str">
        <f>IF(G216="","",COUNTIFS(D200:D253,D216,AN200:AN253,"&lt;"&amp;AN216)+1)</f>
        <v/>
      </c>
      <c r="AZ216" s="32" t="str">
        <f>IF(G216="","",COUNTIFS(D200:D253,D216,AO200:AO253,"&lt;"&amp;AO216)+1)</f>
        <v/>
      </c>
      <c r="BA216" s="32" t="str">
        <f>IF(G216="","",COUNTIFS(D200:D253,D216,AP200:AP253,"&lt;"&amp;AP216)+1)</f>
        <v/>
      </c>
      <c r="BB216" s="32" t="str">
        <f>IF(M216="","",SUMIF(AX199:BA199,$BB$3,AX216:BA216))</f>
        <v/>
      </c>
    </row>
    <row r="217" spans="1:54" x14ac:dyDescent="0.35">
      <c r="A217" t="str">
        <f t="shared" si="68"/>
        <v>Cars.com-</v>
      </c>
      <c r="B217" t="str">
        <f t="shared" si="69"/>
        <v/>
      </c>
      <c r="C217" t="str">
        <f>IFERROR(VLOOKUP(G217,KEY!$D$6:$F$76,2,),"")</f>
        <v/>
      </c>
      <c r="D217" t="str">
        <f>IFERROR(VLOOKUP(G217,KEY!$D$6:$F$76,3,),"")</f>
        <v/>
      </c>
      <c r="E217" t="str">
        <f t="shared" si="63"/>
        <v/>
      </c>
      <c r="F217" t="str">
        <f t="shared" si="64"/>
        <v/>
      </c>
      <c r="H217" s="386" t="str">
        <f>IF(G217="","",SUMIFS(INP_EOMDATA!I$4:I$2503,INP_EOMDATA!$F$4:$F$2503,$A217))</f>
        <v/>
      </c>
      <c r="I217" s="387" t="str">
        <f>IF(G217="","",SUMIFS(INP_EOMDATA!J$4:J$2503,INP_EOMDATA!$F$4:$F$2503,$A217))</f>
        <v/>
      </c>
      <c r="J217" s="388"/>
      <c r="K217" s="389"/>
      <c r="L217" s="387" t="str">
        <f>IF(G217="","",SUMIFS(INP_EOMDATA!K$4:K$2503,INP_EOMDATA!$F$4:$F$2503,$A217))</f>
        <v/>
      </c>
      <c r="M217" s="390" t="str">
        <f>IF(G217="","",SUMIFS(INP_EOMDATA!L$4:L$2503,INP_EOMDATA!$F$4:$F$2503,$A217))</f>
        <v/>
      </c>
      <c r="N217" s="391"/>
      <c r="O217" s="386" t="str">
        <f>IF(G217="","",SUMIFS(INP_EOMDATA!M$4:M$2503,INP_EOMDATA!$F$4:$F$2503,$A217))</f>
        <v/>
      </c>
      <c r="P217" s="387" t="str">
        <f>IF(G217="","",SUMIFS(INP_EOMDATA!N$4:N$2503,INP_EOMDATA!$F$4:$F$2503,$A217)-O217)</f>
        <v/>
      </c>
      <c r="Q217" s="387" t="str">
        <f>IF(G217="","",SUMIFS(INP_EOMDATA!O$4:O$2503,INP_EOMDATA!$F$4:$F$2503,$A217))</f>
        <v/>
      </c>
      <c r="R217" s="387" t="str">
        <f>IF(G217="","",SUMIFS(INP_EOMDATA!P$4:P$2503,INP_EOMDATA!$F$4:$F$2503,$A217))</f>
        <v/>
      </c>
      <c r="S217" s="387" t="str">
        <f>IF(G217="","",SUMIFS(INP_EOMDATA!Q$4:Q$2503,INP_EOMDATA!$F$4:$F$2503,$A217))</f>
        <v/>
      </c>
      <c r="T217" s="392" t="str">
        <f>IF(G217="","",SUMIFS(INP_EOMDATA!R$4:R$2503,INP_EOMDATA!$F$4:$F$2503,$A217))</f>
        <v/>
      </c>
      <c r="U217" s="386" t="str">
        <f>IF(G217="","",SUMIFS(INP_EOMDATA!S$4:S$2503,INP_EOMDATA!$F$4:$F$2503,$A217))</f>
        <v/>
      </c>
      <c r="V217" s="392" t="str">
        <f>IF(G217="","",SUMIFS(INP_EOMDATA!T$4:T$2503,INP_EOMDATA!$F$4:$F$2503,$A217))</f>
        <v/>
      </c>
      <c r="W217" s="387" t="str">
        <f>IF(G217="","",SUMIFS(INP_EOMDATA!U$4:U$2503,INP_EOMDATA!$F$4:$F$2503,$A217))</f>
        <v/>
      </c>
      <c r="X217" s="392" t="str">
        <f>IF(G217="","",SUMIFS(INP_EOMDATA!V$4:V$2503,INP_EOMDATA!$F$4:$F$2503,$A217))</f>
        <v/>
      </c>
      <c r="Y217" s="387" t="str">
        <f>IF(G217="","",SUMIFS(INP_EOMDATA!W$4:W$2503,INP_EOMDATA!$F$4:$F$2503,$A217))</f>
        <v/>
      </c>
      <c r="Z217" s="393" t="str">
        <f>IF(G217="","",SUMIFS(INP_EOMDATA!X$4:X$2503,INP_EOMDATA!$F$4:$F$2503,$A217))</f>
        <v/>
      </c>
      <c r="AA217" s="393" t="str">
        <f>IF(G217="","",SUMIFS(INP_EOMDATA!Y$4:Y$2503,INP_EOMDATA!$F$4:$F$2503,$A217))</f>
        <v/>
      </c>
      <c r="AB217" s="393" t="str">
        <f>IF(G217="","",SUMIFS(INP_EOMDATA!Z$4:Z$2503,INP_EOMDATA!$F$4:$F$2503,$A217))</f>
        <v/>
      </c>
      <c r="AC217" s="393" t="str">
        <f>IF(G217="","",SUMIFS(WORKSHEET_VC!AS$5:AS$73,WORKSHEET_VC!$AN$5:$AN$73,$G217))</f>
        <v/>
      </c>
      <c r="AD217" s="393" t="str">
        <f t="shared" si="65"/>
        <v/>
      </c>
      <c r="AE217" s="393" t="str">
        <f t="shared" si="66"/>
        <v/>
      </c>
      <c r="AF217" s="393" t="str">
        <f t="shared" si="67"/>
        <v/>
      </c>
      <c r="AG217" s="15"/>
      <c r="AM217" s="32" t="str">
        <f>IF(G217="","",COUNTIF(G200:G254,"&lt;"&amp;G217)+1)</f>
        <v/>
      </c>
      <c r="AN217" s="32" t="str">
        <f>IFERROR(RANK(T217,T200:T253,0)+(AM217/100),"")</f>
        <v/>
      </c>
      <c r="AO217" s="32" t="str">
        <f>IFERROR(RANK(AD217,AD200:AD253,1)+(AM217/100),"")</f>
        <v/>
      </c>
      <c r="AP217" s="32" t="str">
        <f>IFERROR(RANK(AE217,AE200:AE253,1)+(AM217/100),"")</f>
        <v/>
      </c>
      <c r="AR217" s="32" t="str">
        <f>IF(G217="","",COUNTIFS(C200:C253,C217,AM200:AM253,"&lt;"&amp;AM217)+1)</f>
        <v/>
      </c>
      <c r="AS217" s="32" t="str">
        <f>IF(G217="","",COUNTIFS(C200:C253,C217,AN200:AN253,"&lt;"&amp;AN217)+1)</f>
        <v/>
      </c>
      <c r="AT217" s="32" t="str">
        <f>IF(G217="","",COUNTIFS(C200:C253,C217,AO200:AO253,"&lt;"&amp;AO217)+1)</f>
        <v/>
      </c>
      <c r="AU217" s="32" t="str">
        <f>IF(G217="","",COUNTIFS(C200:C253,C217,AP200:AP253,"&lt;"&amp;AP217)+1)</f>
        <v/>
      </c>
      <c r="AV217" s="32" t="str">
        <f>IF(G217="","",SUMIF(AR199:AU199,$AV$3,AR217:AU217))</f>
        <v/>
      </c>
      <c r="AX217" s="32" t="str">
        <f>IF(G217="","",COUNTIFS(D200:D253,D217,AM200:AM253,"&lt;"&amp;AM217)+1)</f>
        <v/>
      </c>
      <c r="AY217" s="32" t="str">
        <f>IF(G217="","",COUNTIFS(D200:D253,D217,AN200:AN253,"&lt;"&amp;AN217)+1)</f>
        <v/>
      </c>
      <c r="AZ217" s="32" t="str">
        <f>IF(G217="","",COUNTIFS(D200:D253,D217,AO200:AO253,"&lt;"&amp;AO217)+1)</f>
        <v/>
      </c>
      <c r="BA217" s="32" t="str">
        <f>IF(G217="","",COUNTIFS(D200:D253,D217,AP200:AP253,"&lt;"&amp;AP217)+1)</f>
        <v/>
      </c>
      <c r="BB217" s="32" t="str">
        <f>IF(M217="","",SUMIF(AX199:BA199,$BB$3,AX217:BA217))</f>
        <v/>
      </c>
    </row>
    <row r="218" spans="1:54" x14ac:dyDescent="0.35">
      <c r="A218" t="str">
        <f t="shared" si="68"/>
        <v>Cars.com-</v>
      </c>
      <c r="B218" t="str">
        <f t="shared" si="69"/>
        <v/>
      </c>
      <c r="C218" t="str">
        <f>IFERROR(VLOOKUP(G218,KEY!$D$6:$F$76,2,),"")</f>
        <v/>
      </c>
      <c r="D218" t="str">
        <f>IFERROR(VLOOKUP(G218,KEY!$D$6:$F$76,3,),"")</f>
        <v/>
      </c>
      <c r="E218" t="str">
        <f t="shared" si="63"/>
        <v/>
      </c>
      <c r="F218" t="str">
        <f t="shared" si="64"/>
        <v/>
      </c>
      <c r="H218" s="386" t="str">
        <f>IF(G218="","",SUMIFS(INP_EOMDATA!I$4:I$2503,INP_EOMDATA!$F$4:$F$2503,$A218))</f>
        <v/>
      </c>
      <c r="I218" s="387" t="str">
        <f>IF(G218="","",SUMIFS(INP_EOMDATA!J$4:J$2503,INP_EOMDATA!$F$4:$F$2503,$A218))</f>
        <v/>
      </c>
      <c r="J218" s="388"/>
      <c r="K218" s="389"/>
      <c r="L218" s="387" t="str">
        <f>IF(G218="","",SUMIFS(INP_EOMDATA!K$4:K$2503,INP_EOMDATA!$F$4:$F$2503,$A218))</f>
        <v/>
      </c>
      <c r="M218" s="390" t="str">
        <f>IF(G218="","",SUMIFS(INP_EOMDATA!L$4:L$2503,INP_EOMDATA!$F$4:$F$2503,$A218))</f>
        <v/>
      </c>
      <c r="N218" s="391"/>
      <c r="O218" s="386" t="str">
        <f>IF(G218="","",SUMIFS(INP_EOMDATA!M$4:M$2503,INP_EOMDATA!$F$4:$F$2503,$A218))</f>
        <v/>
      </c>
      <c r="P218" s="387" t="str">
        <f>IF(G218="","",SUMIFS(INP_EOMDATA!N$4:N$2503,INP_EOMDATA!$F$4:$F$2503,$A218)-O218)</f>
        <v/>
      </c>
      <c r="Q218" s="387" t="str">
        <f>IF(G218="","",SUMIFS(INP_EOMDATA!O$4:O$2503,INP_EOMDATA!$F$4:$F$2503,$A218))</f>
        <v/>
      </c>
      <c r="R218" s="387" t="str">
        <f>IF(G218="","",SUMIFS(INP_EOMDATA!P$4:P$2503,INP_EOMDATA!$F$4:$F$2503,$A218))</f>
        <v/>
      </c>
      <c r="S218" s="387" t="str">
        <f>IF(G218="","",SUMIFS(INP_EOMDATA!Q$4:Q$2503,INP_EOMDATA!$F$4:$F$2503,$A218))</f>
        <v/>
      </c>
      <c r="T218" s="392" t="str">
        <f>IF(G218="","",SUMIFS(INP_EOMDATA!R$4:R$2503,INP_EOMDATA!$F$4:$F$2503,$A218))</f>
        <v/>
      </c>
      <c r="U218" s="386" t="str">
        <f>IF(G218="","",SUMIFS(INP_EOMDATA!S$4:S$2503,INP_EOMDATA!$F$4:$F$2503,$A218))</f>
        <v/>
      </c>
      <c r="V218" s="392" t="str">
        <f>IF(G218="","",SUMIFS(INP_EOMDATA!T$4:T$2503,INP_EOMDATA!$F$4:$F$2503,$A218))</f>
        <v/>
      </c>
      <c r="W218" s="387" t="str">
        <f>IF(G218="","",SUMIFS(INP_EOMDATA!U$4:U$2503,INP_EOMDATA!$F$4:$F$2503,$A218))</f>
        <v/>
      </c>
      <c r="X218" s="392" t="str">
        <f>IF(G218="","",SUMIFS(INP_EOMDATA!V$4:V$2503,INP_EOMDATA!$F$4:$F$2503,$A218))</f>
        <v/>
      </c>
      <c r="Y218" s="387" t="str">
        <f>IF(G218="","",SUMIFS(INP_EOMDATA!W$4:W$2503,INP_EOMDATA!$F$4:$F$2503,$A218))</f>
        <v/>
      </c>
      <c r="Z218" s="393" t="str">
        <f>IF(G218="","",SUMIFS(INP_EOMDATA!X$4:X$2503,INP_EOMDATA!$F$4:$F$2503,$A218))</f>
        <v/>
      </c>
      <c r="AA218" s="393" t="str">
        <f>IF(G218="","",SUMIFS(INP_EOMDATA!Y$4:Y$2503,INP_EOMDATA!$F$4:$F$2503,$A218))</f>
        <v/>
      </c>
      <c r="AB218" s="393" t="str">
        <f>IF(G218="","",SUMIFS(INP_EOMDATA!Z$4:Z$2503,INP_EOMDATA!$F$4:$F$2503,$A218))</f>
        <v/>
      </c>
      <c r="AC218" s="393" t="str">
        <f>IF(G218="","",SUMIFS(WORKSHEET_VC!AS$5:AS$73,WORKSHEET_VC!$AN$5:$AN$73,$G218))</f>
        <v/>
      </c>
      <c r="AD218" s="393" t="str">
        <f t="shared" si="65"/>
        <v/>
      </c>
      <c r="AE218" s="393" t="str">
        <f t="shared" si="66"/>
        <v/>
      </c>
      <c r="AF218" s="393" t="str">
        <f t="shared" si="67"/>
        <v/>
      </c>
      <c r="AG218" s="15"/>
      <c r="AM218" s="32" t="str">
        <f>IF(G218="","",COUNTIF(G200:G254,"&lt;"&amp;G218)+1)</f>
        <v/>
      </c>
      <c r="AN218" s="32" t="str">
        <f>IFERROR(RANK(T218,T200:T253,0)+(AM218/100),"")</f>
        <v/>
      </c>
      <c r="AO218" s="32" t="str">
        <f>IFERROR(RANK(AD218,AD200:AD253,1)+(AM218/100),"")</f>
        <v/>
      </c>
      <c r="AP218" s="32" t="str">
        <f>IFERROR(RANK(AE218,AE200:AE253,1)+(AM218/100),"")</f>
        <v/>
      </c>
      <c r="AR218" s="32" t="str">
        <f>IF(G218="","",COUNTIFS(C200:C253,C218,AM200:AM253,"&lt;"&amp;AM218)+1)</f>
        <v/>
      </c>
      <c r="AS218" s="32" t="str">
        <f>IF(G218="","",COUNTIFS(C200:C253,C218,AN200:AN253,"&lt;"&amp;AN218)+1)</f>
        <v/>
      </c>
      <c r="AT218" s="32" t="str">
        <f>IF(G218="","",COUNTIFS(C200:C253,C218,AO200:AO253,"&lt;"&amp;AO218)+1)</f>
        <v/>
      </c>
      <c r="AU218" s="32" t="str">
        <f>IF(G218="","",COUNTIFS(C200:C253,C218,AP200:AP253,"&lt;"&amp;AP218)+1)</f>
        <v/>
      </c>
      <c r="AV218" s="32" t="str">
        <f>IF(G218="","",SUMIF(AR199:AU199,$AV$3,AR218:AU218))</f>
        <v/>
      </c>
      <c r="AX218" s="32" t="str">
        <f>IF(G218="","",COUNTIFS(D200:D253,D218,AM200:AM253,"&lt;"&amp;AM218)+1)</f>
        <v/>
      </c>
      <c r="AY218" s="32" t="str">
        <f>IF(G218="","",COUNTIFS(D200:D253,D218,AN200:AN253,"&lt;"&amp;AN218)+1)</f>
        <v/>
      </c>
      <c r="AZ218" s="32" t="str">
        <f>IF(G218="","",COUNTIFS(D200:D253,D218,AO200:AO253,"&lt;"&amp;AO218)+1)</f>
        <v/>
      </c>
      <c r="BA218" s="32" t="str">
        <f>IF(G218="","",COUNTIFS(D200:D253,D218,AP200:AP253,"&lt;"&amp;AP218)+1)</f>
        <v/>
      </c>
      <c r="BB218" s="32" t="str">
        <f>IF(M218="","",SUMIF(AX199:BA199,$BB$3,AX218:BA218))</f>
        <v/>
      </c>
    </row>
    <row r="219" spans="1:54" x14ac:dyDescent="0.35">
      <c r="A219" t="str">
        <f t="shared" si="68"/>
        <v>Cars.com-</v>
      </c>
      <c r="B219" t="str">
        <f t="shared" si="69"/>
        <v/>
      </c>
      <c r="C219" t="str">
        <f>IFERROR(VLOOKUP(G219,KEY!$D$6:$F$76,2,),"")</f>
        <v/>
      </c>
      <c r="D219" t="str">
        <f>IFERROR(VLOOKUP(G219,KEY!$D$6:$F$76,3,),"")</f>
        <v/>
      </c>
      <c r="E219" t="str">
        <f t="shared" si="63"/>
        <v/>
      </c>
      <c r="F219" t="str">
        <f t="shared" si="64"/>
        <v/>
      </c>
      <c r="H219" s="386" t="str">
        <f>IF(G219="","",SUMIFS(INP_EOMDATA!I$4:I$2503,INP_EOMDATA!$F$4:$F$2503,$A219))</f>
        <v/>
      </c>
      <c r="I219" s="387" t="str">
        <f>IF(G219="","",SUMIFS(INP_EOMDATA!J$4:J$2503,INP_EOMDATA!$F$4:$F$2503,$A219))</f>
        <v/>
      </c>
      <c r="J219" s="388"/>
      <c r="K219" s="389"/>
      <c r="L219" s="387" t="str">
        <f>IF(G219="","",SUMIFS(INP_EOMDATA!K$4:K$2503,INP_EOMDATA!$F$4:$F$2503,$A219))</f>
        <v/>
      </c>
      <c r="M219" s="390" t="str">
        <f>IF(G219="","",SUMIFS(INP_EOMDATA!L$4:L$2503,INP_EOMDATA!$F$4:$F$2503,$A219))</f>
        <v/>
      </c>
      <c r="N219" s="391"/>
      <c r="O219" s="386" t="str">
        <f>IF(G219="","",SUMIFS(INP_EOMDATA!M$4:M$2503,INP_EOMDATA!$F$4:$F$2503,$A219))</f>
        <v/>
      </c>
      <c r="P219" s="387" t="str">
        <f>IF(G219="","",SUMIFS(INP_EOMDATA!N$4:N$2503,INP_EOMDATA!$F$4:$F$2503,$A219)-O219)</f>
        <v/>
      </c>
      <c r="Q219" s="387" t="str">
        <f>IF(G219="","",SUMIFS(INP_EOMDATA!O$4:O$2503,INP_EOMDATA!$F$4:$F$2503,$A219))</f>
        <v/>
      </c>
      <c r="R219" s="387" t="str">
        <f>IF(G219="","",SUMIFS(INP_EOMDATA!P$4:P$2503,INP_EOMDATA!$F$4:$F$2503,$A219))</f>
        <v/>
      </c>
      <c r="S219" s="387" t="str">
        <f>IF(G219="","",SUMIFS(INP_EOMDATA!Q$4:Q$2503,INP_EOMDATA!$F$4:$F$2503,$A219))</f>
        <v/>
      </c>
      <c r="T219" s="392" t="str">
        <f>IF(G219="","",SUMIFS(INP_EOMDATA!R$4:R$2503,INP_EOMDATA!$F$4:$F$2503,$A219))</f>
        <v/>
      </c>
      <c r="U219" s="386" t="str">
        <f>IF(G219="","",SUMIFS(INP_EOMDATA!S$4:S$2503,INP_EOMDATA!$F$4:$F$2503,$A219))</f>
        <v/>
      </c>
      <c r="V219" s="392" t="str">
        <f>IF(G219="","",SUMIFS(INP_EOMDATA!T$4:T$2503,INP_EOMDATA!$F$4:$F$2503,$A219))</f>
        <v/>
      </c>
      <c r="W219" s="387" t="str">
        <f>IF(G219="","",SUMIFS(INP_EOMDATA!U$4:U$2503,INP_EOMDATA!$F$4:$F$2503,$A219))</f>
        <v/>
      </c>
      <c r="X219" s="392" t="str">
        <f>IF(G219="","",SUMIFS(INP_EOMDATA!V$4:V$2503,INP_EOMDATA!$F$4:$F$2503,$A219))</f>
        <v/>
      </c>
      <c r="Y219" s="387" t="str">
        <f>IF(G219="","",SUMIFS(INP_EOMDATA!W$4:W$2503,INP_EOMDATA!$F$4:$F$2503,$A219))</f>
        <v/>
      </c>
      <c r="Z219" s="393" t="str">
        <f>IF(G219="","",SUMIFS(INP_EOMDATA!X$4:X$2503,INP_EOMDATA!$F$4:$F$2503,$A219))</f>
        <v/>
      </c>
      <c r="AA219" s="393" t="str">
        <f>IF(G219="","",SUMIFS(INP_EOMDATA!Y$4:Y$2503,INP_EOMDATA!$F$4:$F$2503,$A219))</f>
        <v/>
      </c>
      <c r="AB219" s="393" t="str">
        <f>IF(G219="","",SUMIFS(INP_EOMDATA!Z$4:Z$2503,INP_EOMDATA!$F$4:$F$2503,$A219))</f>
        <v/>
      </c>
      <c r="AC219" s="393" t="str">
        <f>IF(G219="","",SUMIFS(WORKSHEET_VC!AS$5:AS$73,WORKSHEET_VC!$AN$5:$AN$73,$G219))</f>
        <v/>
      </c>
      <c r="AD219" s="393" t="str">
        <f t="shared" si="65"/>
        <v/>
      </c>
      <c r="AE219" s="393" t="str">
        <f t="shared" si="66"/>
        <v/>
      </c>
      <c r="AF219" s="393" t="str">
        <f t="shared" si="67"/>
        <v/>
      </c>
      <c r="AG219" s="15"/>
      <c r="AM219" s="32" t="str">
        <f>IF(G219="","",COUNTIF(G200:G254,"&lt;"&amp;G219)+1)</f>
        <v/>
      </c>
      <c r="AN219" s="32" t="str">
        <f>IFERROR(RANK(T219,T200:T253,0)+(AM219/100),"")</f>
        <v/>
      </c>
      <c r="AO219" s="32" t="str">
        <f>IFERROR(RANK(AD219,AD200:AD253,1)+(AM219/100),"")</f>
        <v/>
      </c>
      <c r="AP219" s="32" t="str">
        <f>IFERROR(RANK(AE219,AE200:AE253,1)+(AM219/100),"")</f>
        <v/>
      </c>
      <c r="AR219" s="32" t="str">
        <f>IF(G219="","",COUNTIFS(C200:C253,C219,AM200:AM253,"&lt;"&amp;AM219)+1)</f>
        <v/>
      </c>
      <c r="AS219" s="32" t="str">
        <f>IF(G219="","",COUNTIFS(C200:C253,C219,AN200:AN253,"&lt;"&amp;AN219)+1)</f>
        <v/>
      </c>
      <c r="AT219" s="32" t="str">
        <f>IF(G219="","",COUNTIFS(C200:C253,C219,AO200:AO253,"&lt;"&amp;AO219)+1)</f>
        <v/>
      </c>
      <c r="AU219" s="32" t="str">
        <f>IF(G219="","",COUNTIFS(C200:C253,C219,AP200:AP253,"&lt;"&amp;AP219)+1)</f>
        <v/>
      </c>
      <c r="AV219" s="32" t="str">
        <f>IF(G219="","",SUMIF(AR199:AU199,$AV$3,AR219:AU219))</f>
        <v/>
      </c>
      <c r="AX219" s="32" t="str">
        <f>IF(G219="","",COUNTIFS(D200:D253,D219,AM200:AM253,"&lt;"&amp;AM219)+1)</f>
        <v/>
      </c>
      <c r="AY219" s="32" t="str">
        <f>IF(G219="","",COUNTIFS(D200:D253,D219,AN200:AN253,"&lt;"&amp;AN219)+1)</f>
        <v/>
      </c>
      <c r="AZ219" s="32" t="str">
        <f>IF(G219="","",COUNTIFS(D200:D253,D219,AO200:AO253,"&lt;"&amp;AO219)+1)</f>
        <v/>
      </c>
      <c r="BA219" s="32" t="str">
        <f>IF(G219="","",COUNTIFS(D200:D253,D219,AP200:AP253,"&lt;"&amp;AP219)+1)</f>
        <v/>
      </c>
      <c r="BB219" s="32" t="str">
        <f>IF(M219="","",SUMIF(AX199:BA199,$BB$3,AX219:BA219))</f>
        <v/>
      </c>
    </row>
    <row r="220" spans="1:54" x14ac:dyDescent="0.35">
      <c r="A220" t="str">
        <f t="shared" si="68"/>
        <v>Cars.com-</v>
      </c>
      <c r="B220" t="str">
        <f t="shared" si="69"/>
        <v/>
      </c>
      <c r="C220" t="str">
        <f>IFERROR(VLOOKUP(G220,KEY!$D$6:$F$76,2,),"")</f>
        <v/>
      </c>
      <c r="D220" t="str">
        <f>IFERROR(VLOOKUP(G220,KEY!$D$6:$F$76,3,),"")</f>
        <v/>
      </c>
      <c r="E220" t="str">
        <f t="shared" si="63"/>
        <v/>
      </c>
      <c r="F220" t="str">
        <f t="shared" si="64"/>
        <v/>
      </c>
      <c r="H220" s="386" t="str">
        <f>IF(G220="","",SUMIFS(INP_EOMDATA!I$4:I$2503,INP_EOMDATA!$F$4:$F$2503,$A220))</f>
        <v/>
      </c>
      <c r="I220" s="387" t="str">
        <f>IF(G220="","",SUMIFS(INP_EOMDATA!J$4:J$2503,INP_EOMDATA!$F$4:$F$2503,$A220))</f>
        <v/>
      </c>
      <c r="J220" s="388"/>
      <c r="K220" s="389"/>
      <c r="L220" s="387" t="str">
        <f>IF(G220="","",SUMIFS(INP_EOMDATA!K$4:K$2503,INP_EOMDATA!$F$4:$F$2503,$A220))</f>
        <v/>
      </c>
      <c r="M220" s="390" t="str">
        <f>IF(G220="","",SUMIFS(INP_EOMDATA!L$4:L$2503,INP_EOMDATA!$F$4:$F$2503,$A220))</f>
        <v/>
      </c>
      <c r="N220" s="391"/>
      <c r="O220" s="386" t="str">
        <f>IF(G220="","",SUMIFS(INP_EOMDATA!M$4:M$2503,INP_EOMDATA!$F$4:$F$2503,$A220))</f>
        <v/>
      </c>
      <c r="P220" s="387" t="str">
        <f>IF(G220="","",SUMIFS(INP_EOMDATA!N$4:N$2503,INP_EOMDATA!$F$4:$F$2503,$A220)-O220)</f>
        <v/>
      </c>
      <c r="Q220" s="387" t="str">
        <f>IF(G220="","",SUMIFS(INP_EOMDATA!O$4:O$2503,INP_EOMDATA!$F$4:$F$2503,$A220))</f>
        <v/>
      </c>
      <c r="R220" s="387" t="str">
        <f>IF(G220="","",SUMIFS(INP_EOMDATA!P$4:P$2503,INP_EOMDATA!$F$4:$F$2503,$A220))</f>
        <v/>
      </c>
      <c r="S220" s="387" t="str">
        <f>IF(G220="","",SUMIFS(INP_EOMDATA!Q$4:Q$2503,INP_EOMDATA!$F$4:$F$2503,$A220))</f>
        <v/>
      </c>
      <c r="T220" s="392" t="str">
        <f>IF(G220="","",SUMIFS(INP_EOMDATA!R$4:R$2503,INP_EOMDATA!$F$4:$F$2503,$A220))</f>
        <v/>
      </c>
      <c r="U220" s="386" t="str">
        <f>IF(G220="","",SUMIFS(INP_EOMDATA!S$4:S$2503,INP_EOMDATA!$F$4:$F$2503,$A220))</f>
        <v/>
      </c>
      <c r="V220" s="392" t="str">
        <f>IF(G220="","",SUMIFS(INP_EOMDATA!T$4:T$2503,INP_EOMDATA!$F$4:$F$2503,$A220))</f>
        <v/>
      </c>
      <c r="W220" s="387" t="str">
        <f>IF(G220="","",SUMIFS(INP_EOMDATA!U$4:U$2503,INP_EOMDATA!$F$4:$F$2503,$A220))</f>
        <v/>
      </c>
      <c r="X220" s="392" t="str">
        <f>IF(G220="","",SUMIFS(INP_EOMDATA!V$4:V$2503,INP_EOMDATA!$F$4:$F$2503,$A220))</f>
        <v/>
      </c>
      <c r="Y220" s="387" t="str">
        <f>IF(G220="","",SUMIFS(INP_EOMDATA!W$4:W$2503,INP_EOMDATA!$F$4:$F$2503,$A220))</f>
        <v/>
      </c>
      <c r="Z220" s="393" t="str">
        <f>IF(G220="","",SUMIFS(INP_EOMDATA!X$4:X$2503,INP_EOMDATA!$F$4:$F$2503,$A220))</f>
        <v/>
      </c>
      <c r="AA220" s="393" t="str">
        <f>IF(G220="","",SUMIFS(INP_EOMDATA!Y$4:Y$2503,INP_EOMDATA!$F$4:$F$2503,$A220))</f>
        <v/>
      </c>
      <c r="AB220" s="393" t="str">
        <f>IF(G220="","",SUMIFS(INP_EOMDATA!Z$4:Z$2503,INP_EOMDATA!$F$4:$F$2503,$A220))</f>
        <v/>
      </c>
      <c r="AC220" s="393" t="str">
        <f>IF(G220="","",SUMIFS(WORKSHEET_VC!AS$5:AS$73,WORKSHEET_VC!$AN$5:$AN$73,$G220))</f>
        <v/>
      </c>
      <c r="AD220" s="393" t="str">
        <f t="shared" si="65"/>
        <v/>
      </c>
      <c r="AE220" s="393" t="str">
        <f t="shared" si="66"/>
        <v/>
      </c>
      <c r="AF220" s="393" t="str">
        <f t="shared" si="67"/>
        <v/>
      </c>
      <c r="AG220" s="15"/>
      <c r="AM220" s="32" t="str">
        <f>IF(G220="","",COUNTIF(G200:G254,"&lt;"&amp;G220)+1)</f>
        <v/>
      </c>
      <c r="AN220" s="32" t="str">
        <f>IFERROR(RANK(T220,T200:T253,0)+(AM220/100),"")</f>
        <v/>
      </c>
      <c r="AO220" s="32" t="str">
        <f>IFERROR(RANK(AD220,AD200:AD253,1)+(AM220/100),"")</f>
        <v/>
      </c>
      <c r="AP220" s="32" t="str">
        <f>IFERROR(RANK(AE220,AE200:AE253,1)+(AM220/100),"")</f>
        <v/>
      </c>
      <c r="AR220" s="32" t="str">
        <f>IF(G220="","",COUNTIFS(C200:C253,C220,AM200:AM253,"&lt;"&amp;AM220)+1)</f>
        <v/>
      </c>
      <c r="AS220" s="32" t="str">
        <f>IF(G220="","",COUNTIFS(C200:C253,C220,AN200:AN253,"&lt;"&amp;AN220)+1)</f>
        <v/>
      </c>
      <c r="AT220" s="32" t="str">
        <f>IF(G220="","",COUNTIFS(C200:C253,C220,AO200:AO253,"&lt;"&amp;AO220)+1)</f>
        <v/>
      </c>
      <c r="AU220" s="32" t="str">
        <f>IF(G220="","",COUNTIFS(C200:C253,C220,AP200:AP253,"&lt;"&amp;AP220)+1)</f>
        <v/>
      </c>
      <c r="AV220" s="32" t="str">
        <f>IF(G220="","",SUMIF(AR199:AU199,$AV$3,AR220:AU220))</f>
        <v/>
      </c>
      <c r="AX220" s="32" t="str">
        <f>IF(G220="","",COUNTIFS(D200:D253,D220,AM200:AM253,"&lt;"&amp;AM220)+1)</f>
        <v/>
      </c>
      <c r="AY220" s="32" t="str">
        <f>IF(G220="","",COUNTIFS(D200:D253,D220,AN200:AN253,"&lt;"&amp;AN220)+1)</f>
        <v/>
      </c>
      <c r="AZ220" s="32" t="str">
        <f>IF(G220="","",COUNTIFS(D200:D253,D220,AO200:AO253,"&lt;"&amp;AO220)+1)</f>
        <v/>
      </c>
      <c r="BA220" s="32" t="str">
        <f>IF(G220="","",COUNTIFS(D200:D253,D220,AP200:AP253,"&lt;"&amp;AP220)+1)</f>
        <v/>
      </c>
      <c r="BB220" s="32" t="str">
        <f>IF(M220="","",SUMIF(AX199:BA199,$BB$3,AX220:BA220))</f>
        <v/>
      </c>
    </row>
    <row r="221" spans="1:54" x14ac:dyDescent="0.35">
      <c r="A221" t="str">
        <f t="shared" si="68"/>
        <v>Cars.com-</v>
      </c>
      <c r="B221" t="str">
        <f t="shared" si="69"/>
        <v/>
      </c>
      <c r="C221" t="str">
        <f>IFERROR(VLOOKUP(G221,KEY!$D$6:$F$76,2,),"")</f>
        <v/>
      </c>
      <c r="D221" t="str">
        <f>IFERROR(VLOOKUP(G221,KEY!$D$6:$F$76,3,),"")</f>
        <v/>
      </c>
      <c r="E221" t="str">
        <f t="shared" si="63"/>
        <v/>
      </c>
      <c r="F221" t="str">
        <f t="shared" si="64"/>
        <v/>
      </c>
      <c r="H221" s="386" t="str">
        <f>IF(G221="","",SUMIFS(INP_EOMDATA!I$4:I$2503,INP_EOMDATA!$F$4:$F$2503,$A221))</f>
        <v/>
      </c>
      <c r="I221" s="387" t="str">
        <f>IF(G221="","",SUMIFS(INP_EOMDATA!J$4:J$2503,INP_EOMDATA!$F$4:$F$2503,$A221))</f>
        <v/>
      </c>
      <c r="J221" s="388"/>
      <c r="K221" s="389"/>
      <c r="L221" s="387" t="str">
        <f>IF(G221="","",SUMIFS(INP_EOMDATA!K$4:K$2503,INP_EOMDATA!$F$4:$F$2503,$A221))</f>
        <v/>
      </c>
      <c r="M221" s="390" t="str">
        <f>IF(G221="","",SUMIFS(INP_EOMDATA!L$4:L$2503,INP_EOMDATA!$F$4:$F$2503,$A221))</f>
        <v/>
      </c>
      <c r="N221" s="391"/>
      <c r="O221" s="386" t="str">
        <f>IF(G221="","",SUMIFS(INP_EOMDATA!M$4:M$2503,INP_EOMDATA!$F$4:$F$2503,$A221))</f>
        <v/>
      </c>
      <c r="P221" s="387" t="str">
        <f>IF(G221="","",SUMIFS(INP_EOMDATA!N$4:N$2503,INP_EOMDATA!$F$4:$F$2503,$A221)-O221)</f>
        <v/>
      </c>
      <c r="Q221" s="387" t="str">
        <f>IF(G221="","",SUMIFS(INP_EOMDATA!O$4:O$2503,INP_EOMDATA!$F$4:$F$2503,$A221))</f>
        <v/>
      </c>
      <c r="R221" s="387" t="str">
        <f>IF(G221="","",SUMIFS(INP_EOMDATA!P$4:P$2503,INP_EOMDATA!$F$4:$F$2503,$A221))</f>
        <v/>
      </c>
      <c r="S221" s="387" t="str">
        <f>IF(G221="","",SUMIFS(INP_EOMDATA!Q$4:Q$2503,INP_EOMDATA!$F$4:$F$2503,$A221))</f>
        <v/>
      </c>
      <c r="T221" s="392" t="str">
        <f>IF(G221="","",SUMIFS(INP_EOMDATA!R$4:R$2503,INP_EOMDATA!$F$4:$F$2503,$A221))</f>
        <v/>
      </c>
      <c r="U221" s="386" t="str">
        <f>IF(G221="","",SUMIFS(INP_EOMDATA!S$4:S$2503,INP_EOMDATA!$F$4:$F$2503,$A221))</f>
        <v/>
      </c>
      <c r="V221" s="392" t="str">
        <f>IF(G221="","",SUMIFS(INP_EOMDATA!T$4:T$2503,INP_EOMDATA!$F$4:$F$2503,$A221))</f>
        <v/>
      </c>
      <c r="W221" s="387" t="str">
        <f>IF(G221="","",SUMIFS(INP_EOMDATA!U$4:U$2503,INP_EOMDATA!$F$4:$F$2503,$A221))</f>
        <v/>
      </c>
      <c r="X221" s="392" t="str">
        <f>IF(G221="","",SUMIFS(INP_EOMDATA!V$4:V$2503,INP_EOMDATA!$F$4:$F$2503,$A221))</f>
        <v/>
      </c>
      <c r="Y221" s="387" t="str">
        <f>IF(G221="","",SUMIFS(INP_EOMDATA!W$4:W$2503,INP_EOMDATA!$F$4:$F$2503,$A221))</f>
        <v/>
      </c>
      <c r="Z221" s="393" t="str">
        <f>IF(G221="","",SUMIFS(INP_EOMDATA!X$4:X$2503,INP_EOMDATA!$F$4:$F$2503,$A221))</f>
        <v/>
      </c>
      <c r="AA221" s="393" t="str">
        <f>IF(G221="","",SUMIFS(INP_EOMDATA!Y$4:Y$2503,INP_EOMDATA!$F$4:$F$2503,$A221))</f>
        <v/>
      </c>
      <c r="AB221" s="393" t="str">
        <f>IF(G221="","",SUMIFS(INP_EOMDATA!Z$4:Z$2503,INP_EOMDATA!$F$4:$F$2503,$A221))</f>
        <v/>
      </c>
      <c r="AC221" s="393" t="str">
        <f>IF(G221="","",SUMIFS(WORKSHEET_VC!AS$5:AS$73,WORKSHEET_VC!$AN$5:$AN$73,$G221))</f>
        <v/>
      </c>
      <c r="AD221" s="393" t="str">
        <f t="shared" si="65"/>
        <v/>
      </c>
      <c r="AE221" s="393" t="str">
        <f t="shared" si="66"/>
        <v/>
      </c>
      <c r="AF221" s="393" t="str">
        <f t="shared" si="67"/>
        <v/>
      </c>
      <c r="AG221" s="15"/>
      <c r="AM221" s="32" t="str">
        <f>IF(G221="","",COUNTIF(G200:G254,"&lt;"&amp;G221)+1)</f>
        <v/>
      </c>
      <c r="AN221" s="32" t="str">
        <f>IFERROR(RANK(T221,T200:T253,0)+(AM221/100),"")</f>
        <v/>
      </c>
      <c r="AO221" s="32" t="str">
        <f>IFERROR(RANK(AD221,AD200:AD253,1)+(AM221/100),"")</f>
        <v/>
      </c>
      <c r="AP221" s="32" t="str">
        <f>IFERROR(RANK(AE221,AE200:AE253,1)+(AM221/100),"")</f>
        <v/>
      </c>
      <c r="AR221" s="32" t="str">
        <f>IF(G221="","",COUNTIFS(C200:C253,C221,AM200:AM253,"&lt;"&amp;AM221)+1)</f>
        <v/>
      </c>
      <c r="AS221" s="32" t="str">
        <f>IF(G221="","",COUNTIFS(C200:C253,C221,AN200:AN253,"&lt;"&amp;AN221)+1)</f>
        <v/>
      </c>
      <c r="AT221" s="32" t="str">
        <f>IF(G221="","",COUNTIFS(C200:C253,C221,AO200:AO253,"&lt;"&amp;AO221)+1)</f>
        <v/>
      </c>
      <c r="AU221" s="32" t="str">
        <f>IF(G221="","",COUNTIFS(C200:C253,C221,AP200:AP253,"&lt;"&amp;AP221)+1)</f>
        <v/>
      </c>
      <c r="AV221" s="32" t="str">
        <f>IF(G221="","",SUMIF(AR199:AU199,$AV$3,AR221:AU221))</f>
        <v/>
      </c>
      <c r="AX221" s="32" t="str">
        <f>IF(G221="","",COUNTIFS(D200:D253,D221,AM200:AM253,"&lt;"&amp;AM221)+1)</f>
        <v/>
      </c>
      <c r="AY221" s="32" t="str">
        <f>IF(G221="","",COUNTIFS(D200:D253,D221,AN200:AN253,"&lt;"&amp;AN221)+1)</f>
        <v/>
      </c>
      <c r="AZ221" s="32" t="str">
        <f>IF(G221="","",COUNTIFS(D200:D253,D221,AO200:AO253,"&lt;"&amp;AO221)+1)</f>
        <v/>
      </c>
      <c r="BA221" s="32" t="str">
        <f>IF(G221="","",COUNTIFS(D200:D253,D221,AP200:AP253,"&lt;"&amp;AP221)+1)</f>
        <v/>
      </c>
      <c r="BB221" s="32" t="str">
        <f>IF(M221="","",SUMIF(AX199:BA199,$BB$3,AX221:BA221))</f>
        <v/>
      </c>
    </row>
    <row r="222" spans="1:54" x14ac:dyDescent="0.35">
      <c r="A222" t="str">
        <f t="shared" si="68"/>
        <v>Cars.com-</v>
      </c>
      <c r="B222" t="str">
        <f t="shared" si="69"/>
        <v/>
      </c>
      <c r="C222" t="str">
        <f>IFERROR(VLOOKUP(G222,KEY!$D$6:$F$76,2,),"")</f>
        <v/>
      </c>
      <c r="D222" t="str">
        <f>IFERROR(VLOOKUP(G222,KEY!$D$6:$F$76,3,),"")</f>
        <v/>
      </c>
      <c r="E222" t="str">
        <f t="shared" si="63"/>
        <v/>
      </c>
      <c r="F222" t="str">
        <f t="shared" si="64"/>
        <v/>
      </c>
      <c r="H222" s="386" t="str">
        <f>IF(G222="","",SUMIFS(INP_EOMDATA!I$4:I$2503,INP_EOMDATA!$F$4:$F$2503,$A222))</f>
        <v/>
      </c>
      <c r="I222" s="387" t="str">
        <f>IF(G222="","",SUMIFS(INP_EOMDATA!J$4:J$2503,INP_EOMDATA!$F$4:$F$2503,$A222))</f>
        <v/>
      </c>
      <c r="J222" s="388"/>
      <c r="K222" s="389"/>
      <c r="L222" s="387" t="str">
        <f>IF(G222="","",SUMIFS(INP_EOMDATA!K$4:K$2503,INP_EOMDATA!$F$4:$F$2503,$A222))</f>
        <v/>
      </c>
      <c r="M222" s="390" t="str">
        <f>IF(G222="","",SUMIFS(INP_EOMDATA!L$4:L$2503,INP_EOMDATA!$F$4:$F$2503,$A222))</f>
        <v/>
      </c>
      <c r="N222" s="391"/>
      <c r="O222" s="386" t="str">
        <f>IF(G222="","",SUMIFS(INP_EOMDATA!M$4:M$2503,INP_EOMDATA!$F$4:$F$2503,$A222))</f>
        <v/>
      </c>
      <c r="P222" s="387" t="str">
        <f>IF(G222="","",SUMIFS(INP_EOMDATA!N$4:N$2503,INP_EOMDATA!$F$4:$F$2503,$A222)-O222)</f>
        <v/>
      </c>
      <c r="Q222" s="387" t="str">
        <f>IF(G222="","",SUMIFS(INP_EOMDATA!O$4:O$2503,INP_EOMDATA!$F$4:$F$2503,$A222))</f>
        <v/>
      </c>
      <c r="R222" s="387" t="str">
        <f>IF(G222="","",SUMIFS(INP_EOMDATA!P$4:P$2503,INP_EOMDATA!$F$4:$F$2503,$A222))</f>
        <v/>
      </c>
      <c r="S222" s="387" t="str">
        <f>IF(G222="","",SUMIFS(INP_EOMDATA!Q$4:Q$2503,INP_EOMDATA!$F$4:$F$2503,$A222))</f>
        <v/>
      </c>
      <c r="T222" s="392" t="str">
        <f>IF(G222="","",SUMIFS(INP_EOMDATA!R$4:R$2503,INP_EOMDATA!$F$4:$F$2503,$A222))</f>
        <v/>
      </c>
      <c r="U222" s="386" t="str">
        <f>IF(G222="","",SUMIFS(INP_EOMDATA!S$4:S$2503,INP_EOMDATA!$F$4:$F$2503,$A222))</f>
        <v/>
      </c>
      <c r="V222" s="392" t="str">
        <f>IF(G222="","",SUMIFS(INP_EOMDATA!T$4:T$2503,INP_EOMDATA!$F$4:$F$2503,$A222))</f>
        <v/>
      </c>
      <c r="W222" s="387" t="str">
        <f>IF(G222="","",SUMIFS(INP_EOMDATA!U$4:U$2503,INP_EOMDATA!$F$4:$F$2503,$A222))</f>
        <v/>
      </c>
      <c r="X222" s="392" t="str">
        <f>IF(G222="","",SUMIFS(INP_EOMDATA!V$4:V$2503,INP_EOMDATA!$F$4:$F$2503,$A222))</f>
        <v/>
      </c>
      <c r="Y222" s="387" t="str">
        <f>IF(G222="","",SUMIFS(INP_EOMDATA!W$4:W$2503,INP_EOMDATA!$F$4:$F$2503,$A222))</f>
        <v/>
      </c>
      <c r="Z222" s="393" t="str">
        <f>IF(G222="","",SUMIFS(INP_EOMDATA!X$4:X$2503,INP_EOMDATA!$F$4:$F$2503,$A222))</f>
        <v/>
      </c>
      <c r="AA222" s="393" t="str">
        <f>IF(G222="","",SUMIFS(INP_EOMDATA!Y$4:Y$2503,INP_EOMDATA!$F$4:$F$2503,$A222))</f>
        <v/>
      </c>
      <c r="AB222" s="393" t="str">
        <f>IF(G222="","",SUMIFS(INP_EOMDATA!Z$4:Z$2503,INP_EOMDATA!$F$4:$F$2503,$A222))</f>
        <v/>
      </c>
      <c r="AC222" s="393" t="str">
        <f>IF(G222="","",SUMIFS(WORKSHEET_VC!AS$5:AS$73,WORKSHEET_VC!$AN$5:$AN$73,$G222))</f>
        <v/>
      </c>
      <c r="AD222" s="393" t="str">
        <f t="shared" si="65"/>
        <v/>
      </c>
      <c r="AE222" s="393" t="str">
        <f t="shared" si="66"/>
        <v/>
      </c>
      <c r="AF222" s="393" t="str">
        <f t="shared" si="67"/>
        <v/>
      </c>
      <c r="AG222" s="15"/>
      <c r="AM222" s="32" t="str">
        <f>IF(G222="","",COUNTIF(G200:G254,"&lt;"&amp;G222)+1)</f>
        <v/>
      </c>
      <c r="AN222" s="32" t="str">
        <f>IFERROR(RANK(T222,T200:T253,0)+(AM222/100),"")</f>
        <v/>
      </c>
      <c r="AO222" s="32" t="str">
        <f>IFERROR(RANK(AD222,AD200:AD253,1)+(AM222/100),"")</f>
        <v/>
      </c>
      <c r="AP222" s="32" t="str">
        <f>IFERROR(RANK(AE222,AE200:AE253,1)+(AM222/100),"")</f>
        <v/>
      </c>
      <c r="AR222" s="32" t="str">
        <f>IF(G222="","",COUNTIFS(C200:C253,C222,AM200:AM253,"&lt;"&amp;AM222)+1)</f>
        <v/>
      </c>
      <c r="AS222" s="32" t="str">
        <f>IF(G222="","",COUNTIFS(C200:C253,C222,AN200:AN253,"&lt;"&amp;AN222)+1)</f>
        <v/>
      </c>
      <c r="AT222" s="32" t="str">
        <f>IF(G222="","",COUNTIFS(C200:C253,C222,AO200:AO253,"&lt;"&amp;AO222)+1)</f>
        <v/>
      </c>
      <c r="AU222" s="32" t="str">
        <f>IF(G222="","",COUNTIFS(C200:C253,C222,AP200:AP253,"&lt;"&amp;AP222)+1)</f>
        <v/>
      </c>
      <c r="AV222" s="32" t="str">
        <f>IF(G222="","",SUMIF(AR199:AU199,$AV$3,AR222:AU222))</f>
        <v/>
      </c>
      <c r="AX222" s="32" t="str">
        <f>IF(G222="","",COUNTIFS(D200:D253,D222,AM200:AM253,"&lt;"&amp;AM222)+1)</f>
        <v/>
      </c>
      <c r="AY222" s="32" t="str">
        <f>IF(G222="","",COUNTIFS(D200:D253,D222,AN200:AN253,"&lt;"&amp;AN222)+1)</f>
        <v/>
      </c>
      <c r="AZ222" s="32" t="str">
        <f>IF(G222="","",COUNTIFS(D200:D253,D222,AO200:AO253,"&lt;"&amp;AO222)+1)</f>
        <v/>
      </c>
      <c r="BA222" s="32" t="str">
        <f>IF(G222="","",COUNTIFS(D200:D253,D222,AP200:AP253,"&lt;"&amp;AP222)+1)</f>
        <v/>
      </c>
      <c r="BB222" s="32" t="str">
        <f>IF(M222="","",SUMIF(AX199:BA199,$BB$3,AX222:BA222))</f>
        <v/>
      </c>
    </row>
    <row r="223" spans="1:54" x14ac:dyDescent="0.35">
      <c r="A223" t="str">
        <f t="shared" si="68"/>
        <v>Cars.com-</v>
      </c>
      <c r="B223" t="str">
        <f t="shared" si="69"/>
        <v/>
      </c>
      <c r="C223" t="str">
        <f>IFERROR(VLOOKUP(G223,KEY!$D$6:$F$76,2,),"")</f>
        <v/>
      </c>
      <c r="D223" t="str">
        <f>IFERROR(VLOOKUP(G223,KEY!$D$6:$F$76,3,),"")</f>
        <v/>
      </c>
      <c r="E223" t="str">
        <f t="shared" si="63"/>
        <v/>
      </c>
      <c r="F223" t="str">
        <f t="shared" si="64"/>
        <v/>
      </c>
      <c r="H223" s="386" t="str">
        <f>IF(G223="","",SUMIFS(INP_EOMDATA!I$4:I$2503,INP_EOMDATA!$F$4:$F$2503,$A223))</f>
        <v/>
      </c>
      <c r="I223" s="387" t="str">
        <f>IF(G223="","",SUMIFS(INP_EOMDATA!J$4:J$2503,INP_EOMDATA!$F$4:$F$2503,$A223))</f>
        <v/>
      </c>
      <c r="J223" s="388"/>
      <c r="K223" s="389"/>
      <c r="L223" s="387" t="str">
        <f>IF(G223="","",SUMIFS(INP_EOMDATA!K$4:K$2503,INP_EOMDATA!$F$4:$F$2503,$A223))</f>
        <v/>
      </c>
      <c r="M223" s="390" t="str">
        <f>IF(G223="","",SUMIFS(INP_EOMDATA!L$4:L$2503,INP_EOMDATA!$F$4:$F$2503,$A223))</f>
        <v/>
      </c>
      <c r="N223" s="391"/>
      <c r="O223" s="386" t="str">
        <f>IF(G223="","",SUMIFS(INP_EOMDATA!M$4:M$2503,INP_EOMDATA!$F$4:$F$2503,$A223))</f>
        <v/>
      </c>
      <c r="P223" s="387" t="str">
        <f>IF(G223="","",SUMIFS(INP_EOMDATA!N$4:N$2503,INP_EOMDATA!$F$4:$F$2503,$A223)-O223)</f>
        <v/>
      </c>
      <c r="Q223" s="387" t="str">
        <f>IF(G223="","",SUMIFS(INP_EOMDATA!O$4:O$2503,INP_EOMDATA!$F$4:$F$2503,$A223))</f>
        <v/>
      </c>
      <c r="R223" s="387" t="str">
        <f>IF(G223="","",SUMIFS(INP_EOMDATA!P$4:P$2503,INP_EOMDATA!$F$4:$F$2503,$A223))</f>
        <v/>
      </c>
      <c r="S223" s="387" t="str">
        <f>IF(G223="","",SUMIFS(INP_EOMDATA!Q$4:Q$2503,INP_EOMDATA!$F$4:$F$2503,$A223))</f>
        <v/>
      </c>
      <c r="T223" s="392" t="str">
        <f>IF(G223="","",SUMIFS(INP_EOMDATA!R$4:R$2503,INP_EOMDATA!$F$4:$F$2503,$A223))</f>
        <v/>
      </c>
      <c r="U223" s="386" t="str">
        <f>IF(G223="","",SUMIFS(INP_EOMDATA!S$4:S$2503,INP_EOMDATA!$F$4:$F$2503,$A223))</f>
        <v/>
      </c>
      <c r="V223" s="392" t="str">
        <f>IF(G223="","",SUMIFS(INP_EOMDATA!T$4:T$2503,INP_EOMDATA!$F$4:$F$2503,$A223))</f>
        <v/>
      </c>
      <c r="W223" s="387" t="str">
        <f>IF(G223="","",SUMIFS(INP_EOMDATA!U$4:U$2503,INP_EOMDATA!$F$4:$F$2503,$A223))</f>
        <v/>
      </c>
      <c r="X223" s="392" t="str">
        <f>IF(G223="","",SUMIFS(INP_EOMDATA!V$4:V$2503,INP_EOMDATA!$F$4:$F$2503,$A223))</f>
        <v/>
      </c>
      <c r="Y223" s="387" t="str">
        <f>IF(G223="","",SUMIFS(INP_EOMDATA!W$4:W$2503,INP_EOMDATA!$F$4:$F$2503,$A223))</f>
        <v/>
      </c>
      <c r="Z223" s="393" t="str">
        <f>IF(G223="","",SUMIFS(INP_EOMDATA!X$4:X$2503,INP_EOMDATA!$F$4:$F$2503,$A223))</f>
        <v/>
      </c>
      <c r="AA223" s="393" t="str">
        <f>IF(G223="","",SUMIFS(INP_EOMDATA!Y$4:Y$2503,INP_EOMDATA!$F$4:$F$2503,$A223))</f>
        <v/>
      </c>
      <c r="AB223" s="393" t="str">
        <f>IF(G223="","",SUMIFS(INP_EOMDATA!Z$4:Z$2503,INP_EOMDATA!$F$4:$F$2503,$A223))</f>
        <v/>
      </c>
      <c r="AC223" s="393" t="str">
        <f>IF(G223="","",SUMIFS(WORKSHEET_VC!AS$5:AS$73,WORKSHEET_VC!$AN$5:$AN$73,$G223))</f>
        <v/>
      </c>
      <c r="AD223" s="393" t="str">
        <f t="shared" si="65"/>
        <v/>
      </c>
      <c r="AE223" s="393" t="str">
        <f t="shared" si="66"/>
        <v/>
      </c>
      <c r="AF223" s="393" t="str">
        <f t="shared" si="67"/>
        <v/>
      </c>
      <c r="AG223" s="15"/>
      <c r="AM223" s="32" t="str">
        <f>IF(G223="","",COUNTIF(G200:G254,"&lt;"&amp;G223)+1)</f>
        <v/>
      </c>
      <c r="AN223" s="32" t="str">
        <f>IFERROR(RANK(T223,T200:T253,0)+(AM223/100),"")</f>
        <v/>
      </c>
      <c r="AO223" s="32" t="str">
        <f>IFERROR(RANK(AD223,AD200:AD253,1)+(AM223/100),"")</f>
        <v/>
      </c>
      <c r="AP223" s="32" t="str">
        <f>IFERROR(RANK(AE223,AE200:AE253,1)+(AM223/100),"")</f>
        <v/>
      </c>
      <c r="AR223" s="32" t="str">
        <f>IF(G223="","",COUNTIFS(C200:C253,C223,AM200:AM253,"&lt;"&amp;AM223)+1)</f>
        <v/>
      </c>
      <c r="AS223" s="32" t="str">
        <f>IF(G223="","",COUNTIFS(C200:C253,C223,AN200:AN253,"&lt;"&amp;AN223)+1)</f>
        <v/>
      </c>
      <c r="AT223" s="32" t="str">
        <f>IF(G223="","",COUNTIFS(C200:C253,C223,AO200:AO253,"&lt;"&amp;AO223)+1)</f>
        <v/>
      </c>
      <c r="AU223" s="32" t="str">
        <f>IF(G223="","",COUNTIFS(C200:C253,C223,AP200:AP253,"&lt;"&amp;AP223)+1)</f>
        <v/>
      </c>
      <c r="AV223" s="32" t="str">
        <f>IF(G223="","",SUMIF(AR199:AU199,$AV$3,AR223:AU223))</f>
        <v/>
      </c>
      <c r="AX223" s="32" t="str">
        <f>IF(G223="","",COUNTIFS(D200:D253,D223,AM200:AM253,"&lt;"&amp;AM223)+1)</f>
        <v/>
      </c>
      <c r="AY223" s="32" t="str">
        <f>IF(G223="","",COUNTIFS(D200:D253,D223,AN200:AN253,"&lt;"&amp;AN223)+1)</f>
        <v/>
      </c>
      <c r="AZ223" s="32" t="str">
        <f>IF(G223="","",COUNTIFS(D200:D253,D223,AO200:AO253,"&lt;"&amp;AO223)+1)</f>
        <v/>
      </c>
      <c r="BA223" s="32" t="str">
        <f>IF(G223="","",COUNTIFS(D200:D253,D223,AP200:AP253,"&lt;"&amp;AP223)+1)</f>
        <v/>
      </c>
      <c r="BB223" s="32" t="str">
        <f>IF(M223="","",SUMIF(AX199:BA199,$BB$3,AX223:BA223))</f>
        <v/>
      </c>
    </row>
    <row r="224" spans="1:54" x14ac:dyDescent="0.35">
      <c r="A224" t="str">
        <f t="shared" si="68"/>
        <v>Cars.com-</v>
      </c>
      <c r="B224" t="str">
        <f t="shared" si="69"/>
        <v/>
      </c>
      <c r="C224" t="str">
        <f>IFERROR(VLOOKUP(G224,KEY!$D$6:$F$76,2,),"")</f>
        <v/>
      </c>
      <c r="D224" t="str">
        <f>IFERROR(VLOOKUP(G224,KEY!$D$6:$F$76,3,),"")</f>
        <v/>
      </c>
      <c r="E224" t="str">
        <f t="shared" si="63"/>
        <v/>
      </c>
      <c r="F224" t="str">
        <f t="shared" si="64"/>
        <v/>
      </c>
      <c r="H224" s="386" t="str">
        <f>IF(G224="","",SUMIFS(INP_EOMDATA!I$4:I$2503,INP_EOMDATA!$F$4:$F$2503,$A224))</f>
        <v/>
      </c>
      <c r="I224" s="387" t="str">
        <f>IF(G224="","",SUMIFS(INP_EOMDATA!J$4:J$2503,INP_EOMDATA!$F$4:$F$2503,$A224))</f>
        <v/>
      </c>
      <c r="J224" s="388"/>
      <c r="K224" s="389"/>
      <c r="L224" s="387" t="str">
        <f>IF(G224="","",SUMIFS(INP_EOMDATA!K$4:K$2503,INP_EOMDATA!$F$4:$F$2503,$A224))</f>
        <v/>
      </c>
      <c r="M224" s="390" t="str">
        <f>IF(G224="","",SUMIFS(INP_EOMDATA!L$4:L$2503,INP_EOMDATA!$F$4:$F$2503,$A224))</f>
        <v/>
      </c>
      <c r="N224" s="391"/>
      <c r="O224" s="386" t="str">
        <f>IF(G224="","",SUMIFS(INP_EOMDATA!M$4:M$2503,INP_EOMDATA!$F$4:$F$2503,$A224))</f>
        <v/>
      </c>
      <c r="P224" s="387" t="str">
        <f>IF(G224="","",SUMIFS(INP_EOMDATA!N$4:N$2503,INP_EOMDATA!$F$4:$F$2503,$A224)-O224)</f>
        <v/>
      </c>
      <c r="Q224" s="387" t="str">
        <f>IF(G224="","",SUMIFS(INP_EOMDATA!O$4:O$2503,INP_EOMDATA!$F$4:$F$2503,$A224))</f>
        <v/>
      </c>
      <c r="R224" s="387" t="str">
        <f>IF(G224="","",SUMIFS(INP_EOMDATA!P$4:P$2503,INP_EOMDATA!$F$4:$F$2503,$A224))</f>
        <v/>
      </c>
      <c r="S224" s="387" t="str">
        <f>IF(G224="","",SUMIFS(INP_EOMDATA!Q$4:Q$2503,INP_EOMDATA!$F$4:$F$2503,$A224))</f>
        <v/>
      </c>
      <c r="T224" s="392" t="str">
        <f>IF(G224="","",SUMIFS(INP_EOMDATA!R$4:R$2503,INP_EOMDATA!$F$4:$F$2503,$A224))</f>
        <v/>
      </c>
      <c r="U224" s="386" t="str">
        <f>IF(G224="","",SUMIFS(INP_EOMDATA!S$4:S$2503,INP_EOMDATA!$F$4:$F$2503,$A224))</f>
        <v/>
      </c>
      <c r="V224" s="392" t="str">
        <f>IF(G224="","",SUMIFS(INP_EOMDATA!T$4:T$2503,INP_EOMDATA!$F$4:$F$2503,$A224))</f>
        <v/>
      </c>
      <c r="W224" s="387" t="str">
        <f>IF(G224="","",SUMIFS(INP_EOMDATA!U$4:U$2503,INP_EOMDATA!$F$4:$F$2503,$A224))</f>
        <v/>
      </c>
      <c r="X224" s="392" t="str">
        <f>IF(G224="","",SUMIFS(INP_EOMDATA!V$4:V$2503,INP_EOMDATA!$F$4:$F$2503,$A224))</f>
        <v/>
      </c>
      <c r="Y224" s="387" t="str">
        <f>IF(G224="","",SUMIFS(INP_EOMDATA!W$4:W$2503,INP_EOMDATA!$F$4:$F$2503,$A224))</f>
        <v/>
      </c>
      <c r="Z224" s="393" t="str">
        <f>IF(G224="","",SUMIFS(INP_EOMDATA!X$4:X$2503,INP_EOMDATA!$F$4:$F$2503,$A224))</f>
        <v/>
      </c>
      <c r="AA224" s="393" t="str">
        <f>IF(G224="","",SUMIFS(INP_EOMDATA!Y$4:Y$2503,INP_EOMDATA!$F$4:$F$2503,$A224))</f>
        <v/>
      </c>
      <c r="AB224" s="393" t="str">
        <f>IF(G224="","",SUMIFS(INP_EOMDATA!Z$4:Z$2503,INP_EOMDATA!$F$4:$F$2503,$A224))</f>
        <v/>
      </c>
      <c r="AC224" s="393" t="str">
        <f>IF(G224="","",SUMIFS(WORKSHEET_VC!AS$5:AS$73,WORKSHEET_VC!$AN$5:$AN$73,$G224))</f>
        <v/>
      </c>
      <c r="AD224" s="393" t="str">
        <f t="shared" si="65"/>
        <v/>
      </c>
      <c r="AE224" s="393" t="str">
        <f t="shared" si="66"/>
        <v/>
      </c>
      <c r="AF224" s="393" t="str">
        <f t="shared" si="67"/>
        <v/>
      </c>
      <c r="AG224" s="15"/>
      <c r="AM224" s="32" t="str">
        <f>IF(G224="","",COUNTIF(G200:G254,"&lt;"&amp;G224)+1)</f>
        <v/>
      </c>
      <c r="AN224" s="32" t="str">
        <f>IFERROR(RANK(T224,T200:T253,0)+(AM224/100),"")</f>
        <v/>
      </c>
      <c r="AO224" s="32" t="str">
        <f>IFERROR(RANK(AD224,AD200:AD253,1)+(AM224/100),"")</f>
        <v/>
      </c>
      <c r="AP224" s="32" t="str">
        <f>IFERROR(RANK(AE224,AE200:AE253,1)+(AM224/100),"")</f>
        <v/>
      </c>
      <c r="AR224" s="32" t="str">
        <f>IF(G224="","",COUNTIFS(C200:C253,C224,AM200:AM253,"&lt;"&amp;AM224)+1)</f>
        <v/>
      </c>
      <c r="AS224" s="32" t="str">
        <f>IF(G224="","",COUNTIFS(C200:C253,C224,AN200:AN253,"&lt;"&amp;AN224)+1)</f>
        <v/>
      </c>
      <c r="AT224" s="32" t="str">
        <f>IF(G224="","",COUNTIFS(C200:C253,C224,AO200:AO253,"&lt;"&amp;AO224)+1)</f>
        <v/>
      </c>
      <c r="AU224" s="32" t="str">
        <f>IF(G224="","",COUNTIFS(C200:C253,C224,AP200:AP253,"&lt;"&amp;AP224)+1)</f>
        <v/>
      </c>
      <c r="AV224" s="32" t="str">
        <f>IF(G224="","",SUMIF(AR199:AU199,$AV$3,AR224:AU224))</f>
        <v/>
      </c>
      <c r="AX224" s="32" t="str">
        <f>IF(G224="","",COUNTIFS(D200:D253,D224,AM200:AM253,"&lt;"&amp;AM224)+1)</f>
        <v/>
      </c>
      <c r="AY224" s="32" t="str">
        <f>IF(G224="","",COUNTIFS(D200:D253,D224,AN200:AN253,"&lt;"&amp;AN224)+1)</f>
        <v/>
      </c>
      <c r="AZ224" s="32" t="str">
        <f>IF(G224="","",COUNTIFS(D200:D253,D224,AO200:AO253,"&lt;"&amp;AO224)+1)</f>
        <v/>
      </c>
      <c r="BA224" s="32" t="str">
        <f>IF(G224="","",COUNTIFS(D200:D253,D224,AP200:AP253,"&lt;"&amp;AP224)+1)</f>
        <v/>
      </c>
      <c r="BB224" s="32" t="str">
        <f>IF(M224="","",SUMIF(AX199:BA199,$BB$3,AX224:BA224))</f>
        <v/>
      </c>
    </row>
    <row r="225" spans="1:54" x14ac:dyDescent="0.35">
      <c r="A225" t="str">
        <f t="shared" si="68"/>
        <v>Cars.com-</v>
      </c>
      <c r="B225" t="str">
        <f t="shared" si="69"/>
        <v/>
      </c>
      <c r="C225" t="str">
        <f>IFERROR(VLOOKUP(G225,KEY!$D$6:$F$76,2,),"")</f>
        <v/>
      </c>
      <c r="D225" t="str">
        <f>IFERROR(VLOOKUP(G225,KEY!$D$6:$F$76,3,),"")</f>
        <v/>
      </c>
      <c r="E225" t="str">
        <f t="shared" si="63"/>
        <v/>
      </c>
      <c r="F225" t="str">
        <f t="shared" si="64"/>
        <v/>
      </c>
      <c r="H225" s="386" t="str">
        <f>IF(G225="","",SUMIFS(INP_EOMDATA!I$4:I$2503,INP_EOMDATA!$F$4:$F$2503,$A225))</f>
        <v/>
      </c>
      <c r="I225" s="387" t="str">
        <f>IF(G225="","",SUMIFS(INP_EOMDATA!J$4:J$2503,INP_EOMDATA!$F$4:$F$2503,$A225))</f>
        <v/>
      </c>
      <c r="J225" s="388"/>
      <c r="K225" s="389"/>
      <c r="L225" s="387" t="str">
        <f>IF(G225="","",SUMIFS(INP_EOMDATA!K$4:K$2503,INP_EOMDATA!$F$4:$F$2503,$A225))</f>
        <v/>
      </c>
      <c r="M225" s="390" t="str">
        <f>IF(G225="","",SUMIFS(INP_EOMDATA!L$4:L$2503,INP_EOMDATA!$F$4:$F$2503,$A225))</f>
        <v/>
      </c>
      <c r="N225" s="391"/>
      <c r="O225" s="386" t="str">
        <f>IF(G225="","",SUMIFS(INP_EOMDATA!M$4:M$2503,INP_EOMDATA!$F$4:$F$2503,$A225))</f>
        <v/>
      </c>
      <c r="P225" s="387" t="str">
        <f>IF(G225="","",SUMIFS(INP_EOMDATA!N$4:N$2503,INP_EOMDATA!$F$4:$F$2503,$A225)-O225)</f>
        <v/>
      </c>
      <c r="Q225" s="387" t="str">
        <f>IF(G225="","",SUMIFS(INP_EOMDATA!O$4:O$2503,INP_EOMDATA!$F$4:$F$2503,$A225))</f>
        <v/>
      </c>
      <c r="R225" s="387" t="str">
        <f>IF(G225="","",SUMIFS(INP_EOMDATA!P$4:P$2503,INP_EOMDATA!$F$4:$F$2503,$A225))</f>
        <v/>
      </c>
      <c r="S225" s="387" t="str">
        <f>IF(G225="","",SUMIFS(INP_EOMDATA!Q$4:Q$2503,INP_EOMDATA!$F$4:$F$2503,$A225))</f>
        <v/>
      </c>
      <c r="T225" s="392" t="str">
        <f>IF(G225="","",SUMIFS(INP_EOMDATA!R$4:R$2503,INP_EOMDATA!$F$4:$F$2503,$A225))</f>
        <v/>
      </c>
      <c r="U225" s="386" t="str">
        <f>IF(G225="","",SUMIFS(INP_EOMDATA!S$4:S$2503,INP_EOMDATA!$F$4:$F$2503,$A225))</f>
        <v/>
      </c>
      <c r="V225" s="392" t="str">
        <f>IF(G225="","",SUMIFS(INP_EOMDATA!T$4:T$2503,INP_EOMDATA!$F$4:$F$2503,$A225))</f>
        <v/>
      </c>
      <c r="W225" s="387" t="str">
        <f>IF(G225="","",SUMIFS(INP_EOMDATA!U$4:U$2503,INP_EOMDATA!$F$4:$F$2503,$A225))</f>
        <v/>
      </c>
      <c r="X225" s="392" t="str">
        <f>IF(G225="","",SUMIFS(INP_EOMDATA!V$4:V$2503,INP_EOMDATA!$F$4:$F$2503,$A225))</f>
        <v/>
      </c>
      <c r="Y225" s="387" t="str">
        <f>IF(G225="","",SUMIFS(INP_EOMDATA!W$4:W$2503,INP_EOMDATA!$F$4:$F$2503,$A225))</f>
        <v/>
      </c>
      <c r="Z225" s="393" t="str">
        <f>IF(G225="","",SUMIFS(INP_EOMDATA!X$4:X$2503,INP_EOMDATA!$F$4:$F$2503,$A225))</f>
        <v/>
      </c>
      <c r="AA225" s="393" t="str">
        <f>IF(G225="","",SUMIFS(INP_EOMDATA!Y$4:Y$2503,INP_EOMDATA!$F$4:$F$2503,$A225))</f>
        <v/>
      </c>
      <c r="AB225" s="393" t="str">
        <f>IF(G225="","",SUMIFS(INP_EOMDATA!Z$4:Z$2503,INP_EOMDATA!$F$4:$F$2503,$A225))</f>
        <v/>
      </c>
      <c r="AC225" s="393" t="str">
        <f>IF(G225="","",SUMIFS(WORKSHEET_VC!AS$5:AS$73,WORKSHEET_VC!$AN$5:$AN$73,$G225))</f>
        <v/>
      </c>
      <c r="AD225" s="393" t="str">
        <f t="shared" si="65"/>
        <v/>
      </c>
      <c r="AE225" s="393" t="str">
        <f t="shared" si="66"/>
        <v/>
      </c>
      <c r="AF225" s="393" t="str">
        <f t="shared" si="67"/>
        <v/>
      </c>
      <c r="AG225" s="15"/>
      <c r="AM225" s="32" t="str">
        <f>IF(G225="","",COUNTIF(G200:G254,"&lt;"&amp;G225)+1)</f>
        <v/>
      </c>
      <c r="AN225" s="32" t="str">
        <f>IFERROR(RANK(T225,T200:T253,0)+(AM225/100),"")</f>
        <v/>
      </c>
      <c r="AO225" s="32" t="str">
        <f>IFERROR(RANK(AD225,AD200:AD253,1)+(AM225/100),"")</f>
        <v/>
      </c>
      <c r="AP225" s="32" t="str">
        <f>IFERROR(RANK(AE225,AE200:AE253,1)+(AM225/100),"")</f>
        <v/>
      </c>
      <c r="AR225" s="32" t="str">
        <f>IF(G225="","",COUNTIFS(C200:C253,C225,AM200:AM253,"&lt;"&amp;AM225)+1)</f>
        <v/>
      </c>
      <c r="AS225" s="32" t="str">
        <f>IF(G225="","",COUNTIFS(C200:C253,C225,AN200:AN253,"&lt;"&amp;AN225)+1)</f>
        <v/>
      </c>
      <c r="AT225" s="32" t="str">
        <f>IF(G225="","",COUNTIFS(C200:C253,C225,AO200:AO253,"&lt;"&amp;AO225)+1)</f>
        <v/>
      </c>
      <c r="AU225" s="32" t="str">
        <f>IF(G225="","",COUNTIFS(C200:C253,C225,AP200:AP253,"&lt;"&amp;AP225)+1)</f>
        <v/>
      </c>
      <c r="AV225" s="32" t="str">
        <f>IF(G225="","",SUMIF(AR199:AU199,$AV$3,AR225:AU225))</f>
        <v/>
      </c>
      <c r="AX225" s="32" t="str">
        <f>IF(G225="","",COUNTIFS(D200:D253,D225,AM200:AM253,"&lt;"&amp;AM225)+1)</f>
        <v/>
      </c>
      <c r="AY225" s="32" t="str">
        <f>IF(G225="","",COUNTIFS(D200:D253,D225,AN200:AN253,"&lt;"&amp;AN225)+1)</f>
        <v/>
      </c>
      <c r="AZ225" s="32" t="str">
        <f>IF(G225="","",COUNTIFS(D200:D253,D225,AO200:AO253,"&lt;"&amp;AO225)+1)</f>
        <v/>
      </c>
      <c r="BA225" s="32" t="str">
        <f>IF(G225="","",COUNTIFS(D200:D253,D225,AP200:AP253,"&lt;"&amp;AP225)+1)</f>
        <v/>
      </c>
      <c r="BB225" s="32" t="str">
        <f>IF(M225="","",SUMIF(AX199:BA199,$BB$3,AX225:BA225))</f>
        <v/>
      </c>
    </row>
    <row r="226" spans="1:54" x14ac:dyDescent="0.35">
      <c r="A226" t="str">
        <f t="shared" si="68"/>
        <v>Cars.com-</v>
      </c>
      <c r="B226" t="str">
        <f t="shared" si="69"/>
        <v/>
      </c>
      <c r="C226" t="str">
        <f>IFERROR(VLOOKUP(G226,KEY!$D$6:$F$76,2,),"")</f>
        <v/>
      </c>
      <c r="D226" t="str">
        <f>IFERROR(VLOOKUP(G226,KEY!$D$6:$F$76,3,),"")</f>
        <v/>
      </c>
      <c r="E226" t="str">
        <f t="shared" si="63"/>
        <v/>
      </c>
      <c r="F226" t="str">
        <f t="shared" si="64"/>
        <v/>
      </c>
      <c r="H226" s="386" t="str">
        <f>IF(G226="","",SUMIFS(INP_EOMDATA!I$4:I$2503,INP_EOMDATA!$F$4:$F$2503,$A226))</f>
        <v/>
      </c>
      <c r="I226" s="387" t="str">
        <f>IF(G226="","",SUMIFS(INP_EOMDATA!J$4:J$2503,INP_EOMDATA!$F$4:$F$2503,$A226))</f>
        <v/>
      </c>
      <c r="J226" s="388"/>
      <c r="K226" s="389"/>
      <c r="L226" s="387" t="str">
        <f>IF(G226="","",SUMIFS(INP_EOMDATA!K$4:K$2503,INP_EOMDATA!$F$4:$F$2503,$A226))</f>
        <v/>
      </c>
      <c r="M226" s="390" t="str">
        <f>IF(G226="","",SUMIFS(INP_EOMDATA!L$4:L$2503,INP_EOMDATA!$F$4:$F$2503,$A226))</f>
        <v/>
      </c>
      <c r="N226" s="391"/>
      <c r="O226" s="386" t="str">
        <f>IF(G226="","",SUMIFS(INP_EOMDATA!M$4:M$2503,INP_EOMDATA!$F$4:$F$2503,$A226))</f>
        <v/>
      </c>
      <c r="P226" s="387" t="str">
        <f>IF(G226="","",SUMIFS(INP_EOMDATA!N$4:N$2503,INP_EOMDATA!$F$4:$F$2503,$A226)-O226)</f>
        <v/>
      </c>
      <c r="Q226" s="387" t="str">
        <f>IF(G226="","",SUMIFS(INP_EOMDATA!O$4:O$2503,INP_EOMDATA!$F$4:$F$2503,$A226))</f>
        <v/>
      </c>
      <c r="R226" s="387" t="str">
        <f>IF(G226="","",SUMIFS(INP_EOMDATA!P$4:P$2503,INP_EOMDATA!$F$4:$F$2503,$A226))</f>
        <v/>
      </c>
      <c r="S226" s="387" t="str">
        <f>IF(G226="","",SUMIFS(INP_EOMDATA!Q$4:Q$2503,INP_EOMDATA!$F$4:$F$2503,$A226))</f>
        <v/>
      </c>
      <c r="T226" s="392" t="str">
        <f>IF(G226="","",SUMIFS(INP_EOMDATA!R$4:R$2503,INP_EOMDATA!$F$4:$F$2503,$A226))</f>
        <v/>
      </c>
      <c r="U226" s="386" t="str">
        <f>IF(G226="","",SUMIFS(INP_EOMDATA!S$4:S$2503,INP_EOMDATA!$F$4:$F$2503,$A226))</f>
        <v/>
      </c>
      <c r="V226" s="392" t="str">
        <f>IF(G226="","",SUMIFS(INP_EOMDATA!T$4:T$2503,INP_EOMDATA!$F$4:$F$2503,$A226))</f>
        <v/>
      </c>
      <c r="W226" s="387" t="str">
        <f>IF(G226="","",SUMIFS(INP_EOMDATA!U$4:U$2503,INP_EOMDATA!$F$4:$F$2503,$A226))</f>
        <v/>
      </c>
      <c r="X226" s="392" t="str">
        <f>IF(G226="","",SUMIFS(INP_EOMDATA!V$4:V$2503,INP_EOMDATA!$F$4:$F$2503,$A226))</f>
        <v/>
      </c>
      <c r="Y226" s="387" t="str">
        <f>IF(G226="","",SUMIFS(INP_EOMDATA!W$4:W$2503,INP_EOMDATA!$F$4:$F$2503,$A226))</f>
        <v/>
      </c>
      <c r="Z226" s="393" t="str">
        <f>IF(G226="","",SUMIFS(INP_EOMDATA!X$4:X$2503,INP_EOMDATA!$F$4:$F$2503,$A226))</f>
        <v/>
      </c>
      <c r="AA226" s="393" t="str">
        <f>IF(G226="","",SUMIFS(INP_EOMDATA!Y$4:Y$2503,INP_EOMDATA!$F$4:$F$2503,$A226))</f>
        <v/>
      </c>
      <c r="AB226" s="393" t="str">
        <f>IF(G226="","",SUMIFS(INP_EOMDATA!Z$4:Z$2503,INP_EOMDATA!$F$4:$F$2503,$A226))</f>
        <v/>
      </c>
      <c r="AC226" s="393" t="str">
        <f>IF(G226="","",SUMIFS(WORKSHEET_VC!AS$5:AS$73,WORKSHEET_VC!$AN$5:$AN$73,$G226))</f>
        <v/>
      </c>
      <c r="AD226" s="393" t="str">
        <f t="shared" si="65"/>
        <v/>
      </c>
      <c r="AE226" s="393" t="str">
        <f t="shared" si="66"/>
        <v/>
      </c>
      <c r="AF226" s="393" t="str">
        <f t="shared" si="67"/>
        <v/>
      </c>
      <c r="AG226" s="15"/>
      <c r="AM226" s="32" t="str">
        <f>IF(G226="","",COUNTIF(G200:G254,"&lt;"&amp;G226)+1)</f>
        <v/>
      </c>
      <c r="AN226" s="32" t="str">
        <f>IFERROR(RANK(T226,T200:T253,0)+(AM226/100),"")</f>
        <v/>
      </c>
      <c r="AO226" s="32" t="str">
        <f>IFERROR(RANK(AD226,AD200:AD253,1)+(AM226/100),"")</f>
        <v/>
      </c>
      <c r="AP226" s="32" t="str">
        <f>IFERROR(RANK(AE226,AE200:AE253,1)+(AM226/100),"")</f>
        <v/>
      </c>
      <c r="AR226" s="32" t="str">
        <f>IF(G226="","",COUNTIFS(C200:C253,C226,AM200:AM253,"&lt;"&amp;AM226)+1)</f>
        <v/>
      </c>
      <c r="AS226" s="32" t="str">
        <f>IF(G226="","",COUNTIFS(C200:C253,C226,AN200:AN253,"&lt;"&amp;AN226)+1)</f>
        <v/>
      </c>
      <c r="AT226" s="32" t="str">
        <f>IF(G226="","",COUNTIFS(C200:C253,C226,AO200:AO253,"&lt;"&amp;AO226)+1)</f>
        <v/>
      </c>
      <c r="AU226" s="32" t="str">
        <f>IF(G226="","",COUNTIFS(C200:C253,C226,AP200:AP253,"&lt;"&amp;AP226)+1)</f>
        <v/>
      </c>
      <c r="AV226" s="32" t="str">
        <f>IF(G226="","",SUMIF(AR199:AU199,$AV$3,AR226:AU226))</f>
        <v/>
      </c>
      <c r="AX226" s="32" t="str">
        <f>IF(G226="","",COUNTIFS(D200:D253,D226,AM200:AM253,"&lt;"&amp;AM226)+1)</f>
        <v/>
      </c>
      <c r="AY226" s="32" t="str">
        <f>IF(G226="","",COUNTIFS(D200:D253,D226,AN200:AN253,"&lt;"&amp;AN226)+1)</f>
        <v/>
      </c>
      <c r="AZ226" s="32" t="str">
        <f>IF(G226="","",COUNTIFS(D200:D253,D226,AO200:AO253,"&lt;"&amp;AO226)+1)</f>
        <v/>
      </c>
      <c r="BA226" s="32" t="str">
        <f>IF(G226="","",COUNTIFS(D200:D253,D226,AP200:AP253,"&lt;"&amp;AP226)+1)</f>
        <v/>
      </c>
      <c r="BB226" s="32" t="str">
        <f>IF(M226="","",SUMIF(AX199:BA199,$BB$3,AX226:BA226))</f>
        <v/>
      </c>
    </row>
    <row r="227" spans="1:54" x14ac:dyDescent="0.35">
      <c r="A227" t="str">
        <f t="shared" si="68"/>
        <v>Cars.com-</v>
      </c>
      <c r="B227" t="str">
        <f t="shared" si="69"/>
        <v/>
      </c>
      <c r="C227" t="str">
        <f>IFERROR(VLOOKUP(G227,KEY!$D$6:$F$76,2,),"")</f>
        <v/>
      </c>
      <c r="D227" t="str">
        <f>IFERROR(VLOOKUP(G227,KEY!$D$6:$F$76,3,),"")</f>
        <v/>
      </c>
      <c r="E227" t="str">
        <f t="shared" si="63"/>
        <v/>
      </c>
      <c r="F227" t="str">
        <f t="shared" si="64"/>
        <v/>
      </c>
      <c r="H227" s="386" t="str">
        <f>IF(G227="","",SUMIFS(INP_EOMDATA!I$4:I$2503,INP_EOMDATA!$F$4:$F$2503,$A227))</f>
        <v/>
      </c>
      <c r="I227" s="387" t="str">
        <f>IF(G227="","",SUMIFS(INP_EOMDATA!J$4:J$2503,INP_EOMDATA!$F$4:$F$2503,$A227))</f>
        <v/>
      </c>
      <c r="J227" s="388"/>
      <c r="K227" s="389"/>
      <c r="L227" s="387" t="str">
        <f>IF(G227="","",SUMIFS(INP_EOMDATA!K$4:K$2503,INP_EOMDATA!$F$4:$F$2503,$A227))</f>
        <v/>
      </c>
      <c r="M227" s="390" t="str">
        <f>IF(G227="","",SUMIFS(INP_EOMDATA!L$4:L$2503,INP_EOMDATA!$F$4:$F$2503,$A227))</f>
        <v/>
      </c>
      <c r="N227" s="391"/>
      <c r="O227" s="386" t="str">
        <f>IF(G227="","",SUMIFS(INP_EOMDATA!M$4:M$2503,INP_EOMDATA!$F$4:$F$2503,$A227))</f>
        <v/>
      </c>
      <c r="P227" s="387" t="str">
        <f>IF(G227="","",SUMIFS(INP_EOMDATA!N$4:N$2503,INP_EOMDATA!$F$4:$F$2503,$A227)-O227)</f>
        <v/>
      </c>
      <c r="Q227" s="387" t="str">
        <f>IF(G227="","",SUMIFS(INP_EOMDATA!O$4:O$2503,INP_EOMDATA!$F$4:$F$2503,$A227))</f>
        <v/>
      </c>
      <c r="R227" s="387" t="str">
        <f>IF(G227="","",SUMIFS(INP_EOMDATA!P$4:P$2503,INP_EOMDATA!$F$4:$F$2503,$A227))</f>
        <v/>
      </c>
      <c r="S227" s="387" t="str">
        <f>IF(G227="","",SUMIFS(INP_EOMDATA!Q$4:Q$2503,INP_EOMDATA!$F$4:$F$2503,$A227))</f>
        <v/>
      </c>
      <c r="T227" s="392" t="str">
        <f>IF(G227="","",SUMIFS(INP_EOMDATA!R$4:R$2503,INP_EOMDATA!$F$4:$F$2503,$A227))</f>
        <v/>
      </c>
      <c r="U227" s="386" t="str">
        <f>IF(G227="","",SUMIFS(INP_EOMDATA!S$4:S$2503,INP_EOMDATA!$F$4:$F$2503,$A227))</f>
        <v/>
      </c>
      <c r="V227" s="392" t="str">
        <f>IF(G227="","",SUMIFS(INP_EOMDATA!T$4:T$2503,INP_EOMDATA!$F$4:$F$2503,$A227))</f>
        <v/>
      </c>
      <c r="W227" s="387" t="str">
        <f>IF(G227="","",SUMIFS(INP_EOMDATA!U$4:U$2503,INP_EOMDATA!$F$4:$F$2503,$A227))</f>
        <v/>
      </c>
      <c r="X227" s="392" t="str">
        <f>IF(G227="","",SUMIFS(INP_EOMDATA!V$4:V$2503,INP_EOMDATA!$F$4:$F$2503,$A227))</f>
        <v/>
      </c>
      <c r="Y227" s="387" t="str">
        <f>IF(G227="","",SUMIFS(INP_EOMDATA!W$4:W$2503,INP_EOMDATA!$F$4:$F$2503,$A227))</f>
        <v/>
      </c>
      <c r="Z227" s="393" t="str">
        <f>IF(G227="","",SUMIFS(INP_EOMDATA!X$4:X$2503,INP_EOMDATA!$F$4:$F$2503,$A227))</f>
        <v/>
      </c>
      <c r="AA227" s="393" t="str">
        <f>IF(G227="","",SUMIFS(INP_EOMDATA!Y$4:Y$2503,INP_EOMDATA!$F$4:$F$2503,$A227))</f>
        <v/>
      </c>
      <c r="AB227" s="393" t="str">
        <f>IF(G227="","",SUMIFS(INP_EOMDATA!Z$4:Z$2503,INP_EOMDATA!$F$4:$F$2503,$A227))</f>
        <v/>
      </c>
      <c r="AC227" s="393" t="str">
        <f>IF(G227="","",SUMIFS(WORKSHEET_VC!AS$5:AS$73,WORKSHEET_VC!$AN$5:$AN$73,$G227))</f>
        <v/>
      </c>
      <c r="AD227" s="393" t="str">
        <f t="shared" si="65"/>
        <v/>
      </c>
      <c r="AE227" s="393" t="str">
        <f t="shared" si="66"/>
        <v/>
      </c>
      <c r="AF227" s="393" t="str">
        <f t="shared" si="67"/>
        <v/>
      </c>
      <c r="AG227" s="15"/>
      <c r="AM227" s="32" t="str">
        <f>IF(G227="","",COUNTIF(G200:G254,"&lt;"&amp;G227)+1)</f>
        <v/>
      </c>
      <c r="AN227" s="32" t="str">
        <f>IFERROR(RANK(T227,T200:T253,0)+(AM227/100),"")</f>
        <v/>
      </c>
      <c r="AO227" s="32" t="str">
        <f>IFERROR(RANK(AD227,AD200:AD253,1)+(AM227/100),"")</f>
        <v/>
      </c>
      <c r="AP227" s="32" t="str">
        <f>IFERROR(RANK(AE227,AE200:AE253,1)+(AM227/100),"")</f>
        <v/>
      </c>
      <c r="AR227" s="32" t="str">
        <f>IF(G227="","",COUNTIFS(C200:C253,C227,AM200:AM253,"&lt;"&amp;AM227)+1)</f>
        <v/>
      </c>
      <c r="AS227" s="32" t="str">
        <f>IF(G227="","",COUNTIFS(C200:C253,C227,AN200:AN253,"&lt;"&amp;AN227)+1)</f>
        <v/>
      </c>
      <c r="AT227" s="32" t="str">
        <f>IF(G227="","",COUNTIFS(C200:C253,C227,AO200:AO253,"&lt;"&amp;AO227)+1)</f>
        <v/>
      </c>
      <c r="AU227" s="32" t="str">
        <f>IF(G227="","",COUNTIFS(C200:C253,C227,AP200:AP253,"&lt;"&amp;AP227)+1)</f>
        <v/>
      </c>
      <c r="AV227" s="32" t="str">
        <f>IF(G227="","",SUMIF(AR199:AU199,$AV$3,AR227:AU227))</f>
        <v/>
      </c>
      <c r="AX227" s="32" t="str">
        <f>IF(G227="","",COUNTIFS(D200:D253,D227,AM200:AM253,"&lt;"&amp;AM227)+1)</f>
        <v/>
      </c>
      <c r="AY227" s="32" t="str">
        <f>IF(G227="","",COUNTIFS(D200:D253,D227,AN200:AN253,"&lt;"&amp;AN227)+1)</f>
        <v/>
      </c>
      <c r="AZ227" s="32" t="str">
        <f>IF(G227="","",COUNTIFS(D200:D253,D227,AO200:AO253,"&lt;"&amp;AO227)+1)</f>
        <v/>
      </c>
      <c r="BA227" s="32" t="str">
        <f>IF(G227="","",COUNTIFS(D200:D253,D227,AP200:AP253,"&lt;"&amp;AP227)+1)</f>
        <v/>
      </c>
      <c r="BB227" s="32" t="str">
        <f>IF(M227="","",SUMIF(AX199:BA199,$BB$3,AX227:BA227))</f>
        <v/>
      </c>
    </row>
    <row r="228" spans="1:54" x14ac:dyDescent="0.35">
      <c r="A228" t="str">
        <f t="shared" si="68"/>
        <v>Cars.com-</v>
      </c>
      <c r="B228" t="str">
        <f t="shared" si="69"/>
        <v/>
      </c>
      <c r="C228" t="str">
        <f>IFERROR(VLOOKUP(G228,KEY!$D$6:$F$76,2,),"")</f>
        <v/>
      </c>
      <c r="D228" t="str">
        <f>IFERROR(VLOOKUP(G228,KEY!$D$6:$F$76,3,),"")</f>
        <v/>
      </c>
      <c r="E228" t="str">
        <f t="shared" si="63"/>
        <v/>
      </c>
      <c r="F228" t="str">
        <f t="shared" si="64"/>
        <v/>
      </c>
      <c r="H228" s="386" t="str">
        <f>IF(G228="","",SUMIFS(INP_EOMDATA!I$4:I$2503,INP_EOMDATA!$F$4:$F$2503,$A228))</f>
        <v/>
      </c>
      <c r="I228" s="387" t="str">
        <f>IF(G228="","",SUMIFS(INP_EOMDATA!J$4:J$2503,INP_EOMDATA!$F$4:$F$2503,$A228))</f>
        <v/>
      </c>
      <c r="J228" s="388"/>
      <c r="K228" s="389"/>
      <c r="L228" s="387" t="str">
        <f>IF(G228="","",SUMIFS(INP_EOMDATA!K$4:K$2503,INP_EOMDATA!$F$4:$F$2503,$A228))</f>
        <v/>
      </c>
      <c r="M228" s="390" t="str">
        <f>IF(G228="","",SUMIFS(INP_EOMDATA!L$4:L$2503,INP_EOMDATA!$F$4:$F$2503,$A228))</f>
        <v/>
      </c>
      <c r="N228" s="391"/>
      <c r="O228" s="386" t="str">
        <f>IF(G228="","",SUMIFS(INP_EOMDATA!M$4:M$2503,INP_EOMDATA!$F$4:$F$2503,$A228))</f>
        <v/>
      </c>
      <c r="P228" s="387" t="str">
        <f>IF(G228="","",SUMIFS(INP_EOMDATA!N$4:N$2503,INP_EOMDATA!$F$4:$F$2503,$A228)-O228)</f>
        <v/>
      </c>
      <c r="Q228" s="387" t="str">
        <f>IF(G228="","",SUMIFS(INP_EOMDATA!O$4:O$2503,INP_EOMDATA!$F$4:$F$2503,$A228))</f>
        <v/>
      </c>
      <c r="R228" s="387" t="str">
        <f>IF(G228="","",SUMIFS(INP_EOMDATA!P$4:P$2503,INP_EOMDATA!$F$4:$F$2503,$A228))</f>
        <v/>
      </c>
      <c r="S228" s="387" t="str">
        <f>IF(G228="","",SUMIFS(INP_EOMDATA!Q$4:Q$2503,INP_EOMDATA!$F$4:$F$2503,$A228))</f>
        <v/>
      </c>
      <c r="T228" s="392" t="str">
        <f>IF(G228="","",SUMIFS(INP_EOMDATA!R$4:R$2503,INP_EOMDATA!$F$4:$F$2503,$A228))</f>
        <v/>
      </c>
      <c r="U228" s="386" t="str">
        <f>IF(G228="","",SUMIFS(INP_EOMDATA!S$4:S$2503,INP_EOMDATA!$F$4:$F$2503,$A228))</f>
        <v/>
      </c>
      <c r="V228" s="392" t="str">
        <f>IF(G228="","",SUMIFS(INP_EOMDATA!T$4:T$2503,INP_EOMDATA!$F$4:$F$2503,$A228))</f>
        <v/>
      </c>
      <c r="W228" s="387" t="str">
        <f>IF(G228="","",SUMIFS(INP_EOMDATA!U$4:U$2503,INP_EOMDATA!$F$4:$F$2503,$A228))</f>
        <v/>
      </c>
      <c r="X228" s="392" t="str">
        <f>IF(G228="","",SUMIFS(INP_EOMDATA!V$4:V$2503,INP_EOMDATA!$F$4:$F$2503,$A228))</f>
        <v/>
      </c>
      <c r="Y228" s="387" t="str">
        <f>IF(G228="","",SUMIFS(INP_EOMDATA!W$4:W$2503,INP_EOMDATA!$F$4:$F$2503,$A228))</f>
        <v/>
      </c>
      <c r="Z228" s="393" t="str">
        <f>IF(G228="","",SUMIFS(INP_EOMDATA!X$4:X$2503,INP_EOMDATA!$F$4:$F$2503,$A228))</f>
        <v/>
      </c>
      <c r="AA228" s="393" t="str">
        <f>IF(G228="","",SUMIFS(INP_EOMDATA!Y$4:Y$2503,INP_EOMDATA!$F$4:$F$2503,$A228))</f>
        <v/>
      </c>
      <c r="AB228" s="393" t="str">
        <f>IF(G228="","",SUMIFS(INP_EOMDATA!Z$4:Z$2503,INP_EOMDATA!$F$4:$F$2503,$A228))</f>
        <v/>
      </c>
      <c r="AC228" s="393" t="str">
        <f>IF(G228="","",SUMIFS(WORKSHEET_VC!AS$5:AS$73,WORKSHEET_VC!$AN$5:$AN$73,$G228))</f>
        <v/>
      </c>
      <c r="AD228" s="393" t="str">
        <f t="shared" si="65"/>
        <v/>
      </c>
      <c r="AE228" s="393" t="str">
        <f t="shared" si="66"/>
        <v/>
      </c>
      <c r="AF228" s="393" t="str">
        <f t="shared" si="67"/>
        <v/>
      </c>
      <c r="AG228" s="15"/>
      <c r="AM228" s="32" t="str">
        <f>IF(G228="","",COUNTIF(G200:G254,"&lt;"&amp;G228)+1)</f>
        <v/>
      </c>
      <c r="AN228" s="32" t="str">
        <f>IFERROR(RANK(T228,T200:T253,0)+(AM228/100),"")</f>
        <v/>
      </c>
      <c r="AO228" s="32" t="str">
        <f>IFERROR(RANK(AD228,AD200:AD253,1)+(AM228/100),"")</f>
        <v/>
      </c>
      <c r="AP228" s="32" t="str">
        <f>IFERROR(RANK(AE228,AE200:AE253,1)+(AM228/100),"")</f>
        <v/>
      </c>
      <c r="AR228" s="32" t="str">
        <f>IF(G228="","",COUNTIFS(C200:C253,C228,AM200:AM253,"&lt;"&amp;AM228)+1)</f>
        <v/>
      </c>
      <c r="AS228" s="32" t="str">
        <f>IF(G228="","",COUNTIFS(C200:C253,C228,AN200:AN253,"&lt;"&amp;AN228)+1)</f>
        <v/>
      </c>
      <c r="AT228" s="32" t="str">
        <f>IF(G228="","",COUNTIFS(C200:C253,C228,AO200:AO253,"&lt;"&amp;AO228)+1)</f>
        <v/>
      </c>
      <c r="AU228" s="32" t="str">
        <f>IF(G228="","",COUNTIFS(C200:C253,C228,AP200:AP253,"&lt;"&amp;AP228)+1)</f>
        <v/>
      </c>
      <c r="AV228" s="32" t="str">
        <f>IF(G228="","",SUMIF(AR199:AU199,$AV$3,AR228:AU228))</f>
        <v/>
      </c>
      <c r="AX228" s="32" t="str">
        <f>IF(G228="","",COUNTIFS(D200:D253,D228,AM200:AM253,"&lt;"&amp;AM228)+1)</f>
        <v/>
      </c>
      <c r="AY228" s="32" t="str">
        <f>IF(G228="","",COUNTIFS(D200:D253,D228,AN200:AN253,"&lt;"&amp;AN228)+1)</f>
        <v/>
      </c>
      <c r="AZ228" s="32" t="str">
        <f>IF(G228="","",COUNTIFS(D200:D253,D228,AO200:AO253,"&lt;"&amp;AO228)+1)</f>
        <v/>
      </c>
      <c r="BA228" s="32" t="str">
        <f>IF(G228="","",COUNTIFS(D200:D253,D228,AP200:AP253,"&lt;"&amp;AP228)+1)</f>
        <v/>
      </c>
      <c r="BB228" s="32" t="str">
        <f>IF(M228="","",SUMIF(AX199:BA199,$BB$3,AX228:BA228))</f>
        <v/>
      </c>
    </row>
    <row r="229" spans="1:54" x14ac:dyDescent="0.35">
      <c r="A229" t="str">
        <f t="shared" si="68"/>
        <v>Cars.com-</v>
      </c>
      <c r="B229" t="str">
        <f t="shared" si="69"/>
        <v/>
      </c>
      <c r="C229" t="str">
        <f>IFERROR(VLOOKUP(G229,KEY!$D$6:$F$76,2,),"")</f>
        <v/>
      </c>
      <c r="D229" t="str">
        <f>IFERROR(VLOOKUP(G229,KEY!$D$6:$F$76,3,),"")</f>
        <v/>
      </c>
      <c r="E229" t="str">
        <f t="shared" si="63"/>
        <v/>
      </c>
      <c r="F229" t="str">
        <f t="shared" si="64"/>
        <v/>
      </c>
      <c r="H229" s="386" t="str">
        <f>IF(G229="","",SUMIFS(INP_EOMDATA!I$4:I$2503,INP_EOMDATA!$F$4:$F$2503,$A229))</f>
        <v/>
      </c>
      <c r="I229" s="387" t="str">
        <f>IF(G229="","",SUMIFS(INP_EOMDATA!J$4:J$2503,INP_EOMDATA!$F$4:$F$2503,$A229))</f>
        <v/>
      </c>
      <c r="J229" s="388"/>
      <c r="K229" s="389"/>
      <c r="L229" s="387" t="str">
        <f>IF(G229="","",SUMIFS(INP_EOMDATA!K$4:K$2503,INP_EOMDATA!$F$4:$F$2503,$A229))</f>
        <v/>
      </c>
      <c r="M229" s="390" t="str">
        <f>IF(G229="","",SUMIFS(INP_EOMDATA!L$4:L$2503,INP_EOMDATA!$F$4:$F$2503,$A229))</f>
        <v/>
      </c>
      <c r="N229" s="391"/>
      <c r="O229" s="386" t="str">
        <f>IF(G229="","",SUMIFS(INP_EOMDATA!M$4:M$2503,INP_EOMDATA!$F$4:$F$2503,$A229))</f>
        <v/>
      </c>
      <c r="P229" s="387" t="str">
        <f>IF(G229="","",SUMIFS(INP_EOMDATA!N$4:N$2503,INP_EOMDATA!$F$4:$F$2503,$A229)-O229)</f>
        <v/>
      </c>
      <c r="Q229" s="387" t="str">
        <f>IF(G229="","",SUMIFS(INP_EOMDATA!O$4:O$2503,INP_EOMDATA!$F$4:$F$2503,$A229))</f>
        <v/>
      </c>
      <c r="R229" s="387" t="str">
        <f>IF(G229="","",SUMIFS(INP_EOMDATA!P$4:P$2503,INP_EOMDATA!$F$4:$F$2503,$A229))</f>
        <v/>
      </c>
      <c r="S229" s="387" t="str">
        <f>IF(G229="","",SUMIFS(INP_EOMDATA!Q$4:Q$2503,INP_EOMDATA!$F$4:$F$2503,$A229))</f>
        <v/>
      </c>
      <c r="T229" s="392" t="str">
        <f>IF(G229="","",SUMIFS(INP_EOMDATA!R$4:R$2503,INP_EOMDATA!$F$4:$F$2503,$A229))</f>
        <v/>
      </c>
      <c r="U229" s="386" t="str">
        <f>IF(G229="","",SUMIFS(INP_EOMDATA!S$4:S$2503,INP_EOMDATA!$F$4:$F$2503,$A229))</f>
        <v/>
      </c>
      <c r="V229" s="392" t="str">
        <f>IF(G229="","",SUMIFS(INP_EOMDATA!T$4:T$2503,INP_EOMDATA!$F$4:$F$2503,$A229))</f>
        <v/>
      </c>
      <c r="W229" s="387" t="str">
        <f>IF(G229="","",SUMIFS(INP_EOMDATA!U$4:U$2503,INP_EOMDATA!$F$4:$F$2503,$A229))</f>
        <v/>
      </c>
      <c r="X229" s="392" t="str">
        <f>IF(G229="","",SUMIFS(INP_EOMDATA!V$4:V$2503,INP_EOMDATA!$F$4:$F$2503,$A229))</f>
        <v/>
      </c>
      <c r="Y229" s="387" t="str">
        <f>IF(G229="","",SUMIFS(INP_EOMDATA!W$4:W$2503,INP_EOMDATA!$F$4:$F$2503,$A229))</f>
        <v/>
      </c>
      <c r="Z229" s="393" t="str">
        <f>IF(G229="","",SUMIFS(INP_EOMDATA!X$4:X$2503,INP_EOMDATA!$F$4:$F$2503,$A229))</f>
        <v/>
      </c>
      <c r="AA229" s="393" t="str">
        <f>IF(G229="","",SUMIFS(INP_EOMDATA!Y$4:Y$2503,INP_EOMDATA!$F$4:$F$2503,$A229))</f>
        <v/>
      </c>
      <c r="AB229" s="393" t="str">
        <f>IF(G229="","",SUMIFS(INP_EOMDATA!Z$4:Z$2503,INP_EOMDATA!$F$4:$F$2503,$A229))</f>
        <v/>
      </c>
      <c r="AC229" s="393" t="str">
        <f>IF(G229="","",SUMIFS(WORKSHEET_VC!AS$5:AS$73,WORKSHEET_VC!$AN$5:$AN$73,$G229))</f>
        <v/>
      </c>
      <c r="AD229" s="393" t="str">
        <f t="shared" si="65"/>
        <v/>
      </c>
      <c r="AE229" s="393" t="str">
        <f t="shared" si="66"/>
        <v/>
      </c>
      <c r="AF229" s="393" t="str">
        <f t="shared" si="67"/>
        <v/>
      </c>
      <c r="AG229" s="15"/>
      <c r="AM229" s="32" t="str">
        <f>IF(G229="","",COUNTIF(G200:G254,"&lt;"&amp;G229)+1)</f>
        <v/>
      </c>
      <c r="AN229" s="32" t="str">
        <f>IFERROR(RANK(T229,T200:T253,0)+(AM229/100),"")</f>
        <v/>
      </c>
      <c r="AO229" s="32" t="str">
        <f>IFERROR(RANK(AD229,AD200:AD253,1)+(AM229/100),"")</f>
        <v/>
      </c>
      <c r="AP229" s="32" t="str">
        <f>IFERROR(RANK(AE229,AE200:AE253,1)+(AM229/100),"")</f>
        <v/>
      </c>
      <c r="AR229" s="32" t="str">
        <f>IF(G229="","",COUNTIFS(C200:C253,C229,AM200:AM253,"&lt;"&amp;AM229)+1)</f>
        <v/>
      </c>
      <c r="AS229" s="32" t="str">
        <f>IF(G229="","",COUNTIFS(C200:C253,C229,AN200:AN253,"&lt;"&amp;AN229)+1)</f>
        <v/>
      </c>
      <c r="AT229" s="32" t="str">
        <f>IF(G229="","",COUNTIFS(C200:C253,C229,AO200:AO253,"&lt;"&amp;AO229)+1)</f>
        <v/>
      </c>
      <c r="AU229" s="32" t="str">
        <f>IF(G229="","",COUNTIFS(C200:C253,C229,AP200:AP253,"&lt;"&amp;AP229)+1)</f>
        <v/>
      </c>
      <c r="AV229" s="32" t="str">
        <f>IF(G229="","",SUMIF(AR199:AU199,$AV$3,AR229:AU229))</f>
        <v/>
      </c>
      <c r="AX229" s="32" t="str">
        <f>IF(G229="","",COUNTIFS(D200:D253,D229,AM200:AM253,"&lt;"&amp;AM229)+1)</f>
        <v/>
      </c>
      <c r="AY229" s="32" t="str">
        <f>IF(G229="","",COUNTIFS(D200:D253,D229,AN200:AN253,"&lt;"&amp;AN229)+1)</f>
        <v/>
      </c>
      <c r="AZ229" s="32" t="str">
        <f>IF(G229="","",COUNTIFS(D200:D253,D229,AO200:AO253,"&lt;"&amp;AO229)+1)</f>
        <v/>
      </c>
      <c r="BA229" s="32" t="str">
        <f>IF(G229="","",COUNTIFS(D200:D253,D229,AP200:AP253,"&lt;"&amp;AP229)+1)</f>
        <v/>
      </c>
      <c r="BB229" s="32" t="str">
        <f>IF(M229="","",SUMIF(AX199:BA199,$BB$3,AX229:BA229))</f>
        <v/>
      </c>
    </row>
    <row r="230" spans="1:54" x14ac:dyDescent="0.35">
      <c r="A230" t="str">
        <f t="shared" si="68"/>
        <v>Cars.com-</v>
      </c>
      <c r="B230" t="str">
        <f t="shared" si="69"/>
        <v/>
      </c>
      <c r="C230" t="str">
        <f>IFERROR(VLOOKUP(G230,KEY!$D$6:$F$76,2,),"")</f>
        <v/>
      </c>
      <c r="D230" t="str">
        <f>IFERROR(VLOOKUP(G230,KEY!$D$6:$F$76,3,),"")</f>
        <v/>
      </c>
      <c r="E230" t="str">
        <f t="shared" si="63"/>
        <v/>
      </c>
      <c r="F230" t="str">
        <f t="shared" si="64"/>
        <v/>
      </c>
      <c r="H230" s="386" t="str">
        <f>IF(G230="","",SUMIFS(INP_EOMDATA!I$4:I$2503,INP_EOMDATA!$F$4:$F$2503,$A230))</f>
        <v/>
      </c>
      <c r="I230" s="387" t="str">
        <f>IF(G230="","",SUMIFS(INP_EOMDATA!J$4:J$2503,INP_EOMDATA!$F$4:$F$2503,$A230))</f>
        <v/>
      </c>
      <c r="J230" s="388"/>
      <c r="K230" s="389"/>
      <c r="L230" s="387" t="str">
        <f>IF(G230="","",SUMIFS(INP_EOMDATA!K$4:K$2503,INP_EOMDATA!$F$4:$F$2503,$A230))</f>
        <v/>
      </c>
      <c r="M230" s="390" t="str">
        <f>IF(G230="","",SUMIFS(INP_EOMDATA!L$4:L$2503,INP_EOMDATA!$F$4:$F$2503,$A230))</f>
        <v/>
      </c>
      <c r="N230" s="391"/>
      <c r="O230" s="386" t="str">
        <f>IF(G230="","",SUMIFS(INP_EOMDATA!M$4:M$2503,INP_EOMDATA!$F$4:$F$2503,$A230))</f>
        <v/>
      </c>
      <c r="P230" s="387" t="str">
        <f>IF(G230="","",SUMIFS(INP_EOMDATA!N$4:N$2503,INP_EOMDATA!$F$4:$F$2503,$A230)-O230)</f>
        <v/>
      </c>
      <c r="Q230" s="387" t="str">
        <f>IF(G230="","",SUMIFS(INP_EOMDATA!O$4:O$2503,INP_EOMDATA!$F$4:$F$2503,$A230))</f>
        <v/>
      </c>
      <c r="R230" s="387" t="str">
        <f>IF(G230="","",SUMIFS(INP_EOMDATA!P$4:P$2503,INP_EOMDATA!$F$4:$F$2503,$A230))</f>
        <v/>
      </c>
      <c r="S230" s="387" t="str">
        <f>IF(G230="","",SUMIFS(INP_EOMDATA!Q$4:Q$2503,INP_EOMDATA!$F$4:$F$2503,$A230))</f>
        <v/>
      </c>
      <c r="T230" s="392" t="str">
        <f>IF(G230="","",SUMIFS(INP_EOMDATA!R$4:R$2503,INP_EOMDATA!$F$4:$F$2503,$A230))</f>
        <v/>
      </c>
      <c r="U230" s="386" t="str">
        <f>IF(G230="","",SUMIFS(INP_EOMDATA!S$4:S$2503,INP_EOMDATA!$F$4:$F$2503,$A230))</f>
        <v/>
      </c>
      <c r="V230" s="392" t="str">
        <f>IF(G230="","",SUMIFS(INP_EOMDATA!T$4:T$2503,INP_EOMDATA!$F$4:$F$2503,$A230))</f>
        <v/>
      </c>
      <c r="W230" s="387" t="str">
        <f>IF(G230="","",SUMIFS(INP_EOMDATA!U$4:U$2503,INP_EOMDATA!$F$4:$F$2503,$A230))</f>
        <v/>
      </c>
      <c r="X230" s="392" t="str">
        <f>IF(G230="","",SUMIFS(INP_EOMDATA!V$4:V$2503,INP_EOMDATA!$F$4:$F$2503,$A230))</f>
        <v/>
      </c>
      <c r="Y230" s="387" t="str">
        <f>IF(G230="","",SUMIFS(INP_EOMDATA!W$4:W$2503,INP_EOMDATA!$F$4:$F$2503,$A230))</f>
        <v/>
      </c>
      <c r="Z230" s="393" t="str">
        <f>IF(G230="","",SUMIFS(INP_EOMDATA!X$4:X$2503,INP_EOMDATA!$F$4:$F$2503,$A230))</f>
        <v/>
      </c>
      <c r="AA230" s="393" t="str">
        <f>IF(G230="","",SUMIFS(INP_EOMDATA!Y$4:Y$2503,INP_EOMDATA!$F$4:$F$2503,$A230))</f>
        <v/>
      </c>
      <c r="AB230" s="393" t="str">
        <f>IF(G230="","",SUMIFS(INP_EOMDATA!Z$4:Z$2503,INP_EOMDATA!$F$4:$F$2503,$A230))</f>
        <v/>
      </c>
      <c r="AC230" s="393" t="str">
        <f>IF(G230="","",SUMIFS(WORKSHEET_VC!AS$5:AS$73,WORKSHEET_VC!$AN$5:$AN$73,$G230))</f>
        <v/>
      </c>
      <c r="AD230" s="393" t="str">
        <f t="shared" si="65"/>
        <v/>
      </c>
      <c r="AE230" s="393" t="str">
        <f t="shared" si="66"/>
        <v/>
      </c>
      <c r="AF230" s="393" t="str">
        <f t="shared" si="67"/>
        <v/>
      </c>
      <c r="AG230" s="15"/>
      <c r="AM230" s="32" t="str">
        <f>IF(G230="","",COUNTIF(G200:G254,"&lt;"&amp;G230)+1)</f>
        <v/>
      </c>
      <c r="AN230" s="32" t="str">
        <f>IFERROR(RANK(T230,T200:T253,0)+(AM230/100),"")</f>
        <v/>
      </c>
      <c r="AO230" s="32" t="str">
        <f>IFERROR(RANK(AD230,AD200:AD253,1)+(AM230/100),"")</f>
        <v/>
      </c>
      <c r="AP230" s="32" t="str">
        <f>IFERROR(RANK(AE230,AE200:AE253,1)+(AM230/100),"")</f>
        <v/>
      </c>
      <c r="AR230" s="32" t="str">
        <f>IF(G230="","",COUNTIFS(C200:C253,C230,AM200:AM253,"&lt;"&amp;AM230)+1)</f>
        <v/>
      </c>
      <c r="AS230" s="32" t="str">
        <f>IF(G230="","",COUNTIFS(C200:C253,C230,AN200:AN253,"&lt;"&amp;AN230)+1)</f>
        <v/>
      </c>
      <c r="AT230" s="32" t="str">
        <f>IF(G230="","",COUNTIFS(C200:C253,C230,AO200:AO253,"&lt;"&amp;AO230)+1)</f>
        <v/>
      </c>
      <c r="AU230" s="32" t="str">
        <f>IF(G230="","",COUNTIFS(C200:C253,C230,AP200:AP253,"&lt;"&amp;AP230)+1)</f>
        <v/>
      </c>
      <c r="AV230" s="32" t="str">
        <f>IF(G230="","",SUMIF(AR199:AU199,$AV$3,AR230:AU230))</f>
        <v/>
      </c>
      <c r="AX230" s="32" t="str">
        <f>IF(G230="","",COUNTIFS(D200:D253,D230,AM200:AM253,"&lt;"&amp;AM230)+1)</f>
        <v/>
      </c>
      <c r="AY230" s="32" t="str">
        <f>IF(G230="","",COUNTIFS(D200:D253,D230,AN200:AN253,"&lt;"&amp;AN230)+1)</f>
        <v/>
      </c>
      <c r="AZ230" s="32" t="str">
        <f>IF(G230="","",COUNTIFS(D200:D253,D230,AO200:AO253,"&lt;"&amp;AO230)+1)</f>
        <v/>
      </c>
      <c r="BA230" s="32" t="str">
        <f>IF(G230="","",COUNTIFS(D200:D253,D230,AP200:AP253,"&lt;"&amp;AP230)+1)</f>
        <v/>
      </c>
      <c r="BB230" s="32" t="str">
        <f>IF(M230="","",SUMIF(AX199:BA199,$BB$3,AX230:BA230))</f>
        <v/>
      </c>
    </row>
    <row r="231" spans="1:54" x14ac:dyDescent="0.35">
      <c r="A231" t="str">
        <f t="shared" si="68"/>
        <v>Cars.com-</v>
      </c>
      <c r="B231" t="str">
        <f t="shared" si="69"/>
        <v/>
      </c>
      <c r="C231" t="str">
        <f>IFERROR(VLOOKUP(G231,KEY!$D$6:$F$76,2,),"")</f>
        <v/>
      </c>
      <c r="D231" t="str">
        <f>IFERROR(VLOOKUP(G231,KEY!$D$6:$F$76,3,),"")</f>
        <v/>
      </c>
      <c r="E231" t="str">
        <f t="shared" si="63"/>
        <v/>
      </c>
      <c r="F231" t="str">
        <f t="shared" si="64"/>
        <v/>
      </c>
      <c r="H231" s="386" t="str">
        <f>IF(G231="","",SUMIFS(INP_EOMDATA!I$4:I$2503,INP_EOMDATA!$F$4:$F$2503,$A231))</f>
        <v/>
      </c>
      <c r="I231" s="387" t="str">
        <f>IF(G231="","",SUMIFS(INP_EOMDATA!J$4:J$2503,INP_EOMDATA!$F$4:$F$2503,$A231))</f>
        <v/>
      </c>
      <c r="J231" s="388"/>
      <c r="K231" s="389"/>
      <c r="L231" s="387" t="str">
        <f>IF(G231="","",SUMIFS(INP_EOMDATA!K$4:K$2503,INP_EOMDATA!$F$4:$F$2503,$A231))</f>
        <v/>
      </c>
      <c r="M231" s="390" t="str">
        <f>IF(G231="","",SUMIFS(INP_EOMDATA!L$4:L$2503,INP_EOMDATA!$F$4:$F$2503,$A231))</f>
        <v/>
      </c>
      <c r="N231" s="391"/>
      <c r="O231" s="386" t="str">
        <f>IF(G231="","",SUMIFS(INP_EOMDATA!M$4:M$2503,INP_EOMDATA!$F$4:$F$2503,$A231))</f>
        <v/>
      </c>
      <c r="P231" s="387" t="str">
        <f>IF(G231="","",SUMIFS(INP_EOMDATA!N$4:N$2503,INP_EOMDATA!$F$4:$F$2503,$A231)-O231)</f>
        <v/>
      </c>
      <c r="Q231" s="387" t="str">
        <f>IF(G231="","",SUMIFS(INP_EOMDATA!O$4:O$2503,INP_EOMDATA!$F$4:$F$2503,$A231))</f>
        <v/>
      </c>
      <c r="R231" s="387" t="str">
        <f>IF(G231="","",SUMIFS(INP_EOMDATA!P$4:P$2503,INP_EOMDATA!$F$4:$F$2503,$A231))</f>
        <v/>
      </c>
      <c r="S231" s="387" t="str">
        <f>IF(G231="","",SUMIFS(INP_EOMDATA!Q$4:Q$2503,INP_EOMDATA!$F$4:$F$2503,$A231))</f>
        <v/>
      </c>
      <c r="T231" s="392" t="str">
        <f>IF(G231="","",SUMIFS(INP_EOMDATA!R$4:R$2503,INP_EOMDATA!$F$4:$F$2503,$A231))</f>
        <v/>
      </c>
      <c r="U231" s="386" t="str">
        <f>IF(G231="","",SUMIFS(INP_EOMDATA!S$4:S$2503,INP_EOMDATA!$F$4:$F$2503,$A231))</f>
        <v/>
      </c>
      <c r="V231" s="392" t="str">
        <f>IF(G231="","",SUMIFS(INP_EOMDATA!T$4:T$2503,INP_EOMDATA!$F$4:$F$2503,$A231))</f>
        <v/>
      </c>
      <c r="W231" s="387" t="str">
        <f>IF(G231="","",SUMIFS(INP_EOMDATA!U$4:U$2503,INP_EOMDATA!$F$4:$F$2503,$A231))</f>
        <v/>
      </c>
      <c r="X231" s="392" t="str">
        <f>IF(G231="","",SUMIFS(INP_EOMDATA!V$4:V$2503,INP_EOMDATA!$F$4:$F$2503,$A231))</f>
        <v/>
      </c>
      <c r="Y231" s="387" t="str">
        <f>IF(G231="","",SUMIFS(INP_EOMDATA!W$4:W$2503,INP_EOMDATA!$F$4:$F$2503,$A231))</f>
        <v/>
      </c>
      <c r="Z231" s="393" t="str">
        <f>IF(G231="","",SUMIFS(INP_EOMDATA!X$4:X$2503,INP_EOMDATA!$F$4:$F$2503,$A231))</f>
        <v/>
      </c>
      <c r="AA231" s="393" t="str">
        <f>IF(G231="","",SUMIFS(INP_EOMDATA!Y$4:Y$2503,INP_EOMDATA!$F$4:$F$2503,$A231))</f>
        <v/>
      </c>
      <c r="AB231" s="393" t="str">
        <f>IF(G231="","",SUMIFS(INP_EOMDATA!Z$4:Z$2503,INP_EOMDATA!$F$4:$F$2503,$A231))</f>
        <v/>
      </c>
      <c r="AC231" s="393" t="str">
        <f>IF(G231="","",SUMIFS(WORKSHEET_VC!AS$5:AS$73,WORKSHEET_VC!$AN$5:$AN$73,$G231))</f>
        <v/>
      </c>
      <c r="AD231" s="393" t="str">
        <f t="shared" si="65"/>
        <v/>
      </c>
      <c r="AE231" s="393" t="str">
        <f t="shared" si="66"/>
        <v/>
      </c>
      <c r="AF231" s="393" t="str">
        <f t="shared" si="67"/>
        <v/>
      </c>
      <c r="AG231" s="15"/>
      <c r="AM231" s="32" t="str">
        <f>IF(G231="","",COUNTIF(G200:G254,"&lt;"&amp;G231)+1)</f>
        <v/>
      </c>
      <c r="AN231" s="32" t="str">
        <f>IFERROR(RANK(T231,T200:T253,0)+(AM231/100),"")</f>
        <v/>
      </c>
      <c r="AO231" s="32" t="str">
        <f>IFERROR(RANK(AD231,AD200:AD253,1)+(AM231/100),"")</f>
        <v/>
      </c>
      <c r="AP231" s="32" t="str">
        <f>IFERROR(RANK(AE231,AE200:AE253,1)+(AM231/100),"")</f>
        <v/>
      </c>
      <c r="AR231" s="32" t="str">
        <f>IF(G231="","",COUNTIFS(C200:C253,C231,AM200:AM253,"&lt;"&amp;AM231)+1)</f>
        <v/>
      </c>
      <c r="AS231" s="32" t="str">
        <f>IF(G231="","",COUNTIFS(C200:C253,C231,AN200:AN253,"&lt;"&amp;AN231)+1)</f>
        <v/>
      </c>
      <c r="AT231" s="32" t="str">
        <f>IF(G231="","",COUNTIFS(C200:C253,C231,AO200:AO253,"&lt;"&amp;AO231)+1)</f>
        <v/>
      </c>
      <c r="AU231" s="32" t="str">
        <f>IF(G231="","",COUNTIFS(C200:C253,C231,AP200:AP253,"&lt;"&amp;AP231)+1)</f>
        <v/>
      </c>
      <c r="AV231" s="32" t="str">
        <f>IF(G231="","",SUMIF(AR199:AU199,$AV$3,AR231:AU231))</f>
        <v/>
      </c>
      <c r="AX231" s="32" t="str">
        <f>IF(G231="","",COUNTIFS(D200:D253,D231,AM200:AM253,"&lt;"&amp;AM231)+1)</f>
        <v/>
      </c>
      <c r="AY231" s="32" t="str">
        <f>IF(G231="","",COUNTIFS(D200:D253,D231,AN200:AN253,"&lt;"&amp;AN231)+1)</f>
        <v/>
      </c>
      <c r="AZ231" s="32" t="str">
        <f>IF(G231="","",COUNTIFS(D200:D253,D231,AO200:AO253,"&lt;"&amp;AO231)+1)</f>
        <v/>
      </c>
      <c r="BA231" s="32" t="str">
        <f>IF(G231="","",COUNTIFS(D200:D253,D231,AP200:AP253,"&lt;"&amp;AP231)+1)</f>
        <v/>
      </c>
      <c r="BB231" s="32" t="str">
        <f>IF(M231="","",SUMIF(AX199:BA199,$BB$3,AX231:BA231))</f>
        <v/>
      </c>
    </row>
    <row r="232" spans="1:54" x14ac:dyDescent="0.35">
      <c r="A232" t="str">
        <f t="shared" si="68"/>
        <v>Cars.com-</v>
      </c>
      <c r="B232" t="str">
        <f t="shared" si="69"/>
        <v/>
      </c>
      <c r="C232" t="str">
        <f>IFERROR(VLOOKUP(G232,KEY!$D$6:$F$76,2,),"")</f>
        <v/>
      </c>
      <c r="D232" t="str">
        <f>IFERROR(VLOOKUP(G232,KEY!$D$6:$F$76,3,),"")</f>
        <v/>
      </c>
      <c r="E232" t="str">
        <f t="shared" ref="E232:E253" si="70">IF(C232="","",B232&amp;"-"&amp;C232&amp;"-"&amp;AV232)</f>
        <v/>
      </c>
      <c r="F232" t="str">
        <f t="shared" ref="F232:F253" si="71">IF(D232="","",B232&amp;"-"&amp;D232&amp;"-"&amp;BB232)</f>
        <v/>
      </c>
      <c r="H232" s="386" t="str">
        <f>IF(G232="","",SUMIFS(INP_EOMDATA!I$4:I$2503,INP_EOMDATA!$F$4:$F$2503,$A232))</f>
        <v/>
      </c>
      <c r="I232" s="387" t="str">
        <f>IF(G232="","",SUMIFS(INP_EOMDATA!J$4:J$2503,INP_EOMDATA!$F$4:$F$2503,$A232))</f>
        <v/>
      </c>
      <c r="J232" s="388"/>
      <c r="K232" s="389"/>
      <c r="L232" s="387" t="str">
        <f>IF(G232="","",SUMIFS(INP_EOMDATA!K$4:K$2503,INP_EOMDATA!$F$4:$F$2503,$A232))</f>
        <v/>
      </c>
      <c r="M232" s="390" t="str">
        <f>IF(G232="","",SUMIFS(INP_EOMDATA!L$4:L$2503,INP_EOMDATA!$F$4:$F$2503,$A232))</f>
        <v/>
      </c>
      <c r="N232" s="391"/>
      <c r="O232" s="386" t="str">
        <f>IF(G232="","",SUMIFS(INP_EOMDATA!M$4:M$2503,INP_EOMDATA!$F$4:$F$2503,$A232))</f>
        <v/>
      </c>
      <c r="P232" s="387" t="str">
        <f>IF(G232="","",SUMIFS(INP_EOMDATA!N$4:N$2503,INP_EOMDATA!$F$4:$F$2503,$A232)-O232)</f>
        <v/>
      </c>
      <c r="Q232" s="387" t="str">
        <f>IF(G232="","",SUMIFS(INP_EOMDATA!O$4:O$2503,INP_EOMDATA!$F$4:$F$2503,$A232))</f>
        <v/>
      </c>
      <c r="R232" s="387" t="str">
        <f>IF(G232="","",SUMIFS(INP_EOMDATA!P$4:P$2503,INP_EOMDATA!$F$4:$F$2503,$A232))</f>
        <v/>
      </c>
      <c r="S232" s="387" t="str">
        <f>IF(G232="","",SUMIFS(INP_EOMDATA!Q$4:Q$2503,INP_EOMDATA!$F$4:$F$2503,$A232))</f>
        <v/>
      </c>
      <c r="T232" s="392" t="str">
        <f>IF(G232="","",SUMIFS(INP_EOMDATA!R$4:R$2503,INP_EOMDATA!$F$4:$F$2503,$A232))</f>
        <v/>
      </c>
      <c r="U232" s="386" t="str">
        <f>IF(G232="","",SUMIFS(INP_EOMDATA!S$4:S$2503,INP_EOMDATA!$F$4:$F$2503,$A232))</f>
        <v/>
      </c>
      <c r="V232" s="392" t="str">
        <f>IF(G232="","",SUMIFS(INP_EOMDATA!T$4:T$2503,INP_EOMDATA!$F$4:$F$2503,$A232))</f>
        <v/>
      </c>
      <c r="W232" s="387" t="str">
        <f>IF(G232="","",SUMIFS(INP_EOMDATA!U$4:U$2503,INP_EOMDATA!$F$4:$F$2503,$A232))</f>
        <v/>
      </c>
      <c r="X232" s="392" t="str">
        <f>IF(G232="","",SUMIFS(INP_EOMDATA!V$4:V$2503,INP_EOMDATA!$F$4:$F$2503,$A232))</f>
        <v/>
      </c>
      <c r="Y232" s="387" t="str">
        <f>IF(G232="","",SUMIFS(INP_EOMDATA!W$4:W$2503,INP_EOMDATA!$F$4:$F$2503,$A232))</f>
        <v/>
      </c>
      <c r="Z232" s="393" t="str">
        <f>IF(G232="","",SUMIFS(INP_EOMDATA!X$4:X$2503,INP_EOMDATA!$F$4:$F$2503,$A232))</f>
        <v/>
      </c>
      <c r="AA232" s="393" t="str">
        <f>IF(G232="","",SUMIFS(INP_EOMDATA!Y$4:Y$2503,INP_EOMDATA!$F$4:$F$2503,$A232))</f>
        <v/>
      </c>
      <c r="AB232" s="393" t="str">
        <f>IF(G232="","",SUMIFS(INP_EOMDATA!Z$4:Z$2503,INP_EOMDATA!$F$4:$F$2503,$A232))</f>
        <v/>
      </c>
      <c r="AC232" s="393" t="str">
        <f>IF(G232="","",SUMIFS(WORKSHEET_VC!AS$5:AS$73,WORKSHEET_VC!$AN$5:$AN$73,$G232))</f>
        <v/>
      </c>
      <c r="AD232" s="393" t="str">
        <f t="shared" si="65"/>
        <v/>
      </c>
      <c r="AE232" s="393" t="str">
        <f t="shared" si="66"/>
        <v/>
      </c>
      <c r="AF232" s="393" t="str">
        <f t="shared" si="67"/>
        <v/>
      </c>
      <c r="AG232" s="15"/>
      <c r="AM232" s="32" t="str">
        <f>IF(G232="","",COUNTIF(G200:G254,"&lt;"&amp;G232)+1)</f>
        <v/>
      </c>
      <c r="AN232" s="32" t="str">
        <f>IFERROR(RANK(T232,T200:T253,0)+(AM232/100),"")</f>
        <v/>
      </c>
      <c r="AO232" s="32" t="str">
        <f>IFERROR(RANK(AD232,AD200:AD253,1)+(AM232/100),"")</f>
        <v/>
      </c>
      <c r="AP232" s="32" t="str">
        <f>IFERROR(RANK(AE232,AE200:AE253,1)+(AM232/100),"")</f>
        <v/>
      </c>
      <c r="AR232" s="32" t="str">
        <f>IF(G232="","",COUNTIFS(C200:C253,C232,AM200:AM253,"&lt;"&amp;AM232)+1)</f>
        <v/>
      </c>
      <c r="AS232" s="32" t="str">
        <f>IF(G232="","",COUNTIFS(C200:C253,C232,AN200:AN253,"&lt;"&amp;AN232)+1)</f>
        <v/>
      </c>
      <c r="AT232" s="32" t="str">
        <f>IF(G232="","",COUNTIFS(C200:C253,C232,AO200:AO253,"&lt;"&amp;AO232)+1)</f>
        <v/>
      </c>
      <c r="AU232" s="32" t="str">
        <f>IF(G232="","",COUNTIFS(C200:C253,C232,AP200:AP253,"&lt;"&amp;AP232)+1)</f>
        <v/>
      </c>
      <c r="AV232" s="32" t="str">
        <f>IF(G232="","",SUMIF(AR199:AU199,$AV$3,AR232:AU232))</f>
        <v/>
      </c>
      <c r="AX232" s="32" t="str">
        <f>IF(G232="","",COUNTIFS(D200:D253,D232,AM200:AM253,"&lt;"&amp;AM232)+1)</f>
        <v/>
      </c>
      <c r="AY232" s="32" t="str">
        <f>IF(G232="","",COUNTIFS(D200:D253,D232,AN200:AN253,"&lt;"&amp;AN232)+1)</f>
        <v/>
      </c>
      <c r="AZ232" s="32" t="str">
        <f>IF(G232="","",COUNTIFS(D200:D253,D232,AO200:AO253,"&lt;"&amp;AO232)+1)</f>
        <v/>
      </c>
      <c r="BA232" s="32" t="str">
        <f>IF(G232="","",COUNTIFS(D200:D253,D232,AP200:AP253,"&lt;"&amp;AP232)+1)</f>
        <v/>
      </c>
      <c r="BB232" s="32" t="str">
        <f>IF(M232="","",SUMIF(AX199:BA199,$BB$3,AX232:BA232))</f>
        <v/>
      </c>
    </row>
    <row r="233" spans="1:54" x14ac:dyDescent="0.35">
      <c r="A233" t="str">
        <f t="shared" si="68"/>
        <v>Cars.com-</v>
      </c>
      <c r="B233" t="str">
        <f t="shared" si="69"/>
        <v/>
      </c>
      <c r="C233" t="str">
        <f>IFERROR(VLOOKUP(G233,KEY!$D$6:$F$76,2,),"")</f>
        <v/>
      </c>
      <c r="D233" t="str">
        <f>IFERROR(VLOOKUP(G233,KEY!$D$6:$F$76,3,),"")</f>
        <v/>
      </c>
      <c r="E233" t="str">
        <f t="shared" si="70"/>
        <v/>
      </c>
      <c r="F233" t="str">
        <f t="shared" si="71"/>
        <v/>
      </c>
      <c r="H233" s="386" t="str">
        <f>IF(G233="","",SUMIFS(INP_EOMDATA!I$4:I$2503,INP_EOMDATA!$F$4:$F$2503,$A233))</f>
        <v/>
      </c>
      <c r="I233" s="387" t="str">
        <f>IF(G233="","",SUMIFS(INP_EOMDATA!J$4:J$2503,INP_EOMDATA!$F$4:$F$2503,$A233))</f>
        <v/>
      </c>
      <c r="J233" s="388"/>
      <c r="K233" s="389"/>
      <c r="L233" s="387" t="str">
        <f>IF(G233="","",SUMIFS(INP_EOMDATA!K$4:K$2503,INP_EOMDATA!$F$4:$F$2503,$A233))</f>
        <v/>
      </c>
      <c r="M233" s="390" t="str">
        <f>IF(G233="","",SUMIFS(INP_EOMDATA!L$4:L$2503,INP_EOMDATA!$F$4:$F$2503,$A233))</f>
        <v/>
      </c>
      <c r="N233" s="391"/>
      <c r="O233" s="386" t="str">
        <f>IF(G233="","",SUMIFS(INP_EOMDATA!M$4:M$2503,INP_EOMDATA!$F$4:$F$2503,$A233))</f>
        <v/>
      </c>
      <c r="P233" s="387" t="str">
        <f>IF(G233="","",SUMIFS(INP_EOMDATA!N$4:N$2503,INP_EOMDATA!$F$4:$F$2503,$A233)-O233)</f>
        <v/>
      </c>
      <c r="Q233" s="387" t="str">
        <f>IF(G233="","",SUMIFS(INP_EOMDATA!O$4:O$2503,INP_EOMDATA!$F$4:$F$2503,$A233))</f>
        <v/>
      </c>
      <c r="R233" s="387" t="str">
        <f>IF(G233="","",SUMIFS(INP_EOMDATA!P$4:P$2503,INP_EOMDATA!$F$4:$F$2503,$A233))</f>
        <v/>
      </c>
      <c r="S233" s="387" t="str">
        <f>IF(G233="","",SUMIFS(INP_EOMDATA!Q$4:Q$2503,INP_EOMDATA!$F$4:$F$2503,$A233))</f>
        <v/>
      </c>
      <c r="T233" s="392" t="str">
        <f>IF(G233="","",SUMIFS(INP_EOMDATA!R$4:R$2503,INP_EOMDATA!$F$4:$F$2503,$A233))</f>
        <v/>
      </c>
      <c r="U233" s="386" t="str">
        <f>IF(G233="","",SUMIFS(INP_EOMDATA!S$4:S$2503,INP_EOMDATA!$F$4:$F$2503,$A233))</f>
        <v/>
      </c>
      <c r="V233" s="392" t="str">
        <f>IF(G233="","",SUMIFS(INP_EOMDATA!T$4:T$2503,INP_EOMDATA!$F$4:$F$2503,$A233))</f>
        <v/>
      </c>
      <c r="W233" s="387" t="str">
        <f>IF(G233="","",SUMIFS(INP_EOMDATA!U$4:U$2503,INP_EOMDATA!$F$4:$F$2503,$A233))</f>
        <v/>
      </c>
      <c r="X233" s="392" t="str">
        <f>IF(G233="","",SUMIFS(INP_EOMDATA!V$4:V$2503,INP_EOMDATA!$F$4:$F$2503,$A233))</f>
        <v/>
      </c>
      <c r="Y233" s="387" t="str">
        <f>IF(G233="","",SUMIFS(INP_EOMDATA!W$4:W$2503,INP_EOMDATA!$F$4:$F$2503,$A233))</f>
        <v/>
      </c>
      <c r="Z233" s="393" t="str">
        <f>IF(G233="","",SUMIFS(INP_EOMDATA!X$4:X$2503,INP_EOMDATA!$F$4:$F$2503,$A233))</f>
        <v/>
      </c>
      <c r="AA233" s="393" t="str">
        <f>IF(G233="","",SUMIFS(INP_EOMDATA!Y$4:Y$2503,INP_EOMDATA!$F$4:$F$2503,$A233))</f>
        <v/>
      </c>
      <c r="AB233" s="393" t="str">
        <f>IF(G233="","",SUMIFS(INP_EOMDATA!Z$4:Z$2503,INP_EOMDATA!$F$4:$F$2503,$A233))</f>
        <v/>
      </c>
      <c r="AC233" s="393" t="str">
        <f>IF(G233="","",SUMIFS(WORKSHEET_VC!AS$5:AS$73,WORKSHEET_VC!$AN$5:$AN$73,$G233))</f>
        <v/>
      </c>
      <c r="AD233" s="393" t="str">
        <f t="shared" si="65"/>
        <v/>
      </c>
      <c r="AE233" s="393" t="str">
        <f t="shared" si="66"/>
        <v/>
      </c>
      <c r="AF233" s="393" t="str">
        <f t="shared" si="67"/>
        <v/>
      </c>
      <c r="AG233" s="15"/>
      <c r="AM233" s="32" t="str">
        <f>IF(G233="","",COUNTIF(G200:G254,"&lt;"&amp;G233)+1)</f>
        <v/>
      </c>
      <c r="AN233" s="32" t="str">
        <f>IFERROR(RANK(T233,T200:T253,0)+(AM233/100),"")</f>
        <v/>
      </c>
      <c r="AO233" s="32" t="str">
        <f>IFERROR(RANK(AD233,AD200:AD253,1)+(AM233/100),"")</f>
        <v/>
      </c>
      <c r="AP233" s="32" t="str">
        <f>IFERROR(RANK(AE233,AE200:AE253,1)+(AM233/100),"")</f>
        <v/>
      </c>
      <c r="AR233" s="32" t="str">
        <f>IF(G233="","",COUNTIFS(C200:C253,C233,AM200:AM253,"&lt;"&amp;AM233)+1)</f>
        <v/>
      </c>
      <c r="AS233" s="32" t="str">
        <f>IF(G233="","",COUNTIFS(C200:C253,C233,AN200:AN253,"&lt;"&amp;AN233)+1)</f>
        <v/>
      </c>
      <c r="AT233" s="32" t="str">
        <f>IF(G233="","",COUNTIFS(C200:C253,C233,AO200:AO253,"&lt;"&amp;AO233)+1)</f>
        <v/>
      </c>
      <c r="AU233" s="32" t="str">
        <f>IF(G233="","",COUNTIFS(C200:C253,C233,AP200:AP253,"&lt;"&amp;AP233)+1)</f>
        <v/>
      </c>
      <c r="AV233" s="32" t="str">
        <f>IF(G233="","",SUMIF(AR199:AU199,$AV$3,AR233:AU233))</f>
        <v/>
      </c>
      <c r="AX233" s="32" t="str">
        <f>IF(G233="","",COUNTIFS(D200:D253,D233,AM200:AM253,"&lt;"&amp;AM233)+1)</f>
        <v/>
      </c>
      <c r="AY233" s="32" t="str">
        <f>IF(G233="","",COUNTIFS(D200:D253,D233,AN200:AN253,"&lt;"&amp;AN233)+1)</f>
        <v/>
      </c>
      <c r="AZ233" s="32" t="str">
        <f>IF(G233="","",COUNTIFS(D200:D253,D233,AO200:AO253,"&lt;"&amp;AO233)+1)</f>
        <v/>
      </c>
      <c r="BA233" s="32" t="str">
        <f>IF(G233="","",COUNTIFS(D200:D253,D233,AP200:AP253,"&lt;"&amp;AP233)+1)</f>
        <v/>
      </c>
      <c r="BB233" s="32" t="str">
        <f>IF(M233="","",SUMIF(AX199:BA199,$BB$3,AX233:BA233))</f>
        <v/>
      </c>
    </row>
    <row r="234" spans="1:54" x14ac:dyDescent="0.35">
      <c r="A234" t="str">
        <f t="shared" si="68"/>
        <v>Cars.com-</v>
      </c>
      <c r="B234" t="str">
        <f t="shared" si="69"/>
        <v/>
      </c>
      <c r="C234" t="str">
        <f>IFERROR(VLOOKUP(G234,KEY!$D$6:$F$76,2,),"")</f>
        <v/>
      </c>
      <c r="D234" t="str">
        <f>IFERROR(VLOOKUP(G234,KEY!$D$6:$F$76,3,),"")</f>
        <v/>
      </c>
      <c r="E234" t="str">
        <f t="shared" si="70"/>
        <v/>
      </c>
      <c r="F234" t="str">
        <f t="shared" si="71"/>
        <v/>
      </c>
      <c r="H234" s="386" t="str">
        <f>IF(G234="","",SUMIFS(INP_EOMDATA!I$4:I$2503,INP_EOMDATA!$F$4:$F$2503,$A234))</f>
        <v/>
      </c>
      <c r="I234" s="387" t="str">
        <f>IF(G234="","",SUMIFS(INP_EOMDATA!J$4:J$2503,INP_EOMDATA!$F$4:$F$2503,$A234))</f>
        <v/>
      </c>
      <c r="J234" s="388"/>
      <c r="K234" s="389"/>
      <c r="L234" s="387" t="str">
        <f>IF(G234="","",SUMIFS(INP_EOMDATA!K$4:K$2503,INP_EOMDATA!$F$4:$F$2503,$A234))</f>
        <v/>
      </c>
      <c r="M234" s="390" t="str">
        <f>IF(G234="","",SUMIFS(INP_EOMDATA!L$4:L$2503,INP_EOMDATA!$F$4:$F$2503,$A234))</f>
        <v/>
      </c>
      <c r="N234" s="391"/>
      <c r="O234" s="386" t="str">
        <f>IF(G234="","",SUMIFS(INP_EOMDATA!M$4:M$2503,INP_EOMDATA!$F$4:$F$2503,$A234))</f>
        <v/>
      </c>
      <c r="P234" s="387" t="str">
        <f>IF(G234="","",SUMIFS(INP_EOMDATA!N$4:N$2503,INP_EOMDATA!$F$4:$F$2503,$A234)-O234)</f>
        <v/>
      </c>
      <c r="Q234" s="387" t="str">
        <f>IF(G234="","",SUMIFS(INP_EOMDATA!O$4:O$2503,INP_EOMDATA!$F$4:$F$2503,$A234))</f>
        <v/>
      </c>
      <c r="R234" s="387" t="str">
        <f>IF(G234="","",SUMIFS(INP_EOMDATA!P$4:P$2503,INP_EOMDATA!$F$4:$F$2503,$A234))</f>
        <v/>
      </c>
      <c r="S234" s="387" t="str">
        <f>IF(G234="","",SUMIFS(INP_EOMDATA!Q$4:Q$2503,INP_EOMDATA!$F$4:$F$2503,$A234))</f>
        <v/>
      </c>
      <c r="T234" s="392" t="str">
        <f>IF(G234="","",SUMIFS(INP_EOMDATA!R$4:R$2503,INP_EOMDATA!$F$4:$F$2503,$A234))</f>
        <v/>
      </c>
      <c r="U234" s="386" t="str">
        <f>IF(G234="","",SUMIFS(INP_EOMDATA!S$4:S$2503,INP_EOMDATA!$F$4:$F$2503,$A234))</f>
        <v/>
      </c>
      <c r="V234" s="392" t="str">
        <f>IF(G234="","",SUMIFS(INP_EOMDATA!T$4:T$2503,INP_EOMDATA!$F$4:$F$2503,$A234))</f>
        <v/>
      </c>
      <c r="W234" s="387" t="str">
        <f>IF(G234="","",SUMIFS(INP_EOMDATA!U$4:U$2503,INP_EOMDATA!$F$4:$F$2503,$A234))</f>
        <v/>
      </c>
      <c r="X234" s="392" t="str">
        <f>IF(G234="","",SUMIFS(INP_EOMDATA!V$4:V$2503,INP_EOMDATA!$F$4:$F$2503,$A234))</f>
        <v/>
      </c>
      <c r="Y234" s="387" t="str">
        <f>IF(G234="","",SUMIFS(INP_EOMDATA!W$4:W$2503,INP_EOMDATA!$F$4:$F$2503,$A234))</f>
        <v/>
      </c>
      <c r="Z234" s="393" t="str">
        <f>IF(G234="","",SUMIFS(INP_EOMDATA!X$4:X$2503,INP_EOMDATA!$F$4:$F$2503,$A234))</f>
        <v/>
      </c>
      <c r="AA234" s="393" t="str">
        <f>IF(G234="","",SUMIFS(INP_EOMDATA!Y$4:Y$2503,INP_EOMDATA!$F$4:$F$2503,$A234))</f>
        <v/>
      </c>
      <c r="AB234" s="393" t="str">
        <f>IF(G234="","",SUMIFS(INP_EOMDATA!Z$4:Z$2503,INP_EOMDATA!$F$4:$F$2503,$A234))</f>
        <v/>
      </c>
      <c r="AC234" s="393" t="str">
        <f>IF(G234="","",SUMIFS(WORKSHEET_VC!AS$5:AS$73,WORKSHEET_VC!$AN$5:$AN$73,$G234))</f>
        <v/>
      </c>
      <c r="AD234" s="393" t="str">
        <f t="shared" si="65"/>
        <v/>
      </c>
      <c r="AE234" s="393" t="str">
        <f t="shared" si="66"/>
        <v/>
      </c>
      <c r="AF234" s="393" t="str">
        <f t="shared" si="67"/>
        <v/>
      </c>
      <c r="AG234" s="15"/>
      <c r="AM234" s="32" t="str">
        <f>IF(G234="","",COUNTIF(G200:G254,"&lt;"&amp;G234)+1)</f>
        <v/>
      </c>
      <c r="AN234" s="32" t="str">
        <f>IFERROR(RANK(T234,T200:T253,0)+(AM234/100),"")</f>
        <v/>
      </c>
      <c r="AO234" s="32" t="str">
        <f>IFERROR(RANK(AD234,AD200:AD253,1)+(AM234/100),"")</f>
        <v/>
      </c>
      <c r="AP234" s="32" t="str">
        <f>IFERROR(RANK(AE234,AE200:AE253,1)+(AM234/100),"")</f>
        <v/>
      </c>
      <c r="AR234" s="32" t="str">
        <f>IF(G234="","",COUNTIFS(C200:C253,C234,AM200:AM253,"&lt;"&amp;AM234)+1)</f>
        <v/>
      </c>
      <c r="AS234" s="32" t="str">
        <f>IF(G234="","",COUNTIFS(C200:C253,C234,AN200:AN253,"&lt;"&amp;AN234)+1)</f>
        <v/>
      </c>
      <c r="AT234" s="32" t="str">
        <f>IF(G234="","",COUNTIFS(C200:C253,C234,AO200:AO253,"&lt;"&amp;AO234)+1)</f>
        <v/>
      </c>
      <c r="AU234" s="32" t="str">
        <f>IF(G234="","",COUNTIFS(C200:C253,C234,AP200:AP253,"&lt;"&amp;AP234)+1)</f>
        <v/>
      </c>
      <c r="AV234" s="32" t="str">
        <f>IF(G234="","",SUMIF(AR199:AU199,$AV$3,AR234:AU234))</f>
        <v/>
      </c>
      <c r="AX234" s="32" t="str">
        <f>IF(G234="","",COUNTIFS(D200:D253,D234,AM200:AM253,"&lt;"&amp;AM234)+1)</f>
        <v/>
      </c>
      <c r="AY234" s="32" t="str">
        <f>IF(G234="","",COUNTIFS(D200:D253,D234,AN200:AN253,"&lt;"&amp;AN234)+1)</f>
        <v/>
      </c>
      <c r="AZ234" s="32" t="str">
        <f>IF(G234="","",COUNTIFS(D200:D253,D234,AO200:AO253,"&lt;"&amp;AO234)+1)</f>
        <v/>
      </c>
      <c r="BA234" s="32" t="str">
        <f>IF(G234="","",COUNTIFS(D200:D253,D234,AP200:AP253,"&lt;"&amp;AP234)+1)</f>
        <v/>
      </c>
      <c r="BB234" s="32" t="str">
        <f>IF(M234="","",SUMIF(AX199:BA199,$BB$3,AX234:BA234))</f>
        <v/>
      </c>
    </row>
    <row r="235" spans="1:54" x14ac:dyDescent="0.35">
      <c r="A235" t="str">
        <f t="shared" si="68"/>
        <v>Cars.com-</v>
      </c>
      <c r="B235" t="str">
        <f t="shared" si="69"/>
        <v/>
      </c>
      <c r="C235" t="str">
        <f>IFERROR(VLOOKUP(G235,KEY!$D$6:$F$76,2,),"")</f>
        <v/>
      </c>
      <c r="D235" t="str">
        <f>IFERROR(VLOOKUP(G235,KEY!$D$6:$F$76,3,),"")</f>
        <v/>
      </c>
      <c r="E235" t="str">
        <f t="shared" si="70"/>
        <v/>
      </c>
      <c r="F235" t="str">
        <f t="shared" si="71"/>
        <v/>
      </c>
      <c r="H235" s="386" t="str">
        <f>IF(G235="","",SUMIFS(INP_EOMDATA!I$4:I$2503,INP_EOMDATA!$F$4:$F$2503,$A235))</f>
        <v/>
      </c>
      <c r="I235" s="387" t="str">
        <f>IF(G235="","",SUMIFS(INP_EOMDATA!J$4:J$2503,INP_EOMDATA!$F$4:$F$2503,$A235))</f>
        <v/>
      </c>
      <c r="J235" s="388"/>
      <c r="K235" s="389"/>
      <c r="L235" s="387" t="str">
        <f>IF(G235="","",SUMIFS(INP_EOMDATA!K$4:K$2503,INP_EOMDATA!$F$4:$F$2503,$A235))</f>
        <v/>
      </c>
      <c r="M235" s="390" t="str">
        <f>IF(G235="","",SUMIFS(INP_EOMDATA!L$4:L$2503,INP_EOMDATA!$F$4:$F$2503,$A235))</f>
        <v/>
      </c>
      <c r="N235" s="391"/>
      <c r="O235" s="386" t="str">
        <f>IF(G235="","",SUMIFS(INP_EOMDATA!M$4:M$2503,INP_EOMDATA!$F$4:$F$2503,$A235))</f>
        <v/>
      </c>
      <c r="P235" s="387" t="str">
        <f>IF(G235="","",SUMIFS(INP_EOMDATA!N$4:N$2503,INP_EOMDATA!$F$4:$F$2503,$A235)-O235)</f>
        <v/>
      </c>
      <c r="Q235" s="387" t="str">
        <f>IF(G235="","",SUMIFS(INP_EOMDATA!O$4:O$2503,INP_EOMDATA!$F$4:$F$2503,$A235))</f>
        <v/>
      </c>
      <c r="R235" s="387" t="str">
        <f>IF(G235="","",SUMIFS(INP_EOMDATA!P$4:P$2503,INP_EOMDATA!$F$4:$F$2503,$A235))</f>
        <v/>
      </c>
      <c r="S235" s="387" t="str">
        <f>IF(G235="","",SUMIFS(INP_EOMDATA!Q$4:Q$2503,INP_EOMDATA!$F$4:$F$2503,$A235))</f>
        <v/>
      </c>
      <c r="T235" s="392" t="str">
        <f>IF(G235="","",SUMIFS(INP_EOMDATA!R$4:R$2503,INP_EOMDATA!$F$4:$F$2503,$A235))</f>
        <v/>
      </c>
      <c r="U235" s="386" t="str">
        <f>IF(G235="","",SUMIFS(INP_EOMDATA!S$4:S$2503,INP_EOMDATA!$F$4:$F$2503,$A235))</f>
        <v/>
      </c>
      <c r="V235" s="392" t="str">
        <f>IF(G235="","",SUMIFS(INP_EOMDATA!T$4:T$2503,INP_EOMDATA!$F$4:$F$2503,$A235))</f>
        <v/>
      </c>
      <c r="W235" s="387" t="str">
        <f>IF(G235="","",SUMIFS(INP_EOMDATA!U$4:U$2503,INP_EOMDATA!$F$4:$F$2503,$A235))</f>
        <v/>
      </c>
      <c r="X235" s="392" t="str">
        <f>IF(G235="","",SUMIFS(INP_EOMDATA!V$4:V$2503,INP_EOMDATA!$F$4:$F$2503,$A235))</f>
        <v/>
      </c>
      <c r="Y235" s="387" t="str">
        <f>IF(G235="","",SUMIFS(INP_EOMDATA!W$4:W$2503,INP_EOMDATA!$F$4:$F$2503,$A235))</f>
        <v/>
      </c>
      <c r="Z235" s="393" t="str">
        <f>IF(G235="","",SUMIFS(INP_EOMDATA!X$4:X$2503,INP_EOMDATA!$F$4:$F$2503,$A235))</f>
        <v/>
      </c>
      <c r="AA235" s="393" t="str">
        <f>IF(G235="","",SUMIFS(INP_EOMDATA!Y$4:Y$2503,INP_EOMDATA!$F$4:$F$2503,$A235))</f>
        <v/>
      </c>
      <c r="AB235" s="393" t="str">
        <f>IF(G235="","",SUMIFS(INP_EOMDATA!Z$4:Z$2503,INP_EOMDATA!$F$4:$F$2503,$A235))</f>
        <v/>
      </c>
      <c r="AC235" s="393" t="str">
        <f>IF(G235="","",SUMIFS(WORKSHEET_VC!AS$5:AS$73,WORKSHEET_VC!$AN$5:$AN$73,$G235))</f>
        <v/>
      </c>
      <c r="AD235" s="393" t="str">
        <f t="shared" si="65"/>
        <v/>
      </c>
      <c r="AE235" s="393" t="str">
        <f t="shared" si="66"/>
        <v/>
      </c>
      <c r="AF235" s="393" t="str">
        <f t="shared" si="67"/>
        <v/>
      </c>
      <c r="AG235" s="15"/>
      <c r="AM235" s="32" t="str">
        <f>IF(G235="","",COUNTIF(G200:G254,"&lt;"&amp;G235)+1)</f>
        <v/>
      </c>
      <c r="AN235" s="32" t="str">
        <f>IFERROR(RANK(T235,T200:T253,0)+(AM235/100),"")</f>
        <v/>
      </c>
      <c r="AO235" s="32" t="str">
        <f>IFERROR(RANK(AD235,AD200:AD253,1)+(AM235/100),"")</f>
        <v/>
      </c>
      <c r="AP235" s="32" t="str">
        <f>IFERROR(RANK(AE235,AE200:AE253,1)+(AM235/100),"")</f>
        <v/>
      </c>
      <c r="AR235" s="32" t="str">
        <f>IF(G235="","",COUNTIFS(C200:C253,C235,AM200:AM253,"&lt;"&amp;AM235)+1)</f>
        <v/>
      </c>
      <c r="AS235" s="32" t="str">
        <f>IF(G235="","",COUNTIFS(C200:C253,C235,AN200:AN253,"&lt;"&amp;AN235)+1)</f>
        <v/>
      </c>
      <c r="AT235" s="32" t="str">
        <f>IF(G235="","",COUNTIFS(C200:C253,C235,AO200:AO253,"&lt;"&amp;AO235)+1)</f>
        <v/>
      </c>
      <c r="AU235" s="32" t="str">
        <f>IF(G235="","",COUNTIFS(C200:C253,C235,AP200:AP253,"&lt;"&amp;AP235)+1)</f>
        <v/>
      </c>
      <c r="AV235" s="32" t="str">
        <f>IF(G235="","",SUMIF(AR199:AU199,$AV$3,AR235:AU235))</f>
        <v/>
      </c>
      <c r="AX235" s="32" t="str">
        <f>IF(G235="","",COUNTIFS(D200:D253,D235,AM200:AM253,"&lt;"&amp;AM235)+1)</f>
        <v/>
      </c>
      <c r="AY235" s="32" t="str">
        <f>IF(G235="","",COUNTIFS(D200:D253,D235,AN200:AN253,"&lt;"&amp;AN235)+1)</f>
        <v/>
      </c>
      <c r="AZ235" s="32" t="str">
        <f>IF(G235="","",COUNTIFS(D200:D253,D235,AO200:AO253,"&lt;"&amp;AO235)+1)</f>
        <v/>
      </c>
      <c r="BA235" s="32" t="str">
        <f>IF(G235="","",COUNTIFS(D200:D253,D235,AP200:AP253,"&lt;"&amp;AP235)+1)</f>
        <v/>
      </c>
      <c r="BB235" s="32" t="str">
        <f>IF(M235="","",SUMIF(AX199:BA199,$BB$3,AX235:BA235))</f>
        <v/>
      </c>
    </row>
    <row r="236" spans="1:54" x14ac:dyDescent="0.35">
      <c r="A236" t="str">
        <f t="shared" si="68"/>
        <v>Cars.com-</v>
      </c>
      <c r="B236" t="str">
        <f t="shared" si="69"/>
        <v/>
      </c>
      <c r="C236" t="str">
        <f>IFERROR(VLOOKUP(G236,KEY!$D$6:$F$76,2,),"")</f>
        <v/>
      </c>
      <c r="D236" t="str">
        <f>IFERROR(VLOOKUP(G236,KEY!$D$6:$F$76,3,),"")</f>
        <v/>
      </c>
      <c r="E236" t="str">
        <f t="shared" si="70"/>
        <v/>
      </c>
      <c r="F236" t="str">
        <f t="shared" si="71"/>
        <v/>
      </c>
      <c r="H236" s="386" t="str">
        <f>IF(G236="","",SUMIFS(INP_EOMDATA!I$4:I$2503,INP_EOMDATA!$F$4:$F$2503,$A236))</f>
        <v/>
      </c>
      <c r="I236" s="387" t="str">
        <f>IF(G236="","",SUMIFS(INP_EOMDATA!J$4:J$2503,INP_EOMDATA!$F$4:$F$2503,$A236))</f>
        <v/>
      </c>
      <c r="J236" s="388"/>
      <c r="K236" s="389"/>
      <c r="L236" s="387" t="str">
        <f>IF(G236="","",SUMIFS(INP_EOMDATA!K$4:K$2503,INP_EOMDATA!$F$4:$F$2503,$A236))</f>
        <v/>
      </c>
      <c r="M236" s="390" t="str">
        <f>IF(G236="","",SUMIFS(INP_EOMDATA!L$4:L$2503,INP_EOMDATA!$F$4:$F$2503,$A236))</f>
        <v/>
      </c>
      <c r="N236" s="391"/>
      <c r="O236" s="386" t="str">
        <f>IF(G236="","",SUMIFS(INP_EOMDATA!M$4:M$2503,INP_EOMDATA!$F$4:$F$2503,$A236))</f>
        <v/>
      </c>
      <c r="P236" s="387" t="str">
        <f>IF(G236="","",SUMIFS(INP_EOMDATA!N$4:N$2503,INP_EOMDATA!$F$4:$F$2503,$A236)-O236)</f>
        <v/>
      </c>
      <c r="Q236" s="387" t="str">
        <f>IF(G236="","",SUMIFS(INP_EOMDATA!O$4:O$2503,INP_EOMDATA!$F$4:$F$2503,$A236))</f>
        <v/>
      </c>
      <c r="R236" s="387" t="str">
        <f>IF(G236="","",SUMIFS(INP_EOMDATA!P$4:P$2503,INP_EOMDATA!$F$4:$F$2503,$A236))</f>
        <v/>
      </c>
      <c r="S236" s="387" t="str">
        <f>IF(G236="","",SUMIFS(INP_EOMDATA!Q$4:Q$2503,INP_EOMDATA!$F$4:$F$2503,$A236))</f>
        <v/>
      </c>
      <c r="T236" s="392" t="str">
        <f>IF(G236="","",SUMIFS(INP_EOMDATA!R$4:R$2503,INP_EOMDATA!$F$4:$F$2503,$A236))</f>
        <v/>
      </c>
      <c r="U236" s="386" t="str">
        <f>IF(G236="","",SUMIFS(INP_EOMDATA!S$4:S$2503,INP_EOMDATA!$F$4:$F$2503,$A236))</f>
        <v/>
      </c>
      <c r="V236" s="392" t="str">
        <f>IF(G236="","",SUMIFS(INP_EOMDATA!T$4:T$2503,INP_EOMDATA!$F$4:$F$2503,$A236))</f>
        <v/>
      </c>
      <c r="W236" s="387" t="str">
        <f>IF(G236="","",SUMIFS(INP_EOMDATA!U$4:U$2503,INP_EOMDATA!$F$4:$F$2503,$A236))</f>
        <v/>
      </c>
      <c r="X236" s="392" t="str">
        <f>IF(G236="","",SUMIFS(INP_EOMDATA!V$4:V$2503,INP_EOMDATA!$F$4:$F$2503,$A236))</f>
        <v/>
      </c>
      <c r="Y236" s="387" t="str">
        <f>IF(G236="","",SUMIFS(INP_EOMDATA!W$4:W$2503,INP_EOMDATA!$F$4:$F$2503,$A236))</f>
        <v/>
      </c>
      <c r="Z236" s="393" t="str">
        <f>IF(G236="","",SUMIFS(INP_EOMDATA!X$4:X$2503,INP_EOMDATA!$F$4:$F$2503,$A236))</f>
        <v/>
      </c>
      <c r="AA236" s="393" t="str">
        <f>IF(G236="","",SUMIFS(INP_EOMDATA!Y$4:Y$2503,INP_EOMDATA!$F$4:$F$2503,$A236))</f>
        <v/>
      </c>
      <c r="AB236" s="393" t="str">
        <f>IF(G236="","",SUMIFS(INP_EOMDATA!Z$4:Z$2503,INP_EOMDATA!$F$4:$F$2503,$A236))</f>
        <v/>
      </c>
      <c r="AC236" s="393" t="str">
        <f>IF(G236="","",SUMIFS(WORKSHEET_VC!AS$5:AS$73,WORKSHEET_VC!$AN$5:$AN$73,$G236))</f>
        <v/>
      </c>
      <c r="AD236" s="393" t="str">
        <f t="shared" si="65"/>
        <v/>
      </c>
      <c r="AE236" s="393" t="str">
        <f t="shared" si="66"/>
        <v/>
      </c>
      <c r="AF236" s="393" t="str">
        <f t="shared" si="67"/>
        <v/>
      </c>
      <c r="AG236" s="15"/>
      <c r="AM236" s="32" t="str">
        <f>IF(G236="","",COUNTIF(G200:G254,"&lt;"&amp;G236)+1)</f>
        <v/>
      </c>
      <c r="AN236" s="32" t="str">
        <f>IFERROR(RANK(T236,T200:T253,0)+(AM236/100),"")</f>
        <v/>
      </c>
      <c r="AO236" s="32" t="str">
        <f>IFERROR(RANK(AD236,AD200:AD253,1)+(AM236/100),"")</f>
        <v/>
      </c>
      <c r="AP236" s="32" t="str">
        <f>IFERROR(RANK(AE236,AE200:AE253,1)+(AM236/100),"")</f>
        <v/>
      </c>
      <c r="AR236" s="32" t="str">
        <f>IF(G236="","",COUNTIFS(C200:C253,C236,AM200:AM253,"&lt;"&amp;AM236)+1)</f>
        <v/>
      </c>
      <c r="AS236" s="32" t="str">
        <f>IF(G236="","",COUNTIFS(C200:C253,C236,AN200:AN253,"&lt;"&amp;AN236)+1)</f>
        <v/>
      </c>
      <c r="AT236" s="32" t="str">
        <f>IF(G236="","",COUNTIFS(C200:C253,C236,AO200:AO253,"&lt;"&amp;AO236)+1)</f>
        <v/>
      </c>
      <c r="AU236" s="32" t="str">
        <f>IF(G236="","",COUNTIFS(C200:C253,C236,AP200:AP253,"&lt;"&amp;AP236)+1)</f>
        <v/>
      </c>
      <c r="AV236" s="32" t="str">
        <f>IF(G236="","",SUMIF(AR199:AU199,$AV$3,AR236:AU236))</f>
        <v/>
      </c>
      <c r="AX236" s="32" t="str">
        <f>IF(G236="","",COUNTIFS(D200:D253,D236,AM200:AM253,"&lt;"&amp;AM236)+1)</f>
        <v/>
      </c>
      <c r="AY236" s="32" t="str">
        <f>IF(G236="","",COUNTIFS(D200:D253,D236,AN200:AN253,"&lt;"&amp;AN236)+1)</f>
        <v/>
      </c>
      <c r="AZ236" s="32" t="str">
        <f>IF(G236="","",COUNTIFS(D200:D253,D236,AO200:AO253,"&lt;"&amp;AO236)+1)</f>
        <v/>
      </c>
      <c r="BA236" s="32" t="str">
        <f>IF(G236="","",COUNTIFS(D200:D253,D236,AP200:AP253,"&lt;"&amp;AP236)+1)</f>
        <v/>
      </c>
      <c r="BB236" s="32" t="str">
        <f>IF(M236="","",SUMIF(AX199:BA199,$BB$3,AX236:BA236))</f>
        <v/>
      </c>
    </row>
    <row r="237" spans="1:54" x14ac:dyDescent="0.35">
      <c r="A237" t="str">
        <f t="shared" si="68"/>
        <v>Cars.com-</v>
      </c>
      <c r="B237" t="str">
        <f t="shared" si="69"/>
        <v/>
      </c>
      <c r="C237" t="str">
        <f>IFERROR(VLOOKUP(G237,KEY!$D$6:$F$76,2,),"")</f>
        <v/>
      </c>
      <c r="D237" t="str">
        <f>IFERROR(VLOOKUP(G237,KEY!$D$6:$F$76,3,),"")</f>
        <v/>
      </c>
      <c r="E237" t="str">
        <f t="shared" si="70"/>
        <v/>
      </c>
      <c r="F237" t="str">
        <f t="shared" si="71"/>
        <v/>
      </c>
      <c r="H237" s="386" t="str">
        <f>IF(G237="","",SUMIFS(INP_EOMDATA!I$4:I$2503,INP_EOMDATA!$F$4:$F$2503,$A237))</f>
        <v/>
      </c>
      <c r="I237" s="387" t="str">
        <f>IF(G237="","",SUMIFS(INP_EOMDATA!J$4:J$2503,INP_EOMDATA!$F$4:$F$2503,$A237))</f>
        <v/>
      </c>
      <c r="J237" s="388"/>
      <c r="K237" s="389"/>
      <c r="L237" s="387" t="str">
        <f>IF(G237="","",SUMIFS(INP_EOMDATA!K$4:K$2503,INP_EOMDATA!$F$4:$F$2503,$A237))</f>
        <v/>
      </c>
      <c r="M237" s="390" t="str">
        <f>IF(G237="","",SUMIFS(INP_EOMDATA!L$4:L$2503,INP_EOMDATA!$F$4:$F$2503,$A237))</f>
        <v/>
      </c>
      <c r="N237" s="391"/>
      <c r="O237" s="386" t="str">
        <f>IF(G237="","",SUMIFS(INP_EOMDATA!M$4:M$2503,INP_EOMDATA!$F$4:$F$2503,$A237))</f>
        <v/>
      </c>
      <c r="P237" s="387" t="str">
        <f>IF(G237="","",SUMIFS(INP_EOMDATA!N$4:N$2503,INP_EOMDATA!$F$4:$F$2503,$A237)-O237)</f>
        <v/>
      </c>
      <c r="Q237" s="387" t="str">
        <f>IF(G237="","",SUMIFS(INP_EOMDATA!O$4:O$2503,INP_EOMDATA!$F$4:$F$2503,$A237))</f>
        <v/>
      </c>
      <c r="R237" s="387" t="str">
        <f>IF(G237="","",SUMIFS(INP_EOMDATA!P$4:P$2503,INP_EOMDATA!$F$4:$F$2503,$A237))</f>
        <v/>
      </c>
      <c r="S237" s="387" t="str">
        <f>IF(G237="","",SUMIFS(INP_EOMDATA!Q$4:Q$2503,INP_EOMDATA!$F$4:$F$2503,$A237))</f>
        <v/>
      </c>
      <c r="T237" s="392" t="str">
        <f>IF(G237="","",SUMIFS(INP_EOMDATA!R$4:R$2503,INP_EOMDATA!$F$4:$F$2503,$A237))</f>
        <v/>
      </c>
      <c r="U237" s="386" t="str">
        <f>IF(G237="","",SUMIFS(INP_EOMDATA!S$4:S$2503,INP_EOMDATA!$F$4:$F$2503,$A237))</f>
        <v/>
      </c>
      <c r="V237" s="392" t="str">
        <f>IF(G237="","",SUMIFS(INP_EOMDATA!T$4:T$2503,INP_EOMDATA!$F$4:$F$2503,$A237))</f>
        <v/>
      </c>
      <c r="W237" s="387" t="str">
        <f>IF(G237="","",SUMIFS(INP_EOMDATA!U$4:U$2503,INP_EOMDATA!$F$4:$F$2503,$A237))</f>
        <v/>
      </c>
      <c r="X237" s="392" t="str">
        <f>IF(G237="","",SUMIFS(INP_EOMDATA!V$4:V$2503,INP_EOMDATA!$F$4:$F$2503,$A237))</f>
        <v/>
      </c>
      <c r="Y237" s="387" t="str">
        <f>IF(G237="","",SUMIFS(INP_EOMDATA!W$4:W$2503,INP_EOMDATA!$F$4:$F$2503,$A237))</f>
        <v/>
      </c>
      <c r="Z237" s="393" t="str">
        <f>IF(G237="","",SUMIFS(INP_EOMDATA!X$4:X$2503,INP_EOMDATA!$F$4:$F$2503,$A237))</f>
        <v/>
      </c>
      <c r="AA237" s="393" t="str">
        <f>IF(G237="","",SUMIFS(INP_EOMDATA!Y$4:Y$2503,INP_EOMDATA!$F$4:$F$2503,$A237))</f>
        <v/>
      </c>
      <c r="AB237" s="393" t="str">
        <f>IF(G237="","",SUMIFS(INP_EOMDATA!Z$4:Z$2503,INP_EOMDATA!$F$4:$F$2503,$A237))</f>
        <v/>
      </c>
      <c r="AC237" s="393" t="str">
        <f>IF(G237="","",SUMIFS(WORKSHEET_VC!AS$5:AS$73,WORKSHEET_VC!$AN$5:$AN$73,$G237))</f>
        <v/>
      </c>
      <c r="AD237" s="393" t="str">
        <f t="shared" si="65"/>
        <v/>
      </c>
      <c r="AE237" s="393" t="str">
        <f t="shared" si="66"/>
        <v/>
      </c>
      <c r="AF237" s="393" t="str">
        <f t="shared" si="67"/>
        <v/>
      </c>
      <c r="AG237" s="15"/>
      <c r="AM237" s="32" t="str">
        <f>IF(G237="","",COUNTIF(G200:G254,"&lt;"&amp;G237)+1)</f>
        <v/>
      </c>
      <c r="AN237" s="32" t="str">
        <f>IFERROR(RANK(T237,T200:T253,0)+(AM237/100),"")</f>
        <v/>
      </c>
      <c r="AO237" s="32" t="str">
        <f>IFERROR(RANK(AD237,AD200:AD253,1)+(AM237/100),"")</f>
        <v/>
      </c>
      <c r="AP237" s="32" t="str">
        <f>IFERROR(RANK(AE237,AE200:AE253,1)+(AM237/100),"")</f>
        <v/>
      </c>
      <c r="AR237" s="32" t="str">
        <f>IF(G237="","",COUNTIFS(C200:C253,C237,AM200:AM253,"&lt;"&amp;AM237)+1)</f>
        <v/>
      </c>
      <c r="AS237" s="32" t="str">
        <f>IF(G237="","",COUNTIFS(C200:C253,C237,AN200:AN253,"&lt;"&amp;AN237)+1)</f>
        <v/>
      </c>
      <c r="AT237" s="32" t="str">
        <f>IF(G237="","",COUNTIFS(C200:C253,C237,AO200:AO253,"&lt;"&amp;AO237)+1)</f>
        <v/>
      </c>
      <c r="AU237" s="32" t="str">
        <f>IF(G237="","",COUNTIFS(C200:C253,C237,AP200:AP253,"&lt;"&amp;AP237)+1)</f>
        <v/>
      </c>
      <c r="AV237" s="32" t="str">
        <f>IF(G237="","",SUMIF(AR199:AU199,$AV$3,AR237:AU237))</f>
        <v/>
      </c>
      <c r="AX237" s="32" t="str">
        <f>IF(G237="","",COUNTIFS(D200:D253,D237,AM200:AM253,"&lt;"&amp;AM237)+1)</f>
        <v/>
      </c>
      <c r="AY237" s="32" t="str">
        <f>IF(G237="","",COUNTIFS(D200:D253,D237,AN200:AN253,"&lt;"&amp;AN237)+1)</f>
        <v/>
      </c>
      <c r="AZ237" s="32" t="str">
        <f>IF(G237="","",COUNTIFS(D200:D253,D237,AO200:AO253,"&lt;"&amp;AO237)+1)</f>
        <v/>
      </c>
      <c r="BA237" s="32" t="str">
        <f>IF(G237="","",COUNTIFS(D200:D253,D237,AP200:AP253,"&lt;"&amp;AP237)+1)</f>
        <v/>
      </c>
      <c r="BB237" s="32" t="str">
        <f>IF(M237="","",SUMIF(AX199:BA199,$BB$3,AX237:BA237))</f>
        <v/>
      </c>
    </row>
    <row r="238" spans="1:54" x14ac:dyDescent="0.35">
      <c r="A238" t="str">
        <f t="shared" si="68"/>
        <v>Cars.com-</v>
      </c>
      <c r="B238" t="str">
        <f t="shared" si="69"/>
        <v/>
      </c>
      <c r="C238" t="str">
        <f>IFERROR(VLOOKUP(G238,KEY!$D$6:$F$76,2,),"")</f>
        <v/>
      </c>
      <c r="D238" t="str">
        <f>IFERROR(VLOOKUP(G238,KEY!$D$6:$F$76,3,),"")</f>
        <v/>
      </c>
      <c r="E238" t="str">
        <f t="shared" si="70"/>
        <v/>
      </c>
      <c r="F238" t="str">
        <f t="shared" si="71"/>
        <v/>
      </c>
      <c r="H238" s="386" t="str">
        <f>IF(G238="","",SUMIFS(INP_EOMDATA!I$4:I$2503,INP_EOMDATA!$F$4:$F$2503,$A238))</f>
        <v/>
      </c>
      <c r="I238" s="387" t="str">
        <f>IF(G238="","",SUMIFS(INP_EOMDATA!J$4:J$2503,INP_EOMDATA!$F$4:$F$2503,$A238))</f>
        <v/>
      </c>
      <c r="J238" s="388"/>
      <c r="K238" s="389"/>
      <c r="L238" s="387" t="str">
        <f>IF(G238="","",SUMIFS(INP_EOMDATA!K$4:K$2503,INP_EOMDATA!$F$4:$F$2503,$A238))</f>
        <v/>
      </c>
      <c r="M238" s="390" t="str">
        <f>IF(G238="","",SUMIFS(INP_EOMDATA!L$4:L$2503,INP_EOMDATA!$F$4:$F$2503,$A238))</f>
        <v/>
      </c>
      <c r="N238" s="391"/>
      <c r="O238" s="386" t="str">
        <f>IF(G238="","",SUMIFS(INP_EOMDATA!M$4:M$2503,INP_EOMDATA!$F$4:$F$2503,$A238))</f>
        <v/>
      </c>
      <c r="P238" s="387" t="str">
        <f>IF(G238="","",SUMIFS(INP_EOMDATA!N$4:N$2503,INP_EOMDATA!$F$4:$F$2503,$A238)-O238)</f>
        <v/>
      </c>
      <c r="Q238" s="387" t="str">
        <f>IF(G238="","",SUMIFS(INP_EOMDATA!O$4:O$2503,INP_EOMDATA!$F$4:$F$2503,$A238))</f>
        <v/>
      </c>
      <c r="R238" s="387" t="str">
        <f>IF(G238="","",SUMIFS(INP_EOMDATA!P$4:P$2503,INP_EOMDATA!$F$4:$F$2503,$A238))</f>
        <v/>
      </c>
      <c r="S238" s="387" t="str">
        <f>IF(G238="","",SUMIFS(INP_EOMDATA!Q$4:Q$2503,INP_EOMDATA!$F$4:$F$2503,$A238))</f>
        <v/>
      </c>
      <c r="T238" s="392" t="str">
        <f>IF(G238="","",SUMIFS(INP_EOMDATA!R$4:R$2503,INP_EOMDATA!$F$4:$F$2503,$A238))</f>
        <v/>
      </c>
      <c r="U238" s="386" t="str">
        <f>IF(G238="","",SUMIFS(INP_EOMDATA!S$4:S$2503,INP_EOMDATA!$F$4:$F$2503,$A238))</f>
        <v/>
      </c>
      <c r="V238" s="392" t="str">
        <f>IF(G238="","",SUMIFS(INP_EOMDATA!T$4:T$2503,INP_EOMDATA!$F$4:$F$2503,$A238))</f>
        <v/>
      </c>
      <c r="W238" s="387" t="str">
        <f>IF(G238="","",SUMIFS(INP_EOMDATA!U$4:U$2503,INP_EOMDATA!$F$4:$F$2503,$A238))</f>
        <v/>
      </c>
      <c r="X238" s="392" t="str">
        <f>IF(G238="","",SUMIFS(INP_EOMDATA!V$4:V$2503,INP_EOMDATA!$F$4:$F$2503,$A238))</f>
        <v/>
      </c>
      <c r="Y238" s="387" t="str">
        <f>IF(G238="","",SUMIFS(INP_EOMDATA!W$4:W$2503,INP_EOMDATA!$F$4:$F$2503,$A238))</f>
        <v/>
      </c>
      <c r="Z238" s="393" t="str">
        <f>IF(G238="","",SUMIFS(INP_EOMDATA!X$4:X$2503,INP_EOMDATA!$F$4:$F$2503,$A238))</f>
        <v/>
      </c>
      <c r="AA238" s="393" t="str">
        <f>IF(G238="","",SUMIFS(INP_EOMDATA!Y$4:Y$2503,INP_EOMDATA!$F$4:$F$2503,$A238))</f>
        <v/>
      </c>
      <c r="AB238" s="393" t="str">
        <f>IF(G238="","",SUMIFS(INP_EOMDATA!Z$4:Z$2503,INP_EOMDATA!$F$4:$F$2503,$A238))</f>
        <v/>
      </c>
      <c r="AC238" s="393" t="str">
        <f>IF(G238="","",SUMIFS(WORKSHEET_VC!AS$5:AS$73,WORKSHEET_VC!$AN$5:$AN$73,$G238))</f>
        <v/>
      </c>
      <c r="AD238" s="393" t="str">
        <f t="shared" si="65"/>
        <v/>
      </c>
      <c r="AE238" s="393" t="str">
        <f t="shared" si="66"/>
        <v/>
      </c>
      <c r="AF238" s="393" t="str">
        <f t="shared" si="67"/>
        <v/>
      </c>
      <c r="AG238" s="15"/>
      <c r="AM238" s="32" t="str">
        <f>IF(G238="","",COUNTIF(G200:G254,"&lt;"&amp;G238)+1)</f>
        <v/>
      </c>
      <c r="AN238" s="32" t="str">
        <f>IFERROR(RANK(T238,T200:T253,0)+(AM238/100),"")</f>
        <v/>
      </c>
      <c r="AO238" s="32" t="str">
        <f>IFERROR(RANK(AD238,AD200:AD253,1)+(AM238/100),"")</f>
        <v/>
      </c>
      <c r="AP238" s="32" t="str">
        <f>IFERROR(RANK(AE238,AE200:AE253,1)+(AM238/100),"")</f>
        <v/>
      </c>
      <c r="AR238" s="32" t="str">
        <f>IF(G238="","",COUNTIFS(C200:C253,C238,AM200:AM253,"&lt;"&amp;AM238)+1)</f>
        <v/>
      </c>
      <c r="AS238" s="32" t="str">
        <f>IF(G238="","",COUNTIFS(C200:C253,C238,AN200:AN253,"&lt;"&amp;AN238)+1)</f>
        <v/>
      </c>
      <c r="AT238" s="32" t="str">
        <f>IF(G238="","",COUNTIFS(C200:C253,C238,AO200:AO253,"&lt;"&amp;AO238)+1)</f>
        <v/>
      </c>
      <c r="AU238" s="32" t="str">
        <f>IF(G238="","",COUNTIFS(C200:C253,C238,AP200:AP253,"&lt;"&amp;AP238)+1)</f>
        <v/>
      </c>
      <c r="AV238" s="32" t="str">
        <f>IF(G238="","",SUMIF(AR199:AU199,$AV$3,AR238:AU238))</f>
        <v/>
      </c>
      <c r="AX238" s="32" t="str">
        <f>IF(G238="","",COUNTIFS(D200:D253,D238,AM200:AM253,"&lt;"&amp;AM238)+1)</f>
        <v/>
      </c>
      <c r="AY238" s="32" t="str">
        <f>IF(G238="","",COUNTIFS(D200:D253,D238,AN200:AN253,"&lt;"&amp;AN238)+1)</f>
        <v/>
      </c>
      <c r="AZ238" s="32" t="str">
        <f>IF(G238="","",COUNTIFS(D200:D253,D238,AO200:AO253,"&lt;"&amp;AO238)+1)</f>
        <v/>
      </c>
      <c r="BA238" s="32" t="str">
        <f>IF(G238="","",COUNTIFS(D200:D253,D238,AP200:AP253,"&lt;"&amp;AP238)+1)</f>
        <v/>
      </c>
      <c r="BB238" s="32" t="str">
        <f>IF(M238="","",SUMIF(AX199:BA199,$BB$3,AX238:BA238))</f>
        <v/>
      </c>
    </row>
    <row r="239" spans="1:54" x14ac:dyDescent="0.35">
      <c r="A239" t="str">
        <f t="shared" si="68"/>
        <v>Cars.com-</v>
      </c>
      <c r="B239" t="str">
        <f t="shared" si="69"/>
        <v/>
      </c>
      <c r="C239" t="str">
        <f>IFERROR(VLOOKUP(G239,KEY!$D$6:$F$76,2,),"")</f>
        <v/>
      </c>
      <c r="D239" t="str">
        <f>IFERROR(VLOOKUP(G239,KEY!$D$6:$F$76,3,),"")</f>
        <v/>
      </c>
      <c r="E239" t="str">
        <f t="shared" si="70"/>
        <v/>
      </c>
      <c r="F239" t="str">
        <f t="shared" si="71"/>
        <v/>
      </c>
      <c r="H239" s="386" t="str">
        <f>IF(G239="","",SUMIFS(INP_EOMDATA!I$4:I$2503,INP_EOMDATA!$F$4:$F$2503,$A239))</f>
        <v/>
      </c>
      <c r="I239" s="387" t="str">
        <f>IF(G239="","",SUMIFS(INP_EOMDATA!J$4:J$2503,INP_EOMDATA!$F$4:$F$2503,$A239))</f>
        <v/>
      </c>
      <c r="J239" s="388"/>
      <c r="K239" s="389"/>
      <c r="L239" s="387" t="str">
        <f>IF(G239="","",SUMIFS(INP_EOMDATA!K$4:K$2503,INP_EOMDATA!$F$4:$F$2503,$A239))</f>
        <v/>
      </c>
      <c r="M239" s="390" t="str">
        <f>IF(G239="","",SUMIFS(INP_EOMDATA!L$4:L$2503,INP_EOMDATA!$F$4:$F$2503,$A239))</f>
        <v/>
      </c>
      <c r="N239" s="391"/>
      <c r="O239" s="386" t="str">
        <f>IF(G239="","",SUMIFS(INP_EOMDATA!M$4:M$2503,INP_EOMDATA!$F$4:$F$2503,$A239))</f>
        <v/>
      </c>
      <c r="P239" s="387" t="str">
        <f>IF(G239="","",SUMIFS(INP_EOMDATA!N$4:N$2503,INP_EOMDATA!$F$4:$F$2503,$A239)-O239)</f>
        <v/>
      </c>
      <c r="Q239" s="387" t="str">
        <f>IF(G239="","",SUMIFS(INP_EOMDATA!O$4:O$2503,INP_EOMDATA!$F$4:$F$2503,$A239))</f>
        <v/>
      </c>
      <c r="R239" s="387" t="str">
        <f>IF(G239="","",SUMIFS(INP_EOMDATA!P$4:P$2503,INP_EOMDATA!$F$4:$F$2503,$A239))</f>
        <v/>
      </c>
      <c r="S239" s="387" t="str">
        <f>IF(G239="","",SUMIFS(INP_EOMDATA!Q$4:Q$2503,INP_EOMDATA!$F$4:$F$2503,$A239))</f>
        <v/>
      </c>
      <c r="T239" s="392" t="str">
        <f>IF(G239="","",SUMIFS(INP_EOMDATA!R$4:R$2503,INP_EOMDATA!$F$4:$F$2503,$A239))</f>
        <v/>
      </c>
      <c r="U239" s="386" t="str">
        <f>IF(G239="","",SUMIFS(INP_EOMDATA!S$4:S$2503,INP_EOMDATA!$F$4:$F$2503,$A239))</f>
        <v/>
      </c>
      <c r="V239" s="392" t="str">
        <f>IF(G239="","",SUMIFS(INP_EOMDATA!T$4:T$2503,INP_EOMDATA!$F$4:$F$2503,$A239))</f>
        <v/>
      </c>
      <c r="W239" s="387" t="str">
        <f>IF(G239="","",SUMIFS(INP_EOMDATA!U$4:U$2503,INP_EOMDATA!$F$4:$F$2503,$A239))</f>
        <v/>
      </c>
      <c r="X239" s="392" t="str">
        <f>IF(G239="","",SUMIFS(INP_EOMDATA!V$4:V$2503,INP_EOMDATA!$F$4:$F$2503,$A239))</f>
        <v/>
      </c>
      <c r="Y239" s="387" t="str">
        <f>IF(G239="","",SUMIFS(INP_EOMDATA!W$4:W$2503,INP_EOMDATA!$F$4:$F$2503,$A239))</f>
        <v/>
      </c>
      <c r="Z239" s="393" t="str">
        <f>IF(G239="","",SUMIFS(INP_EOMDATA!X$4:X$2503,INP_EOMDATA!$F$4:$F$2503,$A239))</f>
        <v/>
      </c>
      <c r="AA239" s="393" t="str">
        <f>IF(G239="","",SUMIFS(INP_EOMDATA!Y$4:Y$2503,INP_EOMDATA!$F$4:$F$2503,$A239))</f>
        <v/>
      </c>
      <c r="AB239" s="393" t="str">
        <f>IF(G239="","",SUMIFS(INP_EOMDATA!Z$4:Z$2503,INP_EOMDATA!$F$4:$F$2503,$A239))</f>
        <v/>
      </c>
      <c r="AC239" s="393" t="str">
        <f>IF(G239="","",SUMIFS(WORKSHEET_VC!AS$5:AS$73,WORKSHEET_VC!$AN$5:$AN$73,$G239))</f>
        <v/>
      </c>
      <c r="AD239" s="393" t="str">
        <f t="shared" si="65"/>
        <v/>
      </c>
      <c r="AE239" s="393" t="str">
        <f t="shared" si="66"/>
        <v/>
      </c>
      <c r="AF239" s="393" t="str">
        <f t="shared" si="67"/>
        <v/>
      </c>
      <c r="AG239" s="15"/>
      <c r="AM239" s="32" t="str">
        <f>IF(G239="","",COUNTIF(G200:G254,"&lt;"&amp;G239)+1)</f>
        <v/>
      </c>
      <c r="AN239" s="32" t="str">
        <f>IFERROR(RANK(T239,T200:T253,0)+(AM239/100),"")</f>
        <v/>
      </c>
      <c r="AO239" s="32" t="str">
        <f>IFERROR(RANK(AD239,AD200:AD253,1)+(AM239/100),"")</f>
        <v/>
      </c>
      <c r="AP239" s="32" t="str">
        <f>IFERROR(RANK(AE239,AE200:AE253,1)+(AM239/100),"")</f>
        <v/>
      </c>
      <c r="AR239" s="32" t="str">
        <f>IF(G239="","",COUNTIFS(C200:C253,C239,AM200:AM253,"&lt;"&amp;AM239)+1)</f>
        <v/>
      </c>
      <c r="AS239" s="32" t="str">
        <f>IF(G239="","",COUNTIFS(C200:C253,C239,AN200:AN253,"&lt;"&amp;AN239)+1)</f>
        <v/>
      </c>
      <c r="AT239" s="32" t="str">
        <f>IF(G239="","",COUNTIFS(C200:C253,C239,AO200:AO253,"&lt;"&amp;AO239)+1)</f>
        <v/>
      </c>
      <c r="AU239" s="32" t="str">
        <f>IF(G239="","",COUNTIFS(C200:C253,C239,AP200:AP253,"&lt;"&amp;AP239)+1)</f>
        <v/>
      </c>
      <c r="AV239" s="32" t="str">
        <f>IF(G239="","",SUMIF(AR199:AU199,$AV$3,AR239:AU239))</f>
        <v/>
      </c>
      <c r="AX239" s="32" t="str">
        <f>IF(G239="","",COUNTIFS(D200:D253,D239,AM200:AM253,"&lt;"&amp;AM239)+1)</f>
        <v/>
      </c>
      <c r="AY239" s="32" t="str">
        <f>IF(G239="","",COUNTIFS(D200:D253,D239,AN200:AN253,"&lt;"&amp;AN239)+1)</f>
        <v/>
      </c>
      <c r="AZ239" s="32" t="str">
        <f>IF(G239="","",COUNTIFS(D200:D253,D239,AO200:AO253,"&lt;"&amp;AO239)+1)</f>
        <v/>
      </c>
      <c r="BA239" s="32" t="str">
        <f>IF(G239="","",COUNTIFS(D200:D253,D239,AP200:AP253,"&lt;"&amp;AP239)+1)</f>
        <v/>
      </c>
      <c r="BB239" s="32" t="str">
        <f>IF(M239="","",SUMIF(AX199:BA199,$BB$3,AX239:BA239))</f>
        <v/>
      </c>
    </row>
    <row r="240" spans="1:54" x14ac:dyDescent="0.35">
      <c r="A240" t="str">
        <f t="shared" si="68"/>
        <v>Cars.com-</v>
      </c>
      <c r="B240" t="str">
        <f t="shared" si="69"/>
        <v/>
      </c>
      <c r="C240" t="str">
        <f>IFERROR(VLOOKUP(G240,KEY!$D$6:$F$76,2,),"")</f>
        <v/>
      </c>
      <c r="D240" t="str">
        <f>IFERROR(VLOOKUP(G240,KEY!$D$6:$F$76,3,),"")</f>
        <v/>
      </c>
      <c r="E240" t="str">
        <f t="shared" si="70"/>
        <v/>
      </c>
      <c r="F240" t="str">
        <f t="shared" si="71"/>
        <v/>
      </c>
      <c r="H240" s="386" t="str">
        <f>IF(G240="","",SUMIFS(INP_EOMDATA!I$4:I$2503,INP_EOMDATA!$F$4:$F$2503,$A240))</f>
        <v/>
      </c>
      <c r="I240" s="387" t="str">
        <f>IF(G240="","",SUMIFS(INP_EOMDATA!J$4:J$2503,INP_EOMDATA!$F$4:$F$2503,$A240))</f>
        <v/>
      </c>
      <c r="J240" s="388"/>
      <c r="K240" s="389"/>
      <c r="L240" s="387" t="str">
        <f>IF(G240="","",SUMIFS(INP_EOMDATA!K$4:K$2503,INP_EOMDATA!$F$4:$F$2503,$A240))</f>
        <v/>
      </c>
      <c r="M240" s="390" t="str">
        <f>IF(G240="","",SUMIFS(INP_EOMDATA!L$4:L$2503,INP_EOMDATA!$F$4:$F$2503,$A240))</f>
        <v/>
      </c>
      <c r="N240" s="391"/>
      <c r="O240" s="386" t="str">
        <f>IF(G240="","",SUMIFS(INP_EOMDATA!M$4:M$2503,INP_EOMDATA!$F$4:$F$2503,$A240))</f>
        <v/>
      </c>
      <c r="P240" s="387" t="str">
        <f>IF(G240="","",SUMIFS(INP_EOMDATA!N$4:N$2503,INP_EOMDATA!$F$4:$F$2503,$A240)-O240)</f>
        <v/>
      </c>
      <c r="Q240" s="387" t="str">
        <f>IF(G240="","",SUMIFS(INP_EOMDATA!O$4:O$2503,INP_EOMDATA!$F$4:$F$2503,$A240))</f>
        <v/>
      </c>
      <c r="R240" s="387" t="str">
        <f>IF(G240="","",SUMIFS(INP_EOMDATA!P$4:P$2503,INP_EOMDATA!$F$4:$F$2503,$A240))</f>
        <v/>
      </c>
      <c r="S240" s="387" t="str">
        <f>IF(G240="","",SUMIFS(INP_EOMDATA!Q$4:Q$2503,INP_EOMDATA!$F$4:$F$2503,$A240))</f>
        <v/>
      </c>
      <c r="T240" s="392" t="str">
        <f>IF(G240="","",SUMIFS(INP_EOMDATA!R$4:R$2503,INP_EOMDATA!$F$4:$F$2503,$A240))</f>
        <v/>
      </c>
      <c r="U240" s="386" t="str">
        <f>IF(G240="","",SUMIFS(INP_EOMDATA!S$4:S$2503,INP_EOMDATA!$F$4:$F$2503,$A240))</f>
        <v/>
      </c>
      <c r="V240" s="392" t="str">
        <f>IF(G240="","",SUMIFS(INP_EOMDATA!T$4:T$2503,INP_EOMDATA!$F$4:$F$2503,$A240))</f>
        <v/>
      </c>
      <c r="W240" s="387" t="str">
        <f>IF(G240="","",SUMIFS(INP_EOMDATA!U$4:U$2503,INP_EOMDATA!$F$4:$F$2503,$A240))</f>
        <v/>
      </c>
      <c r="X240" s="392" t="str">
        <f>IF(G240="","",SUMIFS(INP_EOMDATA!V$4:V$2503,INP_EOMDATA!$F$4:$F$2503,$A240))</f>
        <v/>
      </c>
      <c r="Y240" s="387" t="str">
        <f>IF(G240="","",SUMIFS(INP_EOMDATA!W$4:W$2503,INP_EOMDATA!$F$4:$F$2503,$A240))</f>
        <v/>
      </c>
      <c r="Z240" s="393" t="str">
        <f>IF(G240="","",SUMIFS(INP_EOMDATA!X$4:X$2503,INP_EOMDATA!$F$4:$F$2503,$A240))</f>
        <v/>
      </c>
      <c r="AA240" s="393" t="str">
        <f>IF(G240="","",SUMIFS(INP_EOMDATA!Y$4:Y$2503,INP_EOMDATA!$F$4:$F$2503,$A240))</f>
        <v/>
      </c>
      <c r="AB240" s="393" t="str">
        <f>IF(G240="","",SUMIFS(INP_EOMDATA!Z$4:Z$2503,INP_EOMDATA!$F$4:$F$2503,$A240))</f>
        <v/>
      </c>
      <c r="AC240" s="393" t="str">
        <f>IF(G240="","",SUMIFS(WORKSHEET_VC!AS$5:AS$73,WORKSHEET_VC!$AN$5:$AN$73,$G240))</f>
        <v/>
      </c>
      <c r="AD240" s="393" t="str">
        <f t="shared" si="65"/>
        <v/>
      </c>
      <c r="AE240" s="393" t="str">
        <f t="shared" si="66"/>
        <v/>
      </c>
      <c r="AF240" s="393" t="str">
        <f t="shared" si="67"/>
        <v/>
      </c>
      <c r="AG240" s="15"/>
      <c r="AM240" s="32" t="str">
        <f>IF(G240="","",COUNTIF(G200:G254,"&lt;"&amp;G240)+1)</f>
        <v/>
      </c>
      <c r="AN240" s="32" t="str">
        <f>IFERROR(RANK(T240,T200:T253,0)+(AM240/100),"")</f>
        <v/>
      </c>
      <c r="AO240" s="32" t="str">
        <f>IFERROR(RANK(AD240,AD200:AD253,1)+(AM240/100),"")</f>
        <v/>
      </c>
      <c r="AP240" s="32" t="str">
        <f>IFERROR(RANK(AE240,AE200:AE253,1)+(AM240/100),"")</f>
        <v/>
      </c>
      <c r="AR240" s="32" t="str">
        <f>IF(G240="","",COUNTIFS(C200:C253,C240,AM200:AM253,"&lt;"&amp;AM240)+1)</f>
        <v/>
      </c>
      <c r="AS240" s="32" t="str">
        <f>IF(G240="","",COUNTIFS(C200:C253,C240,AN200:AN253,"&lt;"&amp;AN240)+1)</f>
        <v/>
      </c>
      <c r="AT240" s="32" t="str">
        <f>IF(G240="","",COUNTIFS(C200:C253,C240,AO200:AO253,"&lt;"&amp;AO240)+1)</f>
        <v/>
      </c>
      <c r="AU240" s="32" t="str">
        <f>IF(G240="","",COUNTIFS(C200:C253,C240,AP200:AP253,"&lt;"&amp;AP240)+1)</f>
        <v/>
      </c>
      <c r="AV240" s="32" t="str">
        <f>IF(G240="","",SUMIF(AR199:AU199,$AV$3,AR240:AU240))</f>
        <v/>
      </c>
      <c r="AX240" s="32" t="str">
        <f>IF(G240="","",COUNTIFS(D200:D253,D240,AM200:AM253,"&lt;"&amp;AM240)+1)</f>
        <v/>
      </c>
      <c r="AY240" s="32" t="str">
        <f>IF(G240="","",COUNTIFS(D200:D253,D240,AN200:AN253,"&lt;"&amp;AN240)+1)</f>
        <v/>
      </c>
      <c r="AZ240" s="32" t="str">
        <f>IF(G240="","",COUNTIFS(D200:D253,D240,AO200:AO253,"&lt;"&amp;AO240)+1)</f>
        <v/>
      </c>
      <c r="BA240" s="32" t="str">
        <f>IF(G240="","",COUNTIFS(D200:D253,D240,AP200:AP253,"&lt;"&amp;AP240)+1)</f>
        <v/>
      </c>
      <c r="BB240" s="32" t="str">
        <f>IF(M240="","",SUMIF(AX199:BA199,$BB$3,AX240:BA240))</f>
        <v/>
      </c>
    </row>
    <row r="241" spans="1:54" x14ac:dyDescent="0.35">
      <c r="A241" t="str">
        <f t="shared" si="68"/>
        <v>Cars.com-</v>
      </c>
      <c r="B241" t="str">
        <f t="shared" si="69"/>
        <v/>
      </c>
      <c r="C241" t="str">
        <f>IFERROR(VLOOKUP(G241,KEY!$D$6:$F$76,2,),"")</f>
        <v/>
      </c>
      <c r="D241" t="str">
        <f>IFERROR(VLOOKUP(G241,KEY!$D$6:$F$76,3,),"")</f>
        <v/>
      </c>
      <c r="E241" t="str">
        <f t="shared" si="70"/>
        <v/>
      </c>
      <c r="F241" t="str">
        <f t="shared" si="71"/>
        <v/>
      </c>
      <c r="H241" s="386" t="str">
        <f>IF(G241="","",SUMIFS(INP_EOMDATA!I$4:I$2503,INP_EOMDATA!$F$4:$F$2503,$A241))</f>
        <v/>
      </c>
      <c r="I241" s="387" t="str">
        <f>IF(G241="","",SUMIFS(INP_EOMDATA!J$4:J$2503,INP_EOMDATA!$F$4:$F$2503,$A241))</f>
        <v/>
      </c>
      <c r="J241" s="388"/>
      <c r="K241" s="389"/>
      <c r="L241" s="387" t="str">
        <f>IF(G241="","",SUMIFS(INP_EOMDATA!K$4:K$2503,INP_EOMDATA!$F$4:$F$2503,$A241))</f>
        <v/>
      </c>
      <c r="M241" s="390" t="str">
        <f>IF(G241="","",SUMIFS(INP_EOMDATA!L$4:L$2503,INP_EOMDATA!$F$4:$F$2503,$A241))</f>
        <v/>
      </c>
      <c r="N241" s="391"/>
      <c r="O241" s="386" t="str">
        <f>IF(G241="","",SUMIFS(INP_EOMDATA!M$4:M$2503,INP_EOMDATA!$F$4:$F$2503,$A241))</f>
        <v/>
      </c>
      <c r="P241" s="387" t="str">
        <f>IF(G241="","",SUMIFS(INP_EOMDATA!N$4:N$2503,INP_EOMDATA!$F$4:$F$2503,$A241)-O241)</f>
        <v/>
      </c>
      <c r="Q241" s="387" t="str">
        <f>IF(G241="","",SUMIFS(INP_EOMDATA!O$4:O$2503,INP_EOMDATA!$F$4:$F$2503,$A241))</f>
        <v/>
      </c>
      <c r="R241" s="387" t="str">
        <f>IF(G241="","",SUMIFS(INP_EOMDATA!P$4:P$2503,INP_EOMDATA!$F$4:$F$2503,$A241))</f>
        <v/>
      </c>
      <c r="S241" s="387" t="str">
        <f>IF(G241="","",SUMIFS(INP_EOMDATA!Q$4:Q$2503,INP_EOMDATA!$F$4:$F$2503,$A241))</f>
        <v/>
      </c>
      <c r="T241" s="392" t="str">
        <f>IF(G241="","",SUMIFS(INP_EOMDATA!R$4:R$2503,INP_EOMDATA!$F$4:$F$2503,$A241))</f>
        <v/>
      </c>
      <c r="U241" s="386" t="str">
        <f>IF(G241="","",SUMIFS(INP_EOMDATA!S$4:S$2503,INP_EOMDATA!$F$4:$F$2503,$A241))</f>
        <v/>
      </c>
      <c r="V241" s="392" t="str">
        <f>IF(G241="","",SUMIFS(INP_EOMDATA!T$4:T$2503,INP_EOMDATA!$F$4:$F$2503,$A241))</f>
        <v/>
      </c>
      <c r="W241" s="387" t="str">
        <f>IF(G241="","",SUMIFS(INP_EOMDATA!U$4:U$2503,INP_EOMDATA!$F$4:$F$2503,$A241))</f>
        <v/>
      </c>
      <c r="X241" s="392" t="str">
        <f>IF(G241="","",SUMIFS(INP_EOMDATA!V$4:V$2503,INP_EOMDATA!$F$4:$F$2503,$A241))</f>
        <v/>
      </c>
      <c r="Y241" s="387" t="str">
        <f>IF(G241="","",SUMIFS(INP_EOMDATA!W$4:W$2503,INP_EOMDATA!$F$4:$F$2503,$A241))</f>
        <v/>
      </c>
      <c r="Z241" s="393" t="str">
        <f>IF(G241="","",SUMIFS(INP_EOMDATA!X$4:X$2503,INP_EOMDATA!$F$4:$F$2503,$A241))</f>
        <v/>
      </c>
      <c r="AA241" s="393" t="str">
        <f>IF(G241="","",SUMIFS(INP_EOMDATA!Y$4:Y$2503,INP_EOMDATA!$F$4:$F$2503,$A241))</f>
        <v/>
      </c>
      <c r="AB241" s="393" t="str">
        <f>IF(G241="","",SUMIFS(INP_EOMDATA!Z$4:Z$2503,INP_EOMDATA!$F$4:$F$2503,$A241))</f>
        <v/>
      </c>
      <c r="AC241" s="393" t="str">
        <f>IF(G241="","",SUMIFS(WORKSHEET_VC!AS$5:AS$73,WORKSHEET_VC!$AN$5:$AN$73,$G241))</f>
        <v/>
      </c>
      <c r="AD241" s="393" t="str">
        <f t="shared" si="65"/>
        <v/>
      </c>
      <c r="AE241" s="393" t="str">
        <f t="shared" si="66"/>
        <v/>
      </c>
      <c r="AF241" s="393" t="str">
        <f t="shared" si="67"/>
        <v/>
      </c>
      <c r="AG241" s="15"/>
      <c r="AM241" s="32" t="str">
        <f>IF(G241="","",COUNTIF(G200:G254,"&lt;"&amp;G241)+1)</f>
        <v/>
      </c>
      <c r="AN241" s="32" t="str">
        <f>IFERROR(RANK(T241,T200:T253,0)+(AM241/100),"")</f>
        <v/>
      </c>
      <c r="AO241" s="32" t="str">
        <f>IFERROR(RANK(AD241,AD200:AD253,1)+(AM241/100),"")</f>
        <v/>
      </c>
      <c r="AP241" s="32" t="str">
        <f>IFERROR(RANK(AE241,AE200:AE253,1)+(AM241/100),"")</f>
        <v/>
      </c>
      <c r="AR241" s="32" t="str">
        <f>IF(G241="","",COUNTIFS(C200:C253,C241,AM200:AM253,"&lt;"&amp;AM241)+1)</f>
        <v/>
      </c>
      <c r="AS241" s="32" t="str">
        <f>IF(G241="","",COUNTIFS(C200:C253,C241,AN200:AN253,"&lt;"&amp;AN241)+1)</f>
        <v/>
      </c>
      <c r="AT241" s="32" t="str">
        <f>IF(G241="","",COUNTIFS(C200:C253,C241,AO200:AO253,"&lt;"&amp;AO241)+1)</f>
        <v/>
      </c>
      <c r="AU241" s="32" t="str">
        <f>IF(G241="","",COUNTIFS(C200:C253,C241,AP200:AP253,"&lt;"&amp;AP241)+1)</f>
        <v/>
      </c>
      <c r="AV241" s="32" t="str">
        <f>IF(G241="","",SUMIF(AR199:AU199,$AV$3,AR241:AU241))</f>
        <v/>
      </c>
      <c r="AX241" s="32" t="str">
        <f>IF(G241="","",COUNTIFS(D200:D253,D241,AM200:AM253,"&lt;"&amp;AM241)+1)</f>
        <v/>
      </c>
      <c r="AY241" s="32" t="str">
        <f>IF(G241="","",COUNTIFS(D200:D253,D241,AN200:AN253,"&lt;"&amp;AN241)+1)</f>
        <v/>
      </c>
      <c r="AZ241" s="32" t="str">
        <f>IF(G241="","",COUNTIFS(D200:D253,D241,AO200:AO253,"&lt;"&amp;AO241)+1)</f>
        <v/>
      </c>
      <c r="BA241" s="32" t="str">
        <f>IF(G241="","",COUNTIFS(D200:D253,D241,AP200:AP253,"&lt;"&amp;AP241)+1)</f>
        <v/>
      </c>
      <c r="BB241" s="32" t="str">
        <f>IF(M241="","",SUMIF(AX199:BA199,$BB$3,AX241:BA241))</f>
        <v/>
      </c>
    </row>
    <row r="242" spans="1:54" x14ac:dyDescent="0.35">
      <c r="A242" t="str">
        <f t="shared" si="68"/>
        <v>Cars.com-</v>
      </c>
      <c r="B242" t="str">
        <f t="shared" si="69"/>
        <v/>
      </c>
      <c r="C242" t="str">
        <f>IFERROR(VLOOKUP(G242,KEY!$D$6:$F$76,2,),"")</f>
        <v/>
      </c>
      <c r="D242" t="str">
        <f>IFERROR(VLOOKUP(G242,KEY!$D$6:$F$76,3,),"")</f>
        <v/>
      </c>
      <c r="E242" t="str">
        <f t="shared" si="70"/>
        <v/>
      </c>
      <c r="F242" t="str">
        <f t="shared" si="71"/>
        <v/>
      </c>
      <c r="G242" s="395"/>
      <c r="H242" s="386" t="str">
        <f>IF(G242="","",SUMIFS(INP_EOMDATA!I$4:I$2503,INP_EOMDATA!$F$4:$F$2503,$A242))</f>
        <v/>
      </c>
      <c r="I242" s="387" t="str">
        <f>IF(G242="","",SUMIFS(INP_EOMDATA!J$4:J$2503,INP_EOMDATA!$F$4:$F$2503,$A242))</f>
        <v/>
      </c>
      <c r="J242" s="388"/>
      <c r="K242" s="389"/>
      <c r="L242" s="387" t="str">
        <f>IF(G242="","",SUMIFS(INP_EOMDATA!K$4:K$2503,INP_EOMDATA!$F$4:$F$2503,$A242))</f>
        <v/>
      </c>
      <c r="M242" s="390" t="str">
        <f>IF(G242="","",SUMIFS(INP_EOMDATA!L$4:L$2503,INP_EOMDATA!$F$4:$F$2503,$A242))</f>
        <v/>
      </c>
      <c r="N242" s="391"/>
      <c r="O242" s="386" t="str">
        <f>IF(G242="","",SUMIFS(INP_EOMDATA!M$4:M$2503,INP_EOMDATA!$F$4:$F$2503,$A242))</f>
        <v/>
      </c>
      <c r="P242" s="387" t="str">
        <f>IF(G242="","",SUMIFS(INP_EOMDATA!N$4:N$2503,INP_EOMDATA!$F$4:$F$2503,$A242)-O242)</f>
        <v/>
      </c>
      <c r="Q242" s="387" t="str">
        <f>IF(G242="","",SUMIFS(INP_EOMDATA!O$4:O$2503,INP_EOMDATA!$F$4:$F$2503,$A242))</f>
        <v/>
      </c>
      <c r="R242" s="387" t="str">
        <f>IF(G242="","",SUMIFS(INP_EOMDATA!P$4:P$2503,INP_EOMDATA!$F$4:$F$2503,$A242))</f>
        <v/>
      </c>
      <c r="S242" s="387" t="str">
        <f>IF(G242="","",SUMIFS(INP_EOMDATA!Q$4:Q$2503,INP_EOMDATA!$F$4:$F$2503,$A242))</f>
        <v/>
      </c>
      <c r="T242" s="392" t="str">
        <f>IF(G242="","",SUMIFS(INP_EOMDATA!R$4:R$2503,INP_EOMDATA!$F$4:$F$2503,$A242))</f>
        <v/>
      </c>
      <c r="U242" s="386" t="str">
        <f>IF(G242="","",SUMIFS(INP_EOMDATA!S$4:S$2503,INP_EOMDATA!$F$4:$F$2503,$A242))</f>
        <v/>
      </c>
      <c r="V242" s="392" t="str">
        <f>IF(G242="","",SUMIFS(INP_EOMDATA!T$4:T$2503,INP_EOMDATA!$F$4:$F$2503,$A242))</f>
        <v/>
      </c>
      <c r="W242" s="387" t="str">
        <f>IF(G242="","",SUMIFS(INP_EOMDATA!U$4:U$2503,INP_EOMDATA!$F$4:$F$2503,$A242))</f>
        <v/>
      </c>
      <c r="X242" s="392" t="str">
        <f>IF(G242="","",SUMIFS(INP_EOMDATA!V$4:V$2503,INP_EOMDATA!$F$4:$F$2503,$A242))</f>
        <v/>
      </c>
      <c r="Y242" s="387" t="str">
        <f>IF(G242="","",SUMIFS(INP_EOMDATA!W$4:W$2503,INP_EOMDATA!$F$4:$F$2503,$A242))</f>
        <v/>
      </c>
      <c r="Z242" s="393" t="str">
        <f>IF(G242="","",SUMIFS(INP_EOMDATA!X$4:X$2503,INP_EOMDATA!$F$4:$F$2503,$A242))</f>
        <v/>
      </c>
      <c r="AA242" s="393" t="str">
        <f>IF(G242="","",SUMIFS(INP_EOMDATA!Y$4:Y$2503,INP_EOMDATA!$F$4:$F$2503,$A242))</f>
        <v/>
      </c>
      <c r="AB242" s="393" t="str">
        <f>IF(G242="","",SUMIFS(INP_EOMDATA!Z$4:Z$2503,INP_EOMDATA!$F$4:$F$2503,$A242))</f>
        <v/>
      </c>
      <c r="AC242" s="393" t="str">
        <f>IF(G242="","",SUMIFS(WORKSHEET_VC!AS$5:AS$73,WORKSHEET_VC!$AN$5:$AN$73,$G242))</f>
        <v/>
      </c>
      <c r="AD242" s="393" t="str">
        <f t="shared" si="65"/>
        <v/>
      </c>
      <c r="AE242" s="393" t="str">
        <f t="shared" si="66"/>
        <v/>
      </c>
      <c r="AF242" s="393" t="str">
        <f t="shared" si="67"/>
        <v/>
      </c>
      <c r="AG242" s="15"/>
      <c r="AM242" s="32" t="str">
        <f>IF(G242="","",COUNTIF(G200:G254,"&lt;"&amp;G242)+1)</f>
        <v/>
      </c>
      <c r="AN242" s="32" t="str">
        <f>IFERROR(RANK(T242,T200:T253,0)+(AM242/100),"")</f>
        <v/>
      </c>
      <c r="AO242" s="32" t="str">
        <f>IFERROR(RANK(AD242,AD200:AD253,1)+(AM242/100),"")</f>
        <v/>
      </c>
      <c r="AP242" s="32" t="str">
        <f>IFERROR(RANK(AE242,AE200:AE253,1)+(AM242/100),"")</f>
        <v/>
      </c>
      <c r="AR242" s="32" t="str">
        <f>IF(G242="","",COUNTIFS(C200:C253,C242,AM200:AM253,"&lt;"&amp;AM242)+1)</f>
        <v/>
      </c>
      <c r="AS242" s="32" t="str">
        <f>IF(G242="","",COUNTIFS(C200:C253,C242,AN200:AN253,"&lt;"&amp;AN242)+1)</f>
        <v/>
      </c>
      <c r="AT242" s="32" t="str">
        <f>IF(G242="","",COUNTIFS(C200:C253,C242,AO200:AO253,"&lt;"&amp;AO242)+1)</f>
        <v/>
      </c>
      <c r="AU242" s="32" t="str">
        <f>IF(G242="","",COUNTIFS(C200:C253,C242,AP200:AP253,"&lt;"&amp;AP242)+1)</f>
        <v/>
      </c>
      <c r="AV242" s="32" t="str">
        <f>IF(G242="","",SUMIF(AR199:AU199,$AV$3,AR242:AU242))</f>
        <v/>
      </c>
      <c r="AX242" s="32" t="str">
        <f>IF(G242="","",COUNTIFS(D200:D253,D242,AM200:AM253,"&lt;"&amp;AM242)+1)</f>
        <v/>
      </c>
      <c r="AY242" s="32" t="str">
        <f>IF(G242="","",COUNTIFS(D200:D253,D242,AN200:AN253,"&lt;"&amp;AN242)+1)</f>
        <v/>
      </c>
      <c r="AZ242" s="32" t="str">
        <f>IF(G242="","",COUNTIFS(D200:D253,D242,AO200:AO253,"&lt;"&amp;AO242)+1)</f>
        <v/>
      </c>
      <c r="BA242" s="32" t="str">
        <f>IF(G242="","",COUNTIFS(D200:D253,D242,AP200:AP253,"&lt;"&amp;AP242)+1)</f>
        <v/>
      </c>
      <c r="BB242" s="32" t="str">
        <f>IF(M242="","",SUMIF(AX199:BA199,$BB$3,AX242:BA242))</f>
        <v/>
      </c>
    </row>
    <row r="243" spans="1:54" x14ac:dyDescent="0.35">
      <c r="A243" t="str">
        <f t="shared" si="68"/>
        <v>Cars.com-</v>
      </c>
      <c r="B243" t="str">
        <f t="shared" si="69"/>
        <v/>
      </c>
      <c r="C243" t="str">
        <f>IFERROR(VLOOKUP(G243,KEY!$D$6:$F$76,2,),"")</f>
        <v/>
      </c>
      <c r="D243" t="str">
        <f>IFERROR(VLOOKUP(G243,KEY!$D$6:$F$76,3,),"")</f>
        <v/>
      </c>
      <c r="E243" t="str">
        <f t="shared" si="70"/>
        <v/>
      </c>
      <c r="F243" t="str">
        <f t="shared" si="71"/>
        <v/>
      </c>
      <c r="H243" s="386" t="str">
        <f>IF(G243="","",SUMIFS(INP_EOMDATA!I$4:I$2503,INP_EOMDATA!$F$4:$F$2503,$A243))</f>
        <v/>
      </c>
      <c r="I243" s="387" t="str">
        <f>IF(G243="","",SUMIFS(INP_EOMDATA!J$4:J$2503,INP_EOMDATA!$F$4:$F$2503,$A243))</f>
        <v/>
      </c>
      <c r="J243" s="388"/>
      <c r="K243" s="389"/>
      <c r="L243" s="387" t="str">
        <f>IF(G243="","",SUMIFS(INP_EOMDATA!K$4:K$2503,INP_EOMDATA!$F$4:$F$2503,$A243))</f>
        <v/>
      </c>
      <c r="M243" s="390" t="str">
        <f>IF(G243="","",SUMIFS(INP_EOMDATA!L$4:L$2503,INP_EOMDATA!$F$4:$F$2503,$A243))</f>
        <v/>
      </c>
      <c r="N243" s="391"/>
      <c r="O243" s="386" t="str">
        <f>IF(G243="","",SUMIFS(INP_EOMDATA!M$4:M$2503,INP_EOMDATA!$F$4:$F$2503,$A243))</f>
        <v/>
      </c>
      <c r="P243" s="387" t="str">
        <f>IF(G243="","",SUMIFS(INP_EOMDATA!N$4:N$2503,INP_EOMDATA!$F$4:$F$2503,$A243)-O243)</f>
        <v/>
      </c>
      <c r="Q243" s="387" t="str">
        <f>IF(G243="","",SUMIFS(INP_EOMDATA!O$4:O$2503,INP_EOMDATA!$F$4:$F$2503,$A243))</f>
        <v/>
      </c>
      <c r="R243" s="387" t="str">
        <f>IF(G243="","",SUMIFS(INP_EOMDATA!P$4:P$2503,INP_EOMDATA!$F$4:$F$2503,$A243))</f>
        <v/>
      </c>
      <c r="S243" s="387" t="str">
        <f>IF(G243="","",SUMIFS(INP_EOMDATA!Q$4:Q$2503,INP_EOMDATA!$F$4:$F$2503,$A243))</f>
        <v/>
      </c>
      <c r="T243" s="392" t="str">
        <f>IF(G243="","",SUMIFS(INP_EOMDATA!R$4:R$2503,INP_EOMDATA!$F$4:$F$2503,$A243))</f>
        <v/>
      </c>
      <c r="U243" s="386" t="str">
        <f>IF(G243="","",SUMIFS(INP_EOMDATA!S$4:S$2503,INP_EOMDATA!$F$4:$F$2503,$A243))</f>
        <v/>
      </c>
      <c r="V243" s="392" t="str">
        <f>IF(G243="","",SUMIFS(INP_EOMDATA!T$4:T$2503,INP_EOMDATA!$F$4:$F$2503,$A243))</f>
        <v/>
      </c>
      <c r="W243" s="387" t="str">
        <f>IF(G243="","",SUMIFS(INP_EOMDATA!U$4:U$2503,INP_EOMDATA!$F$4:$F$2503,$A243))</f>
        <v/>
      </c>
      <c r="X243" s="392" t="str">
        <f>IF(G243="","",SUMIFS(INP_EOMDATA!V$4:V$2503,INP_EOMDATA!$F$4:$F$2503,$A243))</f>
        <v/>
      </c>
      <c r="Y243" s="387" t="str">
        <f>IF(G243="","",SUMIFS(INP_EOMDATA!W$4:W$2503,INP_EOMDATA!$F$4:$F$2503,$A243))</f>
        <v/>
      </c>
      <c r="Z243" s="393" t="str">
        <f>IF(G243="","",SUMIFS(INP_EOMDATA!X$4:X$2503,INP_EOMDATA!$F$4:$F$2503,$A243))</f>
        <v/>
      </c>
      <c r="AA243" s="393" t="str">
        <f>IF(G243="","",SUMIFS(INP_EOMDATA!Y$4:Y$2503,INP_EOMDATA!$F$4:$F$2503,$A243))</f>
        <v/>
      </c>
      <c r="AB243" s="393" t="str">
        <f>IF(G243="","",SUMIFS(INP_EOMDATA!Z$4:Z$2503,INP_EOMDATA!$F$4:$F$2503,$A243))</f>
        <v/>
      </c>
      <c r="AC243" s="393" t="str">
        <f>IF(G243="","",SUMIFS(WORKSHEET_VC!AS$5:AS$73,WORKSHEET_VC!$AN$5:$AN$73,$G243))</f>
        <v/>
      </c>
      <c r="AD243" s="393" t="str">
        <f t="shared" si="65"/>
        <v/>
      </c>
      <c r="AE243" s="393" t="str">
        <f t="shared" si="66"/>
        <v/>
      </c>
      <c r="AF243" s="393" t="str">
        <f t="shared" si="67"/>
        <v/>
      </c>
      <c r="AG243" s="15"/>
      <c r="AM243" s="32" t="str">
        <f>IF(G243="","",COUNTIF(G200:G254,"&lt;"&amp;G243)+1)</f>
        <v/>
      </c>
      <c r="AN243" s="32" t="str">
        <f>IFERROR(RANK(T243,T200:T253,0)+(AM243/100),"")</f>
        <v/>
      </c>
      <c r="AO243" s="32" t="str">
        <f>IFERROR(RANK(AD243,AD200:AD253,1)+(AM243/100),"")</f>
        <v/>
      </c>
      <c r="AP243" s="32" t="str">
        <f>IFERROR(RANK(AE243,AE200:AE253,1)+(AM243/100),"")</f>
        <v/>
      </c>
      <c r="AR243" s="32" t="str">
        <f>IF(G243="","",COUNTIFS(C200:C253,C243,AM200:AM253,"&lt;"&amp;AM243)+1)</f>
        <v/>
      </c>
      <c r="AS243" s="32" t="str">
        <f>IF(G243="","",COUNTIFS(C200:C253,C243,AN200:AN253,"&lt;"&amp;AN243)+1)</f>
        <v/>
      </c>
      <c r="AT243" s="32" t="str">
        <f>IF(G243="","",COUNTIFS(C200:C253,C243,AO200:AO253,"&lt;"&amp;AO243)+1)</f>
        <v/>
      </c>
      <c r="AU243" s="32" t="str">
        <f>IF(G243="","",COUNTIFS(C200:C253,C243,AP200:AP253,"&lt;"&amp;AP243)+1)</f>
        <v/>
      </c>
      <c r="AV243" s="32" t="str">
        <f>IF(G243="","",SUMIF(AR199:AU199,$AV$3,AR243:AU243))</f>
        <v/>
      </c>
      <c r="AX243" s="32" t="str">
        <f>IF(G243="","",COUNTIFS(D200:D253,D243,AM200:AM253,"&lt;"&amp;AM243)+1)</f>
        <v/>
      </c>
      <c r="AY243" s="32" t="str">
        <f>IF(G243="","",COUNTIFS(D200:D253,D243,AN200:AN253,"&lt;"&amp;AN243)+1)</f>
        <v/>
      </c>
      <c r="AZ243" s="32" t="str">
        <f>IF(G243="","",COUNTIFS(D200:D253,D243,AO200:AO253,"&lt;"&amp;AO243)+1)</f>
        <v/>
      </c>
      <c r="BA243" s="32" t="str">
        <f>IF(G243="","",COUNTIFS(D200:D253,D243,AP200:AP253,"&lt;"&amp;AP243)+1)</f>
        <v/>
      </c>
      <c r="BB243" s="32" t="str">
        <f>IF(M243="","",SUMIF(AX199:BA199,$BB$3,AX243:BA243))</f>
        <v/>
      </c>
    </row>
    <row r="244" spans="1:54" x14ac:dyDescent="0.35">
      <c r="A244" t="str">
        <f t="shared" si="68"/>
        <v>Cars.com-</v>
      </c>
      <c r="B244" t="str">
        <f t="shared" si="69"/>
        <v/>
      </c>
      <c r="C244" t="str">
        <f>IFERROR(VLOOKUP(G244,KEY!$D$6:$F$76,2,),"")</f>
        <v/>
      </c>
      <c r="D244" t="str">
        <f>IFERROR(VLOOKUP(G244,KEY!$D$6:$F$76,3,),"")</f>
        <v/>
      </c>
      <c r="E244" t="str">
        <f t="shared" si="70"/>
        <v/>
      </c>
      <c r="F244" t="str">
        <f t="shared" si="71"/>
        <v/>
      </c>
      <c r="H244" s="386" t="str">
        <f>IF(G244="","",SUMIFS(INP_EOMDATA!I$4:I$2503,INP_EOMDATA!$F$4:$F$2503,$A244))</f>
        <v/>
      </c>
      <c r="I244" s="387" t="str">
        <f>IF(G244="","",SUMIFS(INP_EOMDATA!J$4:J$2503,INP_EOMDATA!$F$4:$F$2503,$A244))</f>
        <v/>
      </c>
      <c r="J244" s="388"/>
      <c r="K244" s="389"/>
      <c r="L244" s="387" t="str">
        <f>IF(G244="","",SUMIFS(INP_EOMDATA!K$4:K$2503,INP_EOMDATA!$F$4:$F$2503,$A244))</f>
        <v/>
      </c>
      <c r="M244" s="390" t="str">
        <f>IF(G244="","",SUMIFS(INP_EOMDATA!L$4:L$2503,INP_EOMDATA!$F$4:$F$2503,$A244))</f>
        <v/>
      </c>
      <c r="N244" s="391"/>
      <c r="O244" s="386" t="str">
        <f>IF(G244="","",SUMIFS(INP_EOMDATA!M$4:M$2503,INP_EOMDATA!$F$4:$F$2503,$A244))</f>
        <v/>
      </c>
      <c r="P244" s="387" t="str">
        <f>IF(G244="","",SUMIFS(INP_EOMDATA!N$4:N$2503,INP_EOMDATA!$F$4:$F$2503,$A244)-O244)</f>
        <v/>
      </c>
      <c r="Q244" s="387" t="str">
        <f>IF(G244="","",SUMIFS(INP_EOMDATA!O$4:O$2503,INP_EOMDATA!$F$4:$F$2503,$A244))</f>
        <v/>
      </c>
      <c r="R244" s="387" t="str">
        <f>IF(G244="","",SUMIFS(INP_EOMDATA!P$4:P$2503,INP_EOMDATA!$F$4:$F$2503,$A244))</f>
        <v/>
      </c>
      <c r="S244" s="387" t="str">
        <f>IF(G244="","",SUMIFS(INP_EOMDATA!Q$4:Q$2503,INP_EOMDATA!$F$4:$F$2503,$A244))</f>
        <v/>
      </c>
      <c r="T244" s="392" t="str">
        <f>IF(G244="","",SUMIFS(INP_EOMDATA!R$4:R$2503,INP_EOMDATA!$F$4:$F$2503,$A244))</f>
        <v/>
      </c>
      <c r="U244" s="386" t="str">
        <f>IF(G244="","",SUMIFS(INP_EOMDATA!S$4:S$2503,INP_EOMDATA!$F$4:$F$2503,$A244))</f>
        <v/>
      </c>
      <c r="V244" s="392" t="str">
        <f>IF(G244="","",SUMIFS(INP_EOMDATA!T$4:T$2503,INP_EOMDATA!$F$4:$F$2503,$A244))</f>
        <v/>
      </c>
      <c r="W244" s="387" t="str">
        <f>IF(G244="","",SUMIFS(INP_EOMDATA!U$4:U$2503,INP_EOMDATA!$F$4:$F$2503,$A244))</f>
        <v/>
      </c>
      <c r="X244" s="392" t="str">
        <f>IF(G244="","",SUMIFS(INP_EOMDATA!V$4:V$2503,INP_EOMDATA!$F$4:$F$2503,$A244))</f>
        <v/>
      </c>
      <c r="Y244" s="387" t="str">
        <f>IF(G244="","",SUMIFS(INP_EOMDATA!W$4:W$2503,INP_EOMDATA!$F$4:$F$2503,$A244))</f>
        <v/>
      </c>
      <c r="Z244" s="393" t="str">
        <f>IF(G244="","",SUMIFS(INP_EOMDATA!X$4:X$2503,INP_EOMDATA!$F$4:$F$2503,$A244))</f>
        <v/>
      </c>
      <c r="AA244" s="393" t="str">
        <f>IF(G244="","",SUMIFS(INP_EOMDATA!Y$4:Y$2503,INP_EOMDATA!$F$4:$F$2503,$A244))</f>
        <v/>
      </c>
      <c r="AB244" s="393" t="str">
        <f>IF(G244="","",SUMIFS(INP_EOMDATA!Z$4:Z$2503,INP_EOMDATA!$F$4:$F$2503,$A244))</f>
        <v/>
      </c>
      <c r="AC244" s="393" t="str">
        <f>IF(G244="","",SUMIFS(WORKSHEET_VC!AS$5:AS$73,WORKSHEET_VC!$AN$5:$AN$73,$G244))</f>
        <v/>
      </c>
      <c r="AD244" s="393" t="str">
        <f t="shared" si="65"/>
        <v/>
      </c>
      <c r="AE244" s="393" t="str">
        <f t="shared" si="66"/>
        <v/>
      </c>
      <c r="AF244" s="393" t="str">
        <f t="shared" si="67"/>
        <v/>
      </c>
      <c r="AG244" s="15"/>
      <c r="AM244" s="32" t="str">
        <f>IF(G244="","",COUNTIF(G200:G254,"&lt;"&amp;G244)+1)</f>
        <v/>
      </c>
      <c r="AN244" s="32" t="str">
        <f>IFERROR(RANK(T244,T200:T253,0)+(AM244/100),"")</f>
        <v/>
      </c>
      <c r="AO244" s="32" t="str">
        <f>IFERROR(RANK(AD244,AD200:AD253,1)+(AM244/100),"")</f>
        <v/>
      </c>
      <c r="AP244" s="32" t="str">
        <f>IFERROR(RANK(AE244,AE200:AE253,1)+(AM244/100),"")</f>
        <v/>
      </c>
      <c r="AR244" s="32" t="str">
        <f>IF(G244="","",COUNTIFS(C200:C253,C244,AM200:AM253,"&lt;"&amp;AM244)+1)</f>
        <v/>
      </c>
      <c r="AS244" s="32" t="str">
        <f>IF(G244="","",COUNTIFS(C200:C253,C244,AN200:AN253,"&lt;"&amp;AN244)+1)</f>
        <v/>
      </c>
      <c r="AT244" s="32" t="str">
        <f>IF(G244="","",COUNTIFS(C200:C253,C244,AO200:AO253,"&lt;"&amp;AO244)+1)</f>
        <v/>
      </c>
      <c r="AU244" s="32" t="str">
        <f>IF(G244="","",COUNTIFS(C200:C253,C244,AP200:AP253,"&lt;"&amp;AP244)+1)</f>
        <v/>
      </c>
      <c r="AV244" s="32" t="str">
        <f>IF(G244="","",SUMIF(AR199:AU199,$AV$3,AR244:AU244))</f>
        <v/>
      </c>
      <c r="AX244" s="32" t="str">
        <f>IF(G244="","",COUNTIFS(D200:D253,D244,AM200:AM253,"&lt;"&amp;AM244)+1)</f>
        <v/>
      </c>
      <c r="AY244" s="32" t="str">
        <f>IF(G244="","",COUNTIFS(D200:D253,D244,AN200:AN253,"&lt;"&amp;AN244)+1)</f>
        <v/>
      </c>
      <c r="AZ244" s="32" t="str">
        <f>IF(G244="","",COUNTIFS(D200:D253,D244,AO200:AO253,"&lt;"&amp;AO244)+1)</f>
        <v/>
      </c>
      <c r="BA244" s="32" t="str">
        <f>IF(G244="","",COUNTIFS(D200:D253,D244,AP200:AP253,"&lt;"&amp;AP244)+1)</f>
        <v/>
      </c>
      <c r="BB244" s="32" t="str">
        <f>IF(M244="","",SUMIF(AX199:BA199,$BB$3,AX244:BA244))</f>
        <v/>
      </c>
    </row>
    <row r="245" spans="1:54" x14ac:dyDescent="0.35">
      <c r="A245" t="str">
        <f t="shared" si="68"/>
        <v>Cars.com-</v>
      </c>
      <c r="B245" t="str">
        <f t="shared" si="69"/>
        <v/>
      </c>
      <c r="C245" t="str">
        <f>IFERROR(VLOOKUP(G245,KEY!$D$6:$F$76,2,),"")</f>
        <v/>
      </c>
      <c r="D245" t="str">
        <f>IFERROR(VLOOKUP(G245,KEY!$D$6:$F$76,3,),"")</f>
        <v/>
      </c>
      <c r="E245" t="str">
        <f t="shared" si="70"/>
        <v/>
      </c>
      <c r="F245" t="str">
        <f t="shared" si="71"/>
        <v/>
      </c>
      <c r="H245" s="386" t="str">
        <f>IF(G245="","",SUMIFS(INP_EOMDATA!I$4:I$2503,INP_EOMDATA!$F$4:$F$2503,$A245))</f>
        <v/>
      </c>
      <c r="I245" s="387" t="str">
        <f>IF(G245="","",SUMIFS(INP_EOMDATA!J$4:J$2503,INP_EOMDATA!$F$4:$F$2503,$A245))</f>
        <v/>
      </c>
      <c r="J245" s="388"/>
      <c r="K245" s="389"/>
      <c r="L245" s="387" t="str">
        <f>IF(G245="","",SUMIFS(INP_EOMDATA!K$4:K$2503,INP_EOMDATA!$F$4:$F$2503,$A245))</f>
        <v/>
      </c>
      <c r="M245" s="390" t="str">
        <f>IF(G245="","",SUMIFS(INP_EOMDATA!L$4:L$2503,INP_EOMDATA!$F$4:$F$2503,$A245))</f>
        <v/>
      </c>
      <c r="N245" s="391"/>
      <c r="O245" s="386" t="str">
        <f>IF(G245="","",SUMIFS(INP_EOMDATA!M$4:M$2503,INP_EOMDATA!$F$4:$F$2503,$A245))</f>
        <v/>
      </c>
      <c r="P245" s="387" t="str">
        <f>IF(G245="","",SUMIFS(INP_EOMDATA!N$4:N$2503,INP_EOMDATA!$F$4:$F$2503,$A245)-O245)</f>
        <v/>
      </c>
      <c r="Q245" s="387" t="str">
        <f>IF(G245="","",SUMIFS(INP_EOMDATA!O$4:O$2503,INP_EOMDATA!$F$4:$F$2503,$A245))</f>
        <v/>
      </c>
      <c r="R245" s="387" t="str">
        <f>IF(G245="","",SUMIFS(INP_EOMDATA!P$4:P$2503,INP_EOMDATA!$F$4:$F$2503,$A245))</f>
        <v/>
      </c>
      <c r="S245" s="387" t="str">
        <f>IF(G245="","",SUMIFS(INP_EOMDATA!Q$4:Q$2503,INP_EOMDATA!$F$4:$F$2503,$A245))</f>
        <v/>
      </c>
      <c r="T245" s="392" t="str">
        <f>IF(G245="","",SUMIFS(INP_EOMDATA!R$4:R$2503,INP_EOMDATA!$F$4:$F$2503,$A245))</f>
        <v/>
      </c>
      <c r="U245" s="386" t="str">
        <f>IF(G245="","",SUMIFS(INP_EOMDATA!S$4:S$2503,INP_EOMDATA!$F$4:$F$2503,$A245))</f>
        <v/>
      </c>
      <c r="V245" s="392" t="str">
        <f>IF(G245="","",SUMIFS(INP_EOMDATA!T$4:T$2503,INP_EOMDATA!$F$4:$F$2503,$A245))</f>
        <v/>
      </c>
      <c r="W245" s="387" t="str">
        <f>IF(G245="","",SUMIFS(INP_EOMDATA!U$4:U$2503,INP_EOMDATA!$F$4:$F$2503,$A245))</f>
        <v/>
      </c>
      <c r="X245" s="392" t="str">
        <f>IF(G245="","",SUMIFS(INP_EOMDATA!V$4:V$2503,INP_EOMDATA!$F$4:$F$2503,$A245))</f>
        <v/>
      </c>
      <c r="Y245" s="387" t="str">
        <f>IF(G245="","",SUMIFS(INP_EOMDATA!W$4:W$2503,INP_EOMDATA!$F$4:$F$2503,$A245))</f>
        <v/>
      </c>
      <c r="Z245" s="393" t="str">
        <f>IF(G245="","",SUMIFS(INP_EOMDATA!X$4:X$2503,INP_EOMDATA!$F$4:$F$2503,$A245))</f>
        <v/>
      </c>
      <c r="AA245" s="393" t="str">
        <f>IF(G245="","",SUMIFS(INP_EOMDATA!Y$4:Y$2503,INP_EOMDATA!$F$4:$F$2503,$A245))</f>
        <v/>
      </c>
      <c r="AB245" s="393" t="str">
        <f>IF(G245="","",SUMIFS(INP_EOMDATA!Z$4:Z$2503,INP_EOMDATA!$F$4:$F$2503,$A245))</f>
        <v/>
      </c>
      <c r="AC245" s="393" t="str">
        <f>IF(G245="","",SUMIFS(WORKSHEET_VC!AS$5:AS$73,WORKSHEET_VC!$AN$5:$AN$73,$G245))</f>
        <v/>
      </c>
      <c r="AD245" s="393" t="str">
        <f t="shared" si="65"/>
        <v/>
      </c>
      <c r="AE245" s="393" t="str">
        <f t="shared" si="66"/>
        <v/>
      </c>
      <c r="AF245" s="393" t="str">
        <f t="shared" si="67"/>
        <v/>
      </c>
      <c r="AG245" s="15"/>
      <c r="AM245" s="32" t="str">
        <f>IF(G245="","",COUNTIF(G200:G254,"&lt;"&amp;G245)+1)</f>
        <v/>
      </c>
      <c r="AN245" s="32" t="str">
        <f>IFERROR(RANK(T245,T200:T253,0)+(AM245/100),"")</f>
        <v/>
      </c>
      <c r="AO245" s="32" t="str">
        <f>IFERROR(RANK(AD245,AD200:AD253,1)+(AM245/100),"")</f>
        <v/>
      </c>
      <c r="AP245" s="32" t="str">
        <f>IFERROR(RANK(AE245,AE200:AE253,1)+(AM245/100),"")</f>
        <v/>
      </c>
      <c r="AR245" s="32" t="str">
        <f>IF(G245="","",COUNTIFS(C200:C253,C245,AM200:AM253,"&lt;"&amp;AM245)+1)</f>
        <v/>
      </c>
      <c r="AS245" s="32" t="str">
        <f>IF(G245="","",COUNTIFS(C200:C253,C245,AN200:AN253,"&lt;"&amp;AN245)+1)</f>
        <v/>
      </c>
      <c r="AT245" s="32" t="str">
        <f>IF(G245="","",COUNTIFS(C200:C253,C245,AO200:AO253,"&lt;"&amp;AO245)+1)</f>
        <v/>
      </c>
      <c r="AU245" s="32" t="str">
        <f>IF(G245="","",COUNTIFS(C200:C253,C245,AP200:AP253,"&lt;"&amp;AP245)+1)</f>
        <v/>
      </c>
      <c r="AV245" s="32" t="str">
        <f>IF(G245="","",SUMIF(AR199:AU199,$AV$3,AR245:AU245))</f>
        <v/>
      </c>
      <c r="AX245" s="32" t="str">
        <f>IF(G245="","",COUNTIFS(D200:D253,D245,AM200:AM253,"&lt;"&amp;AM245)+1)</f>
        <v/>
      </c>
      <c r="AY245" s="32" t="str">
        <f>IF(G245="","",COUNTIFS(D200:D253,D245,AN200:AN253,"&lt;"&amp;AN245)+1)</f>
        <v/>
      </c>
      <c r="AZ245" s="32" t="str">
        <f>IF(G245="","",COUNTIFS(D200:D253,D245,AO200:AO253,"&lt;"&amp;AO245)+1)</f>
        <v/>
      </c>
      <c r="BA245" s="32" t="str">
        <f>IF(G245="","",COUNTIFS(D200:D253,D245,AP200:AP253,"&lt;"&amp;AP245)+1)</f>
        <v/>
      </c>
      <c r="BB245" s="32" t="str">
        <f>IF(M245="","",SUMIF(AX199:BA199,$BB$3,AX245:BA245))</f>
        <v/>
      </c>
    </row>
    <row r="246" spans="1:54" x14ac:dyDescent="0.35">
      <c r="A246" t="str">
        <f t="shared" si="68"/>
        <v>Cars.com-</v>
      </c>
      <c r="B246" t="str">
        <f t="shared" si="69"/>
        <v/>
      </c>
      <c r="C246" t="str">
        <f>IFERROR(VLOOKUP(G246,KEY!$D$6:$F$76,2,),"")</f>
        <v/>
      </c>
      <c r="D246" t="str">
        <f>IFERROR(VLOOKUP(G246,KEY!$D$6:$F$76,3,),"")</f>
        <v/>
      </c>
      <c r="E246" t="str">
        <f t="shared" si="70"/>
        <v/>
      </c>
      <c r="F246" t="str">
        <f t="shared" si="71"/>
        <v/>
      </c>
      <c r="H246" s="386" t="str">
        <f>IF(G246="","",SUMIFS(INP_EOMDATA!I$4:I$2503,INP_EOMDATA!$F$4:$F$2503,$A246))</f>
        <v/>
      </c>
      <c r="I246" s="387" t="str">
        <f>IF(G246="","",SUMIFS(INP_EOMDATA!J$4:J$2503,INP_EOMDATA!$F$4:$F$2503,$A246))</f>
        <v/>
      </c>
      <c r="J246" s="388"/>
      <c r="K246" s="389"/>
      <c r="L246" s="387" t="str">
        <f>IF(G246="","",SUMIFS(INP_EOMDATA!K$4:K$2503,INP_EOMDATA!$F$4:$F$2503,$A246))</f>
        <v/>
      </c>
      <c r="M246" s="390" t="str">
        <f>IF(G246="","",SUMIFS(INP_EOMDATA!L$4:L$2503,INP_EOMDATA!$F$4:$F$2503,$A246))</f>
        <v/>
      </c>
      <c r="N246" s="391"/>
      <c r="O246" s="386" t="str">
        <f>IF(G246="","",SUMIFS(INP_EOMDATA!M$4:M$2503,INP_EOMDATA!$F$4:$F$2503,$A246))</f>
        <v/>
      </c>
      <c r="P246" s="387" t="str">
        <f>IF(G246="","",SUMIFS(INP_EOMDATA!N$4:N$2503,INP_EOMDATA!$F$4:$F$2503,$A246)-O246)</f>
        <v/>
      </c>
      <c r="Q246" s="387" t="str">
        <f>IF(G246="","",SUMIFS(INP_EOMDATA!O$4:O$2503,INP_EOMDATA!$F$4:$F$2503,$A246))</f>
        <v/>
      </c>
      <c r="R246" s="387" t="str">
        <f>IF(G246="","",SUMIFS(INP_EOMDATA!P$4:P$2503,INP_EOMDATA!$F$4:$F$2503,$A246))</f>
        <v/>
      </c>
      <c r="S246" s="387" t="str">
        <f>IF(G246="","",SUMIFS(INP_EOMDATA!Q$4:Q$2503,INP_EOMDATA!$F$4:$F$2503,$A246))</f>
        <v/>
      </c>
      <c r="T246" s="392" t="str">
        <f>IF(G246="","",SUMIFS(INP_EOMDATA!R$4:R$2503,INP_EOMDATA!$F$4:$F$2503,$A246))</f>
        <v/>
      </c>
      <c r="U246" s="386" t="str">
        <f>IF(G246="","",SUMIFS(INP_EOMDATA!S$4:S$2503,INP_EOMDATA!$F$4:$F$2503,$A246))</f>
        <v/>
      </c>
      <c r="V246" s="392" t="str">
        <f>IF(G246="","",SUMIFS(INP_EOMDATA!T$4:T$2503,INP_EOMDATA!$F$4:$F$2503,$A246))</f>
        <v/>
      </c>
      <c r="W246" s="387" t="str">
        <f>IF(G246="","",SUMIFS(INP_EOMDATA!U$4:U$2503,INP_EOMDATA!$F$4:$F$2503,$A246))</f>
        <v/>
      </c>
      <c r="X246" s="392" t="str">
        <f>IF(G246="","",SUMIFS(INP_EOMDATA!V$4:V$2503,INP_EOMDATA!$F$4:$F$2503,$A246))</f>
        <v/>
      </c>
      <c r="Y246" s="387" t="str">
        <f>IF(G246="","",SUMIFS(INP_EOMDATA!W$4:W$2503,INP_EOMDATA!$F$4:$F$2503,$A246))</f>
        <v/>
      </c>
      <c r="Z246" s="393" t="str">
        <f>IF(G246="","",SUMIFS(INP_EOMDATA!X$4:X$2503,INP_EOMDATA!$F$4:$F$2503,$A246))</f>
        <v/>
      </c>
      <c r="AA246" s="393" t="str">
        <f>IF(G246="","",SUMIFS(INP_EOMDATA!Y$4:Y$2503,INP_EOMDATA!$F$4:$F$2503,$A246))</f>
        <v/>
      </c>
      <c r="AB246" s="393" t="str">
        <f>IF(G246="","",SUMIFS(INP_EOMDATA!Z$4:Z$2503,INP_EOMDATA!$F$4:$F$2503,$A246))</f>
        <v/>
      </c>
      <c r="AC246" s="393" t="str">
        <f>IF(G246="","",SUMIFS(WORKSHEET_VC!AS$5:AS$73,WORKSHEET_VC!$AN$5:$AN$73,$G246))</f>
        <v/>
      </c>
      <c r="AD246" s="393" t="str">
        <f t="shared" si="65"/>
        <v/>
      </c>
      <c r="AE246" s="393" t="str">
        <f t="shared" si="66"/>
        <v/>
      </c>
      <c r="AF246" s="393" t="str">
        <f t="shared" si="67"/>
        <v/>
      </c>
      <c r="AG246" s="15"/>
      <c r="AM246" s="32" t="str">
        <f>IF(G246="","",COUNTIF(G200:G254,"&lt;"&amp;G246)+1)</f>
        <v/>
      </c>
      <c r="AN246" s="32" t="str">
        <f>IFERROR(RANK(T246,T200:T253,0)+(AM246/100),"")</f>
        <v/>
      </c>
      <c r="AO246" s="32" t="str">
        <f>IFERROR(RANK(AD246,AD200:AD253,1)+(AM246/100),"")</f>
        <v/>
      </c>
      <c r="AP246" s="32" t="str">
        <f>IFERROR(RANK(AE246,AE200:AE253,1)+(AM246/100),"")</f>
        <v/>
      </c>
      <c r="AR246" s="32" t="str">
        <f>IF(G246="","",COUNTIFS(C200:C253,C246,AM200:AM253,"&lt;"&amp;AM246)+1)</f>
        <v/>
      </c>
      <c r="AS246" s="32" t="str">
        <f>IF(G246="","",COUNTIFS(C200:C253,C246,AN200:AN253,"&lt;"&amp;AN246)+1)</f>
        <v/>
      </c>
      <c r="AT246" s="32" t="str">
        <f>IF(G246="","",COUNTIFS(C200:C253,C246,AO200:AO253,"&lt;"&amp;AO246)+1)</f>
        <v/>
      </c>
      <c r="AU246" s="32" t="str">
        <f>IF(G246="","",COUNTIFS(C200:C253,C246,AP200:AP253,"&lt;"&amp;AP246)+1)</f>
        <v/>
      </c>
      <c r="AV246" s="32" t="str">
        <f>IF(G246="","",SUMIF(AR199:AU199,$AV$3,AR246:AU246))</f>
        <v/>
      </c>
      <c r="AX246" s="32" t="str">
        <f>IF(G246="","",COUNTIFS(D200:D253,D246,AM200:AM253,"&lt;"&amp;AM246)+1)</f>
        <v/>
      </c>
      <c r="AY246" s="32" t="str">
        <f>IF(G246="","",COUNTIFS(D200:D253,D246,AN200:AN253,"&lt;"&amp;AN246)+1)</f>
        <v/>
      </c>
      <c r="AZ246" s="32" t="str">
        <f>IF(G246="","",COUNTIFS(D200:D253,D246,AO200:AO253,"&lt;"&amp;AO246)+1)</f>
        <v/>
      </c>
      <c r="BA246" s="32" t="str">
        <f>IF(G246="","",COUNTIFS(D200:D253,D246,AP200:AP253,"&lt;"&amp;AP246)+1)</f>
        <v/>
      </c>
      <c r="BB246" s="32" t="str">
        <f>IF(M246="","",SUMIF(AX199:BA199,$BB$3,AX246:BA246))</f>
        <v/>
      </c>
    </row>
    <row r="247" spans="1:54" ht="15.5" x14ac:dyDescent="0.35">
      <c r="A247" t="str">
        <f t="shared" si="68"/>
        <v>Cars.com-</v>
      </c>
      <c r="B247" t="str">
        <f t="shared" si="69"/>
        <v/>
      </c>
      <c r="C247" t="str">
        <f>IFERROR(VLOOKUP(G247,KEY!$D$6:$F$76,2,),"")</f>
        <v/>
      </c>
      <c r="D247" t="str">
        <f>IFERROR(VLOOKUP(G247,KEY!$D$6:$F$76,3,),"")</f>
        <v/>
      </c>
      <c r="E247" t="str">
        <f t="shared" si="70"/>
        <v/>
      </c>
      <c r="F247" t="str">
        <f t="shared" si="71"/>
        <v/>
      </c>
      <c r="G247" s="377"/>
      <c r="H247" s="386" t="str">
        <f>IF(G247="","",SUMIFS(INP_EOMDATA!I$4:I$2503,INP_EOMDATA!$F$4:$F$2503,$A247))</f>
        <v/>
      </c>
      <c r="I247" s="387" t="str">
        <f>IF(G247="","",SUMIFS(INP_EOMDATA!J$4:J$2503,INP_EOMDATA!$F$4:$F$2503,$A247))</f>
        <v/>
      </c>
      <c r="J247" s="388"/>
      <c r="K247" s="389"/>
      <c r="L247" s="387" t="str">
        <f>IF(G247="","",SUMIFS(INP_EOMDATA!K$4:K$2503,INP_EOMDATA!$F$4:$F$2503,$A247))</f>
        <v/>
      </c>
      <c r="M247" s="390" t="str">
        <f>IF(G247="","",SUMIFS(INP_EOMDATA!L$4:L$2503,INP_EOMDATA!$F$4:$F$2503,$A247))</f>
        <v/>
      </c>
      <c r="N247" s="391"/>
      <c r="O247" s="386" t="str">
        <f>IF(G247="","",SUMIFS(INP_EOMDATA!M$4:M$2503,INP_EOMDATA!$F$4:$F$2503,$A247))</f>
        <v/>
      </c>
      <c r="P247" s="387" t="str">
        <f>IF(G247="","",SUMIFS(INP_EOMDATA!N$4:N$2503,INP_EOMDATA!$F$4:$F$2503,$A247)-O247)</f>
        <v/>
      </c>
      <c r="Q247" s="387" t="str">
        <f>IF(G247="","",SUMIFS(INP_EOMDATA!O$4:O$2503,INP_EOMDATA!$F$4:$F$2503,$A247))</f>
        <v/>
      </c>
      <c r="R247" s="387" t="str">
        <f>IF(G247="","",SUMIFS(INP_EOMDATA!P$4:P$2503,INP_EOMDATA!$F$4:$F$2503,$A247))</f>
        <v/>
      </c>
      <c r="S247" s="387" t="str">
        <f>IF(G247="","",SUMIFS(INP_EOMDATA!Q$4:Q$2503,INP_EOMDATA!$F$4:$F$2503,$A247))</f>
        <v/>
      </c>
      <c r="T247" s="392" t="str">
        <f>IF(G247="","",SUMIFS(INP_EOMDATA!R$4:R$2503,INP_EOMDATA!$F$4:$F$2503,$A247))</f>
        <v/>
      </c>
      <c r="U247" s="386" t="str">
        <f>IF(G247="","",SUMIFS(INP_EOMDATA!S$4:S$2503,INP_EOMDATA!$F$4:$F$2503,$A247))</f>
        <v/>
      </c>
      <c r="V247" s="392" t="str">
        <f>IF(G247="","",SUMIFS(INP_EOMDATA!T$4:T$2503,INP_EOMDATA!$F$4:$F$2503,$A247))</f>
        <v/>
      </c>
      <c r="W247" s="387" t="str">
        <f>IF(G247="","",SUMIFS(INP_EOMDATA!U$4:U$2503,INP_EOMDATA!$F$4:$F$2503,$A247))</f>
        <v/>
      </c>
      <c r="X247" s="392" t="str">
        <f>IF(G247="","",SUMIFS(INP_EOMDATA!V$4:V$2503,INP_EOMDATA!$F$4:$F$2503,$A247))</f>
        <v/>
      </c>
      <c r="Y247" s="387" t="str">
        <f>IF(G247="","",SUMIFS(INP_EOMDATA!W$4:W$2503,INP_EOMDATA!$F$4:$F$2503,$A247))</f>
        <v/>
      </c>
      <c r="Z247" s="393" t="str">
        <f>IF(G247="","",SUMIFS(INP_EOMDATA!X$4:X$2503,INP_EOMDATA!$F$4:$F$2503,$A247))</f>
        <v/>
      </c>
      <c r="AA247" s="393" t="str">
        <f>IF(G247="","",SUMIFS(INP_EOMDATA!Y$4:Y$2503,INP_EOMDATA!$F$4:$F$2503,$A247))</f>
        <v/>
      </c>
      <c r="AB247" s="393" t="str">
        <f>IF(G247="","",SUMIFS(INP_EOMDATA!Z$4:Z$2503,INP_EOMDATA!$F$4:$F$2503,$A247))</f>
        <v/>
      </c>
      <c r="AC247" s="393" t="str">
        <f>IF(G247="","",SUMIFS(WORKSHEET_VC!AS$5:AS$73,WORKSHEET_VC!$AN$5:$AN$73,$G247))</f>
        <v/>
      </c>
      <c r="AD247" s="393" t="str">
        <f t="shared" si="65"/>
        <v/>
      </c>
      <c r="AE247" s="393" t="str">
        <f t="shared" si="66"/>
        <v/>
      </c>
      <c r="AF247" s="393" t="str">
        <f t="shared" si="67"/>
        <v/>
      </c>
      <c r="AG247" s="15"/>
      <c r="AM247" s="32" t="str">
        <f>IF(G247="","",COUNTIF(G200:G254,"&lt;"&amp;G247)+1)</f>
        <v/>
      </c>
      <c r="AN247" s="32" t="str">
        <f>IFERROR(RANK(T247,T200:T253,0)+(AM247/100),"")</f>
        <v/>
      </c>
      <c r="AO247" s="32" t="str">
        <f>IFERROR(RANK(AD247,AD200:AD253,1)+(AM247/100),"")</f>
        <v/>
      </c>
      <c r="AP247" s="32" t="str">
        <f>IFERROR(RANK(AE247,AE200:AE253,1)+(AM247/100),"")</f>
        <v/>
      </c>
      <c r="AR247" s="32" t="str">
        <f>IF(G247="","",COUNTIFS(C200:C253,C247,AM200:AM253,"&lt;"&amp;AM247)+1)</f>
        <v/>
      </c>
      <c r="AS247" s="32" t="str">
        <f>IF(G247="","",COUNTIFS(C200:C253,C247,AN200:AN253,"&lt;"&amp;AN247)+1)</f>
        <v/>
      </c>
      <c r="AT247" s="32" t="str">
        <f>IF(G247="","",COUNTIFS(C200:C253,C247,AO200:AO253,"&lt;"&amp;AO247)+1)</f>
        <v/>
      </c>
      <c r="AU247" s="32" t="str">
        <f>IF(G247="","",COUNTIFS(C200:C253,C247,AP200:AP253,"&lt;"&amp;AP247)+1)</f>
        <v/>
      </c>
      <c r="AV247" s="32" t="str">
        <f>IF(G247="","",SUMIF(AR199:AU199,$AV$3,AR247:AU247))</f>
        <v/>
      </c>
      <c r="AX247" s="32" t="str">
        <f>IF(G247="","",COUNTIFS(D200:D253,D247,AM200:AM253,"&lt;"&amp;AM247)+1)</f>
        <v/>
      </c>
      <c r="AY247" s="32" t="str">
        <f>IF(G247="","",COUNTIFS(D200:D253,D247,AN200:AN253,"&lt;"&amp;AN247)+1)</f>
        <v/>
      </c>
      <c r="AZ247" s="32" t="str">
        <f>IF(G247="","",COUNTIFS(D200:D253,D247,AO200:AO253,"&lt;"&amp;AO247)+1)</f>
        <v/>
      </c>
      <c r="BA247" s="32" t="str">
        <f>IF(G247="","",COUNTIFS(D200:D253,D247,AP200:AP253,"&lt;"&amp;AP247)+1)</f>
        <v/>
      </c>
      <c r="BB247" s="32" t="str">
        <f>IF(M247="","",SUMIF(AX199:BA199,$BB$3,AX247:BA247))</f>
        <v/>
      </c>
    </row>
    <row r="248" spans="1:54" ht="15.5" x14ac:dyDescent="0.35">
      <c r="A248" t="str">
        <f t="shared" si="68"/>
        <v>Cars.com-</v>
      </c>
      <c r="B248" t="str">
        <f t="shared" si="69"/>
        <v/>
      </c>
      <c r="C248" t="str">
        <f>IFERROR(VLOOKUP(G248,KEY!$D$6:$F$76,2,),"")</f>
        <v/>
      </c>
      <c r="D248" t="str">
        <f>IFERROR(VLOOKUP(G248,KEY!$D$6:$F$76,3,),"")</f>
        <v/>
      </c>
      <c r="E248" t="str">
        <f t="shared" si="70"/>
        <v/>
      </c>
      <c r="F248" t="str">
        <f t="shared" si="71"/>
        <v/>
      </c>
      <c r="G248" s="377"/>
      <c r="H248" s="386" t="str">
        <f>IF(G248="","",SUMIFS(INP_EOMDATA!I$4:I$2503,INP_EOMDATA!$F$4:$F$2503,$A248))</f>
        <v/>
      </c>
      <c r="I248" s="387" t="str">
        <f>IF(G248="","",SUMIFS(INP_EOMDATA!J$4:J$2503,INP_EOMDATA!$F$4:$F$2503,$A248))</f>
        <v/>
      </c>
      <c r="J248" s="388"/>
      <c r="K248" s="389"/>
      <c r="L248" s="387" t="str">
        <f>IF(G248="","",SUMIFS(INP_EOMDATA!K$4:K$2503,INP_EOMDATA!$F$4:$F$2503,$A248))</f>
        <v/>
      </c>
      <c r="M248" s="390" t="str">
        <f>IF(G248="","",SUMIFS(INP_EOMDATA!L$4:L$2503,INP_EOMDATA!$F$4:$F$2503,$A248))</f>
        <v/>
      </c>
      <c r="N248" s="391"/>
      <c r="O248" s="386" t="str">
        <f>IF(G248="","",SUMIFS(INP_EOMDATA!M$4:M$2503,INP_EOMDATA!$F$4:$F$2503,$A248))</f>
        <v/>
      </c>
      <c r="P248" s="387" t="str">
        <f>IF(G248="","",SUMIFS(INP_EOMDATA!N$4:N$2503,INP_EOMDATA!$F$4:$F$2503,$A248)-O248)</f>
        <v/>
      </c>
      <c r="Q248" s="387" t="str">
        <f>IF(G248="","",SUMIFS(INP_EOMDATA!O$4:O$2503,INP_EOMDATA!$F$4:$F$2503,$A248))</f>
        <v/>
      </c>
      <c r="R248" s="387" t="str">
        <f>IF(G248="","",SUMIFS(INP_EOMDATA!P$4:P$2503,INP_EOMDATA!$F$4:$F$2503,$A248))</f>
        <v/>
      </c>
      <c r="S248" s="387" t="str">
        <f>IF(G248="","",SUMIFS(INP_EOMDATA!Q$4:Q$2503,INP_EOMDATA!$F$4:$F$2503,$A248))</f>
        <v/>
      </c>
      <c r="T248" s="392" t="str">
        <f>IF(G248="","",SUMIFS(INP_EOMDATA!R$4:R$2503,INP_EOMDATA!$F$4:$F$2503,$A248))</f>
        <v/>
      </c>
      <c r="U248" s="386" t="str">
        <f>IF(G248="","",SUMIFS(INP_EOMDATA!S$4:S$2503,INP_EOMDATA!$F$4:$F$2503,$A248))</f>
        <v/>
      </c>
      <c r="V248" s="392" t="str">
        <f>IF(G248="","",SUMIFS(INP_EOMDATA!T$4:T$2503,INP_EOMDATA!$F$4:$F$2503,$A248))</f>
        <v/>
      </c>
      <c r="W248" s="387" t="str">
        <f>IF(G248="","",SUMIFS(INP_EOMDATA!U$4:U$2503,INP_EOMDATA!$F$4:$F$2503,$A248))</f>
        <v/>
      </c>
      <c r="X248" s="392" t="str">
        <f>IF(G248="","",SUMIFS(INP_EOMDATA!V$4:V$2503,INP_EOMDATA!$F$4:$F$2503,$A248))</f>
        <v/>
      </c>
      <c r="Y248" s="387" t="str">
        <f>IF(G248="","",SUMIFS(INP_EOMDATA!W$4:W$2503,INP_EOMDATA!$F$4:$F$2503,$A248))</f>
        <v/>
      </c>
      <c r="Z248" s="393" t="str">
        <f>IF(G248="","",SUMIFS(INP_EOMDATA!X$4:X$2503,INP_EOMDATA!$F$4:$F$2503,$A248))</f>
        <v/>
      </c>
      <c r="AA248" s="393" t="str">
        <f>IF(G248="","",SUMIFS(INP_EOMDATA!Y$4:Y$2503,INP_EOMDATA!$F$4:$F$2503,$A248))</f>
        <v/>
      </c>
      <c r="AB248" s="393" t="str">
        <f>IF(G248="","",SUMIFS(INP_EOMDATA!Z$4:Z$2503,INP_EOMDATA!$F$4:$F$2503,$A248))</f>
        <v/>
      </c>
      <c r="AC248" s="393" t="str">
        <f>IF(G248="","",SUMIFS(WORKSHEET_VC!AS$5:AS$73,WORKSHEET_VC!$AN$5:$AN$73,$G248))</f>
        <v/>
      </c>
      <c r="AD248" s="393" t="str">
        <f t="shared" si="65"/>
        <v/>
      </c>
      <c r="AE248" s="393" t="str">
        <f t="shared" si="66"/>
        <v/>
      </c>
      <c r="AF248" s="393" t="str">
        <f t="shared" si="67"/>
        <v/>
      </c>
      <c r="AG248" s="15"/>
      <c r="AM248" s="32" t="str">
        <f>IF(G248="","",COUNTIF(G200:G254,"&lt;"&amp;G248)+1)</f>
        <v/>
      </c>
      <c r="AN248" s="32" t="str">
        <f>IFERROR(RANK(T248,T200:T253,0)+(AM248/100),"")</f>
        <v/>
      </c>
      <c r="AO248" s="32" t="str">
        <f>IFERROR(RANK(AD248,AD200:AD253,1)+(AM248/100),"")</f>
        <v/>
      </c>
      <c r="AP248" s="32" t="str">
        <f>IFERROR(RANK(AE248,AE200:AE253,1)+(AM248/100),"")</f>
        <v/>
      </c>
      <c r="AR248" s="32" t="str">
        <f>IF(G248="","",COUNTIFS(C200:C253,C248,AM200:AM253,"&lt;"&amp;AM248)+1)</f>
        <v/>
      </c>
      <c r="AS248" s="32" t="str">
        <f>IF(G248="","",COUNTIFS(C200:C253,C248,AN200:AN253,"&lt;"&amp;AN248)+1)</f>
        <v/>
      </c>
      <c r="AT248" s="32" t="str">
        <f>IF(G248="","",COUNTIFS(C200:C253,C248,AO200:AO253,"&lt;"&amp;AO248)+1)</f>
        <v/>
      </c>
      <c r="AU248" s="32" t="str">
        <f>IF(G248="","",COUNTIFS(C200:C253,C248,AP200:AP253,"&lt;"&amp;AP248)+1)</f>
        <v/>
      </c>
      <c r="AV248" s="32" t="str">
        <f>IF(G248="","",SUMIF(AR199:AU199,$AV$3,AR248:AU248))</f>
        <v/>
      </c>
      <c r="AX248" s="32" t="str">
        <f>IF(G248="","",COUNTIFS(D200:D253,D248,AM200:AM253,"&lt;"&amp;AM248)+1)</f>
        <v/>
      </c>
      <c r="AY248" s="32" t="str">
        <f>IF(G248="","",COUNTIFS(D200:D253,D248,AN200:AN253,"&lt;"&amp;AN248)+1)</f>
        <v/>
      </c>
      <c r="AZ248" s="32" t="str">
        <f>IF(G248="","",COUNTIFS(D200:D253,D248,AO200:AO253,"&lt;"&amp;AO248)+1)</f>
        <v/>
      </c>
      <c r="BA248" s="32" t="str">
        <f>IF(G248="","",COUNTIFS(D200:D253,D248,AP200:AP253,"&lt;"&amp;AP248)+1)</f>
        <v/>
      </c>
      <c r="BB248" s="32" t="str">
        <f>IF(M248="","",SUMIF(AX199:BA199,$BB$3,AX248:BA248))</f>
        <v/>
      </c>
    </row>
    <row r="249" spans="1:54" x14ac:dyDescent="0.35">
      <c r="A249" t="str">
        <f t="shared" si="68"/>
        <v>Cars.com-</v>
      </c>
      <c r="B249" t="str">
        <f t="shared" si="69"/>
        <v/>
      </c>
      <c r="C249" t="str">
        <f>IFERROR(VLOOKUP(G249,KEY!$D$6:$F$76,2,),"")</f>
        <v/>
      </c>
      <c r="D249" t="str">
        <f>IFERROR(VLOOKUP(G249,KEY!$D$6:$F$76,3,),"")</f>
        <v/>
      </c>
      <c r="E249" t="str">
        <f t="shared" si="70"/>
        <v/>
      </c>
      <c r="F249" t="str">
        <f t="shared" si="71"/>
        <v/>
      </c>
      <c r="H249" s="386" t="str">
        <f>IF(G249="","",SUMIFS(INP_EOMDATA!I$4:I$2503,INP_EOMDATA!$F$4:$F$2503,$A249))</f>
        <v/>
      </c>
      <c r="I249" s="387" t="str">
        <f>IF(G249="","",SUMIFS(INP_EOMDATA!J$4:J$2503,INP_EOMDATA!$F$4:$F$2503,$A249))</f>
        <v/>
      </c>
      <c r="J249" s="388"/>
      <c r="K249" s="389"/>
      <c r="L249" s="387" t="str">
        <f>IF(G249="","",SUMIFS(INP_EOMDATA!K$4:K$2503,INP_EOMDATA!$F$4:$F$2503,$A249))</f>
        <v/>
      </c>
      <c r="M249" s="390" t="str">
        <f>IF(G249="","",SUMIFS(INP_EOMDATA!L$4:L$2503,INP_EOMDATA!$F$4:$F$2503,$A249))</f>
        <v/>
      </c>
      <c r="N249" s="391"/>
      <c r="O249" s="386" t="str">
        <f>IF(G249="","",SUMIFS(INP_EOMDATA!M$4:M$2503,INP_EOMDATA!$F$4:$F$2503,$A249))</f>
        <v/>
      </c>
      <c r="P249" s="387" t="str">
        <f>IF(G249="","",SUMIFS(INP_EOMDATA!N$4:N$2503,INP_EOMDATA!$F$4:$F$2503,$A249)-O249)</f>
        <v/>
      </c>
      <c r="Q249" s="387" t="str">
        <f>IF(G249="","",SUMIFS(INP_EOMDATA!O$4:O$2503,INP_EOMDATA!$F$4:$F$2503,$A249))</f>
        <v/>
      </c>
      <c r="R249" s="387" t="str">
        <f>IF(G249="","",SUMIFS(INP_EOMDATA!P$4:P$2503,INP_EOMDATA!$F$4:$F$2503,$A249))</f>
        <v/>
      </c>
      <c r="S249" s="387" t="str">
        <f>IF(G249="","",SUMIFS(INP_EOMDATA!Q$4:Q$2503,INP_EOMDATA!$F$4:$F$2503,$A249))</f>
        <v/>
      </c>
      <c r="T249" s="392" t="str">
        <f>IF(G249="","",SUMIFS(INP_EOMDATA!R$4:R$2503,INP_EOMDATA!$F$4:$F$2503,$A249))</f>
        <v/>
      </c>
      <c r="U249" s="386" t="str">
        <f>IF(G249="","",SUMIFS(INP_EOMDATA!S$4:S$2503,INP_EOMDATA!$F$4:$F$2503,$A249))</f>
        <v/>
      </c>
      <c r="V249" s="392" t="str">
        <f>IF(G249="","",SUMIFS(INP_EOMDATA!T$4:T$2503,INP_EOMDATA!$F$4:$F$2503,$A249))</f>
        <v/>
      </c>
      <c r="W249" s="387" t="str">
        <f>IF(G249="","",SUMIFS(INP_EOMDATA!U$4:U$2503,INP_EOMDATA!$F$4:$F$2503,$A249))</f>
        <v/>
      </c>
      <c r="X249" s="392" t="str">
        <f>IF(G249="","",SUMIFS(INP_EOMDATA!V$4:V$2503,INP_EOMDATA!$F$4:$F$2503,$A249))</f>
        <v/>
      </c>
      <c r="Y249" s="387" t="str">
        <f>IF(G249="","",SUMIFS(INP_EOMDATA!W$4:W$2503,INP_EOMDATA!$F$4:$F$2503,$A249))</f>
        <v/>
      </c>
      <c r="Z249" s="393" t="str">
        <f>IF(G249="","",SUMIFS(INP_EOMDATA!X$4:X$2503,INP_EOMDATA!$F$4:$F$2503,$A249))</f>
        <v/>
      </c>
      <c r="AA249" s="393" t="str">
        <f>IF(G249="","",SUMIFS(INP_EOMDATA!Y$4:Y$2503,INP_EOMDATA!$F$4:$F$2503,$A249))</f>
        <v/>
      </c>
      <c r="AB249" s="393" t="str">
        <f>IF(G249="","",SUMIFS(INP_EOMDATA!Z$4:Z$2503,INP_EOMDATA!$F$4:$F$2503,$A249))</f>
        <v/>
      </c>
      <c r="AC249" s="393" t="str">
        <f>IF(G249="","",SUMIFS(WORKSHEET_VC!AS$5:AS$73,WORKSHEET_VC!$AN$5:$AN$73,$G249))</f>
        <v/>
      </c>
      <c r="AD249" s="393" t="str">
        <f t="shared" si="65"/>
        <v/>
      </c>
      <c r="AE249" s="393" t="str">
        <f t="shared" si="66"/>
        <v/>
      </c>
      <c r="AF249" s="393" t="str">
        <f t="shared" si="67"/>
        <v/>
      </c>
      <c r="AG249" s="15"/>
      <c r="AM249" s="32" t="str">
        <f>IF(G249="","",COUNTIF(G200:G254,"&lt;"&amp;G249)+1)</f>
        <v/>
      </c>
      <c r="AN249" s="32" t="str">
        <f>IFERROR(RANK(T249,T200:T253,0)+(AM249/100),"")</f>
        <v/>
      </c>
      <c r="AO249" s="32" t="str">
        <f>IFERROR(RANK(AD249,AD200:AD253,1)+(AM249/100),"")</f>
        <v/>
      </c>
      <c r="AP249" s="32" t="str">
        <f>IFERROR(RANK(AE249,AE200:AE253,1)+(AM249/100),"")</f>
        <v/>
      </c>
      <c r="AR249" s="32" t="str">
        <f>IF(G249="","",COUNTIFS(C200:C253,C249,AM200:AM253,"&lt;"&amp;AM249)+1)</f>
        <v/>
      </c>
      <c r="AS249" s="32" t="str">
        <f>IF(G249="","",COUNTIFS(C200:C253,C249,AN200:AN253,"&lt;"&amp;AN249)+1)</f>
        <v/>
      </c>
      <c r="AT249" s="32" t="str">
        <f>IF(G249="","",COUNTIFS(C200:C253,C249,AO200:AO253,"&lt;"&amp;AO249)+1)</f>
        <v/>
      </c>
      <c r="AU249" s="32" t="str">
        <f>IF(G249="","",COUNTIFS(C200:C253,C249,AP200:AP253,"&lt;"&amp;AP249)+1)</f>
        <v/>
      </c>
      <c r="AV249" s="32" t="str">
        <f>IF(G249="","",SUMIF(AR199:AU199,$AV$3,AR249:AU249))</f>
        <v/>
      </c>
      <c r="AX249" s="32" t="str">
        <f>IF(G249="","",COUNTIFS(D200:D253,D249,AM200:AM253,"&lt;"&amp;AM249)+1)</f>
        <v/>
      </c>
      <c r="AY249" s="32" t="str">
        <f>IF(G249="","",COUNTIFS(D200:D253,D249,AN200:AN253,"&lt;"&amp;AN249)+1)</f>
        <v/>
      </c>
      <c r="AZ249" s="32" t="str">
        <f>IF(G249="","",COUNTIFS(D200:D253,D249,AO200:AO253,"&lt;"&amp;AO249)+1)</f>
        <v/>
      </c>
      <c r="BA249" s="32" t="str">
        <f>IF(G249="","",COUNTIFS(D200:D253,D249,AP200:AP253,"&lt;"&amp;AP249)+1)</f>
        <v/>
      </c>
      <c r="BB249" s="32" t="str">
        <f>IF(M249="","",SUMIF(AX199:BA199,$BB$3,AX249:BA249))</f>
        <v/>
      </c>
    </row>
    <row r="250" spans="1:54" x14ac:dyDescent="0.35">
      <c r="A250" t="str">
        <f t="shared" si="68"/>
        <v>Cars.com-</v>
      </c>
      <c r="B250" t="str">
        <f t="shared" si="69"/>
        <v/>
      </c>
      <c r="C250" t="str">
        <f>IFERROR(VLOOKUP(G250,KEY!$D$6:$F$76,2,),"")</f>
        <v/>
      </c>
      <c r="D250" t="str">
        <f>IFERROR(VLOOKUP(G250,KEY!$D$6:$F$76,3,),"")</f>
        <v/>
      </c>
      <c r="E250" t="str">
        <f t="shared" si="70"/>
        <v/>
      </c>
      <c r="F250" t="str">
        <f t="shared" si="71"/>
        <v/>
      </c>
      <c r="G250" s="13"/>
      <c r="H250" s="386" t="str">
        <f>IF(G250="","",SUMIFS(INP_EOMDATA!I$4:I$2503,INP_EOMDATA!$F$4:$F$2503,$A250))</f>
        <v/>
      </c>
      <c r="I250" s="387" t="str">
        <f>IF(G250="","",SUMIFS(INP_EOMDATA!J$4:J$2503,INP_EOMDATA!$F$4:$F$2503,$A250))</f>
        <v/>
      </c>
      <c r="J250" s="388"/>
      <c r="K250" s="389"/>
      <c r="L250" s="387" t="str">
        <f>IF(G250="","",SUMIFS(INP_EOMDATA!K$4:K$2503,INP_EOMDATA!$F$4:$F$2503,$A250))</f>
        <v/>
      </c>
      <c r="M250" s="390" t="str">
        <f>IF(G250="","",SUMIFS(INP_EOMDATA!L$4:L$2503,INP_EOMDATA!$F$4:$F$2503,$A250))</f>
        <v/>
      </c>
      <c r="N250" s="391"/>
      <c r="O250" s="386" t="str">
        <f>IF(G250="","",SUMIFS(INP_EOMDATA!M$4:M$2503,INP_EOMDATA!$F$4:$F$2503,$A250))</f>
        <v/>
      </c>
      <c r="P250" s="387" t="str">
        <f>IF(G250="","",SUMIFS(INP_EOMDATA!N$4:N$2503,INP_EOMDATA!$F$4:$F$2503,$A250)-O250)</f>
        <v/>
      </c>
      <c r="Q250" s="387" t="str">
        <f>IF(G250="","",SUMIFS(INP_EOMDATA!O$4:O$2503,INP_EOMDATA!$F$4:$F$2503,$A250))</f>
        <v/>
      </c>
      <c r="R250" s="387" t="str">
        <f>IF(G250="","",SUMIFS(INP_EOMDATA!P$4:P$2503,INP_EOMDATA!$F$4:$F$2503,$A250))</f>
        <v/>
      </c>
      <c r="S250" s="387" t="str">
        <f>IF(G250="","",SUMIFS(INP_EOMDATA!Q$4:Q$2503,INP_EOMDATA!$F$4:$F$2503,$A250))</f>
        <v/>
      </c>
      <c r="T250" s="392" t="str">
        <f>IF(G250="","",SUMIFS(INP_EOMDATA!R$4:R$2503,INP_EOMDATA!$F$4:$F$2503,$A250))</f>
        <v/>
      </c>
      <c r="U250" s="386" t="str">
        <f>IF(G250="","",SUMIFS(INP_EOMDATA!S$4:S$2503,INP_EOMDATA!$F$4:$F$2503,$A250))</f>
        <v/>
      </c>
      <c r="V250" s="392" t="str">
        <f>IF(G250="","",SUMIFS(INP_EOMDATA!T$4:T$2503,INP_EOMDATA!$F$4:$F$2503,$A250))</f>
        <v/>
      </c>
      <c r="W250" s="387" t="str">
        <f>IF(G250="","",SUMIFS(INP_EOMDATA!U$4:U$2503,INP_EOMDATA!$F$4:$F$2503,$A250))</f>
        <v/>
      </c>
      <c r="X250" s="392" t="str">
        <f>IF(G250="","",SUMIFS(INP_EOMDATA!V$4:V$2503,INP_EOMDATA!$F$4:$F$2503,$A250))</f>
        <v/>
      </c>
      <c r="Y250" s="387" t="str">
        <f>IF(G250="","",SUMIFS(INP_EOMDATA!W$4:W$2503,INP_EOMDATA!$F$4:$F$2503,$A250))</f>
        <v/>
      </c>
      <c r="Z250" s="393" t="str">
        <f>IF(G250="","",SUMIFS(INP_EOMDATA!X$4:X$2503,INP_EOMDATA!$F$4:$F$2503,$A250))</f>
        <v/>
      </c>
      <c r="AA250" s="393" t="str">
        <f>IF(G250="","",SUMIFS(INP_EOMDATA!Y$4:Y$2503,INP_EOMDATA!$F$4:$F$2503,$A250))</f>
        <v/>
      </c>
      <c r="AB250" s="393" t="str">
        <f>IF(G250="","",SUMIFS(INP_EOMDATA!Z$4:Z$2503,INP_EOMDATA!$F$4:$F$2503,$A250))</f>
        <v/>
      </c>
      <c r="AC250" s="393" t="str">
        <f>IF(G250="","",SUMIFS(WORKSHEET_VC!AS$5:AS$73,WORKSHEET_VC!$AN$5:$AN$73,$G250))</f>
        <v/>
      </c>
      <c r="AD250" s="393" t="str">
        <f t="shared" si="65"/>
        <v/>
      </c>
      <c r="AE250" s="393" t="str">
        <f t="shared" si="66"/>
        <v/>
      </c>
      <c r="AF250" s="393" t="str">
        <f t="shared" si="67"/>
        <v/>
      </c>
      <c r="AG250" s="15"/>
      <c r="AM250" s="32" t="str">
        <f>IF(G250="","",COUNTIF(G200:G254,"&lt;"&amp;G250)+1)</f>
        <v/>
      </c>
      <c r="AN250" s="32" t="str">
        <f>IFERROR(RANK(T250,T200:T253,0)+(AM250/100),"")</f>
        <v/>
      </c>
      <c r="AO250" s="32" t="str">
        <f>IFERROR(RANK(AD250,AD200:AD253,1)+(AM250/100),"")</f>
        <v/>
      </c>
      <c r="AP250" s="32" t="str">
        <f>IFERROR(RANK(AE250,AE200:AE253,1)+(AM250/100),"")</f>
        <v/>
      </c>
      <c r="AR250" s="32" t="str">
        <f>IF(G250="","",COUNTIFS(C200:C253,C250,AM200:AM253,"&lt;"&amp;AM250)+1)</f>
        <v/>
      </c>
      <c r="AS250" s="32" t="str">
        <f>IF(G250="","",COUNTIFS(C200:C253,C250,AN200:AN253,"&lt;"&amp;AN250)+1)</f>
        <v/>
      </c>
      <c r="AT250" s="32" t="str">
        <f>IF(G250="","",COUNTIFS(C200:C253,C250,AO200:AO253,"&lt;"&amp;AO250)+1)</f>
        <v/>
      </c>
      <c r="AU250" s="32" t="str">
        <f>IF(G250="","",COUNTIFS(C200:C253,C250,AP200:AP253,"&lt;"&amp;AP250)+1)</f>
        <v/>
      </c>
      <c r="AV250" s="32" t="str">
        <f>IF(G250="","",SUMIF(AR199:AU199,$AV$3,AR250:AU250))</f>
        <v/>
      </c>
      <c r="AX250" s="32" t="str">
        <f>IF(G250="","",COUNTIFS(D200:D253,D250,AM200:AM253,"&lt;"&amp;AM250)+1)</f>
        <v/>
      </c>
      <c r="AY250" s="32" t="str">
        <f>IF(G250="","",COUNTIFS(D200:D253,D250,AN200:AN253,"&lt;"&amp;AN250)+1)</f>
        <v/>
      </c>
      <c r="AZ250" s="32" t="str">
        <f>IF(G250="","",COUNTIFS(D200:D253,D250,AO200:AO253,"&lt;"&amp;AO250)+1)</f>
        <v/>
      </c>
      <c r="BA250" s="32" t="str">
        <f>IF(G250="","",COUNTIFS(D200:D253,D250,AP200:AP253,"&lt;"&amp;AP250)+1)</f>
        <v/>
      </c>
      <c r="BB250" s="32" t="str">
        <f>IF(M250="","",SUMIF(AX199:BA199,$BB$3,AX250:BA250))</f>
        <v/>
      </c>
    </row>
    <row r="251" spans="1:54" x14ac:dyDescent="0.35">
      <c r="A251" t="str">
        <f t="shared" si="68"/>
        <v>Cars.com-</v>
      </c>
      <c r="B251" t="str">
        <f t="shared" si="69"/>
        <v/>
      </c>
      <c r="C251" t="str">
        <f>IFERROR(VLOOKUP(G251,KEY!$D$6:$F$76,2,),"")</f>
        <v/>
      </c>
      <c r="D251" t="str">
        <f>IFERROR(VLOOKUP(G251,KEY!$D$6:$F$76,3,),"")</f>
        <v/>
      </c>
      <c r="E251" t="str">
        <f t="shared" si="70"/>
        <v/>
      </c>
      <c r="F251" t="str">
        <f t="shared" si="71"/>
        <v/>
      </c>
      <c r="G251" s="13"/>
      <c r="H251" s="386" t="str">
        <f>IF(G251="","",SUMIFS(INP_EOMDATA!I$4:I$2503,INP_EOMDATA!$F$4:$F$2503,$A251))</f>
        <v/>
      </c>
      <c r="I251" s="387" t="str">
        <f>IF(G251="","",SUMIFS(INP_EOMDATA!J$4:J$2503,INP_EOMDATA!$F$4:$F$2503,$A251))</f>
        <v/>
      </c>
      <c r="J251" s="388"/>
      <c r="K251" s="389"/>
      <c r="L251" s="387" t="str">
        <f>IF(G251="","",SUMIFS(INP_EOMDATA!K$4:K$2503,INP_EOMDATA!$F$4:$F$2503,$A251))</f>
        <v/>
      </c>
      <c r="M251" s="390" t="str">
        <f>IF(G251="","",SUMIFS(INP_EOMDATA!L$4:L$2503,INP_EOMDATA!$F$4:$F$2503,$A251))</f>
        <v/>
      </c>
      <c r="N251" s="391"/>
      <c r="O251" s="386" t="str">
        <f>IF(G251="","",SUMIFS(INP_EOMDATA!M$4:M$2503,INP_EOMDATA!$F$4:$F$2503,$A251))</f>
        <v/>
      </c>
      <c r="P251" s="387" t="str">
        <f>IF(G251="","",SUMIFS(INP_EOMDATA!N$4:N$2503,INP_EOMDATA!$F$4:$F$2503,$A251)-O251)</f>
        <v/>
      </c>
      <c r="Q251" s="387" t="str">
        <f>IF(G251="","",SUMIFS(INP_EOMDATA!O$4:O$2503,INP_EOMDATA!$F$4:$F$2503,$A251))</f>
        <v/>
      </c>
      <c r="R251" s="387" t="str">
        <f>IF(G251="","",SUMIFS(INP_EOMDATA!P$4:P$2503,INP_EOMDATA!$F$4:$F$2503,$A251))</f>
        <v/>
      </c>
      <c r="S251" s="387" t="str">
        <f>IF(G251="","",SUMIFS(INP_EOMDATA!Q$4:Q$2503,INP_EOMDATA!$F$4:$F$2503,$A251))</f>
        <v/>
      </c>
      <c r="T251" s="392" t="str">
        <f>IF(G251="","",SUMIFS(INP_EOMDATA!R$4:R$2503,INP_EOMDATA!$F$4:$F$2503,$A251))</f>
        <v/>
      </c>
      <c r="U251" s="386" t="str">
        <f>IF(G251="","",SUMIFS(INP_EOMDATA!S$4:S$2503,INP_EOMDATA!$F$4:$F$2503,$A251))</f>
        <v/>
      </c>
      <c r="V251" s="392" t="str">
        <f>IF(G251="","",SUMIFS(INP_EOMDATA!T$4:T$2503,INP_EOMDATA!$F$4:$F$2503,$A251))</f>
        <v/>
      </c>
      <c r="W251" s="387" t="str">
        <f>IF(G251="","",SUMIFS(INP_EOMDATA!U$4:U$2503,INP_EOMDATA!$F$4:$F$2503,$A251))</f>
        <v/>
      </c>
      <c r="X251" s="392" t="str">
        <f>IF(G251="","",SUMIFS(INP_EOMDATA!V$4:V$2503,INP_EOMDATA!$F$4:$F$2503,$A251))</f>
        <v/>
      </c>
      <c r="Y251" s="387" t="str">
        <f>IF(G251="","",SUMIFS(INP_EOMDATA!W$4:W$2503,INP_EOMDATA!$F$4:$F$2503,$A251))</f>
        <v/>
      </c>
      <c r="Z251" s="393" t="str">
        <f>IF(G251="","",SUMIFS(INP_EOMDATA!X$4:X$2503,INP_EOMDATA!$F$4:$F$2503,$A251))</f>
        <v/>
      </c>
      <c r="AA251" s="393" t="str">
        <f>IF(G251="","",SUMIFS(INP_EOMDATA!Y$4:Y$2503,INP_EOMDATA!$F$4:$F$2503,$A251))</f>
        <v/>
      </c>
      <c r="AB251" s="393" t="str">
        <f>IF(G251="","",SUMIFS(INP_EOMDATA!Z$4:Z$2503,INP_EOMDATA!$F$4:$F$2503,$A251))</f>
        <v/>
      </c>
      <c r="AC251" s="393" t="str">
        <f>IF(G251="","",SUMIFS(WORKSHEET_VC!AS$5:AS$73,WORKSHEET_VC!$AN$5:$AN$73,$G251))</f>
        <v/>
      </c>
      <c r="AD251" s="393" t="str">
        <f t="shared" ref="AD251:AD253" si="72">IF(G251="","",IFERROR(AC251/P251,0))</f>
        <v/>
      </c>
      <c r="AE251" s="393" t="str">
        <f t="shared" ref="AE251:AE253" si="73">IF(G251="","",IFERROR(AC251/S251,9999999))</f>
        <v/>
      </c>
      <c r="AF251" s="393" t="str">
        <f t="shared" ref="AF251:AF253" si="74">IF(G251="","",AB251-AC251)</f>
        <v/>
      </c>
      <c r="AG251" s="15"/>
      <c r="AM251" s="32" t="str">
        <f>IF(G251="","",COUNTIF(G200:G254,"&lt;"&amp;G251)+1)</f>
        <v/>
      </c>
      <c r="AN251" s="32" t="str">
        <f>IFERROR(RANK(T251,T200:T253,0)+(AM251/100),"")</f>
        <v/>
      </c>
      <c r="AO251" s="32" t="str">
        <f>IFERROR(RANK(AD251,AD200:AD253,1)+(AM251/100),"")</f>
        <v/>
      </c>
      <c r="AP251" s="32" t="str">
        <f>IFERROR(RANK(AE251,AE200:AE253,1)+(AM251/100),"")</f>
        <v/>
      </c>
      <c r="AR251" s="32" t="str">
        <f>IF(G251="","",COUNTIFS(C200:C253,C251,AM200:AM253,"&lt;"&amp;AM251)+1)</f>
        <v/>
      </c>
      <c r="AS251" s="32" t="str">
        <f>IF(G251="","",COUNTIFS(C200:C253,C251,AN200:AN253,"&lt;"&amp;AN251)+1)</f>
        <v/>
      </c>
      <c r="AT251" s="32" t="str">
        <f>IF(G251="","",COUNTIFS(C200:C253,C251,AO200:AO253,"&lt;"&amp;AO251)+1)</f>
        <v/>
      </c>
      <c r="AU251" s="32" t="str">
        <f>IF(G251="","",COUNTIFS(C200:C253,C251,AP200:AP253,"&lt;"&amp;AP251)+1)</f>
        <v/>
      </c>
      <c r="AV251" s="32" t="str">
        <f>IF(G251="","",SUMIF(AR199:AU199,$AV$3,AR251:AU251))</f>
        <v/>
      </c>
      <c r="AX251" s="32" t="str">
        <f>IF(G251="","",COUNTIFS(D200:D253,D251,AM200:AM253,"&lt;"&amp;AM251)+1)</f>
        <v/>
      </c>
      <c r="AY251" s="32" t="str">
        <f>IF(G251="","",COUNTIFS(D200:D253,D251,AN200:AN253,"&lt;"&amp;AN251)+1)</f>
        <v/>
      </c>
      <c r="AZ251" s="32" t="str">
        <f>IF(G251="","",COUNTIFS(D200:D253,D251,AO200:AO253,"&lt;"&amp;AO251)+1)</f>
        <v/>
      </c>
      <c r="BA251" s="32" t="str">
        <f>IF(G251="","",COUNTIFS(D200:D253,D251,AP200:AP253,"&lt;"&amp;AP251)+1)</f>
        <v/>
      </c>
      <c r="BB251" s="32" t="str">
        <f>IF(M251="","",SUMIF(AX199:BA199,$BB$3,AX251:BA251))</f>
        <v/>
      </c>
    </row>
    <row r="252" spans="1:54" x14ac:dyDescent="0.35">
      <c r="A252" t="str">
        <f t="shared" si="68"/>
        <v>Cars.com-</v>
      </c>
      <c r="B252" t="str">
        <f t="shared" si="69"/>
        <v/>
      </c>
      <c r="C252" t="str">
        <f>IFERROR(VLOOKUP(G252,KEY!$D$6:$F$76,2,),"")</f>
        <v/>
      </c>
      <c r="D252" t="str">
        <f>IFERROR(VLOOKUP(G252,KEY!$D$6:$F$76,3,),"")</f>
        <v/>
      </c>
      <c r="E252" t="str">
        <f t="shared" si="70"/>
        <v/>
      </c>
      <c r="F252" t="str">
        <f t="shared" si="71"/>
        <v/>
      </c>
      <c r="G252" s="13"/>
      <c r="H252" s="386" t="str">
        <f>IF(G252="","",SUMIFS(INP_EOMDATA!I$4:I$2503,INP_EOMDATA!$F$4:$F$2503,$A252))</f>
        <v/>
      </c>
      <c r="I252" s="387" t="str">
        <f>IF(G252="","",SUMIFS(INP_EOMDATA!J$4:J$2503,INP_EOMDATA!$F$4:$F$2503,$A252))</f>
        <v/>
      </c>
      <c r="J252" s="388"/>
      <c r="K252" s="389"/>
      <c r="L252" s="387" t="str">
        <f>IF(G252="","",SUMIFS(INP_EOMDATA!K$4:K$2503,INP_EOMDATA!$F$4:$F$2503,$A252))</f>
        <v/>
      </c>
      <c r="M252" s="390" t="str">
        <f>IF(G252="","",SUMIFS(INP_EOMDATA!L$4:L$2503,INP_EOMDATA!$F$4:$F$2503,$A252))</f>
        <v/>
      </c>
      <c r="N252" s="391"/>
      <c r="O252" s="386" t="str">
        <f>IF(G252="","",SUMIFS(INP_EOMDATA!M$4:M$2503,INP_EOMDATA!$F$4:$F$2503,$A252))</f>
        <v/>
      </c>
      <c r="P252" s="387" t="str">
        <f>IF(G252="","",SUMIFS(INP_EOMDATA!N$4:N$2503,INP_EOMDATA!$F$4:$F$2503,$A252)-O252)</f>
        <v/>
      </c>
      <c r="Q252" s="387" t="str">
        <f>IF(G252="","",SUMIFS(INP_EOMDATA!O$4:O$2503,INP_EOMDATA!$F$4:$F$2503,$A252))</f>
        <v/>
      </c>
      <c r="R252" s="387" t="str">
        <f>IF(G252="","",SUMIFS(INP_EOMDATA!P$4:P$2503,INP_EOMDATA!$F$4:$F$2503,$A252))</f>
        <v/>
      </c>
      <c r="S252" s="387" t="str">
        <f>IF(G252="","",SUMIFS(INP_EOMDATA!Q$4:Q$2503,INP_EOMDATA!$F$4:$F$2503,$A252))</f>
        <v/>
      </c>
      <c r="T252" s="392" t="str">
        <f>IF(G252="","",SUMIFS(INP_EOMDATA!R$4:R$2503,INP_EOMDATA!$F$4:$F$2503,$A252))</f>
        <v/>
      </c>
      <c r="U252" s="386" t="str">
        <f>IF(G252="","",SUMIFS(INP_EOMDATA!S$4:S$2503,INP_EOMDATA!$F$4:$F$2503,$A252))</f>
        <v/>
      </c>
      <c r="V252" s="392" t="str">
        <f>IF(G252="","",SUMIFS(INP_EOMDATA!T$4:T$2503,INP_EOMDATA!$F$4:$F$2503,$A252))</f>
        <v/>
      </c>
      <c r="W252" s="387" t="str">
        <f>IF(G252="","",SUMIFS(INP_EOMDATA!U$4:U$2503,INP_EOMDATA!$F$4:$F$2503,$A252))</f>
        <v/>
      </c>
      <c r="X252" s="392" t="str">
        <f>IF(G252="","",SUMIFS(INP_EOMDATA!V$4:V$2503,INP_EOMDATA!$F$4:$F$2503,$A252))</f>
        <v/>
      </c>
      <c r="Y252" s="387" t="str">
        <f>IF(G252="","",SUMIFS(INP_EOMDATA!W$4:W$2503,INP_EOMDATA!$F$4:$F$2503,$A252))</f>
        <v/>
      </c>
      <c r="Z252" s="393" t="str">
        <f>IF(G252="","",SUMIFS(INP_EOMDATA!X$4:X$2503,INP_EOMDATA!$F$4:$F$2503,$A252))</f>
        <v/>
      </c>
      <c r="AA252" s="393" t="str">
        <f>IF(G252="","",SUMIFS(INP_EOMDATA!Y$4:Y$2503,INP_EOMDATA!$F$4:$F$2503,$A252))</f>
        <v/>
      </c>
      <c r="AB252" s="393" t="str">
        <f>IF(G252="","",SUMIFS(INP_EOMDATA!Z$4:Z$2503,INP_EOMDATA!$F$4:$F$2503,$A252))</f>
        <v/>
      </c>
      <c r="AC252" s="393" t="str">
        <f>IF(G252="","",SUMIFS(WORKSHEET_VC!AS$5:AS$73,WORKSHEET_VC!$AN$5:$AN$73,$G252))</f>
        <v/>
      </c>
      <c r="AD252" s="393" t="str">
        <f t="shared" si="72"/>
        <v/>
      </c>
      <c r="AE252" s="393" t="str">
        <f t="shared" si="73"/>
        <v/>
      </c>
      <c r="AF252" s="393" t="str">
        <f t="shared" si="74"/>
        <v/>
      </c>
      <c r="AG252" s="15"/>
      <c r="AM252" s="32" t="str">
        <f>IF(G252="","",COUNTIF(G200:G254,"&lt;"&amp;G252)+1)</f>
        <v/>
      </c>
      <c r="AN252" s="32" t="str">
        <f>IFERROR(RANK(T252,T200:T253,0)+(AM252/100),"")</f>
        <v/>
      </c>
      <c r="AO252" s="32" t="str">
        <f>IFERROR(RANK(AD252,AD200:AD253,1)+(AM252/100),"")</f>
        <v/>
      </c>
      <c r="AP252" s="32" t="str">
        <f>IFERROR(RANK(AE252,AE200:AE253,1)+(AM252/100),"")</f>
        <v/>
      </c>
      <c r="AR252" s="32" t="str">
        <f>IF(G252="","",COUNTIFS(C200:C253,C252,AM200:AM253,"&lt;"&amp;AM252)+1)</f>
        <v/>
      </c>
      <c r="AS252" s="32" t="str">
        <f>IF(G252="","",COUNTIFS(C200:C253,C252,AN200:AN253,"&lt;"&amp;AN252)+1)</f>
        <v/>
      </c>
      <c r="AT252" s="32" t="str">
        <f>IF(G252="","",COUNTIFS(C200:C253,C252,AO200:AO253,"&lt;"&amp;AO252)+1)</f>
        <v/>
      </c>
      <c r="AU252" s="32" t="str">
        <f>IF(G252="","",COUNTIFS(C200:C253,C252,AP200:AP253,"&lt;"&amp;AP252)+1)</f>
        <v/>
      </c>
      <c r="AV252" s="32" t="str">
        <f>IF(G252="","",SUMIF(AR199:AU199,$AV$3,AR252:AU252))</f>
        <v/>
      </c>
      <c r="AX252" s="32" t="str">
        <f>IF(G252="","",COUNTIFS(D200:D253,D252,AM200:AM253,"&lt;"&amp;AM252)+1)</f>
        <v/>
      </c>
      <c r="AY252" s="32" t="str">
        <f>IF(G252="","",COUNTIFS(D200:D253,D252,AN200:AN253,"&lt;"&amp;AN252)+1)</f>
        <v/>
      </c>
      <c r="AZ252" s="32" t="str">
        <f>IF(G252="","",COUNTIFS(D200:D253,D252,AO200:AO253,"&lt;"&amp;AO252)+1)</f>
        <v/>
      </c>
      <c r="BA252" s="32" t="str">
        <f>IF(G252="","",COUNTIFS(D200:D253,D252,AP200:AP253,"&lt;"&amp;AP252)+1)</f>
        <v/>
      </c>
      <c r="BB252" s="32" t="str">
        <f>IF(M252="","",SUMIF(AX199:BA199,$BB$3,AX252:BA252))</f>
        <v/>
      </c>
    </row>
    <row r="253" spans="1:54" s="17" customFormat="1" ht="18" customHeight="1" thickBot="1" x14ac:dyDescent="0.4">
      <c r="A253" t="str">
        <f t="shared" si="68"/>
        <v>Cars.com-</v>
      </c>
      <c r="B253" t="str">
        <f t="shared" si="69"/>
        <v/>
      </c>
      <c r="C253" t="str">
        <f>IFERROR(VLOOKUP(G253,KEY!$D$6:$F$76,2,),"")</f>
        <v/>
      </c>
      <c r="D253" t="str">
        <f>IFERROR(VLOOKUP(G253,KEY!$D$6:$F$76,3,),"")</f>
        <v/>
      </c>
      <c r="E253" t="str">
        <f t="shared" si="70"/>
        <v/>
      </c>
      <c r="F253" t="str">
        <f t="shared" si="71"/>
        <v/>
      </c>
      <c r="G253" s="13"/>
      <c r="H253" s="386" t="str">
        <f>IF(G253="","",SUMIFS(INP_EOMDATA!I$4:I$2503,INP_EOMDATA!$F$4:$F$2503,$A253))</f>
        <v/>
      </c>
      <c r="I253" s="387" t="str">
        <f>IF(G253="","",SUMIFS(INP_EOMDATA!J$4:J$2503,INP_EOMDATA!$F$4:$F$2503,$A253))</f>
        <v/>
      </c>
      <c r="J253" s="388"/>
      <c r="K253" s="389"/>
      <c r="L253" s="387" t="str">
        <f>IF(G253="","",SUMIFS(INP_EOMDATA!K$4:K$2503,INP_EOMDATA!$F$4:$F$2503,$A253))</f>
        <v/>
      </c>
      <c r="M253" s="390" t="str">
        <f>IF(G253="","",SUMIFS(INP_EOMDATA!L$4:L$2503,INP_EOMDATA!$F$4:$F$2503,$A253))</f>
        <v/>
      </c>
      <c r="N253" s="391"/>
      <c r="O253" s="386" t="str">
        <f>IF(G253="","",SUMIFS(INP_EOMDATA!M$4:M$2503,INP_EOMDATA!$F$4:$F$2503,$A253))</f>
        <v/>
      </c>
      <c r="P253" s="387" t="str">
        <f>IF(G253="","",SUMIFS(INP_EOMDATA!N$4:N$2503,INP_EOMDATA!$F$4:$F$2503,$A253)-O253)</f>
        <v/>
      </c>
      <c r="Q253" s="387" t="str">
        <f>IF(G253="","",SUMIFS(INP_EOMDATA!O$4:O$2503,INP_EOMDATA!$F$4:$F$2503,$A253))</f>
        <v/>
      </c>
      <c r="R253" s="387" t="str">
        <f>IF(G253="","",SUMIFS(INP_EOMDATA!P$4:P$2503,INP_EOMDATA!$F$4:$F$2503,$A253))</f>
        <v/>
      </c>
      <c r="S253" s="387" t="str">
        <f>IF(G253="","",SUMIFS(INP_EOMDATA!Q$4:Q$2503,INP_EOMDATA!$F$4:$F$2503,$A253))</f>
        <v/>
      </c>
      <c r="T253" s="392" t="str">
        <f>IF(G253="","",SUMIFS(INP_EOMDATA!R$4:R$2503,INP_EOMDATA!$F$4:$F$2503,$A253))</f>
        <v/>
      </c>
      <c r="U253" s="386" t="str">
        <f>IF(G253="","",SUMIFS(INP_EOMDATA!S$4:S$2503,INP_EOMDATA!$F$4:$F$2503,$A253))</f>
        <v/>
      </c>
      <c r="V253" s="392" t="str">
        <f>IF(G253="","",SUMIFS(INP_EOMDATA!T$4:T$2503,INP_EOMDATA!$F$4:$F$2503,$A253))</f>
        <v/>
      </c>
      <c r="W253" s="387" t="str">
        <f>IF(G253="","",SUMIFS(INP_EOMDATA!U$4:U$2503,INP_EOMDATA!$F$4:$F$2503,$A253))</f>
        <v/>
      </c>
      <c r="X253" s="392" t="str">
        <f>IF(G253="","",SUMIFS(INP_EOMDATA!V$4:V$2503,INP_EOMDATA!$F$4:$F$2503,$A253))</f>
        <v/>
      </c>
      <c r="Y253" s="387" t="str">
        <f>IF(G253="","",SUMIFS(INP_EOMDATA!W$4:W$2503,INP_EOMDATA!$F$4:$F$2503,$A253))</f>
        <v/>
      </c>
      <c r="Z253" s="393" t="str">
        <f>IF(G253="","",SUMIFS(INP_EOMDATA!X$4:X$2503,INP_EOMDATA!$F$4:$F$2503,$A253))</f>
        <v/>
      </c>
      <c r="AA253" s="393" t="str">
        <f>IF(G253="","",SUMIFS(INP_EOMDATA!Y$4:Y$2503,INP_EOMDATA!$F$4:$F$2503,$A253))</f>
        <v/>
      </c>
      <c r="AB253" s="393" t="str">
        <f>IF(G253="","",SUMIFS(INP_EOMDATA!Z$4:Z$2503,INP_EOMDATA!$F$4:$F$2503,$A253))</f>
        <v/>
      </c>
      <c r="AC253" s="393" t="str">
        <f>IF(G253="","",SUMIFS(WORKSHEET_VC!AS$5:AS$73,WORKSHEET_VC!$AN$5:$AN$73,$G253))</f>
        <v/>
      </c>
      <c r="AD253" s="393" t="str">
        <f t="shared" si="72"/>
        <v/>
      </c>
      <c r="AE253" s="393" t="str">
        <f t="shared" si="73"/>
        <v/>
      </c>
      <c r="AF253" s="393" t="str">
        <f t="shared" si="74"/>
        <v/>
      </c>
      <c r="AG253" s="16"/>
      <c r="AJ253"/>
      <c r="AK253"/>
      <c r="AM253" s="32" t="str">
        <f>IF(G253="","",COUNTIF(G200:G254,"&lt;"&amp;G253)+1)</f>
        <v/>
      </c>
      <c r="AN253" s="32" t="str">
        <f>IFERROR(RANK(T253,T200:T253,0)+(AM253/100),"")</f>
        <v/>
      </c>
      <c r="AO253" s="32" t="str">
        <f>IFERROR(RANK(AD253,AD200:AD253,1)+(AM253/100),"")</f>
        <v/>
      </c>
      <c r="AP253" s="32" t="str">
        <f>IFERROR(RANK(AE253,AE200:AE253,1)+(AM253/100),"")</f>
        <v/>
      </c>
      <c r="AR253" s="32" t="str">
        <f>IF(G253="","",COUNTIFS(C200:C253,C253,AM200:AM253,"&lt;"&amp;AM253)+1)</f>
        <v/>
      </c>
      <c r="AS253" s="32" t="str">
        <f>IF(G253="","",COUNTIFS(C200:C253,C253,AN200:AN253,"&lt;"&amp;AN253)+1)</f>
        <v/>
      </c>
      <c r="AT253" s="32" t="str">
        <f>IF(G253="","",COUNTIFS(C200:C253,C253,AO200:AO253,"&lt;"&amp;AO253)+1)</f>
        <v/>
      </c>
      <c r="AU253" s="32" t="str">
        <f>IF(G253="","",COUNTIFS(C200:C253,C253,AP200:AP253,"&lt;"&amp;AP253)+1)</f>
        <v/>
      </c>
      <c r="AV253" s="32" t="str">
        <f>IF(G253="","",SUMIF(AR199:AU199,$AV$3,AR253:AU253))</f>
        <v/>
      </c>
      <c r="AX253" s="32" t="str">
        <f>IF(G253="","",COUNTIFS(D200:D253,D253,AM200:AM253,"&lt;"&amp;AM253)+1)</f>
        <v/>
      </c>
      <c r="AY253" s="32" t="str">
        <f>IF(G253="","",COUNTIFS(D200:D253,D253,AN200:AN253,"&lt;"&amp;AN253)+1)</f>
        <v/>
      </c>
      <c r="AZ253" s="32" t="str">
        <f>IF(G253="","",COUNTIFS(D200:D253,D253,AO200:AO253,"&lt;"&amp;AO253)+1)</f>
        <v/>
      </c>
      <c r="BA253" s="32" t="str">
        <f>IF(G253="","",COUNTIFS(D200:D253,D253,AP200:AP253,"&lt;"&amp;AP253)+1)</f>
        <v/>
      </c>
      <c r="BB253" s="32" t="str">
        <f>IF(M253="","",SUMIF(AX199:BA199,$BB$3,AX253:BA253))</f>
        <v/>
      </c>
    </row>
    <row r="254" spans="1:54" ht="15.5" x14ac:dyDescent="0.35">
      <c r="A254" s="17"/>
      <c r="B254" s="17" t="str">
        <f>G197&amp;"-ALL"</f>
        <v>Cars.com-ALL</v>
      </c>
      <c r="C254" s="17"/>
      <c r="D254" s="17"/>
      <c r="E254" s="17"/>
      <c r="F254" s="17"/>
      <c r="G254" s="377"/>
      <c r="H254" s="18">
        <f t="shared" ref="H254" si="75">SUM(H200:H253)</f>
        <v>16</v>
      </c>
      <c r="I254" s="431">
        <f>SUM(I200:I253)</f>
        <v>48</v>
      </c>
      <c r="J254" s="431"/>
      <c r="K254" s="431"/>
      <c r="L254" s="18">
        <f t="shared" ref="L254" si="76">SUM(L200:L253)</f>
        <v>417</v>
      </c>
      <c r="M254" s="431">
        <f>SUM(M200:M253)</f>
        <v>36</v>
      </c>
      <c r="N254" s="431"/>
      <c r="O254" s="18">
        <f t="shared" ref="O254:S254" si="77">SUM(O200:O253)</f>
        <v>0</v>
      </c>
      <c r="P254" s="18">
        <f t="shared" si="77"/>
        <v>517</v>
      </c>
      <c r="Q254" s="18">
        <f t="shared" si="77"/>
        <v>10</v>
      </c>
      <c r="R254" s="18">
        <f t="shared" si="77"/>
        <v>31</v>
      </c>
      <c r="S254" s="18">
        <f t="shared" si="77"/>
        <v>58</v>
      </c>
      <c r="T254" s="19">
        <f t="shared" ref="T254:T259" si="78">S254/P254</f>
        <v>0.11218568665377177</v>
      </c>
      <c r="U254" s="18">
        <f t="shared" ref="U254" si="79">SUM(U200:U253)</f>
        <v>61</v>
      </c>
      <c r="V254" s="19">
        <f>U254/P254</f>
        <v>0.11798839458413926</v>
      </c>
      <c r="W254" s="18">
        <f t="shared" ref="W254" si="80">SUM(W200:W253)</f>
        <v>81</v>
      </c>
      <c r="X254" s="19">
        <f>W254/P254</f>
        <v>0.15667311411992263</v>
      </c>
      <c r="Y254" s="18">
        <f t="shared" ref="Y254:AG254" si="81">SUM(Y200:Y253)</f>
        <v>58</v>
      </c>
      <c r="Z254" s="20">
        <f t="shared" si="81"/>
        <v>-5807.3050000000003</v>
      </c>
      <c r="AA254" s="20">
        <f t="shared" si="81"/>
        <v>55997.479999999996</v>
      </c>
      <c r="AB254" s="20">
        <f t="shared" si="81"/>
        <v>50190.349999999991</v>
      </c>
      <c r="AC254" s="20">
        <f t="shared" si="81"/>
        <v>27955</v>
      </c>
      <c r="AD254" s="20">
        <f t="shared" si="81"/>
        <v>1221.4484633255408</v>
      </c>
      <c r="AE254" s="20">
        <f t="shared" si="81"/>
        <v>20008039.53769841</v>
      </c>
      <c r="AF254" s="20">
        <f t="shared" si="81"/>
        <v>22235.35</v>
      </c>
      <c r="AG254" s="21">
        <f t="shared" si="81"/>
        <v>3270</v>
      </c>
    </row>
    <row r="255" spans="1:54" hidden="1" x14ac:dyDescent="0.35">
      <c r="G255" t="s">
        <v>120</v>
      </c>
      <c r="H255" s="22">
        <f ca="1">SUMIF($D$200:H$253,$G255,H$200:H$253)</f>
        <v>0</v>
      </c>
      <c r="I255" s="430">
        <f ca="1">SUMIF($D$200:I$253,$G255,I$200:I$253)</f>
        <v>0</v>
      </c>
      <c r="J255" s="430"/>
      <c r="K255" s="430"/>
      <c r="L255" s="22">
        <f ca="1">SUMIF($D$200:L$253,$G255,L$200:L$253)</f>
        <v>0</v>
      </c>
      <c r="M255" s="430">
        <f ca="1">SUMIF($D$200:M$253,$G255,M$200:M$253)</f>
        <v>0</v>
      </c>
      <c r="N255" s="430"/>
      <c r="O255" s="22">
        <f ca="1">SUMIF($D$200:O$253,$G255,O$200:O$253)</f>
        <v>0</v>
      </c>
      <c r="P255" s="22">
        <f ca="1">SUMIF($D$200:P$253,$G255,P$200:P$253)</f>
        <v>0</v>
      </c>
      <c r="Q255" s="22">
        <f ca="1">SUMIF($D$200:Q$253,$G255,Q$200:Q$253)</f>
        <v>0</v>
      </c>
      <c r="R255" s="22">
        <f ca="1">SUMIF($D$200:R$253,$G255,R$200:R$253)</f>
        <v>0</v>
      </c>
      <c r="S255" s="22">
        <f ca="1">SUMIF($D$200:S$253,$G255,S$200:S$253)</f>
        <v>0</v>
      </c>
      <c r="T255" s="23" t="e">
        <f t="shared" ca="1" si="78"/>
        <v>#DIV/0!</v>
      </c>
      <c r="U255" s="22">
        <f ca="1">SUMIF($D$200:U$253,$G255,U$200:U$253)</f>
        <v>0</v>
      </c>
      <c r="V255" s="23" t="e">
        <f t="shared" ref="V255:V259" ca="1" si="82">U255/P255</f>
        <v>#DIV/0!</v>
      </c>
      <c r="W255" s="22">
        <f ca="1">SUMIF($D$200:W$253,$G255,W$200:W$253)</f>
        <v>0</v>
      </c>
      <c r="X255" s="23" t="e">
        <f t="shared" ref="X255:X259" ca="1" si="83">W255/P255</f>
        <v>#DIV/0!</v>
      </c>
      <c r="Y255" s="22">
        <f ca="1">SUMIF($D$200:Y$253,$G255,Y$200:Y$253)</f>
        <v>0</v>
      </c>
      <c r="Z255" s="24">
        <f ca="1">SUMIF($D$200:Z$253,$G255,Z$200:Z$253)</f>
        <v>0</v>
      </c>
      <c r="AA255" s="24">
        <f ca="1">SUMIF($D$200:AA$253,$G255,AA$200:AA$253)</f>
        <v>0</v>
      </c>
      <c r="AB255" s="24">
        <f ca="1">SUMIF($D$200:AB$253,$G255,AB$200:AB$253)</f>
        <v>0</v>
      </c>
      <c r="AC255" s="24">
        <f ca="1">SUMIF($D$200:AC$253,$G255,AC$200:AC$253)</f>
        <v>0</v>
      </c>
      <c r="AD255" s="24">
        <f ca="1">SUMIF($D$200:AD$253,$G255,AD$200:AD$253)</f>
        <v>0</v>
      </c>
      <c r="AE255" s="24">
        <f ca="1">SUMIF($D$200:AE$253,$G255,AE$200:AE$253)</f>
        <v>0</v>
      </c>
      <c r="AF255" s="24">
        <f ca="1">SUMIF($D$200:AF$253,$G255,AF$200:AF$253)</f>
        <v>0</v>
      </c>
      <c r="AG255" s="25">
        <f ca="1">SUMIF($D$200:AG$253,$G255,AG$200:AG$253)</f>
        <v>0</v>
      </c>
    </row>
    <row r="256" spans="1:54" hidden="1" x14ac:dyDescent="0.35">
      <c r="G256" t="s">
        <v>121</v>
      </c>
      <c r="H256" s="22">
        <f ca="1">SUMIF($D$200:H$253,$G256,H$200:H$253)</f>
        <v>0</v>
      </c>
      <c r="I256" s="430">
        <f ca="1">SUMIF($D$200:I$253,$G256,I$200:I$253)</f>
        <v>0</v>
      </c>
      <c r="J256" s="430"/>
      <c r="K256" s="430"/>
      <c r="L256" s="22">
        <f ca="1">SUMIF($D$200:L$253,$G256,L$200:L$253)</f>
        <v>0</v>
      </c>
      <c r="M256" s="430">
        <f ca="1">SUMIF($D$200:M$253,$G256,M$200:M$253)</f>
        <v>0</v>
      </c>
      <c r="N256" s="430"/>
      <c r="O256" s="22">
        <f ca="1">SUMIF($D$200:O$253,$G256,O$200:O$253)</f>
        <v>0</v>
      </c>
      <c r="P256" s="22">
        <f ca="1">SUMIF($D$200:P$253,$G256,P$200:P$253)</f>
        <v>0</v>
      </c>
      <c r="Q256" s="22">
        <f ca="1">SUMIF($D$200:Q$253,$G256,Q$200:Q$253)</f>
        <v>0</v>
      </c>
      <c r="R256" s="22">
        <f ca="1">SUMIF($D$200:R$253,$G256,R$200:R$253)</f>
        <v>0</v>
      </c>
      <c r="S256" s="22">
        <f ca="1">SUMIF($D$200:S$253,$G256,S$200:S$253)</f>
        <v>0</v>
      </c>
      <c r="T256" s="23" t="e">
        <f t="shared" ca="1" si="78"/>
        <v>#DIV/0!</v>
      </c>
      <c r="U256" s="22">
        <f ca="1">SUMIF($D$200:U$253,$G256,U$200:U$253)</f>
        <v>0</v>
      </c>
      <c r="V256" s="23" t="e">
        <f t="shared" ca="1" si="82"/>
        <v>#DIV/0!</v>
      </c>
      <c r="W256" s="22">
        <f ca="1">SUMIF($D$200:W$253,$G256,W$200:W$253)</f>
        <v>0</v>
      </c>
      <c r="X256" s="23" t="e">
        <f t="shared" ca="1" si="83"/>
        <v>#DIV/0!</v>
      </c>
      <c r="Y256" s="22">
        <f ca="1">SUMIF($D$200:Y$253,$G256,Y$200:Y$253)</f>
        <v>0</v>
      </c>
      <c r="Z256" s="24">
        <f ca="1">SUMIF($D$200:Z$253,$G256,Z$200:Z$253)</f>
        <v>0</v>
      </c>
      <c r="AA256" s="24">
        <f ca="1">SUMIF($D$200:AA$253,$G256,AA$200:AA$253)</f>
        <v>0</v>
      </c>
      <c r="AB256" s="24">
        <f ca="1">SUMIF($D$200:AB$253,$G256,AB$200:AB$253)</f>
        <v>0</v>
      </c>
      <c r="AC256" s="24">
        <f ca="1">SUMIF($D$200:AC$253,$G256,AC$200:AC$253)</f>
        <v>0</v>
      </c>
      <c r="AD256" s="24">
        <f ca="1">SUMIF($D$200:AD$253,$G256,AD$200:AD$253)</f>
        <v>0</v>
      </c>
      <c r="AE256" s="24">
        <f ca="1">SUMIF($D$200:AE$253,$G256,AE$200:AE$253)</f>
        <v>0</v>
      </c>
      <c r="AF256" s="24">
        <f ca="1">SUMIF($D$200:AF$253,$G256,AF$200:AF$253)</f>
        <v>0</v>
      </c>
      <c r="AG256" s="25">
        <f ca="1">SUMIF($D$200:AG$253,$G256,AG$200:AG$253)</f>
        <v>0</v>
      </c>
    </row>
    <row r="257" spans="1:37" hidden="1" x14ac:dyDescent="0.35">
      <c r="G257" t="s">
        <v>122</v>
      </c>
      <c r="H257" s="22">
        <f ca="1">SUMIF($D$200:H$253,$G257,H$200:H$253)</f>
        <v>0</v>
      </c>
      <c r="I257" s="430">
        <f ca="1">SUMIF($D$200:I$253,$G257,I$200:I$253)</f>
        <v>0</v>
      </c>
      <c r="J257" s="430"/>
      <c r="K257" s="430"/>
      <c r="L257" s="22">
        <f ca="1">SUMIF($D$200:L$253,$G257,L$200:L$253)</f>
        <v>0</v>
      </c>
      <c r="M257" s="430">
        <f ca="1">SUMIF($D$200:M$253,$G257,M$200:M$253)</f>
        <v>0</v>
      </c>
      <c r="N257" s="430"/>
      <c r="O257" s="22">
        <f ca="1">SUMIF($D$200:O$253,$G257,O$200:O$253)</f>
        <v>0</v>
      </c>
      <c r="P257" s="22">
        <f ca="1">SUMIF($D$200:P$253,$G257,P$200:P$253)</f>
        <v>0</v>
      </c>
      <c r="Q257" s="22">
        <f ca="1">SUMIF($D$200:Q$253,$G257,Q$200:Q$253)</f>
        <v>0</v>
      </c>
      <c r="R257" s="22">
        <f ca="1">SUMIF($D$200:R$253,$G257,R$200:R$253)</f>
        <v>0</v>
      </c>
      <c r="S257" s="22">
        <f ca="1">SUMIF($D$200:S$253,$G257,S$200:S$253)</f>
        <v>0</v>
      </c>
      <c r="T257" s="23" t="e">
        <f t="shared" ca="1" si="78"/>
        <v>#DIV/0!</v>
      </c>
      <c r="U257" s="22">
        <f ca="1">SUMIF($D$200:U$253,$G257,U$200:U$253)</f>
        <v>0</v>
      </c>
      <c r="V257" s="23" t="e">
        <f t="shared" ca="1" si="82"/>
        <v>#DIV/0!</v>
      </c>
      <c r="W257" s="22">
        <f ca="1">SUMIF($D$200:W$253,$G257,W$200:W$253)</f>
        <v>0</v>
      </c>
      <c r="X257" s="23" t="e">
        <f t="shared" ca="1" si="83"/>
        <v>#DIV/0!</v>
      </c>
      <c r="Y257" s="22">
        <f ca="1">SUMIF($D$200:Y$253,$G257,Y$200:Y$253)</f>
        <v>0</v>
      </c>
      <c r="Z257" s="24">
        <f ca="1">SUMIF($D$200:Z$253,$G257,Z$200:Z$253)</f>
        <v>0</v>
      </c>
      <c r="AA257" s="24">
        <f ca="1">SUMIF($D$200:AA$253,$G257,AA$200:AA$253)</f>
        <v>0</v>
      </c>
      <c r="AB257" s="24">
        <f ca="1">SUMIF($D$200:AB$253,$G257,AB$200:AB$253)</f>
        <v>0</v>
      </c>
      <c r="AC257" s="24">
        <f ca="1">SUMIF($D$200:AC$253,$G257,AC$200:AC$253)</f>
        <v>0</v>
      </c>
      <c r="AD257" s="24">
        <f ca="1">SUMIF($D$200:AD$253,$G257,AD$200:AD$253)</f>
        <v>0</v>
      </c>
      <c r="AE257" s="24">
        <f ca="1">SUMIF($D$200:AE$253,$G257,AE$200:AE$253)</f>
        <v>0</v>
      </c>
      <c r="AF257" s="24">
        <f ca="1">SUMIF($D$200:AF$253,$G257,AF$200:AF$253)</f>
        <v>0</v>
      </c>
      <c r="AG257" s="25">
        <f ca="1">SUMIF($D$200:AG$253,$G257,AG$200:AG$253)</f>
        <v>0</v>
      </c>
      <c r="AJ257" s="17"/>
      <c r="AK257" s="17"/>
    </row>
    <row r="258" spans="1:37" hidden="1" x14ac:dyDescent="0.35">
      <c r="G258" t="s">
        <v>123</v>
      </c>
      <c r="H258" s="22">
        <f ca="1">SUMIF($D$200:H$253,$G258,H$200:H$253)</f>
        <v>0</v>
      </c>
      <c r="I258" s="430">
        <f ca="1">SUMIF($D$200:I$253,$G258,I$200:I$253)</f>
        <v>0</v>
      </c>
      <c r="J258" s="430"/>
      <c r="K258" s="430"/>
      <c r="L258" s="22">
        <f ca="1">SUMIF($D$200:L$253,$G258,L$200:L$253)</f>
        <v>0</v>
      </c>
      <c r="M258" s="430">
        <f ca="1">SUMIF($D$200:M$253,$G258,M$200:M$253)</f>
        <v>0</v>
      </c>
      <c r="N258" s="430"/>
      <c r="O258" s="22">
        <f ca="1">SUMIF($D$200:O$253,$G258,O$200:O$253)</f>
        <v>0</v>
      </c>
      <c r="P258" s="22">
        <f ca="1">SUMIF($D$200:P$253,$G258,P$200:P$253)</f>
        <v>0</v>
      </c>
      <c r="Q258" s="22">
        <f ca="1">SUMIF($D$200:Q$253,$G258,Q$200:Q$253)</f>
        <v>0</v>
      </c>
      <c r="R258" s="22">
        <f ca="1">SUMIF($D$200:R$253,$G258,R$200:R$253)</f>
        <v>0</v>
      </c>
      <c r="S258" s="22">
        <f ca="1">SUMIF($D$200:S$253,$G258,S$200:S$253)</f>
        <v>0</v>
      </c>
      <c r="T258" s="23" t="e">
        <f t="shared" ca="1" si="78"/>
        <v>#DIV/0!</v>
      </c>
      <c r="U258" s="22">
        <f ca="1">SUMIF($D$200:U$253,$G258,U$200:U$253)</f>
        <v>0</v>
      </c>
      <c r="V258" s="23" t="e">
        <f t="shared" ca="1" si="82"/>
        <v>#DIV/0!</v>
      </c>
      <c r="W258" s="22">
        <f ca="1">SUMIF($D$200:W$253,$G258,W$200:W$253)</f>
        <v>0</v>
      </c>
      <c r="X258" s="23" t="e">
        <f t="shared" ca="1" si="83"/>
        <v>#DIV/0!</v>
      </c>
      <c r="Y258" s="22">
        <f ca="1">SUMIF($D$200:Y$253,$G258,Y$200:Y$253)</f>
        <v>0</v>
      </c>
      <c r="Z258" s="24">
        <f ca="1">SUMIF($D$200:Z$253,$G258,Z$200:Z$253)</f>
        <v>0</v>
      </c>
      <c r="AA258" s="24">
        <f ca="1">SUMIF($D$200:AA$253,$G258,AA$200:AA$253)</f>
        <v>0</v>
      </c>
      <c r="AB258" s="24">
        <f ca="1">SUMIF($D$200:AB$253,$G258,AB$200:AB$253)</f>
        <v>0</v>
      </c>
      <c r="AC258" s="24">
        <f ca="1">SUMIF($D$200:AC$253,$G258,AC$200:AC$253)</f>
        <v>0</v>
      </c>
      <c r="AD258" s="24">
        <f ca="1">SUMIF($D$200:AD$253,$G258,AD$200:AD$253)</f>
        <v>0</v>
      </c>
      <c r="AE258" s="24">
        <f ca="1">SUMIF($D$200:AE$253,$G258,AE$200:AE$253)</f>
        <v>0</v>
      </c>
      <c r="AF258" s="24">
        <f ca="1">SUMIF($D$200:AF$253,$G258,AF$200:AF$253)</f>
        <v>0</v>
      </c>
      <c r="AG258" s="25">
        <f ca="1">SUMIF($D$200:AG$253,$G258,AG$200:AG$253)</f>
        <v>0</v>
      </c>
    </row>
    <row r="259" spans="1:37" ht="15" hidden="1" thickBot="1" x14ac:dyDescent="0.4">
      <c r="G259" t="s">
        <v>124</v>
      </c>
      <c r="H259" s="22">
        <f ca="1">SUMIF($D$200:H$253,$G259,H$200:H$253)</f>
        <v>0</v>
      </c>
      <c r="I259" s="430">
        <f ca="1">SUMIF($D$200:I$253,$G259,I$200:I$253)</f>
        <v>0</v>
      </c>
      <c r="J259" s="430"/>
      <c r="K259" s="430"/>
      <c r="L259" s="22">
        <f ca="1">SUMIF($D$200:L$253,$G259,L$200:L$253)</f>
        <v>0</v>
      </c>
      <c r="M259" s="430">
        <f ca="1">SUMIF($D$200:M$253,$G259,M$200:M$253)</f>
        <v>0</v>
      </c>
      <c r="N259" s="430"/>
      <c r="O259" s="22">
        <f ca="1">SUMIF($D$200:O$253,$G259,O$200:O$253)</f>
        <v>0</v>
      </c>
      <c r="P259" s="22">
        <f ca="1">SUMIF($D$200:P$253,$G259,P$200:P$253)</f>
        <v>0</v>
      </c>
      <c r="Q259" s="22">
        <f ca="1">SUMIF($D$200:Q$253,$G259,Q$200:Q$253)</f>
        <v>0</v>
      </c>
      <c r="R259" s="22">
        <f ca="1">SUMIF($D$200:R$253,$G259,R$200:R$253)</f>
        <v>0</v>
      </c>
      <c r="S259" s="22">
        <f ca="1">SUMIF($D$200:S$253,$G259,S$200:S$253)</f>
        <v>0</v>
      </c>
      <c r="T259" s="23" t="e">
        <f t="shared" ca="1" si="78"/>
        <v>#DIV/0!</v>
      </c>
      <c r="U259" s="22">
        <f ca="1">SUMIF($D$200:U$253,$G259,U$200:U$253)</f>
        <v>0</v>
      </c>
      <c r="V259" s="23" t="e">
        <f t="shared" ca="1" si="82"/>
        <v>#DIV/0!</v>
      </c>
      <c r="W259" s="22">
        <f ca="1">SUMIF($D$200:W$253,$G259,W$200:W$253)</f>
        <v>0</v>
      </c>
      <c r="X259" s="23" t="e">
        <f t="shared" ca="1" si="83"/>
        <v>#DIV/0!</v>
      </c>
      <c r="Y259" s="22">
        <f ca="1">SUMIF($D$200:Y$253,$G259,Y$200:Y$253)</f>
        <v>0</v>
      </c>
      <c r="Z259" s="24">
        <f ca="1">SUMIF($D$200:Z$253,$G259,Z$200:Z$253)</f>
        <v>0</v>
      </c>
      <c r="AA259" s="24">
        <f ca="1">SUMIF($D$200:AA$253,$G259,AA$200:AA$253)</f>
        <v>0</v>
      </c>
      <c r="AB259" s="24">
        <f ca="1">SUMIF($D$200:AB$253,$G259,AB$200:AB$253)</f>
        <v>0</v>
      </c>
      <c r="AC259" s="24">
        <f ca="1">SUMIF($D$200:AC$253,$G259,AC$200:AC$253)</f>
        <v>0</v>
      </c>
      <c r="AD259" s="24">
        <f ca="1">SUMIF($D$200:AD$253,$G259,AD$200:AD$253)</f>
        <v>0</v>
      </c>
      <c r="AE259" s="24">
        <f ca="1">SUMIF($D$200:AE$253,$G259,AE$200:AE$253)</f>
        <v>0</v>
      </c>
      <c r="AF259" s="24">
        <f ca="1">SUMIF($D$200:AF$253,$G259,AF$200:AF$253)</f>
        <v>0</v>
      </c>
      <c r="AG259" s="26">
        <f ca="1">SUMIF($D$200:AG$253,$G259,AG$200:AG$253)</f>
        <v>0</v>
      </c>
    </row>
    <row r="260" spans="1:37" x14ac:dyDescent="0.35">
      <c r="G260" s="27" t="str">
        <f>G197&amp;"-Count"</f>
        <v>Cars.com-Count</v>
      </c>
      <c r="P260" s="30">
        <f>COUNTA(G200:G253)</f>
        <v>13</v>
      </c>
    </row>
    <row r="261" spans="1:37" ht="30" customHeight="1" x14ac:dyDescent="0.35"/>
    <row r="262" spans="1:37" ht="18" hidden="1" x14ac:dyDescent="0.35">
      <c r="D262" s="9"/>
      <c r="E262" s="9"/>
      <c r="F262" s="9"/>
      <c r="G262" s="434" t="s">
        <v>25</v>
      </c>
      <c r="H262" s="434"/>
      <c r="I262" s="434"/>
      <c r="J262" s="434"/>
      <c r="K262" s="434"/>
      <c r="L262" s="434"/>
      <c r="M262" s="434"/>
      <c r="N262" s="434"/>
      <c r="O262" s="434"/>
      <c r="P262" s="434"/>
      <c r="Q262" s="434"/>
      <c r="R262" s="434"/>
      <c r="S262" s="434"/>
      <c r="T262" s="434"/>
      <c r="U262" s="434"/>
      <c r="V262" s="434"/>
      <c r="W262" s="434"/>
      <c r="X262" s="434"/>
      <c r="Y262" s="434"/>
      <c r="Z262" s="434"/>
      <c r="AA262" s="434"/>
      <c r="AB262" s="434"/>
      <c r="AC262" s="434"/>
      <c r="AD262" s="434"/>
      <c r="AE262" s="434"/>
      <c r="AF262" s="434"/>
      <c r="AG262" s="10"/>
    </row>
    <row r="263" spans="1:37" hidden="1" x14ac:dyDescent="0.35">
      <c r="D263" s="9"/>
      <c r="E263" s="9"/>
      <c r="F263" s="9"/>
      <c r="G263" s="31"/>
      <c r="H263" s="432" t="s">
        <v>42</v>
      </c>
      <c r="I263" s="433"/>
      <c r="J263" s="433"/>
      <c r="K263" s="433"/>
      <c r="L263" s="433"/>
      <c r="M263" s="433"/>
      <c r="N263" s="433"/>
      <c r="O263" s="433"/>
      <c r="P263" s="433"/>
      <c r="Q263" s="432" t="s">
        <v>43</v>
      </c>
      <c r="R263" s="433"/>
      <c r="S263" s="433"/>
      <c r="T263" s="433"/>
      <c r="U263" s="432" t="s">
        <v>44</v>
      </c>
      <c r="V263" s="433"/>
      <c r="W263" s="433"/>
      <c r="X263" s="433"/>
      <c r="Y263" s="433"/>
      <c r="Z263" s="432" t="s">
        <v>45</v>
      </c>
      <c r="AA263" s="433"/>
      <c r="AB263" s="433"/>
      <c r="AC263" s="432" t="s">
        <v>46</v>
      </c>
      <c r="AD263" s="433"/>
      <c r="AE263" s="433"/>
      <c r="AF263" s="433"/>
      <c r="AG263" s="11"/>
    </row>
    <row r="264" spans="1:37" ht="39" hidden="1" x14ac:dyDescent="0.35">
      <c r="D264" s="9"/>
      <c r="E264" s="9"/>
      <c r="F264" s="9"/>
      <c r="G264" s="31" t="s">
        <v>49</v>
      </c>
      <c r="H264" s="31" t="s">
        <v>50</v>
      </c>
      <c r="I264" s="432" t="s">
        <v>51</v>
      </c>
      <c r="J264" s="433"/>
      <c r="K264" s="433"/>
      <c r="L264" s="31" t="s">
        <v>52</v>
      </c>
      <c r="M264" s="432" t="s">
        <v>53</v>
      </c>
      <c r="N264" s="433"/>
      <c r="O264" s="31" t="s">
        <v>54</v>
      </c>
      <c r="P264" s="31" t="s">
        <v>55</v>
      </c>
      <c r="Q264" s="31" t="s">
        <v>56</v>
      </c>
      <c r="R264" s="31" t="s">
        <v>57</v>
      </c>
      <c r="S264" s="31" t="s">
        <v>4</v>
      </c>
      <c r="T264" s="31" t="s">
        <v>58</v>
      </c>
      <c r="U264" s="31" t="s">
        <v>59</v>
      </c>
      <c r="V264" s="31" t="s">
        <v>60</v>
      </c>
      <c r="W264" s="31" t="s">
        <v>61</v>
      </c>
      <c r="X264" s="31" t="s">
        <v>62</v>
      </c>
      <c r="Y264" s="31" t="s">
        <v>63</v>
      </c>
      <c r="Z264" s="31" t="s">
        <v>64</v>
      </c>
      <c r="AA264" s="31" t="s">
        <v>65</v>
      </c>
      <c r="AB264" s="31" t="s">
        <v>32</v>
      </c>
      <c r="AC264" s="31" t="s">
        <v>2</v>
      </c>
      <c r="AD264" s="31" t="s">
        <v>6</v>
      </c>
      <c r="AE264" s="31" t="s">
        <v>7</v>
      </c>
      <c r="AF264" s="31" t="s">
        <v>33</v>
      </c>
      <c r="AG264" s="12" t="s">
        <v>66</v>
      </c>
    </row>
    <row r="265" spans="1:37" hidden="1" x14ac:dyDescent="0.35">
      <c r="A265" t="str">
        <f>$G$262&amp;"-"&amp;G265</f>
        <v>TrueCar-</v>
      </c>
      <c r="B265" t="str">
        <f>IF(G265="","",G262)</f>
        <v/>
      </c>
      <c r="C265" t="str">
        <f>IFERROR(VLOOKUP(G265,KEY!$D$6:$F$76,2,),"")</f>
        <v/>
      </c>
      <c r="D265" t="str">
        <f>IFERROR(VLOOKUP(G265,KEY!$D$6:$F$76,3,),"")</f>
        <v/>
      </c>
      <c r="E265" t="str">
        <f>IF(C265="","",B265&amp;"-"&amp;C265&amp;"-"&amp;COUNTIF(C$265:C265,C265))</f>
        <v/>
      </c>
      <c r="F265" t="str">
        <f>IF(D265="","",B265&amp;"-"&amp;D265&amp;"-"&amp;COUNTIF(D$265:D265,D265))</f>
        <v/>
      </c>
      <c r="G265" s="13"/>
      <c r="H265" s="386" t="str">
        <f>IF(G265="","",SUMIFS(INP_EOMDATA!I$4:I$2503,INP_EOMDATA!$F$4:$F$2503,$A265))</f>
        <v/>
      </c>
      <c r="I265" s="387" t="str">
        <f>IF(G265="","",SUMIFS(INP_EOMDATA!J$4:J$2503,INP_EOMDATA!$F$4:$F$2503,$A265))</f>
        <v/>
      </c>
      <c r="J265" s="388"/>
      <c r="K265" s="389"/>
      <c r="L265" s="387" t="str">
        <f>IF(G265="","",SUMIFS(INP_EOMDATA!K$4:K$2503,INP_EOMDATA!$F$4:$F$2503,$A265))</f>
        <v/>
      </c>
      <c r="M265" s="390" t="str">
        <f>IF(G265="","",SUMIFS(INP_EOMDATA!L$4:L$2503,INP_EOMDATA!$F$4:$F$2503,$A265))</f>
        <v/>
      </c>
      <c r="N265" s="391"/>
      <c r="O265" s="386" t="str">
        <f>IF(G265="","",SUMIFS(INP_EOMDATA!M$4:M$2503,INP_EOMDATA!$F$4:$F$2503,$A265))</f>
        <v/>
      </c>
      <c r="P265" s="387" t="str">
        <f>IF(G265="","",SUMIFS(INP_EOMDATA!N$4:N$2503,INP_EOMDATA!$F$4:$F$2503,$A265))</f>
        <v/>
      </c>
      <c r="Q265" s="387" t="str">
        <f>IF(G265="","",SUMIFS(INP_EOMDATA!O$4:O$2503,INP_EOMDATA!$F$4:$F$2503,$A265))</f>
        <v/>
      </c>
      <c r="R265" s="387" t="str">
        <f>IF(G265="","",SUMIFS(INP_EOMDATA!P$4:P$2503,INP_EOMDATA!$F$4:$F$2503,$A265))</f>
        <v/>
      </c>
      <c r="S265" s="387" t="str">
        <f>IF(G265="","",SUMIFS(INP_EOMDATA!Q$4:Q$2503,INP_EOMDATA!$F$4:$F$2503,$A265))</f>
        <v/>
      </c>
      <c r="T265" s="392" t="str">
        <f>IF(G265="","",SUMIFS(INP_EOMDATA!R$4:R$2503,INP_EOMDATA!$F$4:$F$2503,$A265))</f>
        <v/>
      </c>
      <c r="U265" s="386" t="str">
        <f>IF(G265="","",SUMIFS(INP_EOMDATA!S$4:S$2503,INP_EOMDATA!$F$4:$F$2503,$A265))</f>
        <v/>
      </c>
      <c r="V265" s="392" t="str">
        <f>IF(G265="","",SUMIFS(INP_EOMDATA!T$4:T$2503,INP_EOMDATA!$F$4:$F$2503,$A265))</f>
        <v/>
      </c>
      <c r="W265" s="387" t="str">
        <f>IF(G265="","",SUMIFS(INP_EOMDATA!U$4:U$2503,INP_EOMDATA!$F$4:$F$2503,$A265))</f>
        <v/>
      </c>
      <c r="X265" s="392" t="str">
        <f>IF(G265="","",SUMIFS(INP_EOMDATA!V$4:V$2503,INP_EOMDATA!$F$4:$F$2503,$A265))</f>
        <v/>
      </c>
      <c r="Y265" s="387" t="str">
        <f>IF(G265="","",SUMIFS(INP_EOMDATA!W$4:W$2503,INP_EOMDATA!$F$4:$F$2503,$A265))</f>
        <v/>
      </c>
      <c r="Z265" s="393" t="str">
        <f>IF(G265="","",SUMIFS(INP_EOMDATA!X$4:X$2503,INP_EOMDATA!$F$4:$F$2503,$A265))</f>
        <v/>
      </c>
      <c r="AA265" s="393" t="str">
        <f>IF(G265="","",SUMIFS(INP_EOMDATA!Y$4:Y$2503,INP_EOMDATA!$F$4:$F$2503,$A265))</f>
        <v/>
      </c>
      <c r="AB265" s="393" t="str">
        <f>IF(G265="","",SUMIFS(INP_EOMDATA!Z$4:Z$2503,INP_EOMDATA!$F$4:$F$2503,$A265))</f>
        <v/>
      </c>
      <c r="AC265" s="393" t="str">
        <f>IF(G265="","",SUMIFS(INP_EOMDATA!AA$4:AA$2503,INP_EOMDATA!$F$4:$F$2503,$A265))</f>
        <v/>
      </c>
      <c r="AD265" s="393" t="str">
        <f>IF(G265="","",IFERROR(AC265/P265,0))</f>
        <v/>
      </c>
      <c r="AE265" s="393" t="str">
        <f>IF(G265="","",IFERROR(AC265/S265,0))</f>
        <v/>
      </c>
      <c r="AF265" s="393" t="str">
        <f>IF(G265="","",AB265-AC265)</f>
        <v/>
      </c>
      <c r="AG265" s="14"/>
    </row>
    <row r="266" spans="1:37" hidden="1" x14ac:dyDescent="0.35">
      <c r="A266" t="str">
        <f t="shared" ref="A266:A318" si="84">$G$262&amp;"-"&amp;G266</f>
        <v>TrueCar-</v>
      </c>
      <c r="B266" t="str">
        <f>IF(G266="","",B265)</f>
        <v/>
      </c>
      <c r="C266" t="str">
        <f>IFERROR(VLOOKUP(G266,KEY!$D$6:$F$76,2,),"")</f>
        <v/>
      </c>
      <c r="D266" t="str">
        <f>IFERROR(VLOOKUP(G266,KEY!$D$6:$F$76,3,),"")</f>
        <v/>
      </c>
      <c r="E266" t="str">
        <f>IF(C266="","",B266&amp;"-"&amp;C266&amp;"-"&amp;COUNTIF(C$265:C266,C266))</f>
        <v/>
      </c>
      <c r="F266" t="str">
        <f>IF(D266="","",B266&amp;"-"&amp;D266&amp;"-"&amp;COUNTIF(D$265:D266,D266))</f>
        <v/>
      </c>
      <c r="G266" s="13"/>
      <c r="H266" s="386" t="str">
        <f>IF(G266="","",SUMIFS(INP_EOMDATA!I$4:I$2503,INP_EOMDATA!$F$4:$F$2503,$A266))</f>
        <v/>
      </c>
      <c r="I266" s="387" t="str">
        <f>IF(G266="","",SUMIFS(INP_EOMDATA!J$4:J$2503,INP_EOMDATA!$F$4:$F$2503,$A266))</f>
        <v/>
      </c>
      <c r="J266" s="388"/>
      <c r="K266" s="389"/>
      <c r="L266" s="387" t="str">
        <f>IF(G266="","",SUMIFS(INP_EOMDATA!K$4:K$2503,INP_EOMDATA!$F$4:$F$2503,$A266))</f>
        <v/>
      </c>
      <c r="M266" s="390" t="str">
        <f>IF(G266="","",SUMIFS(INP_EOMDATA!L$4:L$2503,INP_EOMDATA!$F$4:$F$2503,$A266))</f>
        <v/>
      </c>
      <c r="N266" s="391"/>
      <c r="O266" s="386" t="str">
        <f>IF(G266="","",SUMIFS(INP_EOMDATA!M$4:M$2503,INP_EOMDATA!$F$4:$F$2503,$A266))</f>
        <v/>
      </c>
      <c r="P266" s="387" t="str">
        <f>IF(G266="","",SUMIFS(INP_EOMDATA!N$4:N$2503,INP_EOMDATA!$F$4:$F$2503,$A266))</f>
        <v/>
      </c>
      <c r="Q266" s="387" t="str">
        <f>IF(G266="","",SUMIFS(INP_EOMDATA!O$4:O$2503,INP_EOMDATA!$F$4:$F$2503,$A266))</f>
        <v/>
      </c>
      <c r="R266" s="387" t="str">
        <f>IF(G266="","",SUMIFS(INP_EOMDATA!P$4:P$2503,INP_EOMDATA!$F$4:$F$2503,$A266))</f>
        <v/>
      </c>
      <c r="S266" s="387" t="str">
        <f>IF(G266="","",SUMIFS(INP_EOMDATA!Q$4:Q$2503,INP_EOMDATA!$F$4:$F$2503,$A266))</f>
        <v/>
      </c>
      <c r="T266" s="392" t="str">
        <f>IF(G266="","",SUMIFS(INP_EOMDATA!R$4:R$2503,INP_EOMDATA!$F$4:$F$2503,$A266))</f>
        <v/>
      </c>
      <c r="U266" s="386" t="str">
        <f>IF(G266="","",SUMIFS(INP_EOMDATA!S$4:S$2503,INP_EOMDATA!$F$4:$F$2503,$A266))</f>
        <v/>
      </c>
      <c r="V266" s="392" t="str">
        <f>IF(G266="","",SUMIFS(INP_EOMDATA!T$4:T$2503,INP_EOMDATA!$F$4:$F$2503,$A266))</f>
        <v/>
      </c>
      <c r="W266" s="387" t="str">
        <f>IF(G266="","",SUMIFS(INP_EOMDATA!U$4:U$2503,INP_EOMDATA!$F$4:$F$2503,$A266))</f>
        <v/>
      </c>
      <c r="X266" s="392" t="str">
        <f>IF(G266="","",SUMIFS(INP_EOMDATA!V$4:V$2503,INP_EOMDATA!$F$4:$F$2503,$A266))</f>
        <v/>
      </c>
      <c r="Y266" s="387" t="str">
        <f>IF(G266="","",SUMIFS(INP_EOMDATA!W$4:W$2503,INP_EOMDATA!$F$4:$F$2503,$A266))</f>
        <v/>
      </c>
      <c r="Z266" s="393" t="str">
        <f>IF(G266="","",SUMIFS(INP_EOMDATA!X$4:X$2503,INP_EOMDATA!$F$4:$F$2503,$A266))</f>
        <v/>
      </c>
      <c r="AA266" s="393" t="str">
        <f>IF(G266="","",SUMIFS(INP_EOMDATA!Y$4:Y$2503,INP_EOMDATA!$F$4:$F$2503,$A266))</f>
        <v/>
      </c>
      <c r="AB266" s="393" t="str">
        <f>IF(G266="","",SUMIFS(INP_EOMDATA!Z$4:Z$2503,INP_EOMDATA!$F$4:$F$2503,$A266))</f>
        <v/>
      </c>
      <c r="AC266" s="393" t="str">
        <f>IF(G266="","",SUMIFS(INP_EOMDATA!AA$4:AA$2503,INP_EOMDATA!$F$4:$F$2503,$A266))</f>
        <v/>
      </c>
      <c r="AD266" s="393" t="str">
        <f t="shared" ref="AD266:AD318" si="85">IF(G266="","",IFERROR(AC266/P266,0))</f>
        <v/>
      </c>
      <c r="AE266" s="393" t="str">
        <f t="shared" ref="AE266:AE318" si="86">IF(G266="","",IFERROR(AC266/S266,0))</f>
        <v/>
      </c>
      <c r="AF266" s="393" t="str">
        <f t="shared" ref="AF266:AF318" si="87">IF(G266="","",AB266-AC266)</f>
        <v/>
      </c>
      <c r="AG266" s="15"/>
    </row>
    <row r="267" spans="1:37" hidden="1" x14ac:dyDescent="0.35">
      <c r="A267" t="str">
        <f t="shared" si="84"/>
        <v>TrueCar-</v>
      </c>
      <c r="B267" t="str">
        <f t="shared" ref="B267:B318" si="88">IF(G267="","",B266)</f>
        <v/>
      </c>
      <c r="C267" t="str">
        <f>IFERROR(VLOOKUP(G267,KEY!$D$6:$F$76,2,),"")</f>
        <v/>
      </c>
      <c r="D267" t="str">
        <f>IFERROR(VLOOKUP(G267,KEY!$D$6:$F$76,3,),"")</f>
        <v/>
      </c>
      <c r="E267" t="str">
        <f>IF(C267="","",B267&amp;"-"&amp;C267&amp;"-"&amp;COUNTIF(C$265:C267,C267))</f>
        <v/>
      </c>
      <c r="F267" t="str">
        <f>IF(D267="","",B267&amp;"-"&amp;D267&amp;"-"&amp;COUNTIF(D$265:D267,D267))</f>
        <v/>
      </c>
      <c r="G267" s="13"/>
      <c r="H267" s="386" t="str">
        <f>IF(G267="","",SUMIFS(INP_EOMDATA!I$4:I$2503,INP_EOMDATA!$F$4:$F$2503,$A267))</f>
        <v/>
      </c>
      <c r="I267" s="387" t="str">
        <f>IF(G267="","",SUMIFS(INP_EOMDATA!J$4:J$2503,INP_EOMDATA!$F$4:$F$2503,$A267))</f>
        <v/>
      </c>
      <c r="J267" s="388"/>
      <c r="K267" s="389"/>
      <c r="L267" s="387" t="str">
        <f>IF(G267="","",SUMIFS(INP_EOMDATA!K$4:K$2503,INP_EOMDATA!$F$4:$F$2503,$A267))</f>
        <v/>
      </c>
      <c r="M267" s="390" t="str">
        <f>IF(G267="","",SUMIFS(INP_EOMDATA!L$4:L$2503,INP_EOMDATA!$F$4:$F$2503,$A267))</f>
        <v/>
      </c>
      <c r="N267" s="391"/>
      <c r="O267" s="386" t="str">
        <f>IF(G267="","",SUMIFS(INP_EOMDATA!M$4:M$2503,INP_EOMDATA!$F$4:$F$2503,$A267))</f>
        <v/>
      </c>
      <c r="P267" s="387" t="str">
        <f>IF(G267="","",SUMIFS(INP_EOMDATA!N$4:N$2503,INP_EOMDATA!$F$4:$F$2503,$A267))</f>
        <v/>
      </c>
      <c r="Q267" s="387" t="str">
        <f>IF(G267="","",SUMIFS(INP_EOMDATA!O$4:O$2503,INP_EOMDATA!$F$4:$F$2503,$A267))</f>
        <v/>
      </c>
      <c r="R267" s="387" t="str">
        <f>IF(G267="","",SUMIFS(INP_EOMDATA!P$4:P$2503,INP_EOMDATA!$F$4:$F$2503,$A267))</f>
        <v/>
      </c>
      <c r="S267" s="387" t="str">
        <f>IF(G267="","",SUMIFS(INP_EOMDATA!Q$4:Q$2503,INP_EOMDATA!$F$4:$F$2503,$A267))</f>
        <v/>
      </c>
      <c r="T267" s="392" t="str">
        <f>IF(G267="","",SUMIFS(INP_EOMDATA!R$4:R$2503,INP_EOMDATA!$F$4:$F$2503,$A267))</f>
        <v/>
      </c>
      <c r="U267" s="386" t="str">
        <f>IF(G267="","",SUMIFS(INP_EOMDATA!S$4:S$2503,INP_EOMDATA!$F$4:$F$2503,$A267))</f>
        <v/>
      </c>
      <c r="V267" s="392" t="str">
        <f>IF(G267="","",SUMIFS(INP_EOMDATA!T$4:T$2503,INP_EOMDATA!$F$4:$F$2503,$A267))</f>
        <v/>
      </c>
      <c r="W267" s="387" t="str">
        <f>IF(G267="","",SUMIFS(INP_EOMDATA!U$4:U$2503,INP_EOMDATA!$F$4:$F$2503,$A267))</f>
        <v/>
      </c>
      <c r="X267" s="392" t="str">
        <f>IF(G267="","",SUMIFS(INP_EOMDATA!V$4:V$2503,INP_EOMDATA!$F$4:$F$2503,$A267))</f>
        <v/>
      </c>
      <c r="Y267" s="387" t="str">
        <f>IF(G267="","",SUMIFS(INP_EOMDATA!W$4:W$2503,INP_EOMDATA!$F$4:$F$2503,$A267))</f>
        <v/>
      </c>
      <c r="Z267" s="393" t="str">
        <f>IF(G267="","",SUMIFS(INP_EOMDATA!X$4:X$2503,INP_EOMDATA!$F$4:$F$2503,$A267))</f>
        <v/>
      </c>
      <c r="AA267" s="393" t="str">
        <f>IF(G267="","",SUMIFS(INP_EOMDATA!Y$4:Y$2503,INP_EOMDATA!$F$4:$F$2503,$A267))</f>
        <v/>
      </c>
      <c r="AB267" s="393" t="str">
        <f>IF(G267="","",SUMIFS(INP_EOMDATA!Z$4:Z$2503,INP_EOMDATA!$F$4:$F$2503,$A267))</f>
        <v/>
      </c>
      <c r="AC267" s="393" t="str">
        <f>IF(G267="","",SUMIFS(INP_EOMDATA!AA$4:AA$2503,INP_EOMDATA!$F$4:$F$2503,$A267))</f>
        <v/>
      </c>
      <c r="AD267" s="393" t="str">
        <f t="shared" si="85"/>
        <v/>
      </c>
      <c r="AE267" s="393" t="str">
        <f t="shared" si="86"/>
        <v/>
      </c>
      <c r="AF267" s="393" t="str">
        <f t="shared" si="87"/>
        <v/>
      </c>
      <c r="AG267" s="15"/>
    </row>
    <row r="268" spans="1:37" hidden="1" x14ac:dyDescent="0.35">
      <c r="A268" t="str">
        <f t="shared" si="84"/>
        <v>TrueCar-</v>
      </c>
      <c r="B268" t="str">
        <f t="shared" si="88"/>
        <v/>
      </c>
      <c r="C268" t="str">
        <f>IFERROR(VLOOKUP(G268,KEY!$D$6:$F$76,2,),"")</f>
        <v/>
      </c>
      <c r="D268" t="str">
        <f>IFERROR(VLOOKUP(G268,KEY!$D$6:$F$76,3,),"")</f>
        <v/>
      </c>
      <c r="E268" t="str">
        <f>IF(C268="","",B268&amp;"-"&amp;C268&amp;"-"&amp;COUNTIF(C$265:C268,C268))</f>
        <v/>
      </c>
      <c r="F268" t="str">
        <f>IF(D268="","",B268&amp;"-"&amp;D268&amp;"-"&amp;COUNTIF(D$265:D268,D268))</f>
        <v/>
      </c>
      <c r="G268" s="13"/>
      <c r="H268" s="386" t="str">
        <f>IF(G268="","",SUMIFS(INP_EOMDATA!I$4:I$2503,INP_EOMDATA!$F$4:$F$2503,$A268))</f>
        <v/>
      </c>
      <c r="I268" s="387" t="str">
        <f>IF(G268="","",SUMIFS(INP_EOMDATA!J$4:J$2503,INP_EOMDATA!$F$4:$F$2503,$A268))</f>
        <v/>
      </c>
      <c r="J268" s="388"/>
      <c r="K268" s="389"/>
      <c r="L268" s="387" t="str">
        <f>IF(G268="","",SUMIFS(INP_EOMDATA!K$4:K$2503,INP_EOMDATA!$F$4:$F$2503,$A268))</f>
        <v/>
      </c>
      <c r="M268" s="390" t="str">
        <f>IF(G268="","",SUMIFS(INP_EOMDATA!L$4:L$2503,INP_EOMDATA!$F$4:$F$2503,$A268))</f>
        <v/>
      </c>
      <c r="N268" s="391"/>
      <c r="O268" s="386" t="str">
        <f>IF(G268="","",SUMIFS(INP_EOMDATA!M$4:M$2503,INP_EOMDATA!$F$4:$F$2503,$A268))</f>
        <v/>
      </c>
      <c r="P268" s="387" t="str">
        <f>IF(G268="","",SUMIFS(INP_EOMDATA!N$4:N$2503,INP_EOMDATA!$F$4:$F$2503,$A268))</f>
        <v/>
      </c>
      <c r="Q268" s="387" t="str">
        <f>IF(G268="","",SUMIFS(INP_EOMDATA!O$4:O$2503,INP_EOMDATA!$F$4:$F$2503,$A268))</f>
        <v/>
      </c>
      <c r="R268" s="387" t="str">
        <f>IF(G268="","",SUMIFS(INP_EOMDATA!P$4:P$2503,INP_EOMDATA!$F$4:$F$2503,$A268))</f>
        <v/>
      </c>
      <c r="S268" s="387" t="str">
        <f>IF(G268="","",SUMIFS(INP_EOMDATA!Q$4:Q$2503,INP_EOMDATA!$F$4:$F$2503,$A268))</f>
        <v/>
      </c>
      <c r="T268" s="392" t="str">
        <f>IF(G268="","",SUMIFS(INP_EOMDATA!R$4:R$2503,INP_EOMDATA!$F$4:$F$2503,$A268))</f>
        <v/>
      </c>
      <c r="U268" s="386" t="str">
        <f>IF(G268="","",SUMIFS(INP_EOMDATA!S$4:S$2503,INP_EOMDATA!$F$4:$F$2503,$A268))</f>
        <v/>
      </c>
      <c r="V268" s="392" t="str">
        <f>IF(G268="","",SUMIFS(INP_EOMDATA!T$4:T$2503,INP_EOMDATA!$F$4:$F$2503,$A268))</f>
        <v/>
      </c>
      <c r="W268" s="387" t="str">
        <f>IF(G268="","",SUMIFS(INP_EOMDATA!U$4:U$2503,INP_EOMDATA!$F$4:$F$2503,$A268))</f>
        <v/>
      </c>
      <c r="X268" s="392" t="str">
        <f>IF(G268="","",SUMIFS(INP_EOMDATA!V$4:V$2503,INP_EOMDATA!$F$4:$F$2503,$A268))</f>
        <v/>
      </c>
      <c r="Y268" s="387" t="str">
        <f>IF(G268="","",SUMIFS(INP_EOMDATA!W$4:W$2503,INP_EOMDATA!$F$4:$F$2503,$A268))</f>
        <v/>
      </c>
      <c r="Z268" s="393" t="str">
        <f>IF(G268="","",SUMIFS(INP_EOMDATA!X$4:X$2503,INP_EOMDATA!$F$4:$F$2503,$A268))</f>
        <v/>
      </c>
      <c r="AA268" s="393" t="str">
        <f>IF(G268="","",SUMIFS(INP_EOMDATA!Y$4:Y$2503,INP_EOMDATA!$F$4:$F$2503,$A268))</f>
        <v/>
      </c>
      <c r="AB268" s="393" t="str">
        <f>IF(G268="","",SUMIFS(INP_EOMDATA!Z$4:Z$2503,INP_EOMDATA!$F$4:$F$2503,$A268))</f>
        <v/>
      </c>
      <c r="AC268" s="393" t="str">
        <f>IF(G268="","",SUMIFS(INP_EOMDATA!AA$4:AA$2503,INP_EOMDATA!$F$4:$F$2503,$A268))</f>
        <v/>
      </c>
      <c r="AD268" s="393" t="str">
        <f t="shared" si="85"/>
        <v/>
      </c>
      <c r="AE268" s="393" t="str">
        <f t="shared" si="86"/>
        <v/>
      </c>
      <c r="AF268" s="393" t="str">
        <f t="shared" si="87"/>
        <v/>
      </c>
      <c r="AG268" s="15"/>
    </row>
    <row r="269" spans="1:37" hidden="1" x14ac:dyDescent="0.35">
      <c r="A269" t="str">
        <f t="shared" si="84"/>
        <v>TrueCar-</v>
      </c>
      <c r="B269" t="str">
        <f t="shared" si="88"/>
        <v/>
      </c>
      <c r="C269" t="str">
        <f>IFERROR(VLOOKUP(G269,KEY!$D$6:$F$76,2,),"")</f>
        <v/>
      </c>
      <c r="D269" t="str">
        <f>IFERROR(VLOOKUP(G269,KEY!$D$6:$F$76,3,),"")</f>
        <v/>
      </c>
      <c r="E269" t="str">
        <f>IF(C269="","",B269&amp;"-"&amp;C269&amp;"-"&amp;COUNTIF(C$265:C269,C269))</f>
        <v/>
      </c>
      <c r="F269" t="str">
        <f>IF(D269="","",B269&amp;"-"&amp;D269&amp;"-"&amp;COUNTIF(D$265:D269,D269))</f>
        <v/>
      </c>
      <c r="H269" s="386" t="str">
        <f>IF(G269="","",SUMIFS(INP_EOMDATA!I$4:I$2503,INP_EOMDATA!$F$4:$F$2503,$A269))</f>
        <v/>
      </c>
      <c r="I269" s="387" t="str">
        <f>IF(G269="","",SUMIFS(INP_EOMDATA!J$4:J$2503,INP_EOMDATA!$F$4:$F$2503,$A269))</f>
        <v/>
      </c>
      <c r="J269" s="388"/>
      <c r="K269" s="389"/>
      <c r="L269" s="387" t="str">
        <f>IF(G269="","",SUMIFS(INP_EOMDATA!K$4:K$2503,INP_EOMDATA!$F$4:$F$2503,$A269))</f>
        <v/>
      </c>
      <c r="M269" s="390" t="str">
        <f>IF(G269="","",SUMIFS(INP_EOMDATA!L$4:L$2503,INP_EOMDATA!$F$4:$F$2503,$A269))</f>
        <v/>
      </c>
      <c r="N269" s="391"/>
      <c r="O269" s="386" t="str">
        <f>IF(G269="","",SUMIFS(INP_EOMDATA!M$4:M$2503,INP_EOMDATA!$F$4:$F$2503,$A269))</f>
        <v/>
      </c>
      <c r="P269" s="387" t="str">
        <f>IF(G269="","",SUMIFS(INP_EOMDATA!N$4:N$2503,INP_EOMDATA!$F$4:$F$2503,$A269))</f>
        <v/>
      </c>
      <c r="Q269" s="387" t="str">
        <f>IF(G269="","",SUMIFS(INP_EOMDATA!O$4:O$2503,INP_EOMDATA!$F$4:$F$2503,$A269))</f>
        <v/>
      </c>
      <c r="R269" s="387" t="str">
        <f>IF(G269="","",SUMIFS(INP_EOMDATA!P$4:P$2503,INP_EOMDATA!$F$4:$F$2503,$A269))</f>
        <v/>
      </c>
      <c r="S269" s="387" t="str">
        <f>IF(G269="","",SUMIFS(INP_EOMDATA!Q$4:Q$2503,INP_EOMDATA!$F$4:$F$2503,$A269))</f>
        <v/>
      </c>
      <c r="T269" s="392" t="str">
        <f>IF(G269="","",SUMIFS(INP_EOMDATA!R$4:R$2503,INP_EOMDATA!$F$4:$F$2503,$A269))</f>
        <v/>
      </c>
      <c r="U269" s="386" t="str">
        <f>IF(G269="","",SUMIFS(INP_EOMDATA!S$4:S$2503,INP_EOMDATA!$F$4:$F$2503,$A269))</f>
        <v/>
      </c>
      <c r="V269" s="392" t="str">
        <f>IF(G269="","",SUMIFS(INP_EOMDATA!T$4:T$2503,INP_EOMDATA!$F$4:$F$2503,$A269))</f>
        <v/>
      </c>
      <c r="W269" s="387" t="str">
        <f>IF(G269="","",SUMIFS(INP_EOMDATA!U$4:U$2503,INP_EOMDATA!$F$4:$F$2503,$A269))</f>
        <v/>
      </c>
      <c r="X269" s="392" t="str">
        <f>IF(G269="","",SUMIFS(INP_EOMDATA!V$4:V$2503,INP_EOMDATA!$F$4:$F$2503,$A269))</f>
        <v/>
      </c>
      <c r="Y269" s="387" t="str">
        <f>IF(G269="","",SUMIFS(INP_EOMDATA!W$4:W$2503,INP_EOMDATA!$F$4:$F$2503,$A269))</f>
        <v/>
      </c>
      <c r="Z269" s="393" t="str">
        <f>IF(G269="","",SUMIFS(INP_EOMDATA!X$4:X$2503,INP_EOMDATA!$F$4:$F$2503,$A269))</f>
        <v/>
      </c>
      <c r="AA269" s="393" t="str">
        <f>IF(G269="","",SUMIFS(INP_EOMDATA!Y$4:Y$2503,INP_EOMDATA!$F$4:$F$2503,$A269))</f>
        <v/>
      </c>
      <c r="AB269" s="393" t="str">
        <f>IF(G269="","",SUMIFS(INP_EOMDATA!Z$4:Z$2503,INP_EOMDATA!$F$4:$F$2503,$A269))</f>
        <v/>
      </c>
      <c r="AC269" s="393" t="str">
        <f>IF(G269="","",SUMIFS(INP_EOMDATA!AA$4:AA$2503,INP_EOMDATA!$F$4:$F$2503,$A269))</f>
        <v/>
      </c>
      <c r="AD269" s="393" t="str">
        <f t="shared" si="85"/>
        <v/>
      </c>
      <c r="AE269" s="393" t="str">
        <f t="shared" si="86"/>
        <v/>
      </c>
      <c r="AF269" s="393" t="str">
        <f t="shared" si="87"/>
        <v/>
      </c>
      <c r="AG269" s="15"/>
    </row>
    <row r="270" spans="1:37" hidden="1" x14ac:dyDescent="0.35">
      <c r="A270" t="str">
        <f t="shared" si="84"/>
        <v>TrueCar-</v>
      </c>
      <c r="B270" t="str">
        <f t="shared" si="88"/>
        <v/>
      </c>
      <c r="C270" t="str">
        <f>IFERROR(VLOOKUP(G270,KEY!$D$6:$F$76,2,),"")</f>
        <v/>
      </c>
      <c r="D270" t="str">
        <f>IFERROR(VLOOKUP(G270,KEY!$D$6:$F$76,3,),"")</f>
        <v/>
      </c>
      <c r="E270" t="str">
        <f>IF(C270="","",B270&amp;"-"&amp;C270&amp;"-"&amp;COUNTIF(C$265:C270,C270))</f>
        <v/>
      </c>
      <c r="F270" t="str">
        <f>IF(D270="","",B270&amp;"-"&amp;D270&amp;"-"&amp;COUNTIF(D$265:D270,D270))</f>
        <v/>
      </c>
      <c r="H270" s="386" t="str">
        <f>IF(G270="","",SUMIFS(INP_EOMDATA!I$4:I$2503,INP_EOMDATA!$F$4:$F$2503,$A270))</f>
        <v/>
      </c>
      <c r="I270" s="387" t="str">
        <f>IF(G270="","",SUMIFS(INP_EOMDATA!J$4:J$2503,INP_EOMDATA!$F$4:$F$2503,$A270))</f>
        <v/>
      </c>
      <c r="J270" s="388"/>
      <c r="K270" s="389"/>
      <c r="L270" s="387" t="str">
        <f>IF(G270="","",SUMIFS(INP_EOMDATA!K$4:K$2503,INP_EOMDATA!$F$4:$F$2503,$A270))</f>
        <v/>
      </c>
      <c r="M270" s="390" t="str">
        <f>IF(G270="","",SUMIFS(INP_EOMDATA!L$4:L$2503,INP_EOMDATA!$F$4:$F$2503,$A270))</f>
        <v/>
      </c>
      <c r="N270" s="391"/>
      <c r="O270" s="386" t="str">
        <f>IF(G270="","",SUMIFS(INP_EOMDATA!M$4:M$2503,INP_EOMDATA!$F$4:$F$2503,$A270))</f>
        <v/>
      </c>
      <c r="P270" s="387" t="str">
        <f>IF(G270="","",SUMIFS(INP_EOMDATA!N$4:N$2503,INP_EOMDATA!$F$4:$F$2503,$A270))</f>
        <v/>
      </c>
      <c r="Q270" s="387" t="str">
        <f>IF(G270="","",SUMIFS(INP_EOMDATA!O$4:O$2503,INP_EOMDATA!$F$4:$F$2503,$A270))</f>
        <v/>
      </c>
      <c r="R270" s="387" t="str">
        <f>IF(G270="","",SUMIFS(INP_EOMDATA!P$4:P$2503,INP_EOMDATA!$F$4:$F$2503,$A270))</f>
        <v/>
      </c>
      <c r="S270" s="387" t="str">
        <f>IF(G270="","",SUMIFS(INP_EOMDATA!Q$4:Q$2503,INP_EOMDATA!$F$4:$F$2503,$A270))</f>
        <v/>
      </c>
      <c r="T270" s="392" t="str">
        <f>IF(G270="","",SUMIFS(INP_EOMDATA!R$4:R$2503,INP_EOMDATA!$F$4:$F$2503,$A270))</f>
        <v/>
      </c>
      <c r="U270" s="386" t="str">
        <f>IF(G270="","",SUMIFS(INP_EOMDATA!S$4:S$2503,INP_EOMDATA!$F$4:$F$2503,$A270))</f>
        <v/>
      </c>
      <c r="V270" s="392" t="str">
        <f>IF(G270="","",SUMIFS(INP_EOMDATA!T$4:T$2503,INP_EOMDATA!$F$4:$F$2503,$A270))</f>
        <v/>
      </c>
      <c r="W270" s="387" t="str">
        <f>IF(G270="","",SUMIFS(INP_EOMDATA!U$4:U$2503,INP_EOMDATA!$F$4:$F$2503,$A270))</f>
        <v/>
      </c>
      <c r="X270" s="392" t="str">
        <f>IF(G270="","",SUMIFS(INP_EOMDATA!V$4:V$2503,INP_EOMDATA!$F$4:$F$2503,$A270))</f>
        <v/>
      </c>
      <c r="Y270" s="387" t="str">
        <f>IF(G270="","",SUMIFS(INP_EOMDATA!W$4:W$2503,INP_EOMDATA!$F$4:$F$2503,$A270))</f>
        <v/>
      </c>
      <c r="Z270" s="393" t="str">
        <f>IF(G270="","",SUMIFS(INP_EOMDATA!X$4:X$2503,INP_EOMDATA!$F$4:$F$2503,$A270))</f>
        <v/>
      </c>
      <c r="AA270" s="393" t="str">
        <f>IF(G270="","",SUMIFS(INP_EOMDATA!Y$4:Y$2503,INP_EOMDATA!$F$4:$F$2503,$A270))</f>
        <v/>
      </c>
      <c r="AB270" s="393" t="str">
        <f>IF(G270="","",SUMIFS(INP_EOMDATA!Z$4:Z$2503,INP_EOMDATA!$F$4:$F$2503,$A270))</f>
        <v/>
      </c>
      <c r="AC270" s="393" t="str">
        <f>IF(G270="","",SUMIFS(INP_EOMDATA!AA$4:AA$2503,INP_EOMDATA!$F$4:$F$2503,$A270))</f>
        <v/>
      </c>
      <c r="AD270" s="393" t="str">
        <f t="shared" si="85"/>
        <v/>
      </c>
      <c r="AE270" s="393" t="str">
        <f t="shared" si="86"/>
        <v/>
      </c>
      <c r="AF270" s="393" t="str">
        <f t="shared" si="87"/>
        <v/>
      </c>
      <c r="AG270" s="15"/>
    </row>
    <row r="271" spans="1:37" hidden="1" x14ac:dyDescent="0.35">
      <c r="A271" t="str">
        <f t="shared" si="84"/>
        <v>TrueCar-</v>
      </c>
      <c r="B271" t="str">
        <f t="shared" si="88"/>
        <v/>
      </c>
      <c r="C271" t="str">
        <f>IFERROR(VLOOKUP(G271,KEY!$D$6:$F$76,2,),"")</f>
        <v/>
      </c>
      <c r="D271" t="str">
        <f>IFERROR(VLOOKUP(G271,KEY!$D$6:$F$76,3,),"")</f>
        <v/>
      </c>
      <c r="E271" t="str">
        <f>IF(C271="","",B271&amp;"-"&amp;C271&amp;"-"&amp;COUNTIF(C$265:C271,C271))</f>
        <v/>
      </c>
      <c r="F271" t="str">
        <f>IF(D271="","",B271&amp;"-"&amp;D271&amp;"-"&amp;COUNTIF(D$265:D271,D271))</f>
        <v/>
      </c>
      <c r="H271" s="386" t="str">
        <f>IF(G271="","",SUMIFS(INP_EOMDATA!I$4:I$2503,INP_EOMDATA!$F$4:$F$2503,$A271))</f>
        <v/>
      </c>
      <c r="I271" s="387" t="str">
        <f>IF(G271="","",SUMIFS(INP_EOMDATA!J$4:J$2503,INP_EOMDATA!$F$4:$F$2503,$A271))</f>
        <v/>
      </c>
      <c r="J271" s="388"/>
      <c r="K271" s="389"/>
      <c r="L271" s="387" t="str">
        <f>IF(G271="","",SUMIFS(INP_EOMDATA!K$4:K$2503,INP_EOMDATA!$F$4:$F$2503,$A271))</f>
        <v/>
      </c>
      <c r="M271" s="390" t="str">
        <f>IF(G271="","",SUMIFS(INP_EOMDATA!L$4:L$2503,INP_EOMDATA!$F$4:$F$2503,$A271))</f>
        <v/>
      </c>
      <c r="N271" s="391"/>
      <c r="O271" s="386" t="str">
        <f>IF(G271="","",SUMIFS(INP_EOMDATA!M$4:M$2503,INP_EOMDATA!$F$4:$F$2503,$A271))</f>
        <v/>
      </c>
      <c r="P271" s="387" t="str">
        <f>IF(G271="","",SUMIFS(INP_EOMDATA!N$4:N$2503,INP_EOMDATA!$F$4:$F$2503,$A271))</f>
        <v/>
      </c>
      <c r="Q271" s="387" t="str">
        <f>IF(G271="","",SUMIFS(INP_EOMDATA!O$4:O$2503,INP_EOMDATA!$F$4:$F$2503,$A271))</f>
        <v/>
      </c>
      <c r="R271" s="387" t="str">
        <f>IF(G271="","",SUMIFS(INP_EOMDATA!P$4:P$2503,INP_EOMDATA!$F$4:$F$2503,$A271))</f>
        <v/>
      </c>
      <c r="S271" s="387" t="str">
        <f>IF(G271="","",SUMIFS(INP_EOMDATA!Q$4:Q$2503,INP_EOMDATA!$F$4:$F$2503,$A271))</f>
        <v/>
      </c>
      <c r="T271" s="392" t="str">
        <f>IF(G271="","",SUMIFS(INP_EOMDATA!R$4:R$2503,INP_EOMDATA!$F$4:$F$2503,$A271))</f>
        <v/>
      </c>
      <c r="U271" s="386" t="str">
        <f>IF(G271="","",SUMIFS(INP_EOMDATA!S$4:S$2503,INP_EOMDATA!$F$4:$F$2503,$A271))</f>
        <v/>
      </c>
      <c r="V271" s="392" t="str">
        <f>IF(G271="","",SUMIFS(INP_EOMDATA!T$4:T$2503,INP_EOMDATA!$F$4:$F$2503,$A271))</f>
        <v/>
      </c>
      <c r="W271" s="387" t="str">
        <f>IF(G271="","",SUMIFS(INP_EOMDATA!U$4:U$2503,INP_EOMDATA!$F$4:$F$2503,$A271))</f>
        <v/>
      </c>
      <c r="X271" s="392" t="str">
        <f>IF(G271="","",SUMIFS(INP_EOMDATA!V$4:V$2503,INP_EOMDATA!$F$4:$F$2503,$A271))</f>
        <v/>
      </c>
      <c r="Y271" s="387" t="str">
        <f>IF(G271="","",SUMIFS(INP_EOMDATA!W$4:W$2503,INP_EOMDATA!$F$4:$F$2503,$A271))</f>
        <v/>
      </c>
      <c r="Z271" s="393" t="str">
        <f>IF(G271="","",SUMIFS(INP_EOMDATA!X$4:X$2503,INP_EOMDATA!$F$4:$F$2503,$A271))</f>
        <v/>
      </c>
      <c r="AA271" s="393" t="str">
        <f>IF(G271="","",SUMIFS(INP_EOMDATA!Y$4:Y$2503,INP_EOMDATA!$F$4:$F$2503,$A271))</f>
        <v/>
      </c>
      <c r="AB271" s="393" t="str">
        <f>IF(G271="","",SUMIFS(INP_EOMDATA!Z$4:Z$2503,INP_EOMDATA!$F$4:$F$2503,$A271))</f>
        <v/>
      </c>
      <c r="AC271" s="393" t="str">
        <f>IF(G271="","",SUMIFS(INP_EOMDATA!AA$4:AA$2503,INP_EOMDATA!$F$4:$F$2503,$A271))</f>
        <v/>
      </c>
      <c r="AD271" s="393" t="str">
        <f t="shared" si="85"/>
        <v/>
      </c>
      <c r="AE271" s="393" t="str">
        <f t="shared" si="86"/>
        <v/>
      </c>
      <c r="AF271" s="393" t="str">
        <f t="shared" si="87"/>
        <v/>
      </c>
      <c r="AG271" s="15"/>
    </row>
    <row r="272" spans="1:37" hidden="1" x14ac:dyDescent="0.35">
      <c r="A272" t="str">
        <f t="shared" si="84"/>
        <v>TrueCar-</v>
      </c>
      <c r="B272" t="str">
        <f t="shared" si="88"/>
        <v/>
      </c>
      <c r="C272" t="str">
        <f>IFERROR(VLOOKUP(G272,KEY!$D$6:$F$76,2,),"")</f>
        <v/>
      </c>
      <c r="D272" t="str">
        <f>IFERROR(VLOOKUP(G272,KEY!$D$6:$F$76,3,),"")</f>
        <v/>
      </c>
      <c r="E272" t="str">
        <f>IF(C272="","",B272&amp;"-"&amp;C272&amp;"-"&amp;COUNTIF(C$265:C272,C272))</f>
        <v/>
      </c>
      <c r="F272" t="str">
        <f>IF(D272="","",B272&amp;"-"&amp;D272&amp;"-"&amp;COUNTIF(D$265:D272,D272))</f>
        <v/>
      </c>
      <c r="H272" s="386" t="str">
        <f>IF(G272="","",SUMIFS(INP_EOMDATA!I$4:I$2503,INP_EOMDATA!$F$4:$F$2503,$A272))</f>
        <v/>
      </c>
      <c r="I272" s="387" t="str">
        <f>IF(G272="","",SUMIFS(INP_EOMDATA!J$4:J$2503,INP_EOMDATA!$F$4:$F$2503,$A272))</f>
        <v/>
      </c>
      <c r="J272" s="388"/>
      <c r="K272" s="389"/>
      <c r="L272" s="387" t="str">
        <f>IF(G272="","",SUMIFS(INP_EOMDATA!K$4:K$2503,INP_EOMDATA!$F$4:$F$2503,$A272))</f>
        <v/>
      </c>
      <c r="M272" s="390" t="str">
        <f>IF(G272="","",SUMIFS(INP_EOMDATA!L$4:L$2503,INP_EOMDATA!$F$4:$F$2503,$A272))</f>
        <v/>
      </c>
      <c r="N272" s="391"/>
      <c r="O272" s="386" t="str">
        <f>IF(G272="","",SUMIFS(INP_EOMDATA!M$4:M$2503,INP_EOMDATA!$F$4:$F$2503,$A272))</f>
        <v/>
      </c>
      <c r="P272" s="387" t="str">
        <f>IF(G272="","",SUMIFS(INP_EOMDATA!N$4:N$2503,INP_EOMDATA!$F$4:$F$2503,$A272))</f>
        <v/>
      </c>
      <c r="Q272" s="387" t="str">
        <f>IF(G272="","",SUMIFS(INP_EOMDATA!O$4:O$2503,INP_EOMDATA!$F$4:$F$2503,$A272))</f>
        <v/>
      </c>
      <c r="R272" s="387" t="str">
        <f>IF(G272="","",SUMIFS(INP_EOMDATA!P$4:P$2503,INP_EOMDATA!$F$4:$F$2503,$A272))</f>
        <v/>
      </c>
      <c r="S272" s="387" t="str">
        <f>IF(G272="","",SUMIFS(INP_EOMDATA!Q$4:Q$2503,INP_EOMDATA!$F$4:$F$2503,$A272))</f>
        <v/>
      </c>
      <c r="T272" s="392" t="str">
        <f>IF(G272="","",SUMIFS(INP_EOMDATA!R$4:R$2503,INP_EOMDATA!$F$4:$F$2503,$A272))</f>
        <v/>
      </c>
      <c r="U272" s="386" t="str">
        <f>IF(G272="","",SUMIFS(INP_EOMDATA!S$4:S$2503,INP_EOMDATA!$F$4:$F$2503,$A272))</f>
        <v/>
      </c>
      <c r="V272" s="392" t="str">
        <f>IF(G272="","",SUMIFS(INP_EOMDATA!T$4:T$2503,INP_EOMDATA!$F$4:$F$2503,$A272))</f>
        <v/>
      </c>
      <c r="W272" s="387" t="str">
        <f>IF(G272="","",SUMIFS(INP_EOMDATA!U$4:U$2503,INP_EOMDATA!$F$4:$F$2503,$A272))</f>
        <v/>
      </c>
      <c r="X272" s="392" t="str">
        <f>IF(G272="","",SUMIFS(INP_EOMDATA!V$4:V$2503,INP_EOMDATA!$F$4:$F$2503,$A272))</f>
        <v/>
      </c>
      <c r="Y272" s="387" t="str">
        <f>IF(G272="","",SUMIFS(INP_EOMDATA!W$4:W$2503,INP_EOMDATA!$F$4:$F$2503,$A272))</f>
        <v/>
      </c>
      <c r="Z272" s="393" t="str">
        <f>IF(G272="","",SUMIFS(INP_EOMDATA!X$4:X$2503,INP_EOMDATA!$F$4:$F$2503,$A272))</f>
        <v/>
      </c>
      <c r="AA272" s="393" t="str">
        <f>IF(G272="","",SUMIFS(INP_EOMDATA!Y$4:Y$2503,INP_EOMDATA!$F$4:$F$2503,$A272))</f>
        <v/>
      </c>
      <c r="AB272" s="393" t="str">
        <f>IF(G272="","",SUMIFS(INP_EOMDATA!Z$4:Z$2503,INP_EOMDATA!$F$4:$F$2503,$A272))</f>
        <v/>
      </c>
      <c r="AC272" s="393" t="str">
        <f>IF(G272="","",SUMIFS(INP_EOMDATA!AA$4:AA$2503,INP_EOMDATA!$F$4:$F$2503,$A272))</f>
        <v/>
      </c>
      <c r="AD272" s="393" t="str">
        <f t="shared" si="85"/>
        <v/>
      </c>
      <c r="AE272" s="393" t="str">
        <f t="shared" si="86"/>
        <v/>
      </c>
      <c r="AF272" s="393" t="str">
        <f t="shared" si="87"/>
        <v/>
      </c>
      <c r="AG272" s="15"/>
    </row>
    <row r="273" spans="1:33" hidden="1" x14ac:dyDescent="0.35">
      <c r="A273" t="str">
        <f t="shared" si="84"/>
        <v>TrueCar-</v>
      </c>
      <c r="B273" t="str">
        <f t="shared" si="88"/>
        <v/>
      </c>
      <c r="C273" t="str">
        <f>IFERROR(VLOOKUP(G273,KEY!$D$6:$F$76,2,),"")</f>
        <v/>
      </c>
      <c r="D273" t="str">
        <f>IFERROR(VLOOKUP(G273,KEY!$D$6:$F$76,3,),"")</f>
        <v/>
      </c>
      <c r="E273" t="str">
        <f>IF(C273="","",B273&amp;"-"&amp;C273&amp;"-"&amp;COUNTIF(C$265:C273,C273))</f>
        <v/>
      </c>
      <c r="F273" t="str">
        <f>IF(D273="","",B273&amp;"-"&amp;D273&amp;"-"&amp;COUNTIF(D$265:D273,D273))</f>
        <v/>
      </c>
      <c r="H273" s="386" t="str">
        <f>IF(G273="","",SUMIFS(INP_EOMDATA!I$4:I$2503,INP_EOMDATA!$F$4:$F$2503,$A273))</f>
        <v/>
      </c>
      <c r="I273" s="387" t="str">
        <f>IF(G273="","",SUMIFS(INP_EOMDATA!J$4:J$2503,INP_EOMDATA!$F$4:$F$2503,$A273))</f>
        <v/>
      </c>
      <c r="J273" s="388"/>
      <c r="K273" s="389"/>
      <c r="L273" s="387" t="str">
        <f>IF(G273="","",SUMIFS(INP_EOMDATA!K$4:K$2503,INP_EOMDATA!$F$4:$F$2503,$A273))</f>
        <v/>
      </c>
      <c r="M273" s="390" t="str">
        <f>IF(G273="","",SUMIFS(INP_EOMDATA!L$4:L$2503,INP_EOMDATA!$F$4:$F$2503,$A273))</f>
        <v/>
      </c>
      <c r="N273" s="391"/>
      <c r="O273" s="386" t="str">
        <f>IF(G273="","",SUMIFS(INP_EOMDATA!M$4:M$2503,INP_EOMDATA!$F$4:$F$2503,$A273))</f>
        <v/>
      </c>
      <c r="P273" s="387" t="str">
        <f>IF(G273="","",SUMIFS(INP_EOMDATA!N$4:N$2503,INP_EOMDATA!$F$4:$F$2503,$A273))</f>
        <v/>
      </c>
      <c r="Q273" s="387" t="str">
        <f>IF(G273="","",SUMIFS(INP_EOMDATA!O$4:O$2503,INP_EOMDATA!$F$4:$F$2503,$A273))</f>
        <v/>
      </c>
      <c r="R273" s="387" t="str">
        <f>IF(G273="","",SUMIFS(INP_EOMDATA!P$4:P$2503,INP_EOMDATA!$F$4:$F$2503,$A273))</f>
        <v/>
      </c>
      <c r="S273" s="387" t="str">
        <f>IF(G273="","",SUMIFS(INP_EOMDATA!Q$4:Q$2503,INP_EOMDATA!$F$4:$F$2503,$A273))</f>
        <v/>
      </c>
      <c r="T273" s="392" t="str">
        <f>IF(G273="","",SUMIFS(INP_EOMDATA!R$4:R$2503,INP_EOMDATA!$F$4:$F$2503,$A273))</f>
        <v/>
      </c>
      <c r="U273" s="386" t="str">
        <f>IF(G273="","",SUMIFS(INP_EOMDATA!S$4:S$2503,INP_EOMDATA!$F$4:$F$2503,$A273))</f>
        <v/>
      </c>
      <c r="V273" s="392" t="str">
        <f>IF(G273="","",SUMIFS(INP_EOMDATA!T$4:T$2503,INP_EOMDATA!$F$4:$F$2503,$A273))</f>
        <v/>
      </c>
      <c r="W273" s="387" t="str">
        <f>IF(G273="","",SUMIFS(INP_EOMDATA!U$4:U$2503,INP_EOMDATA!$F$4:$F$2503,$A273))</f>
        <v/>
      </c>
      <c r="X273" s="392" t="str">
        <f>IF(G273="","",SUMIFS(INP_EOMDATA!V$4:V$2503,INP_EOMDATA!$F$4:$F$2503,$A273))</f>
        <v/>
      </c>
      <c r="Y273" s="387" t="str">
        <f>IF(G273="","",SUMIFS(INP_EOMDATA!W$4:W$2503,INP_EOMDATA!$F$4:$F$2503,$A273))</f>
        <v/>
      </c>
      <c r="Z273" s="393" t="str">
        <f>IF(G273="","",SUMIFS(INP_EOMDATA!X$4:X$2503,INP_EOMDATA!$F$4:$F$2503,$A273))</f>
        <v/>
      </c>
      <c r="AA273" s="393" t="str">
        <f>IF(G273="","",SUMIFS(INP_EOMDATA!Y$4:Y$2503,INP_EOMDATA!$F$4:$F$2503,$A273))</f>
        <v/>
      </c>
      <c r="AB273" s="393" t="str">
        <f>IF(G273="","",SUMIFS(INP_EOMDATA!Z$4:Z$2503,INP_EOMDATA!$F$4:$F$2503,$A273))</f>
        <v/>
      </c>
      <c r="AC273" s="393" t="str">
        <f>IF(G273="","",SUMIFS(INP_EOMDATA!AA$4:AA$2503,INP_EOMDATA!$F$4:$F$2503,$A273))</f>
        <v/>
      </c>
      <c r="AD273" s="393" t="str">
        <f t="shared" si="85"/>
        <v/>
      </c>
      <c r="AE273" s="393" t="str">
        <f t="shared" si="86"/>
        <v/>
      </c>
      <c r="AF273" s="393" t="str">
        <f t="shared" si="87"/>
        <v/>
      </c>
      <c r="AG273" s="15"/>
    </row>
    <row r="274" spans="1:33" hidden="1" x14ac:dyDescent="0.35">
      <c r="A274" t="str">
        <f t="shared" si="84"/>
        <v>TrueCar-</v>
      </c>
      <c r="B274" t="str">
        <f t="shared" si="88"/>
        <v/>
      </c>
      <c r="C274" t="str">
        <f>IFERROR(VLOOKUP(G274,KEY!$D$6:$F$76,2,),"")</f>
        <v/>
      </c>
      <c r="D274" t="str">
        <f>IFERROR(VLOOKUP(G274,KEY!$D$6:$F$76,3,),"")</f>
        <v/>
      </c>
      <c r="E274" t="str">
        <f>IF(C274="","",B274&amp;"-"&amp;C274&amp;"-"&amp;COUNTIF(C$265:C274,C274))</f>
        <v/>
      </c>
      <c r="F274" t="str">
        <f>IF(D274="","",B274&amp;"-"&amp;D274&amp;"-"&amp;COUNTIF(D$265:D274,D274))</f>
        <v/>
      </c>
      <c r="H274" s="386" t="str">
        <f>IF(G274="","",SUMIFS(INP_EOMDATA!I$4:I$2503,INP_EOMDATA!$F$4:$F$2503,$A274))</f>
        <v/>
      </c>
      <c r="I274" s="387" t="str">
        <f>IF(G274="","",SUMIFS(INP_EOMDATA!J$4:J$2503,INP_EOMDATA!$F$4:$F$2503,$A274))</f>
        <v/>
      </c>
      <c r="J274" s="388"/>
      <c r="K274" s="389"/>
      <c r="L274" s="387" t="str">
        <f>IF(G274="","",SUMIFS(INP_EOMDATA!K$4:K$2503,INP_EOMDATA!$F$4:$F$2503,$A274))</f>
        <v/>
      </c>
      <c r="M274" s="390" t="str">
        <f>IF(G274="","",SUMIFS(INP_EOMDATA!L$4:L$2503,INP_EOMDATA!$F$4:$F$2503,$A274))</f>
        <v/>
      </c>
      <c r="N274" s="391"/>
      <c r="O274" s="386" t="str">
        <f>IF(G274="","",SUMIFS(INP_EOMDATA!M$4:M$2503,INP_EOMDATA!$F$4:$F$2503,$A274))</f>
        <v/>
      </c>
      <c r="P274" s="387" t="str">
        <f>IF(G274="","",SUMIFS(INP_EOMDATA!N$4:N$2503,INP_EOMDATA!$F$4:$F$2503,$A274))</f>
        <v/>
      </c>
      <c r="Q274" s="387" t="str">
        <f>IF(G274="","",SUMIFS(INP_EOMDATA!O$4:O$2503,INP_EOMDATA!$F$4:$F$2503,$A274))</f>
        <v/>
      </c>
      <c r="R274" s="387" t="str">
        <f>IF(G274="","",SUMIFS(INP_EOMDATA!P$4:P$2503,INP_EOMDATA!$F$4:$F$2503,$A274))</f>
        <v/>
      </c>
      <c r="S274" s="387" t="str">
        <f>IF(G274="","",SUMIFS(INP_EOMDATA!Q$4:Q$2503,INP_EOMDATA!$F$4:$F$2503,$A274))</f>
        <v/>
      </c>
      <c r="T274" s="392" t="str">
        <f>IF(G274="","",SUMIFS(INP_EOMDATA!R$4:R$2503,INP_EOMDATA!$F$4:$F$2503,$A274))</f>
        <v/>
      </c>
      <c r="U274" s="386" t="str">
        <f>IF(G274="","",SUMIFS(INP_EOMDATA!S$4:S$2503,INP_EOMDATA!$F$4:$F$2503,$A274))</f>
        <v/>
      </c>
      <c r="V274" s="392" t="str">
        <f>IF(G274="","",SUMIFS(INP_EOMDATA!T$4:T$2503,INP_EOMDATA!$F$4:$F$2503,$A274))</f>
        <v/>
      </c>
      <c r="W274" s="387" t="str">
        <f>IF(G274="","",SUMIFS(INP_EOMDATA!U$4:U$2503,INP_EOMDATA!$F$4:$F$2503,$A274))</f>
        <v/>
      </c>
      <c r="X274" s="392" t="str">
        <f>IF(G274="","",SUMIFS(INP_EOMDATA!V$4:V$2503,INP_EOMDATA!$F$4:$F$2503,$A274))</f>
        <v/>
      </c>
      <c r="Y274" s="387" t="str">
        <f>IF(G274="","",SUMIFS(INP_EOMDATA!W$4:W$2503,INP_EOMDATA!$F$4:$F$2503,$A274))</f>
        <v/>
      </c>
      <c r="Z274" s="393" t="str">
        <f>IF(G274="","",SUMIFS(INP_EOMDATA!X$4:X$2503,INP_EOMDATA!$F$4:$F$2503,$A274))</f>
        <v/>
      </c>
      <c r="AA274" s="393" t="str">
        <f>IF(G274="","",SUMIFS(INP_EOMDATA!Y$4:Y$2503,INP_EOMDATA!$F$4:$F$2503,$A274))</f>
        <v/>
      </c>
      <c r="AB274" s="393" t="str">
        <f>IF(G274="","",SUMIFS(INP_EOMDATA!Z$4:Z$2503,INP_EOMDATA!$F$4:$F$2503,$A274))</f>
        <v/>
      </c>
      <c r="AC274" s="393" t="str">
        <f>IF(G274="","",SUMIFS(INP_EOMDATA!AA$4:AA$2503,INP_EOMDATA!$F$4:$F$2503,$A274))</f>
        <v/>
      </c>
      <c r="AD274" s="393" t="str">
        <f t="shared" si="85"/>
        <v/>
      </c>
      <c r="AE274" s="393" t="str">
        <f t="shared" si="86"/>
        <v/>
      </c>
      <c r="AF274" s="393" t="str">
        <f t="shared" si="87"/>
        <v/>
      </c>
      <c r="AG274" s="15"/>
    </row>
    <row r="275" spans="1:33" hidden="1" x14ac:dyDescent="0.35">
      <c r="A275" t="str">
        <f t="shared" si="84"/>
        <v>TrueCar-</v>
      </c>
      <c r="B275" t="str">
        <f t="shared" si="88"/>
        <v/>
      </c>
      <c r="C275" t="str">
        <f>IFERROR(VLOOKUP(G275,KEY!$D$6:$F$76,2,),"")</f>
        <v/>
      </c>
      <c r="D275" t="str">
        <f>IFERROR(VLOOKUP(G275,KEY!$D$6:$F$76,3,),"")</f>
        <v/>
      </c>
      <c r="E275" t="str">
        <f>IF(C275="","",B275&amp;"-"&amp;C275&amp;"-"&amp;COUNTIF(C$265:C275,C275))</f>
        <v/>
      </c>
      <c r="F275" t="str">
        <f>IF(D275="","",B275&amp;"-"&amp;D275&amp;"-"&amp;COUNTIF(D$265:D275,D275))</f>
        <v/>
      </c>
      <c r="H275" s="386" t="str">
        <f>IF(G275="","",SUMIFS(INP_EOMDATA!I$4:I$2503,INP_EOMDATA!$F$4:$F$2503,$A275))</f>
        <v/>
      </c>
      <c r="I275" s="387" t="str">
        <f>IF(G275="","",SUMIFS(INP_EOMDATA!J$4:J$2503,INP_EOMDATA!$F$4:$F$2503,$A275))</f>
        <v/>
      </c>
      <c r="J275" s="388"/>
      <c r="K275" s="389"/>
      <c r="L275" s="387" t="str">
        <f>IF(G275="","",SUMIFS(INP_EOMDATA!K$4:K$2503,INP_EOMDATA!$F$4:$F$2503,$A275))</f>
        <v/>
      </c>
      <c r="M275" s="390" t="str">
        <f>IF(G275="","",SUMIFS(INP_EOMDATA!L$4:L$2503,INP_EOMDATA!$F$4:$F$2503,$A275))</f>
        <v/>
      </c>
      <c r="N275" s="391"/>
      <c r="O275" s="386" t="str">
        <f>IF(G275="","",SUMIFS(INP_EOMDATA!M$4:M$2503,INP_EOMDATA!$F$4:$F$2503,$A275))</f>
        <v/>
      </c>
      <c r="P275" s="387" t="str">
        <f>IF(G275="","",SUMIFS(INP_EOMDATA!N$4:N$2503,INP_EOMDATA!$F$4:$F$2503,$A275))</f>
        <v/>
      </c>
      <c r="Q275" s="387" t="str">
        <f>IF(G275="","",SUMIFS(INP_EOMDATA!O$4:O$2503,INP_EOMDATA!$F$4:$F$2503,$A275))</f>
        <v/>
      </c>
      <c r="R275" s="387" t="str">
        <f>IF(G275="","",SUMIFS(INP_EOMDATA!P$4:P$2503,INP_EOMDATA!$F$4:$F$2503,$A275))</f>
        <v/>
      </c>
      <c r="S275" s="387" t="str">
        <f>IF(G275="","",SUMIFS(INP_EOMDATA!Q$4:Q$2503,INP_EOMDATA!$F$4:$F$2503,$A275))</f>
        <v/>
      </c>
      <c r="T275" s="392" t="str">
        <f>IF(G275="","",SUMIFS(INP_EOMDATA!R$4:R$2503,INP_EOMDATA!$F$4:$F$2503,$A275))</f>
        <v/>
      </c>
      <c r="U275" s="386" t="str">
        <f>IF(G275="","",SUMIFS(INP_EOMDATA!S$4:S$2503,INP_EOMDATA!$F$4:$F$2503,$A275))</f>
        <v/>
      </c>
      <c r="V275" s="392" t="str">
        <f>IF(G275="","",SUMIFS(INP_EOMDATA!T$4:T$2503,INP_EOMDATA!$F$4:$F$2503,$A275))</f>
        <v/>
      </c>
      <c r="W275" s="387" t="str">
        <f>IF(G275="","",SUMIFS(INP_EOMDATA!U$4:U$2503,INP_EOMDATA!$F$4:$F$2503,$A275))</f>
        <v/>
      </c>
      <c r="X275" s="392" t="str">
        <f>IF(G275="","",SUMIFS(INP_EOMDATA!V$4:V$2503,INP_EOMDATA!$F$4:$F$2503,$A275))</f>
        <v/>
      </c>
      <c r="Y275" s="387" t="str">
        <f>IF(G275="","",SUMIFS(INP_EOMDATA!W$4:W$2503,INP_EOMDATA!$F$4:$F$2503,$A275))</f>
        <v/>
      </c>
      <c r="Z275" s="393" t="str">
        <f>IF(G275="","",SUMIFS(INP_EOMDATA!X$4:X$2503,INP_EOMDATA!$F$4:$F$2503,$A275))</f>
        <v/>
      </c>
      <c r="AA275" s="393" t="str">
        <f>IF(G275="","",SUMIFS(INP_EOMDATA!Y$4:Y$2503,INP_EOMDATA!$F$4:$F$2503,$A275))</f>
        <v/>
      </c>
      <c r="AB275" s="393" t="str">
        <f>IF(G275="","",SUMIFS(INP_EOMDATA!Z$4:Z$2503,INP_EOMDATA!$F$4:$F$2503,$A275))</f>
        <v/>
      </c>
      <c r="AC275" s="393" t="str">
        <f>IF(G275="","",SUMIFS(INP_EOMDATA!AA$4:AA$2503,INP_EOMDATA!$F$4:$F$2503,$A275))</f>
        <v/>
      </c>
      <c r="AD275" s="393" t="str">
        <f t="shared" si="85"/>
        <v/>
      </c>
      <c r="AE275" s="393" t="str">
        <f t="shared" si="86"/>
        <v/>
      </c>
      <c r="AF275" s="393" t="str">
        <f t="shared" si="87"/>
        <v/>
      </c>
      <c r="AG275" s="15"/>
    </row>
    <row r="276" spans="1:33" hidden="1" x14ac:dyDescent="0.35">
      <c r="A276" t="str">
        <f t="shared" si="84"/>
        <v>TrueCar-</v>
      </c>
      <c r="B276" t="str">
        <f t="shared" si="88"/>
        <v/>
      </c>
      <c r="C276" t="str">
        <f>IFERROR(VLOOKUP(G276,KEY!$D$6:$F$76,2,),"")</f>
        <v/>
      </c>
      <c r="D276" t="str">
        <f>IFERROR(VLOOKUP(G276,KEY!$D$6:$F$76,3,),"")</f>
        <v/>
      </c>
      <c r="E276" t="str">
        <f>IF(C276="","",B276&amp;"-"&amp;C276&amp;"-"&amp;COUNTIF(C$265:C276,C276))</f>
        <v/>
      </c>
      <c r="F276" t="str">
        <f>IF(D276="","",B276&amp;"-"&amp;D276&amp;"-"&amp;COUNTIF(D$265:D276,D276))</f>
        <v/>
      </c>
      <c r="H276" s="386" t="str">
        <f>IF(G276="","",SUMIFS(INP_EOMDATA!I$4:I$2503,INP_EOMDATA!$F$4:$F$2503,$A276))</f>
        <v/>
      </c>
      <c r="I276" s="387" t="str">
        <f>IF(G276="","",SUMIFS(INP_EOMDATA!J$4:J$2503,INP_EOMDATA!$F$4:$F$2503,$A276))</f>
        <v/>
      </c>
      <c r="J276" s="388"/>
      <c r="K276" s="389"/>
      <c r="L276" s="387" t="str">
        <f>IF(G276="","",SUMIFS(INP_EOMDATA!K$4:K$2503,INP_EOMDATA!$F$4:$F$2503,$A276))</f>
        <v/>
      </c>
      <c r="M276" s="390" t="str">
        <f>IF(G276="","",SUMIFS(INP_EOMDATA!L$4:L$2503,INP_EOMDATA!$F$4:$F$2503,$A276))</f>
        <v/>
      </c>
      <c r="N276" s="391"/>
      <c r="O276" s="386" t="str">
        <f>IF(G276="","",SUMIFS(INP_EOMDATA!M$4:M$2503,INP_EOMDATA!$F$4:$F$2503,$A276))</f>
        <v/>
      </c>
      <c r="P276" s="387" t="str">
        <f>IF(G276="","",SUMIFS(INP_EOMDATA!N$4:N$2503,INP_EOMDATA!$F$4:$F$2503,$A276))</f>
        <v/>
      </c>
      <c r="Q276" s="387" t="str">
        <f>IF(G276="","",SUMIFS(INP_EOMDATA!O$4:O$2503,INP_EOMDATA!$F$4:$F$2503,$A276))</f>
        <v/>
      </c>
      <c r="R276" s="387" t="str">
        <f>IF(G276="","",SUMIFS(INP_EOMDATA!P$4:P$2503,INP_EOMDATA!$F$4:$F$2503,$A276))</f>
        <v/>
      </c>
      <c r="S276" s="387" t="str">
        <f>IF(G276="","",SUMIFS(INP_EOMDATA!Q$4:Q$2503,INP_EOMDATA!$F$4:$F$2503,$A276))</f>
        <v/>
      </c>
      <c r="T276" s="392" t="str">
        <f>IF(G276="","",SUMIFS(INP_EOMDATA!R$4:R$2503,INP_EOMDATA!$F$4:$F$2503,$A276))</f>
        <v/>
      </c>
      <c r="U276" s="386" t="str">
        <f>IF(G276="","",SUMIFS(INP_EOMDATA!S$4:S$2503,INP_EOMDATA!$F$4:$F$2503,$A276))</f>
        <v/>
      </c>
      <c r="V276" s="392" t="str">
        <f>IF(G276="","",SUMIFS(INP_EOMDATA!T$4:T$2503,INP_EOMDATA!$F$4:$F$2503,$A276))</f>
        <v/>
      </c>
      <c r="W276" s="387" t="str">
        <f>IF(G276="","",SUMIFS(INP_EOMDATA!U$4:U$2503,INP_EOMDATA!$F$4:$F$2503,$A276))</f>
        <v/>
      </c>
      <c r="X276" s="392" t="str">
        <f>IF(G276="","",SUMIFS(INP_EOMDATA!V$4:V$2503,INP_EOMDATA!$F$4:$F$2503,$A276))</f>
        <v/>
      </c>
      <c r="Y276" s="387" t="str">
        <f>IF(G276="","",SUMIFS(INP_EOMDATA!W$4:W$2503,INP_EOMDATA!$F$4:$F$2503,$A276))</f>
        <v/>
      </c>
      <c r="Z276" s="393" t="str">
        <f>IF(G276="","",SUMIFS(INP_EOMDATA!X$4:X$2503,INP_EOMDATA!$F$4:$F$2503,$A276))</f>
        <v/>
      </c>
      <c r="AA276" s="393" t="str">
        <f>IF(G276="","",SUMIFS(INP_EOMDATA!Y$4:Y$2503,INP_EOMDATA!$F$4:$F$2503,$A276))</f>
        <v/>
      </c>
      <c r="AB276" s="393" t="str">
        <f>IF(G276="","",SUMIFS(INP_EOMDATA!Z$4:Z$2503,INP_EOMDATA!$F$4:$F$2503,$A276))</f>
        <v/>
      </c>
      <c r="AC276" s="393" t="str">
        <f>IF(G276="","",SUMIFS(INP_EOMDATA!AA$4:AA$2503,INP_EOMDATA!$F$4:$F$2503,$A276))</f>
        <v/>
      </c>
      <c r="AD276" s="393" t="str">
        <f t="shared" si="85"/>
        <v/>
      </c>
      <c r="AE276" s="393" t="str">
        <f t="shared" si="86"/>
        <v/>
      </c>
      <c r="AF276" s="393" t="str">
        <f t="shared" si="87"/>
        <v/>
      </c>
      <c r="AG276" s="15"/>
    </row>
    <row r="277" spans="1:33" hidden="1" x14ac:dyDescent="0.35">
      <c r="A277" t="str">
        <f t="shared" si="84"/>
        <v>TrueCar-</v>
      </c>
      <c r="B277" t="str">
        <f t="shared" si="88"/>
        <v/>
      </c>
      <c r="C277" t="str">
        <f>IFERROR(VLOOKUP(G277,KEY!$D$6:$F$76,2,),"")</f>
        <v/>
      </c>
      <c r="D277" t="str">
        <f>IFERROR(VLOOKUP(G277,KEY!$D$6:$F$76,3,),"")</f>
        <v/>
      </c>
      <c r="E277" t="str">
        <f>IF(C277="","",B277&amp;"-"&amp;C277&amp;"-"&amp;COUNTIF(C$265:C277,C277))</f>
        <v/>
      </c>
      <c r="F277" t="str">
        <f>IF(D277="","",B277&amp;"-"&amp;D277&amp;"-"&amp;COUNTIF(D$265:D277,D277))</f>
        <v/>
      </c>
      <c r="H277" s="386" t="str">
        <f>IF(G277="","",SUMIFS(INP_EOMDATA!I$4:I$2503,INP_EOMDATA!$F$4:$F$2503,$A277))</f>
        <v/>
      </c>
      <c r="I277" s="387" t="str">
        <f>IF(G277="","",SUMIFS(INP_EOMDATA!J$4:J$2503,INP_EOMDATA!$F$4:$F$2503,$A277))</f>
        <v/>
      </c>
      <c r="J277" s="388"/>
      <c r="K277" s="389"/>
      <c r="L277" s="387" t="str">
        <f>IF(G277="","",SUMIFS(INP_EOMDATA!K$4:K$2503,INP_EOMDATA!$F$4:$F$2503,$A277))</f>
        <v/>
      </c>
      <c r="M277" s="390" t="str">
        <f>IF(G277="","",SUMIFS(INP_EOMDATA!L$4:L$2503,INP_EOMDATA!$F$4:$F$2503,$A277))</f>
        <v/>
      </c>
      <c r="N277" s="391"/>
      <c r="O277" s="386" t="str">
        <f>IF(G277="","",SUMIFS(INP_EOMDATA!M$4:M$2503,INP_EOMDATA!$F$4:$F$2503,$A277))</f>
        <v/>
      </c>
      <c r="P277" s="387" t="str">
        <f>IF(G277="","",SUMIFS(INP_EOMDATA!N$4:N$2503,INP_EOMDATA!$F$4:$F$2503,$A277))</f>
        <v/>
      </c>
      <c r="Q277" s="387" t="str">
        <f>IF(G277="","",SUMIFS(INP_EOMDATA!O$4:O$2503,INP_EOMDATA!$F$4:$F$2503,$A277))</f>
        <v/>
      </c>
      <c r="R277" s="387" t="str">
        <f>IF(G277="","",SUMIFS(INP_EOMDATA!P$4:P$2503,INP_EOMDATA!$F$4:$F$2503,$A277))</f>
        <v/>
      </c>
      <c r="S277" s="387" t="str">
        <f>IF(G277="","",SUMIFS(INP_EOMDATA!Q$4:Q$2503,INP_EOMDATA!$F$4:$F$2503,$A277))</f>
        <v/>
      </c>
      <c r="T277" s="392" t="str">
        <f>IF(G277="","",SUMIFS(INP_EOMDATA!R$4:R$2503,INP_EOMDATA!$F$4:$F$2503,$A277))</f>
        <v/>
      </c>
      <c r="U277" s="386" t="str">
        <f>IF(G277="","",SUMIFS(INP_EOMDATA!S$4:S$2503,INP_EOMDATA!$F$4:$F$2503,$A277))</f>
        <v/>
      </c>
      <c r="V277" s="392" t="str">
        <f>IF(G277="","",SUMIFS(INP_EOMDATA!T$4:T$2503,INP_EOMDATA!$F$4:$F$2503,$A277))</f>
        <v/>
      </c>
      <c r="W277" s="387" t="str">
        <f>IF(G277="","",SUMIFS(INP_EOMDATA!U$4:U$2503,INP_EOMDATA!$F$4:$F$2503,$A277))</f>
        <v/>
      </c>
      <c r="X277" s="392" t="str">
        <f>IF(G277="","",SUMIFS(INP_EOMDATA!V$4:V$2503,INP_EOMDATA!$F$4:$F$2503,$A277))</f>
        <v/>
      </c>
      <c r="Y277" s="387" t="str">
        <f>IF(G277="","",SUMIFS(INP_EOMDATA!W$4:W$2503,INP_EOMDATA!$F$4:$F$2503,$A277))</f>
        <v/>
      </c>
      <c r="Z277" s="393" t="str">
        <f>IF(G277="","",SUMIFS(INP_EOMDATA!X$4:X$2503,INP_EOMDATA!$F$4:$F$2503,$A277))</f>
        <v/>
      </c>
      <c r="AA277" s="393" t="str">
        <f>IF(G277="","",SUMIFS(INP_EOMDATA!Y$4:Y$2503,INP_EOMDATA!$F$4:$F$2503,$A277))</f>
        <v/>
      </c>
      <c r="AB277" s="393" t="str">
        <f>IF(G277="","",SUMIFS(INP_EOMDATA!Z$4:Z$2503,INP_EOMDATA!$F$4:$F$2503,$A277))</f>
        <v/>
      </c>
      <c r="AC277" s="393" t="str">
        <f>IF(G277="","",SUMIFS(INP_EOMDATA!AA$4:AA$2503,INP_EOMDATA!$F$4:$F$2503,$A277))</f>
        <v/>
      </c>
      <c r="AD277" s="393" t="str">
        <f t="shared" si="85"/>
        <v/>
      </c>
      <c r="AE277" s="393" t="str">
        <f t="shared" si="86"/>
        <v/>
      </c>
      <c r="AF277" s="393" t="str">
        <f t="shared" si="87"/>
        <v/>
      </c>
      <c r="AG277" s="15"/>
    </row>
    <row r="278" spans="1:33" hidden="1" x14ac:dyDescent="0.35">
      <c r="A278" t="str">
        <f t="shared" si="84"/>
        <v>TrueCar-</v>
      </c>
      <c r="B278" t="str">
        <f t="shared" si="88"/>
        <v/>
      </c>
      <c r="C278" t="str">
        <f>IFERROR(VLOOKUP(G278,KEY!$D$6:$F$76,2,),"")</f>
        <v/>
      </c>
      <c r="D278" t="str">
        <f>IFERROR(VLOOKUP(G278,KEY!$D$6:$F$76,3,),"")</f>
        <v/>
      </c>
      <c r="E278" t="str">
        <f>IF(C278="","",B278&amp;"-"&amp;C278&amp;"-"&amp;COUNTIF(C$265:C278,C278))</f>
        <v/>
      </c>
      <c r="F278" t="str">
        <f>IF(D278="","",B278&amp;"-"&amp;D278&amp;"-"&amp;COUNTIF(D$265:D278,D278))</f>
        <v/>
      </c>
      <c r="H278" s="386" t="str">
        <f>IF(G278="","",SUMIFS(INP_EOMDATA!I$4:I$2503,INP_EOMDATA!$F$4:$F$2503,$A278))</f>
        <v/>
      </c>
      <c r="I278" s="387" t="str">
        <f>IF(G278="","",SUMIFS(INP_EOMDATA!J$4:J$2503,INP_EOMDATA!$F$4:$F$2503,$A278))</f>
        <v/>
      </c>
      <c r="J278" s="388"/>
      <c r="K278" s="389"/>
      <c r="L278" s="387" t="str">
        <f>IF(G278="","",SUMIFS(INP_EOMDATA!K$4:K$2503,INP_EOMDATA!$F$4:$F$2503,$A278))</f>
        <v/>
      </c>
      <c r="M278" s="390" t="str">
        <f>IF(G278="","",SUMIFS(INP_EOMDATA!L$4:L$2503,INP_EOMDATA!$F$4:$F$2503,$A278))</f>
        <v/>
      </c>
      <c r="N278" s="391"/>
      <c r="O278" s="386" t="str">
        <f>IF(G278="","",SUMIFS(INP_EOMDATA!M$4:M$2503,INP_EOMDATA!$F$4:$F$2503,$A278))</f>
        <v/>
      </c>
      <c r="P278" s="387" t="str">
        <f>IF(G278="","",SUMIFS(INP_EOMDATA!N$4:N$2503,INP_EOMDATA!$F$4:$F$2503,$A278))</f>
        <v/>
      </c>
      <c r="Q278" s="387" t="str">
        <f>IF(G278="","",SUMIFS(INP_EOMDATA!O$4:O$2503,INP_EOMDATA!$F$4:$F$2503,$A278))</f>
        <v/>
      </c>
      <c r="R278" s="387" t="str">
        <f>IF(G278="","",SUMIFS(INP_EOMDATA!P$4:P$2503,INP_EOMDATA!$F$4:$F$2503,$A278))</f>
        <v/>
      </c>
      <c r="S278" s="387" t="str">
        <f>IF(G278="","",SUMIFS(INP_EOMDATA!Q$4:Q$2503,INP_EOMDATA!$F$4:$F$2503,$A278))</f>
        <v/>
      </c>
      <c r="T278" s="392" t="str">
        <f>IF(G278="","",SUMIFS(INP_EOMDATA!R$4:R$2503,INP_EOMDATA!$F$4:$F$2503,$A278))</f>
        <v/>
      </c>
      <c r="U278" s="386" t="str">
        <f>IF(G278="","",SUMIFS(INP_EOMDATA!S$4:S$2503,INP_EOMDATA!$F$4:$F$2503,$A278))</f>
        <v/>
      </c>
      <c r="V278" s="392" t="str">
        <f>IF(G278="","",SUMIFS(INP_EOMDATA!T$4:T$2503,INP_EOMDATA!$F$4:$F$2503,$A278))</f>
        <v/>
      </c>
      <c r="W278" s="387" t="str">
        <f>IF(G278="","",SUMIFS(INP_EOMDATA!U$4:U$2503,INP_EOMDATA!$F$4:$F$2503,$A278))</f>
        <v/>
      </c>
      <c r="X278" s="392" t="str">
        <f>IF(G278="","",SUMIFS(INP_EOMDATA!V$4:V$2503,INP_EOMDATA!$F$4:$F$2503,$A278))</f>
        <v/>
      </c>
      <c r="Y278" s="387" t="str">
        <f>IF(G278="","",SUMIFS(INP_EOMDATA!W$4:W$2503,INP_EOMDATA!$F$4:$F$2503,$A278))</f>
        <v/>
      </c>
      <c r="Z278" s="393" t="str">
        <f>IF(G278="","",SUMIFS(INP_EOMDATA!X$4:X$2503,INP_EOMDATA!$F$4:$F$2503,$A278))</f>
        <v/>
      </c>
      <c r="AA278" s="393" t="str">
        <f>IF(G278="","",SUMIFS(INP_EOMDATA!Y$4:Y$2503,INP_EOMDATA!$F$4:$F$2503,$A278))</f>
        <v/>
      </c>
      <c r="AB278" s="393" t="str">
        <f>IF(G278="","",SUMIFS(INP_EOMDATA!Z$4:Z$2503,INP_EOMDATA!$F$4:$F$2503,$A278))</f>
        <v/>
      </c>
      <c r="AC278" s="393" t="str">
        <f>IF(G278="","",SUMIFS(INP_EOMDATA!AA$4:AA$2503,INP_EOMDATA!$F$4:$F$2503,$A278))</f>
        <v/>
      </c>
      <c r="AD278" s="393" t="str">
        <f t="shared" si="85"/>
        <v/>
      </c>
      <c r="AE278" s="393" t="str">
        <f t="shared" si="86"/>
        <v/>
      </c>
      <c r="AF278" s="393" t="str">
        <f t="shared" si="87"/>
        <v/>
      </c>
      <c r="AG278" s="15"/>
    </row>
    <row r="279" spans="1:33" hidden="1" x14ac:dyDescent="0.35">
      <c r="A279" t="str">
        <f t="shared" si="84"/>
        <v>TrueCar-</v>
      </c>
      <c r="B279" t="str">
        <f t="shared" si="88"/>
        <v/>
      </c>
      <c r="C279" t="str">
        <f>IFERROR(VLOOKUP(G279,KEY!$D$6:$F$76,2,),"")</f>
        <v/>
      </c>
      <c r="D279" t="str">
        <f>IFERROR(VLOOKUP(G279,KEY!$D$6:$F$76,3,),"")</f>
        <v/>
      </c>
      <c r="E279" t="str">
        <f>IF(C279="","",B279&amp;"-"&amp;C279&amp;"-"&amp;COUNTIF(C$265:C279,C279))</f>
        <v/>
      </c>
      <c r="F279" t="str">
        <f>IF(D279="","",B279&amp;"-"&amp;D279&amp;"-"&amp;COUNTIF(D$265:D279,D279))</f>
        <v/>
      </c>
      <c r="H279" s="386" t="str">
        <f>IF(G279="","",SUMIFS(INP_EOMDATA!I$4:I$2503,INP_EOMDATA!$F$4:$F$2503,$A279))</f>
        <v/>
      </c>
      <c r="I279" s="387" t="str">
        <f>IF(G279="","",SUMIFS(INP_EOMDATA!J$4:J$2503,INP_EOMDATA!$F$4:$F$2503,$A279))</f>
        <v/>
      </c>
      <c r="J279" s="388"/>
      <c r="K279" s="389"/>
      <c r="L279" s="387" t="str">
        <f>IF(G279="","",SUMIFS(INP_EOMDATA!K$4:K$2503,INP_EOMDATA!$F$4:$F$2503,$A279))</f>
        <v/>
      </c>
      <c r="M279" s="390" t="str">
        <f>IF(G279="","",SUMIFS(INP_EOMDATA!L$4:L$2503,INP_EOMDATA!$F$4:$F$2503,$A279))</f>
        <v/>
      </c>
      <c r="N279" s="391"/>
      <c r="O279" s="386" t="str">
        <f>IF(G279="","",SUMIFS(INP_EOMDATA!M$4:M$2503,INP_EOMDATA!$F$4:$F$2503,$A279))</f>
        <v/>
      </c>
      <c r="P279" s="387" t="str">
        <f>IF(G279="","",SUMIFS(INP_EOMDATA!N$4:N$2503,INP_EOMDATA!$F$4:$F$2503,$A279))</f>
        <v/>
      </c>
      <c r="Q279" s="387" t="str">
        <f>IF(G279="","",SUMIFS(INP_EOMDATA!O$4:O$2503,INP_EOMDATA!$F$4:$F$2503,$A279))</f>
        <v/>
      </c>
      <c r="R279" s="387" t="str">
        <f>IF(G279="","",SUMIFS(INP_EOMDATA!P$4:P$2503,INP_EOMDATA!$F$4:$F$2503,$A279))</f>
        <v/>
      </c>
      <c r="S279" s="387" t="str">
        <f>IF(G279="","",SUMIFS(INP_EOMDATA!Q$4:Q$2503,INP_EOMDATA!$F$4:$F$2503,$A279))</f>
        <v/>
      </c>
      <c r="T279" s="392" t="str">
        <f>IF(G279="","",SUMIFS(INP_EOMDATA!R$4:R$2503,INP_EOMDATA!$F$4:$F$2503,$A279))</f>
        <v/>
      </c>
      <c r="U279" s="386" t="str">
        <f>IF(G279="","",SUMIFS(INP_EOMDATA!S$4:S$2503,INP_EOMDATA!$F$4:$F$2503,$A279))</f>
        <v/>
      </c>
      <c r="V279" s="392" t="str">
        <f>IF(G279="","",SUMIFS(INP_EOMDATA!T$4:T$2503,INP_EOMDATA!$F$4:$F$2503,$A279))</f>
        <v/>
      </c>
      <c r="W279" s="387" t="str">
        <f>IF(G279="","",SUMIFS(INP_EOMDATA!U$4:U$2503,INP_EOMDATA!$F$4:$F$2503,$A279))</f>
        <v/>
      </c>
      <c r="X279" s="392" t="str">
        <f>IF(G279="","",SUMIFS(INP_EOMDATA!V$4:V$2503,INP_EOMDATA!$F$4:$F$2503,$A279))</f>
        <v/>
      </c>
      <c r="Y279" s="387" t="str">
        <f>IF(G279="","",SUMIFS(INP_EOMDATA!W$4:W$2503,INP_EOMDATA!$F$4:$F$2503,$A279))</f>
        <v/>
      </c>
      <c r="Z279" s="393" t="str">
        <f>IF(G279="","",SUMIFS(INP_EOMDATA!X$4:X$2503,INP_EOMDATA!$F$4:$F$2503,$A279))</f>
        <v/>
      </c>
      <c r="AA279" s="393" t="str">
        <f>IF(G279="","",SUMIFS(INP_EOMDATA!Y$4:Y$2503,INP_EOMDATA!$F$4:$F$2503,$A279))</f>
        <v/>
      </c>
      <c r="AB279" s="393" t="str">
        <f>IF(G279="","",SUMIFS(INP_EOMDATA!Z$4:Z$2503,INP_EOMDATA!$F$4:$F$2503,$A279))</f>
        <v/>
      </c>
      <c r="AC279" s="393" t="str">
        <f>IF(G279="","",SUMIFS(INP_EOMDATA!AA$4:AA$2503,INP_EOMDATA!$F$4:$F$2503,$A279))</f>
        <v/>
      </c>
      <c r="AD279" s="393" t="str">
        <f t="shared" si="85"/>
        <v/>
      </c>
      <c r="AE279" s="393" t="str">
        <f t="shared" si="86"/>
        <v/>
      </c>
      <c r="AF279" s="393" t="str">
        <f t="shared" si="87"/>
        <v/>
      </c>
      <c r="AG279" s="15"/>
    </row>
    <row r="280" spans="1:33" hidden="1" x14ac:dyDescent="0.35">
      <c r="A280" t="str">
        <f t="shared" si="84"/>
        <v>TrueCar-</v>
      </c>
      <c r="B280" t="str">
        <f t="shared" si="88"/>
        <v/>
      </c>
      <c r="C280" t="str">
        <f>IFERROR(VLOOKUP(G280,KEY!$D$6:$F$76,2,),"")</f>
        <v/>
      </c>
      <c r="D280" t="str">
        <f>IFERROR(VLOOKUP(G280,KEY!$D$6:$F$76,3,),"")</f>
        <v/>
      </c>
      <c r="E280" t="str">
        <f>IF(C280="","",B280&amp;"-"&amp;C280&amp;"-"&amp;COUNTIF(C$265:C280,C280))</f>
        <v/>
      </c>
      <c r="F280" t="str">
        <f>IF(D280="","",B280&amp;"-"&amp;D280&amp;"-"&amp;COUNTIF(D$265:D280,D280))</f>
        <v/>
      </c>
      <c r="H280" s="386" t="str">
        <f>IF(G280="","",SUMIFS(INP_EOMDATA!I$4:I$2503,INP_EOMDATA!$F$4:$F$2503,$A280))</f>
        <v/>
      </c>
      <c r="I280" s="387" t="str">
        <f>IF(G280="","",SUMIFS(INP_EOMDATA!J$4:J$2503,INP_EOMDATA!$F$4:$F$2503,$A280))</f>
        <v/>
      </c>
      <c r="J280" s="388"/>
      <c r="K280" s="389"/>
      <c r="L280" s="387" t="str">
        <f>IF(G280="","",SUMIFS(INP_EOMDATA!K$4:K$2503,INP_EOMDATA!$F$4:$F$2503,$A280))</f>
        <v/>
      </c>
      <c r="M280" s="390" t="str">
        <f>IF(G280="","",SUMIFS(INP_EOMDATA!L$4:L$2503,INP_EOMDATA!$F$4:$F$2503,$A280))</f>
        <v/>
      </c>
      <c r="N280" s="391"/>
      <c r="O280" s="386" t="str">
        <f>IF(G280="","",SUMIFS(INP_EOMDATA!M$4:M$2503,INP_EOMDATA!$F$4:$F$2503,$A280))</f>
        <v/>
      </c>
      <c r="P280" s="387" t="str">
        <f>IF(G280="","",SUMIFS(INP_EOMDATA!N$4:N$2503,INP_EOMDATA!$F$4:$F$2503,$A280))</f>
        <v/>
      </c>
      <c r="Q280" s="387" t="str">
        <f>IF(G280="","",SUMIFS(INP_EOMDATA!O$4:O$2503,INP_EOMDATA!$F$4:$F$2503,$A280))</f>
        <v/>
      </c>
      <c r="R280" s="387" t="str">
        <f>IF(G280="","",SUMIFS(INP_EOMDATA!P$4:P$2503,INP_EOMDATA!$F$4:$F$2503,$A280))</f>
        <v/>
      </c>
      <c r="S280" s="387" t="str">
        <f>IF(G280="","",SUMIFS(INP_EOMDATA!Q$4:Q$2503,INP_EOMDATA!$F$4:$F$2503,$A280))</f>
        <v/>
      </c>
      <c r="T280" s="392" t="str">
        <f>IF(G280="","",SUMIFS(INP_EOMDATA!R$4:R$2503,INP_EOMDATA!$F$4:$F$2503,$A280))</f>
        <v/>
      </c>
      <c r="U280" s="386" t="str">
        <f>IF(G280="","",SUMIFS(INP_EOMDATA!S$4:S$2503,INP_EOMDATA!$F$4:$F$2503,$A280))</f>
        <v/>
      </c>
      <c r="V280" s="392" t="str">
        <f>IF(G280="","",SUMIFS(INP_EOMDATA!T$4:T$2503,INP_EOMDATA!$F$4:$F$2503,$A280))</f>
        <v/>
      </c>
      <c r="W280" s="387" t="str">
        <f>IF(G280="","",SUMIFS(INP_EOMDATA!U$4:U$2503,INP_EOMDATA!$F$4:$F$2503,$A280))</f>
        <v/>
      </c>
      <c r="X280" s="392" t="str">
        <f>IF(G280="","",SUMIFS(INP_EOMDATA!V$4:V$2503,INP_EOMDATA!$F$4:$F$2503,$A280))</f>
        <v/>
      </c>
      <c r="Y280" s="387" t="str">
        <f>IF(G280="","",SUMIFS(INP_EOMDATA!W$4:W$2503,INP_EOMDATA!$F$4:$F$2503,$A280))</f>
        <v/>
      </c>
      <c r="Z280" s="393" t="str">
        <f>IF(G280="","",SUMIFS(INP_EOMDATA!X$4:X$2503,INP_EOMDATA!$F$4:$F$2503,$A280))</f>
        <v/>
      </c>
      <c r="AA280" s="393" t="str">
        <f>IF(G280="","",SUMIFS(INP_EOMDATA!Y$4:Y$2503,INP_EOMDATA!$F$4:$F$2503,$A280))</f>
        <v/>
      </c>
      <c r="AB280" s="393" t="str">
        <f>IF(G280="","",SUMIFS(INP_EOMDATA!Z$4:Z$2503,INP_EOMDATA!$F$4:$F$2503,$A280))</f>
        <v/>
      </c>
      <c r="AC280" s="393" t="str">
        <f>IF(G280="","",SUMIFS(INP_EOMDATA!AA$4:AA$2503,INP_EOMDATA!$F$4:$F$2503,$A280))</f>
        <v/>
      </c>
      <c r="AD280" s="393" t="str">
        <f t="shared" si="85"/>
        <v/>
      </c>
      <c r="AE280" s="393" t="str">
        <f t="shared" si="86"/>
        <v/>
      </c>
      <c r="AF280" s="393" t="str">
        <f t="shared" si="87"/>
        <v/>
      </c>
      <c r="AG280" s="15"/>
    </row>
    <row r="281" spans="1:33" hidden="1" x14ac:dyDescent="0.35">
      <c r="A281" t="str">
        <f t="shared" si="84"/>
        <v>TrueCar-</v>
      </c>
      <c r="B281" t="str">
        <f t="shared" si="88"/>
        <v/>
      </c>
      <c r="C281" t="str">
        <f>IFERROR(VLOOKUP(G281,KEY!$D$6:$F$76,2,),"")</f>
        <v/>
      </c>
      <c r="D281" t="str">
        <f>IFERROR(VLOOKUP(G281,KEY!$D$6:$F$76,3,),"")</f>
        <v/>
      </c>
      <c r="E281" t="str">
        <f>IF(C281="","",B281&amp;"-"&amp;C281&amp;"-"&amp;COUNTIF(C$265:C281,C281))</f>
        <v/>
      </c>
      <c r="F281" t="str">
        <f>IF(D281="","",B281&amp;"-"&amp;D281&amp;"-"&amp;COUNTIF(D$265:D281,D281))</f>
        <v/>
      </c>
      <c r="H281" s="386" t="str">
        <f>IF(G281="","",SUMIFS(INP_EOMDATA!I$4:I$2503,INP_EOMDATA!$F$4:$F$2503,$A281))</f>
        <v/>
      </c>
      <c r="I281" s="387" t="str">
        <f>IF(G281="","",SUMIFS(INP_EOMDATA!J$4:J$2503,INP_EOMDATA!$F$4:$F$2503,$A281))</f>
        <v/>
      </c>
      <c r="J281" s="388"/>
      <c r="K281" s="389"/>
      <c r="L281" s="387" t="str">
        <f>IF(G281="","",SUMIFS(INP_EOMDATA!K$4:K$2503,INP_EOMDATA!$F$4:$F$2503,$A281))</f>
        <v/>
      </c>
      <c r="M281" s="390" t="str">
        <f>IF(G281="","",SUMIFS(INP_EOMDATA!L$4:L$2503,INP_EOMDATA!$F$4:$F$2503,$A281))</f>
        <v/>
      </c>
      <c r="N281" s="391"/>
      <c r="O281" s="386" t="str">
        <f>IF(G281="","",SUMIFS(INP_EOMDATA!M$4:M$2503,INP_EOMDATA!$F$4:$F$2503,$A281))</f>
        <v/>
      </c>
      <c r="P281" s="387" t="str">
        <f>IF(G281="","",SUMIFS(INP_EOMDATA!N$4:N$2503,INP_EOMDATA!$F$4:$F$2503,$A281))</f>
        <v/>
      </c>
      <c r="Q281" s="387" t="str">
        <f>IF(G281="","",SUMIFS(INP_EOMDATA!O$4:O$2503,INP_EOMDATA!$F$4:$F$2503,$A281))</f>
        <v/>
      </c>
      <c r="R281" s="387" t="str">
        <f>IF(G281="","",SUMIFS(INP_EOMDATA!P$4:P$2503,INP_EOMDATA!$F$4:$F$2503,$A281))</f>
        <v/>
      </c>
      <c r="S281" s="387" t="str">
        <f>IF(G281="","",SUMIFS(INP_EOMDATA!Q$4:Q$2503,INP_EOMDATA!$F$4:$F$2503,$A281))</f>
        <v/>
      </c>
      <c r="T281" s="392" t="str">
        <f>IF(G281="","",SUMIFS(INP_EOMDATA!R$4:R$2503,INP_EOMDATA!$F$4:$F$2503,$A281))</f>
        <v/>
      </c>
      <c r="U281" s="386" t="str">
        <f>IF(G281="","",SUMIFS(INP_EOMDATA!S$4:S$2503,INP_EOMDATA!$F$4:$F$2503,$A281))</f>
        <v/>
      </c>
      <c r="V281" s="392" t="str">
        <f>IF(G281="","",SUMIFS(INP_EOMDATA!T$4:T$2503,INP_EOMDATA!$F$4:$F$2503,$A281))</f>
        <v/>
      </c>
      <c r="W281" s="387" t="str">
        <f>IF(G281="","",SUMIFS(INP_EOMDATA!U$4:U$2503,INP_EOMDATA!$F$4:$F$2503,$A281))</f>
        <v/>
      </c>
      <c r="X281" s="392" t="str">
        <f>IF(G281="","",SUMIFS(INP_EOMDATA!V$4:V$2503,INP_EOMDATA!$F$4:$F$2503,$A281))</f>
        <v/>
      </c>
      <c r="Y281" s="387" t="str">
        <f>IF(G281="","",SUMIFS(INP_EOMDATA!W$4:W$2503,INP_EOMDATA!$F$4:$F$2503,$A281))</f>
        <v/>
      </c>
      <c r="Z281" s="393" t="str">
        <f>IF(G281="","",SUMIFS(INP_EOMDATA!X$4:X$2503,INP_EOMDATA!$F$4:$F$2503,$A281))</f>
        <v/>
      </c>
      <c r="AA281" s="393" t="str">
        <f>IF(G281="","",SUMIFS(INP_EOMDATA!Y$4:Y$2503,INP_EOMDATA!$F$4:$F$2503,$A281))</f>
        <v/>
      </c>
      <c r="AB281" s="393" t="str">
        <f>IF(G281="","",SUMIFS(INP_EOMDATA!Z$4:Z$2503,INP_EOMDATA!$F$4:$F$2503,$A281))</f>
        <v/>
      </c>
      <c r="AC281" s="393" t="str">
        <f>IF(G281="","",SUMIFS(INP_EOMDATA!AA$4:AA$2503,INP_EOMDATA!$F$4:$F$2503,$A281))</f>
        <v/>
      </c>
      <c r="AD281" s="393" t="str">
        <f t="shared" si="85"/>
        <v/>
      </c>
      <c r="AE281" s="393" t="str">
        <f t="shared" si="86"/>
        <v/>
      </c>
      <c r="AF281" s="393" t="str">
        <f t="shared" si="87"/>
        <v/>
      </c>
      <c r="AG281" s="15"/>
    </row>
    <row r="282" spans="1:33" hidden="1" x14ac:dyDescent="0.35">
      <c r="A282" t="str">
        <f t="shared" si="84"/>
        <v>TrueCar-</v>
      </c>
      <c r="B282" t="str">
        <f t="shared" si="88"/>
        <v/>
      </c>
      <c r="C282" t="str">
        <f>IFERROR(VLOOKUP(G282,KEY!$D$6:$F$76,2,),"")</f>
        <v/>
      </c>
      <c r="D282" t="str">
        <f>IFERROR(VLOOKUP(G282,KEY!$D$6:$F$76,3,),"")</f>
        <v/>
      </c>
      <c r="E282" t="str">
        <f>IF(C282="","",B282&amp;"-"&amp;C282&amp;"-"&amp;COUNTIF(C$265:C282,C282))</f>
        <v/>
      </c>
      <c r="F282" t="str">
        <f>IF(D282="","",B282&amp;"-"&amp;D282&amp;"-"&amp;COUNTIF(D$265:D282,D282))</f>
        <v/>
      </c>
      <c r="H282" s="386" t="str">
        <f>IF(G282="","",SUMIFS(INP_EOMDATA!I$4:I$2503,INP_EOMDATA!$F$4:$F$2503,$A282))</f>
        <v/>
      </c>
      <c r="I282" s="387" t="str">
        <f>IF(G282="","",SUMIFS(INP_EOMDATA!J$4:J$2503,INP_EOMDATA!$F$4:$F$2503,$A282))</f>
        <v/>
      </c>
      <c r="J282" s="388"/>
      <c r="K282" s="389"/>
      <c r="L282" s="387" t="str">
        <f>IF(G282="","",SUMIFS(INP_EOMDATA!K$4:K$2503,INP_EOMDATA!$F$4:$F$2503,$A282))</f>
        <v/>
      </c>
      <c r="M282" s="390" t="str">
        <f>IF(G282="","",SUMIFS(INP_EOMDATA!L$4:L$2503,INP_EOMDATA!$F$4:$F$2503,$A282))</f>
        <v/>
      </c>
      <c r="N282" s="391"/>
      <c r="O282" s="386" t="str">
        <f>IF(G282="","",SUMIFS(INP_EOMDATA!M$4:M$2503,INP_EOMDATA!$F$4:$F$2503,$A282))</f>
        <v/>
      </c>
      <c r="P282" s="387" t="str">
        <f>IF(G282="","",SUMIFS(INP_EOMDATA!N$4:N$2503,INP_EOMDATA!$F$4:$F$2503,$A282))</f>
        <v/>
      </c>
      <c r="Q282" s="387" t="str">
        <f>IF(G282="","",SUMIFS(INP_EOMDATA!O$4:O$2503,INP_EOMDATA!$F$4:$F$2503,$A282))</f>
        <v/>
      </c>
      <c r="R282" s="387" t="str">
        <f>IF(G282="","",SUMIFS(INP_EOMDATA!P$4:P$2503,INP_EOMDATA!$F$4:$F$2503,$A282))</f>
        <v/>
      </c>
      <c r="S282" s="387" t="str">
        <f>IF(G282="","",SUMIFS(INP_EOMDATA!Q$4:Q$2503,INP_EOMDATA!$F$4:$F$2503,$A282))</f>
        <v/>
      </c>
      <c r="T282" s="392" t="str">
        <f>IF(G282="","",SUMIFS(INP_EOMDATA!R$4:R$2503,INP_EOMDATA!$F$4:$F$2503,$A282))</f>
        <v/>
      </c>
      <c r="U282" s="386" t="str">
        <f>IF(G282="","",SUMIFS(INP_EOMDATA!S$4:S$2503,INP_EOMDATA!$F$4:$F$2503,$A282))</f>
        <v/>
      </c>
      <c r="V282" s="392" t="str">
        <f>IF(G282="","",SUMIFS(INP_EOMDATA!T$4:T$2503,INP_EOMDATA!$F$4:$F$2503,$A282))</f>
        <v/>
      </c>
      <c r="W282" s="387" t="str">
        <f>IF(G282="","",SUMIFS(INP_EOMDATA!U$4:U$2503,INP_EOMDATA!$F$4:$F$2503,$A282))</f>
        <v/>
      </c>
      <c r="X282" s="392" t="str">
        <f>IF(G282="","",SUMIFS(INP_EOMDATA!V$4:V$2503,INP_EOMDATA!$F$4:$F$2503,$A282))</f>
        <v/>
      </c>
      <c r="Y282" s="387" t="str">
        <f>IF(G282="","",SUMIFS(INP_EOMDATA!W$4:W$2503,INP_EOMDATA!$F$4:$F$2503,$A282))</f>
        <v/>
      </c>
      <c r="Z282" s="393" t="str">
        <f>IF(G282="","",SUMIFS(INP_EOMDATA!X$4:X$2503,INP_EOMDATA!$F$4:$F$2503,$A282))</f>
        <v/>
      </c>
      <c r="AA282" s="393" t="str">
        <f>IF(G282="","",SUMIFS(INP_EOMDATA!Y$4:Y$2503,INP_EOMDATA!$F$4:$F$2503,$A282))</f>
        <v/>
      </c>
      <c r="AB282" s="393" t="str">
        <f>IF(G282="","",SUMIFS(INP_EOMDATA!Z$4:Z$2503,INP_EOMDATA!$F$4:$F$2503,$A282))</f>
        <v/>
      </c>
      <c r="AC282" s="393" t="str">
        <f>IF(G282="","",SUMIFS(INP_EOMDATA!AA$4:AA$2503,INP_EOMDATA!$F$4:$F$2503,$A282))</f>
        <v/>
      </c>
      <c r="AD282" s="393" t="str">
        <f t="shared" si="85"/>
        <v/>
      </c>
      <c r="AE282" s="393" t="str">
        <f t="shared" si="86"/>
        <v/>
      </c>
      <c r="AF282" s="393" t="str">
        <f t="shared" si="87"/>
        <v/>
      </c>
      <c r="AG282" s="15"/>
    </row>
    <row r="283" spans="1:33" hidden="1" x14ac:dyDescent="0.35">
      <c r="A283" t="str">
        <f t="shared" si="84"/>
        <v>TrueCar-</v>
      </c>
      <c r="B283" t="str">
        <f t="shared" si="88"/>
        <v/>
      </c>
      <c r="C283" t="str">
        <f>IFERROR(VLOOKUP(G283,KEY!$D$6:$F$76,2,),"")</f>
        <v/>
      </c>
      <c r="D283" t="str">
        <f>IFERROR(VLOOKUP(G283,KEY!$D$6:$F$76,3,),"")</f>
        <v/>
      </c>
      <c r="E283" t="str">
        <f>IF(C283="","",B283&amp;"-"&amp;C283&amp;"-"&amp;COUNTIF(C$265:C283,C283))</f>
        <v/>
      </c>
      <c r="F283" t="str">
        <f>IF(D283="","",B283&amp;"-"&amp;D283&amp;"-"&amp;COUNTIF(D$265:D283,D283))</f>
        <v/>
      </c>
      <c r="H283" s="386" t="str">
        <f>IF(G283="","",SUMIFS(INP_EOMDATA!I$4:I$2503,INP_EOMDATA!$F$4:$F$2503,$A283))</f>
        <v/>
      </c>
      <c r="I283" s="387" t="str">
        <f>IF(G283="","",SUMIFS(INP_EOMDATA!J$4:J$2503,INP_EOMDATA!$F$4:$F$2503,$A283))</f>
        <v/>
      </c>
      <c r="J283" s="388"/>
      <c r="K283" s="389"/>
      <c r="L283" s="387" t="str">
        <f>IF(G283="","",SUMIFS(INP_EOMDATA!K$4:K$2503,INP_EOMDATA!$F$4:$F$2503,$A283))</f>
        <v/>
      </c>
      <c r="M283" s="390" t="str">
        <f>IF(G283="","",SUMIFS(INP_EOMDATA!L$4:L$2503,INP_EOMDATA!$F$4:$F$2503,$A283))</f>
        <v/>
      </c>
      <c r="N283" s="391"/>
      <c r="O283" s="386" t="str">
        <f>IF(G283="","",SUMIFS(INP_EOMDATA!M$4:M$2503,INP_EOMDATA!$F$4:$F$2503,$A283))</f>
        <v/>
      </c>
      <c r="P283" s="387" t="str">
        <f>IF(G283="","",SUMIFS(INP_EOMDATA!N$4:N$2503,INP_EOMDATA!$F$4:$F$2503,$A283))</f>
        <v/>
      </c>
      <c r="Q283" s="387" t="str">
        <f>IF(G283="","",SUMIFS(INP_EOMDATA!O$4:O$2503,INP_EOMDATA!$F$4:$F$2503,$A283))</f>
        <v/>
      </c>
      <c r="R283" s="387" t="str">
        <f>IF(G283="","",SUMIFS(INP_EOMDATA!P$4:P$2503,INP_EOMDATA!$F$4:$F$2503,$A283))</f>
        <v/>
      </c>
      <c r="S283" s="387" t="str">
        <f>IF(G283="","",SUMIFS(INP_EOMDATA!Q$4:Q$2503,INP_EOMDATA!$F$4:$F$2503,$A283))</f>
        <v/>
      </c>
      <c r="T283" s="392" t="str">
        <f>IF(G283="","",SUMIFS(INP_EOMDATA!R$4:R$2503,INP_EOMDATA!$F$4:$F$2503,$A283))</f>
        <v/>
      </c>
      <c r="U283" s="386" t="str">
        <f>IF(G283="","",SUMIFS(INP_EOMDATA!S$4:S$2503,INP_EOMDATA!$F$4:$F$2503,$A283))</f>
        <v/>
      </c>
      <c r="V283" s="392" t="str">
        <f>IF(G283="","",SUMIFS(INP_EOMDATA!T$4:T$2503,INP_EOMDATA!$F$4:$F$2503,$A283))</f>
        <v/>
      </c>
      <c r="W283" s="387" t="str">
        <f>IF(G283="","",SUMIFS(INP_EOMDATA!U$4:U$2503,INP_EOMDATA!$F$4:$F$2503,$A283))</f>
        <v/>
      </c>
      <c r="X283" s="392" t="str">
        <f>IF(G283="","",SUMIFS(INP_EOMDATA!V$4:V$2503,INP_EOMDATA!$F$4:$F$2503,$A283))</f>
        <v/>
      </c>
      <c r="Y283" s="387" t="str">
        <f>IF(G283="","",SUMIFS(INP_EOMDATA!W$4:W$2503,INP_EOMDATA!$F$4:$F$2503,$A283))</f>
        <v/>
      </c>
      <c r="Z283" s="393" t="str">
        <f>IF(G283="","",SUMIFS(INP_EOMDATA!X$4:X$2503,INP_EOMDATA!$F$4:$F$2503,$A283))</f>
        <v/>
      </c>
      <c r="AA283" s="393" t="str">
        <f>IF(G283="","",SUMIFS(INP_EOMDATA!Y$4:Y$2503,INP_EOMDATA!$F$4:$F$2503,$A283))</f>
        <v/>
      </c>
      <c r="AB283" s="393" t="str">
        <f>IF(G283="","",SUMIFS(INP_EOMDATA!Z$4:Z$2503,INP_EOMDATA!$F$4:$F$2503,$A283))</f>
        <v/>
      </c>
      <c r="AC283" s="393" t="str">
        <f>IF(G283="","",SUMIFS(INP_EOMDATA!AA$4:AA$2503,INP_EOMDATA!$F$4:$F$2503,$A283))</f>
        <v/>
      </c>
      <c r="AD283" s="393" t="str">
        <f t="shared" si="85"/>
        <v/>
      </c>
      <c r="AE283" s="393" t="str">
        <f t="shared" si="86"/>
        <v/>
      </c>
      <c r="AF283" s="393" t="str">
        <f t="shared" si="87"/>
        <v/>
      </c>
      <c r="AG283" s="15"/>
    </row>
    <row r="284" spans="1:33" hidden="1" x14ac:dyDescent="0.35">
      <c r="A284" t="str">
        <f t="shared" si="84"/>
        <v>TrueCar-</v>
      </c>
      <c r="B284" t="str">
        <f t="shared" si="88"/>
        <v/>
      </c>
      <c r="C284" t="str">
        <f>IFERROR(VLOOKUP(G284,KEY!$D$6:$F$76,2,),"")</f>
        <v/>
      </c>
      <c r="D284" t="str">
        <f>IFERROR(VLOOKUP(G284,KEY!$D$6:$F$76,3,),"")</f>
        <v/>
      </c>
      <c r="E284" t="str">
        <f>IF(C284="","",B284&amp;"-"&amp;C284&amp;"-"&amp;COUNTIF(C$265:C284,C284))</f>
        <v/>
      </c>
      <c r="F284" t="str">
        <f>IF(D284="","",B284&amp;"-"&amp;D284&amp;"-"&amp;COUNTIF(D$265:D284,D284))</f>
        <v/>
      </c>
      <c r="H284" s="386" t="str">
        <f>IF(G284="","",SUMIFS(INP_EOMDATA!I$4:I$2503,INP_EOMDATA!$F$4:$F$2503,$A284))</f>
        <v/>
      </c>
      <c r="I284" s="387" t="str">
        <f>IF(G284="","",SUMIFS(INP_EOMDATA!J$4:J$2503,INP_EOMDATA!$F$4:$F$2503,$A284))</f>
        <v/>
      </c>
      <c r="J284" s="388"/>
      <c r="K284" s="389"/>
      <c r="L284" s="387" t="str">
        <f>IF(G284="","",SUMIFS(INP_EOMDATA!K$4:K$2503,INP_EOMDATA!$F$4:$F$2503,$A284))</f>
        <v/>
      </c>
      <c r="M284" s="390" t="str">
        <f>IF(G284="","",SUMIFS(INP_EOMDATA!L$4:L$2503,INP_EOMDATA!$F$4:$F$2503,$A284))</f>
        <v/>
      </c>
      <c r="N284" s="391"/>
      <c r="O284" s="386" t="str">
        <f>IF(G284="","",SUMIFS(INP_EOMDATA!M$4:M$2503,INP_EOMDATA!$F$4:$F$2503,$A284))</f>
        <v/>
      </c>
      <c r="P284" s="387" t="str">
        <f>IF(G284="","",SUMIFS(INP_EOMDATA!N$4:N$2503,INP_EOMDATA!$F$4:$F$2503,$A284))</f>
        <v/>
      </c>
      <c r="Q284" s="387" t="str">
        <f>IF(G284="","",SUMIFS(INP_EOMDATA!O$4:O$2503,INP_EOMDATA!$F$4:$F$2503,$A284))</f>
        <v/>
      </c>
      <c r="R284" s="387" t="str">
        <f>IF(G284="","",SUMIFS(INP_EOMDATA!P$4:P$2503,INP_EOMDATA!$F$4:$F$2503,$A284))</f>
        <v/>
      </c>
      <c r="S284" s="387" t="str">
        <f>IF(G284="","",SUMIFS(INP_EOMDATA!Q$4:Q$2503,INP_EOMDATA!$F$4:$F$2503,$A284))</f>
        <v/>
      </c>
      <c r="T284" s="392" t="str">
        <f>IF(G284="","",SUMIFS(INP_EOMDATA!R$4:R$2503,INP_EOMDATA!$F$4:$F$2503,$A284))</f>
        <v/>
      </c>
      <c r="U284" s="386" t="str">
        <f>IF(G284="","",SUMIFS(INP_EOMDATA!S$4:S$2503,INP_EOMDATA!$F$4:$F$2503,$A284))</f>
        <v/>
      </c>
      <c r="V284" s="392" t="str">
        <f>IF(G284="","",SUMIFS(INP_EOMDATA!T$4:T$2503,INP_EOMDATA!$F$4:$F$2503,$A284))</f>
        <v/>
      </c>
      <c r="W284" s="387" t="str">
        <f>IF(G284="","",SUMIFS(INP_EOMDATA!U$4:U$2503,INP_EOMDATA!$F$4:$F$2503,$A284))</f>
        <v/>
      </c>
      <c r="X284" s="392" t="str">
        <f>IF(G284="","",SUMIFS(INP_EOMDATA!V$4:V$2503,INP_EOMDATA!$F$4:$F$2503,$A284))</f>
        <v/>
      </c>
      <c r="Y284" s="387" t="str">
        <f>IF(G284="","",SUMIFS(INP_EOMDATA!W$4:W$2503,INP_EOMDATA!$F$4:$F$2503,$A284))</f>
        <v/>
      </c>
      <c r="Z284" s="393" t="str">
        <f>IF(G284="","",SUMIFS(INP_EOMDATA!X$4:X$2503,INP_EOMDATA!$F$4:$F$2503,$A284))</f>
        <v/>
      </c>
      <c r="AA284" s="393" t="str">
        <f>IF(G284="","",SUMIFS(INP_EOMDATA!Y$4:Y$2503,INP_EOMDATA!$F$4:$F$2503,$A284))</f>
        <v/>
      </c>
      <c r="AB284" s="393" t="str">
        <f>IF(G284="","",SUMIFS(INP_EOMDATA!Z$4:Z$2503,INP_EOMDATA!$F$4:$F$2503,$A284))</f>
        <v/>
      </c>
      <c r="AC284" s="393" t="str">
        <f>IF(G284="","",SUMIFS(INP_EOMDATA!AA$4:AA$2503,INP_EOMDATA!$F$4:$F$2503,$A284))</f>
        <v/>
      </c>
      <c r="AD284" s="393" t="str">
        <f t="shared" si="85"/>
        <v/>
      </c>
      <c r="AE284" s="393" t="str">
        <f t="shared" si="86"/>
        <v/>
      </c>
      <c r="AF284" s="393" t="str">
        <f t="shared" si="87"/>
        <v/>
      </c>
      <c r="AG284" s="15"/>
    </row>
    <row r="285" spans="1:33" hidden="1" x14ac:dyDescent="0.35">
      <c r="A285" t="str">
        <f t="shared" si="84"/>
        <v>TrueCar-</v>
      </c>
      <c r="B285" t="str">
        <f t="shared" si="88"/>
        <v/>
      </c>
      <c r="C285" t="str">
        <f>IFERROR(VLOOKUP(G285,KEY!$D$6:$F$76,2,),"")</f>
        <v/>
      </c>
      <c r="D285" t="str">
        <f>IFERROR(VLOOKUP(G285,KEY!$D$6:$F$76,3,),"")</f>
        <v/>
      </c>
      <c r="E285" t="str">
        <f>IF(C285="","",B285&amp;"-"&amp;C285&amp;"-"&amp;COUNTIF(C$265:C285,C285))</f>
        <v/>
      </c>
      <c r="F285" t="str">
        <f>IF(D285="","",B285&amp;"-"&amp;D285&amp;"-"&amp;COUNTIF(D$265:D285,D285))</f>
        <v/>
      </c>
      <c r="H285" s="386" t="str">
        <f>IF(G285="","",SUMIFS(INP_EOMDATA!I$4:I$2503,INP_EOMDATA!$F$4:$F$2503,$A285))</f>
        <v/>
      </c>
      <c r="I285" s="387" t="str">
        <f>IF(G285="","",SUMIFS(INP_EOMDATA!J$4:J$2503,INP_EOMDATA!$F$4:$F$2503,$A285))</f>
        <v/>
      </c>
      <c r="J285" s="388"/>
      <c r="K285" s="389"/>
      <c r="L285" s="387" t="str">
        <f>IF(G285="","",SUMIFS(INP_EOMDATA!K$4:K$2503,INP_EOMDATA!$F$4:$F$2503,$A285))</f>
        <v/>
      </c>
      <c r="M285" s="390" t="str">
        <f>IF(G285="","",SUMIFS(INP_EOMDATA!L$4:L$2503,INP_EOMDATA!$F$4:$F$2503,$A285))</f>
        <v/>
      </c>
      <c r="N285" s="391"/>
      <c r="O285" s="386" t="str">
        <f>IF(G285="","",SUMIFS(INP_EOMDATA!M$4:M$2503,INP_EOMDATA!$F$4:$F$2503,$A285))</f>
        <v/>
      </c>
      <c r="P285" s="387" t="str">
        <f>IF(G285="","",SUMIFS(INP_EOMDATA!N$4:N$2503,INP_EOMDATA!$F$4:$F$2503,$A285))</f>
        <v/>
      </c>
      <c r="Q285" s="387" t="str">
        <f>IF(G285="","",SUMIFS(INP_EOMDATA!O$4:O$2503,INP_EOMDATA!$F$4:$F$2503,$A285))</f>
        <v/>
      </c>
      <c r="R285" s="387" t="str">
        <f>IF(G285="","",SUMIFS(INP_EOMDATA!P$4:P$2503,INP_EOMDATA!$F$4:$F$2503,$A285))</f>
        <v/>
      </c>
      <c r="S285" s="387" t="str">
        <f>IF(G285="","",SUMIFS(INP_EOMDATA!Q$4:Q$2503,INP_EOMDATA!$F$4:$F$2503,$A285))</f>
        <v/>
      </c>
      <c r="T285" s="392" t="str">
        <f>IF(G285="","",SUMIFS(INP_EOMDATA!R$4:R$2503,INP_EOMDATA!$F$4:$F$2503,$A285))</f>
        <v/>
      </c>
      <c r="U285" s="386" t="str">
        <f>IF(G285="","",SUMIFS(INP_EOMDATA!S$4:S$2503,INP_EOMDATA!$F$4:$F$2503,$A285))</f>
        <v/>
      </c>
      <c r="V285" s="392" t="str">
        <f>IF(G285="","",SUMIFS(INP_EOMDATA!T$4:T$2503,INP_EOMDATA!$F$4:$F$2503,$A285))</f>
        <v/>
      </c>
      <c r="W285" s="387" t="str">
        <f>IF(G285="","",SUMIFS(INP_EOMDATA!U$4:U$2503,INP_EOMDATA!$F$4:$F$2503,$A285))</f>
        <v/>
      </c>
      <c r="X285" s="392" t="str">
        <f>IF(G285="","",SUMIFS(INP_EOMDATA!V$4:V$2503,INP_EOMDATA!$F$4:$F$2503,$A285))</f>
        <v/>
      </c>
      <c r="Y285" s="387" t="str">
        <f>IF(G285="","",SUMIFS(INP_EOMDATA!W$4:W$2503,INP_EOMDATA!$F$4:$F$2503,$A285))</f>
        <v/>
      </c>
      <c r="Z285" s="393" t="str">
        <f>IF(G285="","",SUMIFS(INP_EOMDATA!X$4:X$2503,INP_EOMDATA!$F$4:$F$2503,$A285))</f>
        <v/>
      </c>
      <c r="AA285" s="393" t="str">
        <f>IF(G285="","",SUMIFS(INP_EOMDATA!Y$4:Y$2503,INP_EOMDATA!$F$4:$F$2503,$A285))</f>
        <v/>
      </c>
      <c r="AB285" s="393" t="str">
        <f>IF(G285="","",SUMIFS(INP_EOMDATA!Z$4:Z$2503,INP_EOMDATA!$F$4:$F$2503,$A285))</f>
        <v/>
      </c>
      <c r="AC285" s="393" t="str">
        <f>IF(G285="","",SUMIFS(INP_EOMDATA!AA$4:AA$2503,INP_EOMDATA!$F$4:$F$2503,$A285))</f>
        <v/>
      </c>
      <c r="AD285" s="393" t="str">
        <f t="shared" si="85"/>
        <v/>
      </c>
      <c r="AE285" s="393" t="str">
        <f t="shared" si="86"/>
        <v/>
      </c>
      <c r="AF285" s="393" t="str">
        <f t="shared" si="87"/>
        <v/>
      </c>
      <c r="AG285" s="15"/>
    </row>
    <row r="286" spans="1:33" hidden="1" x14ac:dyDescent="0.35">
      <c r="A286" t="str">
        <f t="shared" si="84"/>
        <v>TrueCar-</v>
      </c>
      <c r="B286" t="str">
        <f t="shared" si="88"/>
        <v/>
      </c>
      <c r="C286" t="str">
        <f>IFERROR(VLOOKUP(G286,KEY!$D$6:$F$76,2,),"")</f>
        <v/>
      </c>
      <c r="D286" t="str">
        <f>IFERROR(VLOOKUP(G286,KEY!$D$6:$F$76,3,),"")</f>
        <v/>
      </c>
      <c r="E286" t="str">
        <f>IF(C286="","",B286&amp;"-"&amp;C286&amp;"-"&amp;COUNTIF(C$265:C286,C286))</f>
        <v/>
      </c>
      <c r="F286" t="str">
        <f>IF(D286="","",B286&amp;"-"&amp;D286&amp;"-"&amp;COUNTIF(D$265:D286,D286))</f>
        <v/>
      </c>
      <c r="H286" s="386" t="str">
        <f>IF(G286="","",SUMIFS(INP_EOMDATA!I$4:I$2503,INP_EOMDATA!$F$4:$F$2503,$A286))</f>
        <v/>
      </c>
      <c r="I286" s="387" t="str">
        <f>IF(G286="","",SUMIFS(INP_EOMDATA!J$4:J$2503,INP_EOMDATA!$F$4:$F$2503,$A286))</f>
        <v/>
      </c>
      <c r="J286" s="388"/>
      <c r="K286" s="389"/>
      <c r="L286" s="387" t="str">
        <f>IF(G286="","",SUMIFS(INP_EOMDATA!K$4:K$2503,INP_EOMDATA!$F$4:$F$2503,$A286))</f>
        <v/>
      </c>
      <c r="M286" s="390" t="str">
        <f>IF(G286="","",SUMIFS(INP_EOMDATA!L$4:L$2503,INP_EOMDATA!$F$4:$F$2503,$A286))</f>
        <v/>
      </c>
      <c r="N286" s="391"/>
      <c r="O286" s="386" t="str">
        <f>IF(G286="","",SUMIFS(INP_EOMDATA!M$4:M$2503,INP_EOMDATA!$F$4:$F$2503,$A286))</f>
        <v/>
      </c>
      <c r="P286" s="387" t="str">
        <f>IF(G286="","",SUMIFS(INP_EOMDATA!N$4:N$2503,INP_EOMDATA!$F$4:$F$2503,$A286))</f>
        <v/>
      </c>
      <c r="Q286" s="387" t="str">
        <f>IF(G286="","",SUMIFS(INP_EOMDATA!O$4:O$2503,INP_EOMDATA!$F$4:$F$2503,$A286))</f>
        <v/>
      </c>
      <c r="R286" s="387" t="str">
        <f>IF(G286="","",SUMIFS(INP_EOMDATA!P$4:P$2503,INP_EOMDATA!$F$4:$F$2503,$A286))</f>
        <v/>
      </c>
      <c r="S286" s="387" t="str">
        <f>IF(G286="","",SUMIFS(INP_EOMDATA!Q$4:Q$2503,INP_EOMDATA!$F$4:$F$2503,$A286))</f>
        <v/>
      </c>
      <c r="T286" s="392" t="str">
        <f>IF(G286="","",SUMIFS(INP_EOMDATA!R$4:R$2503,INP_EOMDATA!$F$4:$F$2503,$A286))</f>
        <v/>
      </c>
      <c r="U286" s="386" t="str">
        <f>IF(G286="","",SUMIFS(INP_EOMDATA!S$4:S$2503,INP_EOMDATA!$F$4:$F$2503,$A286))</f>
        <v/>
      </c>
      <c r="V286" s="392" t="str">
        <f>IF(G286="","",SUMIFS(INP_EOMDATA!T$4:T$2503,INP_EOMDATA!$F$4:$F$2503,$A286))</f>
        <v/>
      </c>
      <c r="W286" s="387" t="str">
        <f>IF(G286="","",SUMIFS(INP_EOMDATA!U$4:U$2503,INP_EOMDATA!$F$4:$F$2503,$A286))</f>
        <v/>
      </c>
      <c r="X286" s="392" t="str">
        <f>IF(G286="","",SUMIFS(INP_EOMDATA!V$4:V$2503,INP_EOMDATA!$F$4:$F$2503,$A286))</f>
        <v/>
      </c>
      <c r="Y286" s="387" t="str">
        <f>IF(G286="","",SUMIFS(INP_EOMDATA!W$4:W$2503,INP_EOMDATA!$F$4:$F$2503,$A286))</f>
        <v/>
      </c>
      <c r="Z286" s="393" t="str">
        <f>IF(G286="","",SUMIFS(INP_EOMDATA!X$4:X$2503,INP_EOMDATA!$F$4:$F$2503,$A286))</f>
        <v/>
      </c>
      <c r="AA286" s="393" t="str">
        <f>IF(G286="","",SUMIFS(INP_EOMDATA!Y$4:Y$2503,INP_EOMDATA!$F$4:$F$2503,$A286))</f>
        <v/>
      </c>
      <c r="AB286" s="393" t="str">
        <f>IF(G286="","",SUMIFS(INP_EOMDATA!Z$4:Z$2503,INP_EOMDATA!$F$4:$F$2503,$A286))</f>
        <v/>
      </c>
      <c r="AC286" s="393" t="str">
        <f>IF(G286="","",SUMIFS(INP_EOMDATA!AA$4:AA$2503,INP_EOMDATA!$F$4:$F$2503,$A286))</f>
        <v/>
      </c>
      <c r="AD286" s="393" t="str">
        <f t="shared" si="85"/>
        <v/>
      </c>
      <c r="AE286" s="393" t="str">
        <f t="shared" si="86"/>
        <v/>
      </c>
      <c r="AF286" s="393" t="str">
        <f t="shared" si="87"/>
        <v/>
      </c>
      <c r="AG286" s="15"/>
    </row>
    <row r="287" spans="1:33" hidden="1" x14ac:dyDescent="0.35">
      <c r="A287" t="str">
        <f t="shared" si="84"/>
        <v>TrueCar-</v>
      </c>
      <c r="B287" t="str">
        <f t="shared" si="88"/>
        <v/>
      </c>
      <c r="C287" t="str">
        <f>IFERROR(VLOOKUP(G287,KEY!$D$6:$F$76,2,),"")</f>
        <v/>
      </c>
      <c r="D287" t="str">
        <f>IFERROR(VLOOKUP(G287,KEY!$D$6:$F$76,3,),"")</f>
        <v/>
      </c>
      <c r="E287" t="str">
        <f>IF(C287="","",B287&amp;"-"&amp;C287&amp;"-"&amp;COUNTIF(C$265:C287,C287))</f>
        <v/>
      </c>
      <c r="F287" t="str">
        <f>IF(D287="","",B287&amp;"-"&amp;D287&amp;"-"&amp;COUNTIF(D$265:D287,D287))</f>
        <v/>
      </c>
      <c r="H287" s="386" t="str">
        <f>IF(G287="","",SUMIFS(INP_EOMDATA!I$4:I$2503,INP_EOMDATA!$F$4:$F$2503,$A287))</f>
        <v/>
      </c>
      <c r="I287" s="387" t="str">
        <f>IF(G287="","",SUMIFS(INP_EOMDATA!J$4:J$2503,INP_EOMDATA!$F$4:$F$2503,$A287))</f>
        <v/>
      </c>
      <c r="J287" s="388"/>
      <c r="K287" s="389"/>
      <c r="L287" s="387" t="str">
        <f>IF(G287="","",SUMIFS(INP_EOMDATA!K$4:K$2503,INP_EOMDATA!$F$4:$F$2503,$A287))</f>
        <v/>
      </c>
      <c r="M287" s="390" t="str">
        <f>IF(G287="","",SUMIFS(INP_EOMDATA!L$4:L$2503,INP_EOMDATA!$F$4:$F$2503,$A287))</f>
        <v/>
      </c>
      <c r="N287" s="391"/>
      <c r="O287" s="386" t="str">
        <f>IF(G287="","",SUMIFS(INP_EOMDATA!M$4:M$2503,INP_EOMDATA!$F$4:$F$2503,$A287))</f>
        <v/>
      </c>
      <c r="P287" s="387" t="str">
        <f>IF(G287="","",SUMIFS(INP_EOMDATA!N$4:N$2503,INP_EOMDATA!$F$4:$F$2503,$A287))</f>
        <v/>
      </c>
      <c r="Q287" s="387" t="str">
        <f>IF(G287="","",SUMIFS(INP_EOMDATA!O$4:O$2503,INP_EOMDATA!$F$4:$F$2503,$A287))</f>
        <v/>
      </c>
      <c r="R287" s="387" t="str">
        <f>IF(G287="","",SUMIFS(INP_EOMDATA!P$4:P$2503,INP_EOMDATA!$F$4:$F$2503,$A287))</f>
        <v/>
      </c>
      <c r="S287" s="387" t="str">
        <f>IF(G287="","",SUMIFS(INP_EOMDATA!Q$4:Q$2503,INP_EOMDATA!$F$4:$F$2503,$A287))</f>
        <v/>
      </c>
      <c r="T287" s="392" t="str">
        <f>IF(G287="","",SUMIFS(INP_EOMDATA!R$4:R$2503,INP_EOMDATA!$F$4:$F$2503,$A287))</f>
        <v/>
      </c>
      <c r="U287" s="386" t="str">
        <f>IF(G287="","",SUMIFS(INP_EOMDATA!S$4:S$2503,INP_EOMDATA!$F$4:$F$2503,$A287))</f>
        <v/>
      </c>
      <c r="V287" s="392" t="str">
        <f>IF(G287="","",SUMIFS(INP_EOMDATA!T$4:T$2503,INP_EOMDATA!$F$4:$F$2503,$A287))</f>
        <v/>
      </c>
      <c r="W287" s="387" t="str">
        <f>IF(G287="","",SUMIFS(INP_EOMDATA!U$4:U$2503,INP_EOMDATA!$F$4:$F$2503,$A287))</f>
        <v/>
      </c>
      <c r="X287" s="392" t="str">
        <f>IF(G287="","",SUMIFS(INP_EOMDATA!V$4:V$2503,INP_EOMDATA!$F$4:$F$2503,$A287))</f>
        <v/>
      </c>
      <c r="Y287" s="387" t="str">
        <f>IF(G287="","",SUMIFS(INP_EOMDATA!W$4:W$2503,INP_EOMDATA!$F$4:$F$2503,$A287))</f>
        <v/>
      </c>
      <c r="Z287" s="393" t="str">
        <f>IF(G287="","",SUMIFS(INP_EOMDATA!X$4:X$2503,INP_EOMDATA!$F$4:$F$2503,$A287))</f>
        <v/>
      </c>
      <c r="AA287" s="393" t="str">
        <f>IF(G287="","",SUMIFS(INP_EOMDATA!Y$4:Y$2503,INP_EOMDATA!$F$4:$F$2503,$A287))</f>
        <v/>
      </c>
      <c r="AB287" s="393" t="str">
        <f>IF(G287="","",SUMIFS(INP_EOMDATA!Z$4:Z$2503,INP_EOMDATA!$F$4:$F$2503,$A287))</f>
        <v/>
      </c>
      <c r="AC287" s="393" t="str">
        <f>IF(G287="","",SUMIFS(INP_EOMDATA!AA$4:AA$2503,INP_EOMDATA!$F$4:$F$2503,$A287))</f>
        <v/>
      </c>
      <c r="AD287" s="393" t="str">
        <f t="shared" si="85"/>
        <v/>
      </c>
      <c r="AE287" s="393" t="str">
        <f t="shared" si="86"/>
        <v/>
      </c>
      <c r="AF287" s="393" t="str">
        <f t="shared" si="87"/>
        <v/>
      </c>
      <c r="AG287" s="15"/>
    </row>
    <row r="288" spans="1:33" hidden="1" x14ac:dyDescent="0.35">
      <c r="A288" t="str">
        <f t="shared" si="84"/>
        <v>TrueCar-</v>
      </c>
      <c r="B288" t="str">
        <f t="shared" si="88"/>
        <v/>
      </c>
      <c r="C288" t="str">
        <f>IFERROR(VLOOKUP(G288,KEY!$D$6:$F$76,2,),"")</f>
        <v/>
      </c>
      <c r="D288" t="str">
        <f>IFERROR(VLOOKUP(G288,KEY!$D$6:$F$76,3,),"")</f>
        <v/>
      </c>
      <c r="E288" t="str">
        <f>IF(C288="","",B288&amp;"-"&amp;C288&amp;"-"&amp;COUNTIF(C$265:C288,C288))</f>
        <v/>
      </c>
      <c r="F288" t="str">
        <f>IF(D288="","",B288&amp;"-"&amp;D288&amp;"-"&amp;COUNTIF(D$265:D288,D288))</f>
        <v/>
      </c>
      <c r="H288" s="386" t="str">
        <f>IF(G288="","",SUMIFS(INP_EOMDATA!I$4:I$2503,INP_EOMDATA!$F$4:$F$2503,$A288))</f>
        <v/>
      </c>
      <c r="I288" s="387" t="str">
        <f>IF(G288="","",SUMIFS(INP_EOMDATA!J$4:J$2503,INP_EOMDATA!$F$4:$F$2503,$A288))</f>
        <v/>
      </c>
      <c r="J288" s="388"/>
      <c r="K288" s="389"/>
      <c r="L288" s="387" t="str">
        <f>IF(G288="","",SUMIFS(INP_EOMDATA!K$4:K$2503,INP_EOMDATA!$F$4:$F$2503,$A288))</f>
        <v/>
      </c>
      <c r="M288" s="390" t="str">
        <f>IF(G288="","",SUMIFS(INP_EOMDATA!L$4:L$2503,INP_EOMDATA!$F$4:$F$2503,$A288))</f>
        <v/>
      </c>
      <c r="N288" s="391"/>
      <c r="O288" s="386" t="str">
        <f>IF(G288="","",SUMIFS(INP_EOMDATA!M$4:M$2503,INP_EOMDATA!$F$4:$F$2503,$A288))</f>
        <v/>
      </c>
      <c r="P288" s="387" t="str">
        <f>IF(G288="","",SUMIFS(INP_EOMDATA!N$4:N$2503,INP_EOMDATA!$F$4:$F$2503,$A288))</f>
        <v/>
      </c>
      <c r="Q288" s="387" t="str">
        <f>IF(G288="","",SUMIFS(INP_EOMDATA!O$4:O$2503,INP_EOMDATA!$F$4:$F$2503,$A288))</f>
        <v/>
      </c>
      <c r="R288" s="387" t="str">
        <f>IF(G288="","",SUMIFS(INP_EOMDATA!P$4:P$2503,INP_EOMDATA!$F$4:$F$2503,$A288))</f>
        <v/>
      </c>
      <c r="S288" s="387" t="str">
        <f>IF(G288="","",SUMIFS(INP_EOMDATA!Q$4:Q$2503,INP_EOMDATA!$F$4:$F$2503,$A288))</f>
        <v/>
      </c>
      <c r="T288" s="392" t="str">
        <f>IF(G288="","",SUMIFS(INP_EOMDATA!R$4:R$2503,INP_EOMDATA!$F$4:$F$2503,$A288))</f>
        <v/>
      </c>
      <c r="U288" s="386" t="str">
        <f>IF(G288="","",SUMIFS(INP_EOMDATA!S$4:S$2503,INP_EOMDATA!$F$4:$F$2503,$A288))</f>
        <v/>
      </c>
      <c r="V288" s="392" t="str">
        <f>IF(G288="","",SUMIFS(INP_EOMDATA!T$4:T$2503,INP_EOMDATA!$F$4:$F$2503,$A288))</f>
        <v/>
      </c>
      <c r="W288" s="387" t="str">
        <f>IF(G288="","",SUMIFS(INP_EOMDATA!U$4:U$2503,INP_EOMDATA!$F$4:$F$2503,$A288))</f>
        <v/>
      </c>
      <c r="X288" s="392" t="str">
        <f>IF(G288="","",SUMIFS(INP_EOMDATA!V$4:V$2503,INP_EOMDATA!$F$4:$F$2503,$A288))</f>
        <v/>
      </c>
      <c r="Y288" s="387" t="str">
        <f>IF(G288="","",SUMIFS(INP_EOMDATA!W$4:W$2503,INP_EOMDATA!$F$4:$F$2503,$A288))</f>
        <v/>
      </c>
      <c r="Z288" s="393" t="str">
        <f>IF(G288="","",SUMIFS(INP_EOMDATA!X$4:X$2503,INP_EOMDATA!$F$4:$F$2503,$A288))</f>
        <v/>
      </c>
      <c r="AA288" s="393" t="str">
        <f>IF(G288="","",SUMIFS(INP_EOMDATA!Y$4:Y$2503,INP_EOMDATA!$F$4:$F$2503,$A288))</f>
        <v/>
      </c>
      <c r="AB288" s="393" t="str">
        <f>IF(G288="","",SUMIFS(INP_EOMDATA!Z$4:Z$2503,INP_EOMDATA!$F$4:$F$2503,$A288))</f>
        <v/>
      </c>
      <c r="AC288" s="393" t="str">
        <f>IF(G288="","",SUMIFS(INP_EOMDATA!AA$4:AA$2503,INP_EOMDATA!$F$4:$F$2503,$A288))</f>
        <v/>
      </c>
      <c r="AD288" s="393" t="str">
        <f t="shared" si="85"/>
        <v/>
      </c>
      <c r="AE288" s="393" t="str">
        <f t="shared" si="86"/>
        <v/>
      </c>
      <c r="AF288" s="393" t="str">
        <f t="shared" si="87"/>
        <v/>
      </c>
      <c r="AG288" s="15"/>
    </row>
    <row r="289" spans="1:33" hidden="1" x14ac:dyDescent="0.35">
      <c r="A289" t="str">
        <f t="shared" si="84"/>
        <v>TrueCar-</v>
      </c>
      <c r="B289" t="str">
        <f t="shared" si="88"/>
        <v/>
      </c>
      <c r="C289" t="str">
        <f>IFERROR(VLOOKUP(G289,KEY!$D$6:$F$76,2,),"")</f>
        <v/>
      </c>
      <c r="D289" t="str">
        <f>IFERROR(VLOOKUP(G289,KEY!$D$6:$F$76,3,),"")</f>
        <v/>
      </c>
      <c r="E289" t="str">
        <f>IF(C289="","",B289&amp;"-"&amp;C289&amp;"-"&amp;COUNTIF(C$265:C289,C289))</f>
        <v/>
      </c>
      <c r="F289" t="str">
        <f>IF(D289="","",B289&amp;"-"&amp;D289&amp;"-"&amp;COUNTIF(D$265:D289,D289))</f>
        <v/>
      </c>
      <c r="H289" s="386" t="str">
        <f>IF(G289="","",SUMIFS(INP_EOMDATA!I$4:I$2503,INP_EOMDATA!$F$4:$F$2503,$A289))</f>
        <v/>
      </c>
      <c r="I289" s="387" t="str">
        <f>IF(G289="","",SUMIFS(INP_EOMDATA!J$4:J$2503,INP_EOMDATA!$F$4:$F$2503,$A289))</f>
        <v/>
      </c>
      <c r="J289" s="388"/>
      <c r="K289" s="389"/>
      <c r="L289" s="387" t="str">
        <f>IF(G289="","",SUMIFS(INP_EOMDATA!K$4:K$2503,INP_EOMDATA!$F$4:$F$2503,$A289))</f>
        <v/>
      </c>
      <c r="M289" s="390" t="str">
        <f>IF(G289="","",SUMIFS(INP_EOMDATA!L$4:L$2503,INP_EOMDATA!$F$4:$F$2503,$A289))</f>
        <v/>
      </c>
      <c r="N289" s="391"/>
      <c r="O289" s="386" t="str">
        <f>IF(G289="","",SUMIFS(INP_EOMDATA!M$4:M$2503,INP_EOMDATA!$F$4:$F$2503,$A289))</f>
        <v/>
      </c>
      <c r="P289" s="387" t="str">
        <f>IF(G289="","",SUMIFS(INP_EOMDATA!N$4:N$2503,INP_EOMDATA!$F$4:$F$2503,$A289))</f>
        <v/>
      </c>
      <c r="Q289" s="387" t="str">
        <f>IF(G289="","",SUMIFS(INP_EOMDATA!O$4:O$2503,INP_EOMDATA!$F$4:$F$2503,$A289))</f>
        <v/>
      </c>
      <c r="R289" s="387" t="str">
        <f>IF(G289="","",SUMIFS(INP_EOMDATA!P$4:P$2503,INP_EOMDATA!$F$4:$F$2503,$A289))</f>
        <v/>
      </c>
      <c r="S289" s="387" t="str">
        <f>IF(G289="","",SUMIFS(INP_EOMDATA!Q$4:Q$2503,INP_EOMDATA!$F$4:$F$2503,$A289))</f>
        <v/>
      </c>
      <c r="T289" s="392" t="str">
        <f>IF(G289="","",SUMIFS(INP_EOMDATA!R$4:R$2503,INP_EOMDATA!$F$4:$F$2503,$A289))</f>
        <v/>
      </c>
      <c r="U289" s="386" t="str">
        <f>IF(G289="","",SUMIFS(INP_EOMDATA!S$4:S$2503,INP_EOMDATA!$F$4:$F$2503,$A289))</f>
        <v/>
      </c>
      <c r="V289" s="392" t="str">
        <f>IF(G289="","",SUMIFS(INP_EOMDATA!T$4:T$2503,INP_EOMDATA!$F$4:$F$2503,$A289))</f>
        <v/>
      </c>
      <c r="W289" s="387" t="str">
        <f>IF(G289="","",SUMIFS(INP_EOMDATA!U$4:U$2503,INP_EOMDATA!$F$4:$F$2503,$A289))</f>
        <v/>
      </c>
      <c r="X289" s="392" t="str">
        <f>IF(G289="","",SUMIFS(INP_EOMDATA!V$4:V$2503,INP_EOMDATA!$F$4:$F$2503,$A289))</f>
        <v/>
      </c>
      <c r="Y289" s="387" t="str">
        <f>IF(G289="","",SUMIFS(INP_EOMDATA!W$4:W$2503,INP_EOMDATA!$F$4:$F$2503,$A289))</f>
        <v/>
      </c>
      <c r="Z289" s="393" t="str">
        <f>IF(G289="","",SUMIFS(INP_EOMDATA!X$4:X$2503,INP_EOMDATA!$F$4:$F$2503,$A289))</f>
        <v/>
      </c>
      <c r="AA289" s="393" t="str">
        <f>IF(G289="","",SUMIFS(INP_EOMDATA!Y$4:Y$2503,INP_EOMDATA!$F$4:$F$2503,$A289))</f>
        <v/>
      </c>
      <c r="AB289" s="393" t="str">
        <f>IF(G289="","",SUMIFS(INP_EOMDATA!Z$4:Z$2503,INP_EOMDATA!$F$4:$F$2503,$A289))</f>
        <v/>
      </c>
      <c r="AC289" s="393" t="str">
        <f>IF(G289="","",SUMIFS(INP_EOMDATA!AA$4:AA$2503,INP_EOMDATA!$F$4:$F$2503,$A289))</f>
        <v/>
      </c>
      <c r="AD289" s="393" t="str">
        <f t="shared" si="85"/>
        <v/>
      </c>
      <c r="AE289" s="393" t="str">
        <f t="shared" si="86"/>
        <v/>
      </c>
      <c r="AF289" s="393" t="str">
        <f t="shared" si="87"/>
        <v/>
      </c>
      <c r="AG289" s="15"/>
    </row>
    <row r="290" spans="1:33" hidden="1" x14ac:dyDescent="0.35">
      <c r="A290" t="str">
        <f t="shared" si="84"/>
        <v>TrueCar-</v>
      </c>
      <c r="B290" t="str">
        <f t="shared" si="88"/>
        <v/>
      </c>
      <c r="C290" t="str">
        <f>IFERROR(VLOOKUP(G290,KEY!$D$6:$F$76,2,),"")</f>
        <v/>
      </c>
      <c r="D290" t="str">
        <f>IFERROR(VLOOKUP(G290,KEY!$D$6:$F$76,3,),"")</f>
        <v/>
      </c>
      <c r="E290" t="str">
        <f>IF(C290="","",B290&amp;"-"&amp;C290&amp;"-"&amp;COUNTIF(C$265:C290,C290))</f>
        <v/>
      </c>
      <c r="F290" t="str">
        <f>IF(D290="","",B290&amp;"-"&amp;D290&amp;"-"&amp;COUNTIF(D$265:D290,D290))</f>
        <v/>
      </c>
      <c r="H290" s="386" t="str">
        <f>IF(G290="","",SUMIFS(INP_EOMDATA!I$4:I$2503,INP_EOMDATA!$F$4:$F$2503,$A290))</f>
        <v/>
      </c>
      <c r="I290" s="387" t="str">
        <f>IF(G290="","",SUMIFS(INP_EOMDATA!J$4:J$2503,INP_EOMDATA!$F$4:$F$2503,$A290))</f>
        <v/>
      </c>
      <c r="J290" s="388"/>
      <c r="K290" s="389"/>
      <c r="L290" s="387" t="str">
        <f>IF(G290="","",SUMIFS(INP_EOMDATA!K$4:K$2503,INP_EOMDATA!$F$4:$F$2503,$A290))</f>
        <v/>
      </c>
      <c r="M290" s="390" t="str">
        <f>IF(G290="","",SUMIFS(INP_EOMDATA!L$4:L$2503,INP_EOMDATA!$F$4:$F$2503,$A290))</f>
        <v/>
      </c>
      <c r="N290" s="391"/>
      <c r="O290" s="386" t="str">
        <f>IF(G290="","",SUMIFS(INP_EOMDATA!M$4:M$2503,INP_EOMDATA!$F$4:$F$2503,$A290))</f>
        <v/>
      </c>
      <c r="P290" s="387" t="str">
        <f>IF(G290="","",SUMIFS(INP_EOMDATA!N$4:N$2503,INP_EOMDATA!$F$4:$F$2503,$A290))</f>
        <v/>
      </c>
      <c r="Q290" s="387" t="str">
        <f>IF(G290="","",SUMIFS(INP_EOMDATA!O$4:O$2503,INP_EOMDATA!$F$4:$F$2503,$A290))</f>
        <v/>
      </c>
      <c r="R290" s="387" t="str">
        <f>IF(G290="","",SUMIFS(INP_EOMDATA!P$4:P$2503,INP_EOMDATA!$F$4:$F$2503,$A290))</f>
        <v/>
      </c>
      <c r="S290" s="387" t="str">
        <f>IF(G290="","",SUMIFS(INP_EOMDATA!Q$4:Q$2503,INP_EOMDATA!$F$4:$F$2503,$A290))</f>
        <v/>
      </c>
      <c r="T290" s="392" t="str">
        <f>IF(G290="","",SUMIFS(INP_EOMDATA!R$4:R$2503,INP_EOMDATA!$F$4:$F$2503,$A290))</f>
        <v/>
      </c>
      <c r="U290" s="386" t="str">
        <f>IF(G290="","",SUMIFS(INP_EOMDATA!S$4:S$2503,INP_EOMDATA!$F$4:$F$2503,$A290))</f>
        <v/>
      </c>
      <c r="V290" s="392" t="str">
        <f>IF(G290="","",SUMIFS(INP_EOMDATA!T$4:T$2503,INP_EOMDATA!$F$4:$F$2503,$A290))</f>
        <v/>
      </c>
      <c r="W290" s="387" t="str">
        <f>IF(G290="","",SUMIFS(INP_EOMDATA!U$4:U$2503,INP_EOMDATA!$F$4:$F$2503,$A290))</f>
        <v/>
      </c>
      <c r="X290" s="392" t="str">
        <f>IF(G290="","",SUMIFS(INP_EOMDATA!V$4:V$2503,INP_EOMDATA!$F$4:$F$2503,$A290))</f>
        <v/>
      </c>
      <c r="Y290" s="387" t="str">
        <f>IF(G290="","",SUMIFS(INP_EOMDATA!W$4:W$2503,INP_EOMDATA!$F$4:$F$2503,$A290))</f>
        <v/>
      </c>
      <c r="Z290" s="393" t="str">
        <f>IF(G290="","",SUMIFS(INP_EOMDATA!X$4:X$2503,INP_EOMDATA!$F$4:$F$2503,$A290))</f>
        <v/>
      </c>
      <c r="AA290" s="393" t="str">
        <f>IF(G290="","",SUMIFS(INP_EOMDATA!Y$4:Y$2503,INP_EOMDATA!$F$4:$F$2503,$A290))</f>
        <v/>
      </c>
      <c r="AB290" s="393" t="str">
        <f>IF(G290="","",SUMIFS(INP_EOMDATA!Z$4:Z$2503,INP_EOMDATA!$F$4:$F$2503,$A290))</f>
        <v/>
      </c>
      <c r="AC290" s="393" t="str">
        <f>IF(G290="","",SUMIFS(INP_EOMDATA!AA$4:AA$2503,INP_EOMDATA!$F$4:$F$2503,$A290))</f>
        <v/>
      </c>
      <c r="AD290" s="393" t="str">
        <f t="shared" si="85"/>
        <v/>
      </c>
      <c r="AE290" s="393" t="str">
        <f t="shared" si="86"/>
        <v/>
      </c>
      <c r="AF290" s="393" t="str">
        <f t="shared" si="87"/>
        <v/>
      </c>
      <c r="AG290" s="15"/>
    </row>
    <row r="291" spans="1:33" hidden="1" x14ac:dyDescent="0.35">
      <c r="A291" t="str">
        <f t="shared" si="84"/>
        <v>TrueCar-</v>
      </c>
      <c r="B291" t="str">
        <f t="shared" si="88"/>
        <v/>
      </c>
      <c r="C291" t="str">
        <f>IFERROR(VLOOKUP(G291,KEY!$D$6:$F$76,2,),"")</f>
        <v/>
      </c>
      <c r="D291" t="str">
        <f>IFERROR(VLOOKUP(G291,KEY!$D$6:$F$76,3,),"")</f>
        <v/>
      </c>
      <c r="E291" t="str">
        <f>IF(C291="","",B291&amp;"-"&amp;C291&amp;"-"&amp;COUNTIF(C$265:C291,C291))</f>
        <v/>
      </c>
      <c r="F291" t="str">
        <f>IF(D291="","",B291&amp;"-"&amp;D291&amp;"-"&amp;COUNTIF(D$265:D291,D291))</f>
        <v/>
      </c>
      <c r="H291" s="386" t="str">
        <f>IF(G291="","",SUMIFS(INP_EOMDATA!I$4:I$2503,INP_EOMDATA!$F$4:$F$2503,$A291))</f>
        <v/>
      </c>
      <c r="I291" s="387" t="str">
        <f>IF(G291="","",SUMIFS(INP_EOMDATA!J$4:J$2503,INP_EOMDATA!$F$4:$F$2503,$A291))</f>
        <v/>
      </c>
      <c r="J291" s="388"/>
      <c r="K291" s="389"/>
      <c r="L291" s="387" t="str">
        <f>IF(G291="","",SUMIFS(INP_EOMDATA!K$4:K$2503,INP_EOMDATA!$F$4:$F$2503,$A291))</f>
        <v/>
      </c>
      <c r="M291" s="390" t="str">
        <f>IF(G291="","",SUMIFS(INP_EOMDATA!L$4:L$2503,INP_EOMDATA!$F$4:$F$2503,$A291))</f>
        <v/>
      </c>
      <c r="N291" s="391"/>
      <c r="O291" s="386" t="str">
        <f>IF(G291="","",SUMIFS(INP_EOMDATA!M$4:M$2503,INP_EOMDATA!$F$4:$F$2503,$A291))</f>
        <v/>
      </c>
      <c r="P291" s="387" t="str">
        <f>IF(G291="","",SUMIFS(INP_EOMDATA!N$4:N$2503,INP_EOMDATA!$F$4:$F$2503,$A291))</f>
        <v/>
      </c>
      <c r="Q291" s="387" t="str">
        <f>IF(G291="","",SUMIFS(INP_EOMDATA!O$4:O$2503,INP_EOMDATA!$F$4:$F$2503,$A291))</f>
        <v/>
      </c>
      <c r="R291" s="387" t="str">
        <f>IF(G291="","",SUMIFS(INP_EOMDATA!P$4:P$2503,INP_EOMDATA!$F$4:$F$2503,$A291))</f>
        <v/>
      </c>
      <c r="S291" s="387" t="str">
        <f>IF(G291="","",SUMIFS(INP_EOMDATA!Q$4:Q$2503,INP_EOMDATA!$F$4:$F$2503,$A291))</f>
        <v/>
      </c>
      <c r="T291" s="392" t="str">
        <f>IF(G291="","",SUMIFS(INP_EOMDATA!R$4:R$2503,INP_EOMDATA!$F$4:$F$2503,$A291))</f>
        <v/>
      </c>
      <c r="U291" s="386" t="str">
        <f>IF(G291="","",SUMIFS(INP_EOMDATA!S$4:S$2503,INP_EOMDATA!$F$4:$F$2503,$A291))</f>
        <v/>
      </c>
      <c r="V291" s="392" t="str">
        <f>IF(G291="","",SUMIFS(INP_EOMDATA!T$4:T$2503,INP_EOMDATA!$F$4:$F$2503,$A291))</f>
        <v/>
      </c>
      <c r="W291" s="387" t="str">
        <f>IF(G291="","",SUMIFS(INP_EOMDATA!U$4:U$2503,INP_EOMDATA!$F$4:$F$2503,$A291))</f>
        <v/>
      </c>
      <c r="X291" s="392" t="str">
        <f>IF(G291="","",SUMIFS(INP_EOMDATA!V$4:V$2503,INP_EOMDATA!$F$4:$F$2503,$A291))</f>
        <v/>
      </c>
      <c r="Y291" s="387" t="str">
        <f>IF(G291="","",SUMIFS(INP_EOMDATA!W$4:W$2503,INP_EOMDATA!$F$4:$F$2503,$A291))</f>
        <v/>
      </c>
      <c r="Z291" s="393" t="str">
        <f>IF(G291="","",SUMIFS(INP_EOMDATA!X$4:X$2503,INP_EOMDATA!$F$4:$F$2503,$A291))</f>
        <v/>
      </c>
      <c r="AA291" s="393" t="str">
        <f>IF(G291="","",SUMIFS(INP_EOMDATA!Y$4:Y$2503,INP_EOMDATA!$F$4:$F$2503,$A291))</f>
        <v/>
      </c>
      <c r="AB291" s="393" t="str">
        <f>IF(G291="","",SUMIFS(INP_EOMDATA!Z$4:Z$2503,INP_EOMDATA!$F$4:$F$2503,$A291))</f>
        <v/>
      </c>
      <c r="AC291" s="393" t="str">
        <f>IF(G291="","",SUMIFS(INP_EOMDATA!AA$4:AA$2503,INP_EOMDATA!$F$4:$F$2503,$A291))</f>
        <v/>
      </c>
      <c r="AD291" s="393" t="str">
        <f t="shared" si="85"/>
        <v/>
      </c>
      <c r="AE291" s="393" t="str">
        <f t="shared" si="86"/>
        <v/>
      </c>
      <c r="AF291" s="393" t="str">
        <f t="shared" si="87"/>
        <v/>
      </c>
      <c r="AG291" s="15"/>
    </row>
    <row r="292" spans="1:33" hidden="1" x14ac:dyDescent="0.35">
      <c r="A292" t="str">
        <f t="shared" si="84"/>
        <v>TrueCar-</v>
      </c>
      <c r="B292" t="str">
        <f t="shared" si="88"/>
        <v/>
      </c>
      <c r="C292" t="str">
        <f>IFERROR(VLOOKUP(G292,KEY!$D$6:$F$76,2,),"")</f>
        <v/>
      </c>
      <c r="D292" t="str">
        <f>IFERROR(VLOOKUP(G292,KEY!$D$6:$F$76,3,),"")</f>
        <v/>
      </c>
      <c r="E292" t="str">
        <f>IF(C292="","",B292&amp;"-"&amp;C292&amp;"-"&amp;COUNTIF(C$265:C292,C292))</f>
        <v/>
      </c>
      <c r="F292" t="str">
        <f>IF(D292="","",B292&amp;"-"&amp;D292&amp;"-"&amp;COUNTIF(D$265:D292,D292))</f>
        <v/>
      </c>
      <c r="H292" s="386" t="str">
        <f>IF(G292="","",SUMIFS(INP_EOMDATA!I$4:I$2503,INP_EOMDATA!$F$4:$F$2503,$A292))</f>
        <v/>
      </c>
      <c r="I292" s="387" t="str">
        <f>IF(G292="","",SUMIFS(INP_EOMDATA!J$4:J$2503,INP_EOMDATA!$F$4:$F$2503,$A292))</f>
        <v/>
      </c>
      <c r="J292" s="388"/>
      <c r="K292" s="389"/>
      <c r="L292" s="387" t="str">
        <f>IF(G292="","",SUMIFS(INP_EOMDATA!K$4:K$2503,INP_EOMDATA!$F$4:$F$2503,$A292))</f>
        <v/>
      </c>
      <c r="M292" s="390" t="str">
        <f>IF(G292="","",SUMIFS(INP_EOMDATA!L$4:L$2503,INP_EOMDATA!$F$4:$F$2503,$A292))</f>
        <v/>
      </c>
      <c r="N292" s="391"/>
      <c r="O292" s="386" t="str">
        <f>IF(G292="","",SUMIFS(INP_EOMDATA!M$4:M$2503,INP_EOMDATA!$F$4:$F$2503,$A292))</f>
        <v/>
      </c>
      <c r="P292" s="387" t="str">
        <f>IF(G292="","",SUMIFS(INP_EOMDATA!N$4:N$2503,INP_EOMDATA!$F$4:$F$2503,$A292))</f>
        <v/>
      </c>
      <c r="Q292" s="387" t="str">
        <f>IF(G292="","",SUMIFS(INP_EOMDATA!O$4:O$2503,INP_EOMDATA!$F$4:$F$2503,$A292))</f>
        <v/>
      </c>
      <c r="R292" s="387" t="str">
        <f>IF(G292="","",SUMIFS(INP_EOMDATA!P$4:P$2503,INP_EOMDATA!$F$4:$F$2503,$A292))</f>
        <v/>
      </c>
      <c r="S292" s="387" t="str">
        <f>IF(G292="","",SUMIFS(INP_EOMDATA!Q$4:Q$2503,INP_EOMDATA!$F$4:$F$2503,$A292))</f>
        <v/>
      </c>
      <c r="T292" s="392" t="str">
        <f>IF(G292="","",SUMIFS(INP_EOMDATA!R$4:R$2503,INP_EOMDATA!$F$4:$F$2503,$A292))</f>
        <v/>
      </c>
      <c r="U292" s="386" t="str">
        <f>IF(G292="","",SUMIFS(INP_EOMDATA!S$4:S$2503,INP_EOMDATA!$F$4:$F$2503,$A292))</f>
        <v/>
      </c>
      <c r="V292" s="392" t="str">
        <f>IF(G292="","",SUMIFS(INP_EOMDATA!T$4:T$2503,INP_EOMDATA!$F$4:$F$2503,$A292))</f>
        <v/>
      </c>
      <c r="W292" s="387" t="str">
        <f>IF(G292="","",SUMIFS(INP_EOMDATA!U$4:U$2503,INP_EOMDATA!$F$4:$F$2503,$A292))</f>
        <v/>
      </c>
      <c r="X292" s="392" t="str">
        <f>IF(G292="","",SUMIFS(INP_EOMDATA!V$4:V$2503,INP_EOMDATA!$F$4:$F$2503,$A292))</f>
        <v/>
      </c>
      <c r="Y292" s="387" t="str">
        <f>IF(G292="","",SUMIFS(INP_EOMDATA!W$4:W$2503,INP_EOMDATA!$F$4:$F$2503,$A292))</f>
        <v/>
      </c>
      <c r="Z292" s="393" t="str">
        <f>IF(G292="","",SUMIFS(INP_EOMDATA!X$4:X$2503,INP_EOMDATA!$F$4:$F$2503,$A292))</f>
        <v/>
      </c>
      <c r="AA292" s="393" t="str">
        <f>IF(G292="","",SUMIFS(INP_EOMDATA!Y$4:Y$2503,INP_EOMDATA!$F$4:$F$2503,$A292))</f>
        <v/>
      </c>
      <c r="AB292" s="393" t="str">
        <f>IF(G292="","",SUMIFS(INP_EOMDATA!Z$4:Z$2503,INP_EOMDATA!$F$4:$F$2503,$A292))</f>
        <v/>
      </c>
      <c r="AC292" s="393" t="str">
        <f>IF(G292="","",SUMIFS(INP_EOMDATA!AA$4:AA$2503,INP_EOMDATA!$F$4:$F$2503,$A292))</f>
        <v/>
      </c>
      <c r="AD292" s="393" t="str">
        <f t="shared" si="85"/>
        <v/>
      </c>
      <c r="AE292" s="393" t="str">
        <f t="shared" si="86"/>
        <v/>
      </c>
      <c r="AF292" s="393" t="str">
        <f t="shared" si="87"/>
        <v/>
      </c>
      <c r="AG292" s="15"/>
    </row>
    <row r="293" spans="1:33" hidden="1" x14ac:dyDescent="0.35">
      <c r="A293" t="str">
        <f t="shared" si="84"/>
        <v>TrueCar-</v>
      </c>
      <c r="B293" t="str">
        <f t="shared" si="88"/>
        <v/>
      </c>
      <c r="C293" t="str">
        <f>IFERROR(VLOOKUP(G293,KEY!$D$6:$F$76,2,),"")</f>
        <v/>
      </c>
      <c r="D293" t="str">
        <f>IFERROR(VLOOKUP(G293,KEY!$D$6:$F$76,3,),"")</f>
        <v/>
      </c>
      <c r="E293" t="str">
        <f>IF(C293="","",B293&amp;"-"&amp;C293&amp;"-"&amp;COUNTIF(C$265:C293,C293))</f>
        <v/>
      </c>
      <c r="F293" t="str">
        <f>IF(D293="","",B293&amp;"-"&amp;D293&amp;"-"&amp;COUNTIF(D$265:D293,D293))</f>
        <v/>
      </c>
      <c r="H293" s="386" t="str">
        <f>IF(G293="","",SUMIFS(INP_EOMDATA!I$4:I$2503,INP_EOMDATA!$F$4:$F$2503,$A293))</f>
        <v/>
      </c>
      <c r="I293" s="387" t="str">
        <f>IF(G293="","",SUMIFS(INP_EOMDATA!J$4:J$2503,INP_EOMDATA!$F$4:$F$2503,$A293))</f>
        <v/>
      </c>
      <c r="J293" s="388"/>
      <c r="K293" s="389"/>
      <c r="L293" s="387" t="str">
        <f>IF(G293="","",SUMIFS(INP_EOMDATA!K$4:K$2503,INP_EOMDATA!$F$4:$F$2503,$A293))</f>
        <v/>
      </c>
      <c r="M293" s="390" t="str">
        <f>IF(G293="","",SUMIFS(INP_EOMDATA!L$4:L$2503,INP_EOMDATA!$F$4:$F$2503,$A293))</f>
        <v/>
      </c>
      <c r="N293" s="391"/>
      <c r="O293" s="386" t="str">
        <f>IF(G293="","",SUMIFS(INP_EOMDATA!M$4:M$2503,INP_EOMDATA!$F$4:$F$2503,$A293))</f>
        <v/>
      </c>
      <c r="P293" s="387" t="str">
        <f>IF(G293="","",SUMIFS(INP_EOMDATA!N$4:N$2503,INP_EOMDATA!$F$4:$F$2503,$A293))</f>
        <v/>
      </c>
      <c r="Q293" s="387" t="str">
        <f>IF(G293="","",SUMIFS(INP_EOMDATA!O$4:O$2503,INP_EOMDATA!$F$4:$F$2503,$A293))</f>
        <v/>
      </c>
      <c r="R293" s="387" t="str">
        <f>IF(G293="","",SUMIFS(INP_EOMDATA!P$4:P$2503,INP_EOMDATA!$F$4:$F$2503,$A293))</f>
        <v/>
      </c>
      <c r="S293" s="387" t="str">
        <f>IF(G293="","",SUMIFS(INP_EOMDATA!Q$4:Q$2503,INP_EOMDATA!$F$4:$F$2503,$A293))</f>
        <v/>
      </c>
      <c r="T293" s="392" t="str">
        <f>IF(G293="","",SUMIFS(INP_EOMDATA!R$4:R$2503,INP_EOMDATA!$F$4:$F$2503,$A293))</f>
        <v/>
      </c>
      <c r="U293" s="386" t="str">
        <f>IF(G293="","",SUMIFS(INP_EOMDATA!S$4:S$2503,INP_EOMDATA!$F$4:$F$2503,$A293))</f>
        <v/>
      </c>
      <c r="V293" s="392" t="str">
        <f>IF(G293="","",SUMIFS(INP_EOMDATA!T$4:T$2503,INP_EOMDATA!$F$4:$F$2503,$A293))</f>
        <v/>
      </c>
      <c r="W293" s="387" t="str">
        <f>IF(G293="","",SUMIFS(INP_EOMDATA!U$4:U$2503,INP_EOMDATA!$F$4:$F$2503,$A293))</f>
        <v/>
      </c>
      <c r="X293" s="392" t="str">
        <f>IF(G293="","",SUMIFS(INP_EOMDATA!V$4:V$2503,INP_EOMDATA!$F$4:$F$2503,$A293))</f>
        <v/>
      </c>
      <c r="Y293" s="387" t="str">
        <f>IF(G293="","",SUMIFS(INP_EOMDATA!W$4:W$2503,INP_EOMDATA!$F$4:$F$2503,$A293))</f>
        <v/>
      </c>
      <c r="Z293" s="393" t="str">
        <f>IF(G293="","",SUMIFS(INP_EOMDATA!X$4:X$2503,INP_EOMDATA!$F$4:$F$2503,$A293))</f>
        <v/>
      </c>
      <c r="AA293" s="393" t="str">
        <f>IF(G293="","",SUMIFS(INP_EOMDATA!Y$4:Y$2503,INP_EOMDATA!$F$4:$F$2503,$A293))</f>
        <v/>
      </c>
      <c r="AB293" s="393" t="str">
        <f>IF(G293="","",SUMIFS(INP_EOMDATA!Z$4:Z$2503,INP_EOMDATA!$F$4:$F$2503,$A293))</f>
        <v/>
      </c>
      <c r="AC293" s="393" t="str">
        <f>IF(G293="","",SUMIFS(INP_EOMDATA!AA$4:AA$2503,INP_EOMDATA!$F$4:$F$2503,$A293))</f>
        <v/>
      </c>
      <c r="AD293" s="393" t="str">
        <f t="shared" si="85"/>
        <v/>
      </c>
      <c r="AE293" s="393" t="str">
        <f t="shared" si="86"/>
        <v/>
      </c>
      <c r="AF293" s="393" t="str">
        <f t="shared" si="87"/>
        <v/>
      </c>
      <c r="AG293" s="15"/>
    </row>
    <row r="294" spans="1:33" hidden="1" x14ac:dyDescent="0.35">
      <c r="A294" t="str">
        <f t="shared" si="84"/>
        <v>TrueCar-</v>
      </c>
      <c r="B294" t="str">
        <f t="shared" si="88"/>
        <v/>
      </c>
      <c r="C294" t="str">
        <f>IFERROR(VLOOKUP(G294,KEY!$D$6:$F$76,2,),"")</f>
        <v/>
      </c>
      <c r="D294" t="str">
        <f>IFERROR(VLOOKUP(G294,KEY!$D$6:$F$76,3,),"")</f>
        <v/>
      </c>
      <c r="E294" t="str">
        <f>IF(C294="","",B294&amp;"-"&amp;C294&amp;"-"&amp;COUNTIF(C$265:C294,C294))</f>
        <v/>
      </c>
      <c r="F294" t="str">
        <f>IF(D294="","",B294&amp;"-"&amp;D294&amp;"-"&amp;COUNTIF(D$265:D294,D294))</f>
        <v/>
      </c>
      <c r="H294" s="386" t="str">
        <f>IF(G294="","",SUMIFS(INP_EOMDATA!I$4:I$2503,INP_EOMDATA!$F$4:$F$2503,$A294))</f>
        <v/>
      </c>
      <c r="I294" s="387" t="str">
        <f>IF(G294="","",SUMIFS(INP_EOMDATA!J$4:J$2503,INP_EOMDATA!$F$4:$F$2503,$A294))</f>
        <v/>
      </c>
      <c r="J294" s="388"/>
      <c r="K294" s="389"/>
      <c r="L294" s="387" t="str">
        <f>IF(G294="","",SUMIFS(INP_EOMDATA!K$4:K$2503,INP_EOMDATA!$F$4:$F$2503,$A294))</f>
        <v/>
      </c>
      <c r="M294" s="390" t="str">
        <f>IF(G294="","",SUMIFS(INP_EOMDATA!L$4:L$2503,INP_EOMDATA!$F$4:$F$2503,$A294))</f>
        <v/>
      </c>
      <c r="N294" s="391"/>
      <c r="O294" s="386" t="str">
        <f>IF(G294="","",SUMIFS(INP_EOMDATA!M$4:M$2503,INP_EOMDATA!$F$4:$F$2503,$A294))</f>
        <v/>
      </c>
      <c r="P294" s="387" t="str">
        <f>IF(G294="","",SUMIFS(INP_EOMDATA!N$4:N$2503,INP_EOMDATA!$F$4:$F$2503,$A294))</f>
        <v/>
      </c>
      <c r="Q294" s="387" t="str">
        <f>IF(G294="","",SUMIFS(INP_EOMDATA!O$4:O$2503,INP_EOMDATA!$F$4:$F$2503,$A294))</f>
        <v/>
      </c>
      <c r="R294" s="387" t="str">
        <f>IF(G294="","",SUMIFS(INP_EOMDATA!P$4:P$2503,INP_EOMDATA!$F$4:$F$2503,$A294))</f>
        <v/>
      </c>
      <c r="S294" s="387" t="str">
        <f>IF(G294="","",SUMIFS(INP_EOMDATA!Q$4:Q$2503,INP_EOMDATA!$F$4:$F$2503,$A294))</f>
        <v/>
      </c>
      <c r="T294" s="392" t="str">
        <f>IF(G294="","",SUMIFS(INP_EOMDATA!R$4:R$2503,INP_EOMDATA!$F$4:$F$2503,$A294))</f>
        <v/>
      </c>
      <c r="U294" s="386" t="str">
        <f>IF(G294="","",SUMIFS(INP_EOMDATA!S$4:S$2503,INP_EOMDATA!$F$4:$F$2503,$A294))</f>
        <v/>
      </c>
      <c r="V294" s="392" t="str">
        <f>IF(G294="","",SUMIFS(INP_EOMDATA!T$4:T$2503,INP_EOMDATA!$F$4:$F$2503,$A294))</f>
        <v/>
      </c>
      <c r="W294" s="387" t="str">
        <f>IF(G294="","",SUMIFS(INP_EOMDATA!U$4:U$2503,INP_EOMDATA!$F$4:$F$2503,$A294))</f>
        <v/>
      </c>
      <c r="X294" s="392" t="str">
        <f>IF(G294="","",SUMIFS(INP_EOMDATA!V$4:V$2503,INP_EOMDATA!$F$4:$F$2503,$A294))</f>
        <v/>
      </c>
      <c r="Y294" s="387" t="str">
        <f>IF(G294="","",SUMIFS(INP_EOMDATA!W$4:W$2503,INP_EOMDATA!$F$4:$F$2503,$A294))</f>
        <v/>
      </c>
      <c r="Z294" s="393" t="str">
        <f>IF(G294="","",SUMIFS(INP_EOMDATA!X$4:X$2503,INP_EOMDATA!$F$4:$F$2503,$A294))</f>
        <v/>
      </c>
      <c r="AA294" s="393" t="str">
        <f>IF(G294="","",SUMIFS(INP_EOMDATA!Y$4:Y$2503,INP_EOMDATA!$F$4:$F$2503,$A294))</f>
        <v/>
      </c>
      <c r="AB294" s="393" t="str">
        <f>IF(G294="","",SUMIFS(INP_EOMDATA!Z$4:Z$2503,INP_EOMDATA!$F$4:$F$2503,$A294))</f>
        <v/>
      </c>
      <c r="AC294" s="393" t="str">
        <f>IF(G294="","",SUMIFS(INP_EOMDATA!AA$4:AA$2503,INP_EOMDATA!$F$4:$F$2503,$A294))</f>
        <v/>
      </c>
      <c r="AD294" s="393" t="str">
        <f t="shared" si="85"/>
        <v/>
      </c>
      <c r="AE294" s="393" t="str">
        <f t="shared" si="86"/>
        <v/>
      </c>
      <c r="AF294" s="393" t="str">
        <f t="shared" si="87"/>
        <v/>
      </c>
      <c r="AG294" s="15"/>
    </row>
    <row r="295" spans="1:33" hidden="1" x14ac:dyDescent="0.35">
      <c r="A295" t="str">
        <f t="shared" si="84"/>
        <v>TrueCar-</v>
      </c>
      <c r="B295" t="str">
        <f t="shared" si="88"/>
        <v/>
      </c>
      <c r="C295" t="str">
        <f>IFERROR(VLOOKUP(G295,KEY!$D$6:$F$76,2,),"")</f>
        <v/>
      </c>
      <c r="D295" t="str">
        <f>IFERROR(VLOOKUP(G295,KEY!$D$6:$F$76,3,),"")</f>
        <v/>
      </c>
      <c r="E295" t="str">
        <f>IF(C295="","",B295&amp;"-"&amp;C295&amp;"-"&amp;COUNTIF(C$265:C295,C295))</f>
        <v/>
      </c>
      <c r="F295" t="str">
        <f>IF(D295="","",B295&amp;"-"&amp;D295&amp;"-"&amp;COUNTIF(D$265:D295,D295))</f>
        <v/>
      </c>
      <c r="H295" s="386" t="str">
        <f>IF(G295="","",SUMIFS(INP_EOMDATA!I$4:I$2503,INP_EOMDATA!$F$4:$F$2503,$A295))</f>
        <v/>
      </c>
      <c r="I295" s="387" t="str">
        <f>IF(G295="","",SUMIFS(INP_EOMDATA!J$4:J$2503,INP_EOMDATA!$F$4:$F$2503,$A295))</f>
        <v/>
      </c>
      <c r="J295" s="388"/>
      <c r="K295" s="389"/>
      <c r="L295" s="387" t="str">
        <f>IF(G295="","",SUMIFS(INP_EOMDATA!K$4:K$2503,INP_EOMDATA!$F$4:$F$2503,$A295))</f>
        <v/>
      </c>
      <c r="M295" s="390" t="str">
        <f>IF(G295="","",SUMIFS(INP_EOMDATA!L$4:L$2503,INP_EOMDATA!$F$4:$F$2503,$A295))</f>
        <v/>
      </c>
      <c r="N295" s="391"/>
      <c r="O295" s="386" t="str">
        <f>IF(G295="","",SUMIFS(INP_EOMDATA!M$4:M$2503,INP_EOMDATA!$F$4:$F$2503,$A295))</f>
        <v/>
      </c>
      <c r="P295" s="387" t="str">
        <f>IF(G295="","",SUMIFS(INP_EOMDATA!N$4:N$2503,INP_EOMDATA!$F$4:$F$2503,$A295))</f>
        <v/>
      </c>
      <c r="Q295" s="387" t="str">
        <f>IF(G295="","",SUMIFS(INP_EOMDATA!O$4:O$2503,INP_EOMDATA!$F$4:$F$2503,$A295))</f>
        <v/>
      </c>
      <c r="R295" s="387" t="str">
        <f>IF(G295="","",SUMIFS(INP_EOMDATA!P$4:P$2503,INP_EOMDATA!$F$4:$F$2503,$A295))</f>
        <v/>
      </c>
      <c r="S295" s="387" t="str">
        <f>IF(G295="","",SUMIFS(INP_EOMDATA!Q$4:Q$2503,INP_EOMDATA!$F$4:$F$2503,$A295))</f>
        <v/>
      </c>
      <c r="T295" s="392" t="str">
        <f>IF(G295="","",SUMIFS(INP_EOMDATA!R$4:R$2503,INP_EOMDATA!$F$4:$F$2503,$A295))</f>
        <v/>
      </c>
      <c r="U295" s="386" t="str">
        <f>IF(G295="","",SUMIFS(INP_EOMDATA!S$4:S$2503,INP_EOMDATA!$F$4:$F$2503,$A295))</f>
        <v/>
      </c>
      <c r="V295" s="392" t="str">
        <f>IF(G295="","",SUMIFS(INP_EOMDATA!T$4:T$2503,INP_EOMDATA!$F$4:$F$2503,$A295))</f>
        <v/>
      </c>
      <c r="W295" s="387" t="str">
        <f>IF(G295="","",SUMIFS(INP_EOMDATA!U$4:U$2503,INP_EOMDATA!$F$4:$F$2503,$A295))</f>
        <v/>
      </c>
      <c r="X295" s="392" t="str">
        <f>IF(G295="","",SUMIFS(INP_EOMDATA!V$4:V$2503,INP_EOMDATA!$F$4:$F$2503,$A295))</f>
        <v/>
      </c>
      <c r="Y295" s="387" t="str">
        <f>IF(G295="","",SUMIFS(INP_EOMDATA!W$4:W$2503,INP_EOMDATA!$F$4:$F$2503,$A295))</f>
        <v/>
      </c>
      <c r="Z295" s="393" t="str">
        <f>IF(G295="","",SUMIFS(INP_EOMDATA!X$4:X$2503,INP_EOMDATA!$F$4:$F$2503,$A295))</f>
        <v/>
      </c>
      <c r="AA295" s="393" t="str">
        <f>IF(G295="","",SUMIFS(INP_EOMDATA!Y$4:Y$2503,INP_EOMDATA!$F$4:$F$2503,$A295))</f>
        <v/>
      </c>
      <c r="AB295" s="393" t="str">
        <f>IF(G295="","",SUMIFS(INP_EOMDATA!Z$4:Z$2503,INP_EOMDATA!$F$4:$F$2503,$A295))</f>
        <v/>
      </c>
      <c r="AC295" s="393" t="str">
        <f>IF(G295="","",SUMIFS(INP_EOMDATA!AA$4:AA$2503,INP_EOMDATA!$F$4:$F$2503,$A295))</f>
        <v/>
      </c>
      <c r="AD295" s="393" t="str">
        <f t="shared" si="85"/>
        <v/>
      </c>
      <c r="AE295" s="393" t="str">
        <f t="shared" si="86"/>
        <v/>
      </c>
      <c r="AF295" s="393" t="str">
        <f t="shared" si="87"/>
        <v/>
      </c>
      <c r="AG295" s="15"/>
    </row>
    <row r="296" spans="1:33" hidden="1" x14ac:dyDescent="0.35">
      <c r="A296" t="str">
        <f t="shared" si="84"/>
        <v>TrueCar-</v>
      </c>
      <c r="B296" t="str">
        <f t="shared" si="88"/>
        <v/>
      </c>
      <c r="C296" t="str">
        <f>IFERROR(VLOOKUP(G296,KEY!$D$6:$F$76,2,),"")</f>
        <v/>
      </c>
      <c r="D296" t="str">
        <f>IFERROR(VLOOKUP(G296,KEY!$D$6:$F$76,3,),"")</f>
        <v/>
      </c>
      <c r="E296" t="str">
        <f>IF(C296="","",B296&amp;"-"&amp;C296&amp;"-"&amp;COUNTIF(C$265:C296,C296))</f>
        <v/>
      </c>
      <c r="F296" t="str">
        <f>IF(D296="","",B296&amp;"-"&amp;D296&amp;"-"&amp;COUNTIF(D$265:D296,D296))</f>
        <v/>
      </c>
      <c r="H296" s="386" t="str">
        <f>IF(G296="","",SUMIFS(INP_EOMDATA!I$4:I$2503,INP_EOMDATA!$F$4:$F$2503,$A296))</f>
        <v/>
      </c>
      <c r="I296" s="387" t="str">
        <f>IF(G296="","",SUMIFS(INP_EOMDATA!J$4:J$2503,INP_EOMDATA!$F$4:$F$2503,$A296))</f>
        <v/>
      </c>
      <c r="J296" s="388"/>
      <c r="K296" s="389"/>
      <c r="L296" s="387" t="str">
        <f>IF(G296="","",SUMIFS(INP_EOMDATA!K$4:K$2503,INP_EOMDATA!$F$4:$F$2503,$A296))</f>
        <v/>
      </c>
      <c r="M296" s="390" t="str">
        <f>IF(G296="","",SUMIFS(INP_EOMDATA!L$4:L$2503,INP_EOMDATA!$F$4:$F$2503,$A296))</f>
        <v/>
      </c>
      <c r="N296" s="391"/>
      <c r="O296" s="386" t="str">
        <f>IF(G296="","",SUMIFS(INP_EOMDATA!M$4:M$2503,INP_EOMDATA!$F$4:$F$2503,$A296))</f>
        <v/>
      </c>
      <c r="P296" s="387" t="str">
        <f>IF(G296="","",SUMIFS(INP_EOMDATA!N$4:N$2503,INP_EOMDATA!$F$4:$F$2503,$A296))</f>
        <v/>
      </c>
      <c r="Q296" s="387" t="str">
        <f>IF(G296="","",SUMIFS(INP_EOMDATA!O$4:O$2503,INP_EOMDATA!$F$4:$F$2503,$A296))</f>
        <v/>
      </c>
      <c r="R296" s="387" t="str">
        <f>IF(G296="","",SUMIFS(INP_EOMDATA!P$4:P$2503,INP_EOMDATA!$F$4:$F$2503,$A296))</f>
        <v/>
      </c>
      <c r="S296" s="387" t="str">
        <f>IF(G296="","",SUMIFS(INP_EOMDATA!Q$4:Q$2503,INP_EOMDATA!$F$4:$F$2503,$A296))</f>
        <v/>
      </c>
      <c r="T296" s="392" t="str">
        <f>IF(G296="","",SUMIFS(INP_EOMDATA!R$4:R$2503,INP_EOMDATA!$F$4:$F$2503,$A296))</f>
        <v/>
      </c>
      <c r="U296" s="386" t="str">
        <f>IF(G296="","",SUMIFS(INP_EOMDATA!S$4:S$2503,INP_EOMDATA!$F$4:$F$2503,$A296))</f>
        <v/>
      </c>
      <c r="V296" s="392" t="str">
        <f>IF(G296="","",SUMIFS(INP_EOMDATA!T$4:T$2503,INP_EOMDATA!$F$4:$F$2503,$A296))</f>
        <v/>
      </c>
      <c r="W296" s="387" t="str">
        <f>IF(G296="","",SUMIFS(INP_EOMDATA!U$4:U$2503,INP_EOMDATA!$F$4:$F$2503,$A296))</f>
        <v/>
      </c>
      <c r="X296" s="392" t="str">
        <f>IF(G296="","",SUMIFS(INP_EOMDATA!V$4:V$2503,INP_EOMDATA!$F$4:$F$2503,$A296))</f>
        <v/>
      </c>
      <c r="Y296" s="387" t="str">
        <f>IF(G296="","",SUMIFS(INP_EOMDATA!W$4:W$2503,INP_EOMDATA!$F$4:$F$2503,$A296))</f>
        <v/>
      </c>
      <c r="Z296" s="393" t="str">
        <f>IF(G296="","",SUMIFS(INP_EOMDATA!X$4:X$2503,INP_EOMDATA!$F$4:$F$2503,$A296))</f>
        <v/>
      </c>
      <c r="AA296" s="393" t="str">
        <f>IF(G296="","",SUMIFS(INP_EOMDATA!Y$4:Y$2503,INP_EOMDATA!$F$4:$F$2503,$A296))</f>
        <v/>
      </c>
      <c r="AB296" s="393" t="str">
        <f>IF(G296="","",SUMIFS(INP_EOMDATA!Z$4:Z$2503,INP_EOMDATA!$F$4:$F$2503,$A296))</f>
        <v/>
      </c>
      <c r="AC296" s="393" t="str">
        <f>IF(G296="","",SUMIFS(INP_EOMDATA!AA$4:AA$2503,INP_EOMDATA!$F$4:$F$2503,$A296))</f>
        <v/>
      </c>
      <c r="AD296" s="393" t="str">
        <f t="shared" si="85"/>
        <v/>
      </c>
      <c r="AE296" s="393" t="str">
        <f t="shared" si="86"/>
        <v/>
      </c>
      <c r="AF296" s="393" t="str">
        <f t="shared" si="87"/>
        <v/>
      </c>
      <c r="AG296" s="15"/>
    </row>
    <row r="297" spans="1:33" hidden="1" x14ac:dyDescent="0.35">
      <c r="A297" t="str">
        <f t="shared" si="84"/>
        <v>TrueCar-</v>
      </c>
      <c r="B297" t="str">
        <f t="shared" si="88"/>
        <v/>
      </c>
      <c r="C297" t="str">
        <f>IFERROR(VLOOKUP(G297,KEY!$D$6:$F$76,2,),"")</f>
        <v/>
      </c>
      <c r="D297" t="str">
        <f>IFERROR(VLOOKUP(G297,KEY!$D$6:$F$76,3,),"")</f>
        <v/>
      </c>
      <c r="E297" t="str">
        <f>IF(C297="","",B297&amp;"-"&amp;C297&amp;"-"&amp;COUNTIF(C$265:C297,C297))</f>
        <v/>
      </c>
      <c r="F297" t="str">
        <f>IF(D297="","",B297&amp;"-"&amp;D297&amp;"-"&amp;COUNTIF(D$265:D297,D297))</f>
        <v/>
      </c>
      <c r="H297" s="386" t="str">
        <f>IF(G297="","",SUMIFS(INP_EOMDATA!I$4:I$2503,INP_EOMDATA!$F$4:$F$2503,$A297))</f>
        <v/>
      </c>
      <c r="I297" s="387" t="str">
        <f>IF(G297="","",SUMIFS(INP_EOMDATA!J$4:J$2503,INP_EOMDATA!$F$4:$F$2503,$A297))</f>
        <v/>
      </c>
      <c r="J297" s="388"/>
      <c r="K297" s="389"/>
      <c r="L297" s="387" t="str">
        <f>IF(G297="","",SUMIFS(INP_EOMDATA!K$4:K$2503,INP_EOMDATA!$F$4:$F$2503,$A297))</f>
        <v/>
      </c>
      <c r="M297" s="390" t="str">
        <f>IF(G297="","",SUMIFS(INP_EOMDATA!L$4:L$2503,INP_EOMDATA!$F$4:$F$2503,$A297))</f>
        <v/>
      </c>
      <c r="N297" s="391"/>
      <c r="O297" s="386" t="str">
        <f>IF(G297="","",SUMIFS(INP_EOMDATA!M$4:M$2503,INP_EOMDATA!$F$4:$F$2503,$A297))</f>
        <v/>
      </c>
      <c r="P297" s="387" t="str">
        <f>IF(G297="","",SUMIFS(INP_EOMDATA!N$4:N$2503,INP_EOMDATA!$F$4:$F$2503,$A297))</f>
        <v/>
      </c>
      <c r="Q297" s="387" t="str">
        <f>IF(G297="","",SUMIFS(INP_EOMDATA!O$4:O$2503,INP_EOMDATA!$F$4:$F$2503,$A297))</f>
        <v/>
      </c>
      <c r="R297" s="387" t="str">
        <f>IF(G297="","",SUMIFS(INP_EOMDATA!P$4:P$2503,INP_EOMDATA!$F$4:$F$2503,$A297))</f>
        <v/>
      </c>
      <c r="S297" s="387" t="str">
        <f>IF(G297="","",SUMIFS(INP_EOMDATA!Q$4:Q$2503,INP_EOMDATA!$F$4:$F$2503,$A297))</f>
        <v/>
      </c>
      <c r="T297" s="392" t="str">
        <f>IF(G297="","",SUMIFS(INP_EOMDATA!R$4:R$2503,INP_EOMDATA!$F$4:$F$2503,$A297))</f>
        <v/>
      </c>
      <c r="U297" s="386" t="str">
        <f>IF(G297="","",SUMIFS(INP_EOMDATA!S$4:S$2503,INP_EOMDATA!$F$4:$F$2503,$A297))</f>
        <v/>
      </c>
      <c r="V297" s="392" t="str">
        <f>IF(G297="","",SUMIFS(INP_EOMDATA!T$4:T$2503,INP_EOMDATA!$F$4:$F$2503,$A297))</f>
        <v/>
      </c>
      <c r="W297" s="387" t="str">
        <f>IF(G297="","",SUMIFS(INP_EOMDATA!U$4:U$2503,INP_EOMDATA!$F$4:$F$2503,$A297))</f>
        <v/>
      </c>
      <c r="X297" s="392" t="str">
        <f>IF(G297="","",SUMIFS(INP_EOMDATA!V$4:V$2503,INP_EOMDATA!$F$4:$F$2503,$A297))</f>
        <v/>
      </c>
      <c r="Y297" s="387" t="str">
        <f>IF(G297="","",SUMIFS(INP_EOMDATA!W$4:W$2503,INP_EOMDATA!$F$4:$F$2503,$A297))</f>
        <v/>
      </c>
      <c r="Z297" s="393" t="str">
        <f>IF(G297="","",SUMIFS(INP_EOMDATA!X$4:X$2503,INP_EOMDATA!$F$4:$F$2503,$A297))</f>
        <v/>
      </c>
      <c r="AA297" s="393" t="str">
        <f>IF(G297="","",SUMIFS(INP_EOMDATA!Y$4:Y$2503,INP_EOMDATA!$F$4:$F$2503,$A297))</f>
        <v/>
      </c>
      <c r="AB297" s="393" t="str">
        <f>IF(G297="","",SUMIFS(INP_EOMDATA!Z$4:Z$2503,INP_EOMDATA!$F$4:$F$2503,$A297))</f>
        <v/>
      </c>
      <c r="AC297" s="393" t="str">
        <f>IF(G297="","",SUMIFS(INP_EOMDATA!AA$4:AA$2503,INP_EOMDATA!$F$4:$F$2503,$A297))</f>
        <v/>
      </c>
      <c r="AD297" s="393" t="str">
        <f t="shared" si="85"/>
        <v/>
      </c>
      <c r="AE297" s="393" t="str">
        <f t="shared" si="86"/>
        <v/>
      </c>
      <c r="AF297" s="393" t="str">
        <f t="shared" si="87"/>
        <v/>
      </c>
      <c r="AG297" s="15"/>
    </row>
    <row r="298" spans="1:33" hidden="1" x14ac:dyDescent="0.35">
      <c r="A298" t="str">
        <f t="shared" si="84"/>
        <v>TrueCar-</v>
      </c>
      <c r="B298" t="str">
        <f t="shared" si="88"/>
        <v/>
      </c>
      <c r="C298" t="str">
        <f>IFERROR(VLOOKUP(G298,KEY!$D$6:$F$76,2,),"")</f>
        <v/>
      </c>
      <c r="D298" t="str">
        <f>IFERROR(VLOOKUP(G298,KEY!$D$6:$F$76,3,),"")</f>
        <v/>
      </c>
      <c r="E298" t="str">
        <f>IF(C298="","",B298&amp;"-"&amp;C298&amp;"-"&amp;COUNTIF(C$265:C298,C298))</f>
        <v/>
      </c>
      <c r="F298" t="str">
        <f>IF(D298="","",B298&amp;"-"&amp;D298&amp;"-"&amp;COUNTIF(D$265:D298,D298))</f>
        <v/>
      </c>
      <c r="H298" s="386" t="str">
        <f>IF(G298="","",SUMIFS(INP_EOMDATA!I$4:I$2503,INP_EOMDATA!$F$4:$F$2503,$A298))</f>
        <v/>
      </c>
      <c r="I298" s="387" t="str">
        <f>IF(G298="","",SUMIFS(INP_EOMDATA!J$4:J$2503,INP_EOMDATA!$F$4:$F$2503,$A298))</f>
        <v/>
      </c>
      <c r="J298" s="388"/>
      <c r="K298" s="389"/>
      <c r="L298" s="387" t="str">
        <f>IF(G298="","",SUMIFS(INP_EOMDATA!K$4:K$2503,INP_EOMDATA!$F$4:$F$2503,$A298))</f>
        <v/>
      </c>
      <c r="M298" s="390" t="str">
        <f>IF(G298="","",SUMIFS(INP_EOMDATA!L$4:L$2503,INP_EOMDATA!$F$4:$F$2503,$A298))</f>
        <v/>
      </c>
      <c r="N298" s="391"/>
      <c r="O298" s="386" t="str">
        <f>IF(G298="","",SUMIFS(INP_EOMDATA!M$4:M$2503,INP_EOMDATA!$F$4:$F$2503,$A298))</f>
        <v/>
      </c>
      <c r="P298" s="387" t="str">
        <f>IF(G298="","",SUMIFS(INP_EOMDATA!N$4:N$2503,INP_EOMDATA!$F$4:$F$2503,$A298))</f>
        <v/>
      </c>
      <c r="Q298" s="387" t="str">
        <f>IF(G298="","",SUMIFS(INP_EOMDATA!O$4:O$2503,INP_EOMDATA!$F$4:$F$2503,$A298))</f>
        <v/>
      </c>
      <c r="R298" s="387" t="str">
        <f>IF(G298="","",SUMIFS(INP_EOMDATA!P$4:P$2503,INP_EOMDATA!$F$4:$F$2503,$A298))</f>
        <v/>
      </c>
      <c r="S298" s="387" t="str">
        <f>IF(G298="","",SUMIFS(INP_EOMDATA!Q$4:Q$2503,INP_EOMDATA!$F$4:$F$2503,$A298))</f>
        <v/>
      </c>
      <c r="T298" s="392" t="str">
        <f>IF(G298="","",SUMIFS(INP_EOMDATA!R$4:R$2503,INP_EOMDATA!$F$4:$F$2503,$A298))</f>
        <v/>
      </c>
      <c r="U298" s="386" t="str">
        <f>IF(G298="","",SUMIFS(INP_EOMDATA!S$4:S$2503,INP_EOMDATA!$F$4:$F$2503,$A298))</f>
        <v/>
      </c>
      <c r="V298" s="392" t="str">
        <f>IF(G298="","",SUMIFS(INP_EOMDATA!T$4:T$2503,INP_EOMDATA!$F$4:$F$2503,$A298))</f>
        <v/>
      </c>
      <c r="W298" s="387" t="str">
        <f>IF(G298="","",SUMIFS(INP_EOMDATA!U$4:U$2503,INP_EOMDATA!$F$4:$F$2503,$A298))</f>
        <v/>
      </c>
      <c r="X298" s="392" t="str">
        <f>IF(G298="","",SUMIFS(INP_EOMDATA!V$4:V$2503,INP_EOMDATA!$F$4:$F$2503,$A298))</f>
        <v/>
      </c>
      <c r="Y298" s="387" t="str">
        <f>IF(G298="","",SUMIFS(INP_EOMDATA!W$4:W$2503,INP_EOMDATA!$F$4:$F$2503,$A298))</f>
        <v/>
      </c>
      <c r="Z298" s="393" t="str">
        <f>IF(G298="","",SUMIFS(INP_EOMDATA!X$4:X$2503,INP_EOMDATA!$F$4:$F$2503,$A298))</f>
        <v/>
      </c>
      <c r="AA298" s="393" t="str">
        <f>IF(G298="","",SUMIFS(INP_EOMDATA!Y$4:Y$2503,INP_EOMDATA!$F$4:$F$2503,$A298))</f>
        <v/>
      </c>
      <c r="AB298" s="393" t="str">
        <f>IF(G298="","",SUMIFS(INP_EOMDATA!Z$4:Z$2503,INP_EOMDATA!$F$4:$F$2503,$A298))</f>
        <v/>
      </c>
      <c r="AC298" s="393" t="str">
        <f>IF(G298="","",SUMIFS(INP_EOMDATA!AA$4:AA$2503,INP_EOMDATA!$F$4:$F$2503,$A298))</f>
        <v/>
      </c>
      <c r="AD298" s="393" t="str">
        <f t="shared" si="85"/>
        <v/>
      </c>
      <c r="AE298" s="393" t="str">
        <f t="shared" si="86"/>
        <v/>
      </c>
      <c r="AF298" s="393" t="str">
        <f t="shared" si="87"/>
        <v/>
      </c>
      <c r="AG298" s="15"/>
    </row>
    <row r="299" spans="1:33" hidden="1" x14ac:dyDescent="0.35">
      <c r="A299" t="str">
        <f t="shared" si="84"/>
        <v>TrueCar-</v>
      </c>
      <c r="B299" t="str">
        <f t="shared" si="88"/>
        <v/>
      </c>
      <c r="C299" t="str">
        <f>IFERROR(VLOOKUP(G299,KEY!$D$6:$F$76,2,),"")</f>
        <v/>
      </c>
      <c r="D299" t="str">
        <f>IFERROR(VLOOKUP(G299,KEY!$D$6:$F$76,3,),"")</f>
        <v/>
      </c>
      <c r="E299" t="str">
        <f>IF(C299="","",B299&amp;"-"&amp;C299&amp;"-"&amp;COUNTIF(C$265:C299,C299))</f>
        <v/>
      </c>
      <c r="F299" t="str">
        <f>IF(D299="","",B299&amp;"-"&amp;D299&amp;"-"&amp;COUNTIF(D$265:D299,D299))</f>
        <v/>
      </c>
      <c r="H299" s="386" t="str">
        <f>IF(G299="","",SUMIFS(INP_EOMDATA!I$4:I$2503,INP_EOMDATA!$F$4:$F$2503,$A299))</f>
        <v/>
      </c>
      <c r="I299" s="387" t="str">
        <f>IF(G299="","",SUMIFS(INP_EOMDATA!J$4:J$2503,INP_EOMDATA!$F$4:$F$2503,$A299))</f>
        <v/>
      </c>
      <c r="J299" s="388"/>
      <c r="K299" s="389"/>
      <c r="L299" s="387" t="str">
        <f>IF(G299="","",SUMIFS(INP_EOMDATA!K$4:K$2503,INP_EOMDATA!$F$4:$F$2503,$A299))</f>
        <v/>
      </c>
      <c r="M299" s="390" t="str">
        <f>IF(G299="","",SUMIFS(INP_EOMDATA!L$4:L$2503,INP_EOMDATA!$F$4:$F$2503,$A299))</f>
        <v/>
      </c>
      <c r="N299" s="391"/>
      <c r="O299" s="386" t="str">
        <f>IF(G299="","",SUMIFS(INP_EOMDATA!M$4:M$2503,INP_EOMDATA!$F$4:$F$2503,$A299))</f>
        <v/>
      </c>
      <c r="P299" s="387" t="str">
        <f>IF(G299="","",SUMIFS(INP_EOMDATA!N$4:N$2503,INP_EOMDATA!$F$4:$F$2503,$A299))</f>
        <v/>
      </c>
      <c r="Q299" s="387" t="str">
        <f>IF(G299="","",SUMIFS(INP_EOMDATA!O$4:O$2503,INP_EOMDATA!$F$4:$F$2503,$A299))</f>
        <v/>
      </c>
      <c r="R299" s="387" t="str">
        <f>IF(G299="","",SUMIFS(INP_EOMDATA!P$4:P$2503,INP_EOMDATA!$F$4:$F$2503,$A299))</f>
        <v/>
      </c>
      <c r="S299" s="387" t="str">
        <f>IF(G299="","",SUMIFS(INP_EOMDATA!Q$4:Q$2503,INP_EOMDATA!$F$4:$F$2503,$A299))</f>
        <v/>
      </c>
      <c r="T299" s="392" t="str">
        <f>IF(G299="","",SUMIFS(INP_EOMDATA!R$4:R$2503,INP_EOMDATA!$F$4:$F$2503,$A299))</f>
        <v/>
      </c>
      <c r="U299" s="386" t="str">
        <f>IF(G299="","",SUMIFS(INP_EOMDATA!S$4:S$2503,INP_EOMDATA!$F$4:$F$2503,$A299))</f>
        <v/>
      </c>
      <c r="V299" s="392" t="str">
        <f>IF(G299="","",SUMIFS(INP_EOMDATA!T$4:T$2503,INP_EOMDATA!$F$4:$F$2503,$A299))</f>
        <v/>
      </c>
      <c r="W299" s="387" t="str">
        <f>IF(G299="","",SUMIFS(INP_EOMDATA!U$4:U$2503,INP_EOMDATA!$F$4:$F$2503,$A299))</f>
        <v/>
      </c>
      <c r="X299" s="392" t="str">
        <f>IF(G299="","",SUMIFS(INP_EOMDATA!V$4:V$2503,INP_EOMDATA!$F$4:$F$2503,$A299))</f>
        <v/>
      </c>
      <c r="Y299" s="387" t="str">
        <f>IF(G299="","",SUMIFS(INP_EOMDATA!W$4:W$2503,INP_EOMDATA!$F$4:$F$2503,$A299))</f>
        <v/>
      </c>
      <c r="Z299" s="393" t="str">
        <f>IF(G299="","",SUMIFS(INP_EOMDATA!X$4:X$2503,INP_EOMDATA!$F$4:$F$2503,$A299))</f>
        <v/>
      </c>
      <c r="AA299" s="393" t="str">
        <f>IF(G299="","",SUMIFS(INP_EOMDATA!Y$4:Y$2503,INP_EOMDATA!$F$4:$F$2503,$A299))</f>
        <v/>
      </c>
      <c r="AB299" s="393" t="str">
        <f>IF(G299="","",SUMIFS(INP_EOMDATA!Z$4:Z$2503,INP_EOMDATA!$F$4:$F$2503,$A299))</f>
        <v/>
      </c>
      <c r="AC299" s="393" t="str">
        <f>IF(G299="","",SUMIFS(INP_EOMDATA!AA$4:AA$2503,INP_EOMDATA!$F$4:$F$2503,$A299))</f>
        <v/>
      </c>
      <c r="AD299" s="393" t="str">
        <f t="shared" si="85"/>
        <v/>
      </c>
      <c r="AE299" s="393" t="str">
        <f t="shared" si="86"/>
        <v/>
      </c>
      <c r="AF299" s="393" t="str">
        <f t="shared" si="87"/>
        <v/>
      </c>
      <c r="AG299" s="15"/>
    </row>
    <row r="300" spans="1:33" hidden="1" x14ac:dyDescent="0.35">
      <c r="A300" t="str">
        <f t="shared" si="84"/>
        <v>TrueCar-</v>
      </c>
      <c r="B300" t="str">
        <f t="shared" si="88"/>
        <v/>
      </c>
      <c r="C300" t="str">
        <f>IFERROR(VLOOKUP(G300,KEY!$D$6:$F$76,2,),"")</f>
        <v/>
      </c>
      <c r="D300" t="str">
        <f>IFERROR(VLOOKUP(G300,KEY!$D$6:$F$76,3,),"")</f>
        <v/>
      </c>
      <c r="E300" t="str">
        <f>IF(C300="","",B300&amp;"-"&amp;C300&amp;"-"&amp;COUNTIF(C$265:C300,C300))</f>
        <v/>
      </c>
      <c r="F300" t="str">
        <f>IF(D300="","",B300&amp;"-"&amp;D300&amp;"-"&amp;COUNTIF(D$265:D300,D300))</f>
        <v/>
      </c>
      <c r="H300" s="386" t="str">
        <f>IF(G300="","",SUMIFS(INP_EOMDATA!I$4:I$2503,INP_EOMDATA!$F$4:$F$2503,$A300))</f>
        <v/>
      </c>
      <c r="I300" s="387" t="str">
        <f>IF(G300="","",SUMIFS(INP_EOMDATA!J$4:J$2503,INP_EOMDATA!$F$4:$F$2503,$A300))</f>
        <v/>
      </c>
      <c r="J300" s="388"/>
      <c r="K300" s="389"/>
      <c r="L300" s="387" t="str">
        <f>IF(G300="","",SUMIFS(INP_EOMDATA!K$4:K$2503,INP_EOMDATA!$F$4:$F$2503,$A300))</f>
        <v/>
      </c>
      <c r="M300" s="390" t="str">
        <f>IF(G300="","",SUMIFS(INP_EOMDATA!L$4:L$2503,INP_EOMDATA!$F$4:$F$2503,$A300))</f>
        <v/>
      </c>
      <c r="N300" s="391"/>
      <c r="O300" s="386" t="str">
        <f>IF(G300="","",SUMIFS(INP_EOMDATA!M$4:M$2503,INP_EOMDATA!$F$4:$F$2503,$A300))</f>
        <v/>
      </c>
      <c r="P300" s="387" t="str">
        <f>IF(G300="","",SUMIFS(INP_EOMDATA!N$4:N$2503,INP_EOMDATA!$F$4:$F$2503,$A300))</f>
        <v/>
      </c>
      <c r="Q300" s="387" t="str">
        <f>IF(G300="","",SUMIFS(INP_EOMDATA!O$4:O$2503,INP_EOMDATA!$F$4:$F$2503,$A300))</f>
        <v/>
      </c>
      <c r="R300" s="387" t="str">
        <f>IF(G300="","",SUMIFS(INP_EOMDATA!P$4:P$2503,INP_EOMDATA!$F$4:$F$2503,$A300))</f>
        <v/>
      </c>
      <c r="S300" s="387" t="str">
        <f>IF(G300="","",SUMIFS(INP_EOMDATA!Q$4:Q$2503,INP_EOMDATA!$F$4:$F$2503,$A300))</f>
        <v/>
      </c>
      <c r="T300" s="392" t="str">
        <f>IF(G300="","",SUMIFS(INP_EOMDATA!R$4:R$2503,INP_EOMDATA!$F$4:$F$2503,$A300))</f>
        <v/>
      </c>
      <c r="U300" s="386" t="str">
        <f>IF(G300="","",SUMIFS(INP_EOMDATA!S$4:S$2503,INP_EOMDATA!$F$4:$F$2503,$A300))</f>
        <v/>
      </c>
      <c r="V300" s="392" t="str">
        <f>IF(G300="","",SUMIFS(INP_EOMDATA!T$4:T$2503,INP_EOMDATA!$F$4:$F$2503,$A300))</f>
        <v/>
      </c>
      <c r="W300" s="387" t="str">
        <f>IF(G300="","",SUMIFS(INP_EOMDATA!U$4:U$2503,INP_EOMDATA!$F$4:$F$2503,$A300))</f>
        <v/>
      </c>
      <c r="X300" s="392" t="str">
        <f>IF(G300="","",SUMIFS(INP_EOMDATA!V$4:V$2503,INP_EOMDATA!$F$4:$F$2503,$A300))</f>
        <v/>
      </c>
      <c r="Y300" s="387" t="str">
        <f>IF(G300="","",SUMIFS(INP_EOMDATA!W$4:W$2503,INP_EOMDATA!$F$4:$F$2503,$A300))</f>
        <v/>
      </c>
      <c r="Z300" s="393" t="str">
        <f>IF(G300="","",SUMIFS(INP_EOMDATA!X$4:X$2503,INP_EOMDATA!$F$4:$F$2503,$A300))</f>
        <v/>
      </c>
      <c r="AA300" s="393" t="str">
        <f>IF(G300="","",SUMIFS(INP_EOMDATA!Y$4:Y$2503,INP_EOMDATA!$F$4:$F$2503,$A300))</f>
        <v/>
      </c>
      <c r="AB300" s="393" t="str">
        <f>IF(G300="","",SUMIFS(INP_EOMDATA!Z$4:Z$2503,INP_EOMDATA!$F$4:$F$2503,$A300))</f>
        <v/>
      </c>
      <c r="AC300" s="393" t="str">
        <f>IF(G300="","",SUMIFS(INP_EOMDATA!AA$4:AA$2503,INP_EOMDATA!$F$4:$F$2503,$A300))</f>
        <v/>
      </c>
      <c r="AD300" s="393" t="str">
        <f t="shared" si="85"/>
        <v/>
      </c>
      <c r="AE300" s="393" t="str">
        <f t="shared" si="86"/>
        <v/>
      </c>
      <c r="AF300" s="393" t="str">
        <f t="shared" si="87"/>
        <v/>
      </c>
      <c r="AG300" s="15"/>
    </row>
    <row r="301" spans="1:33" hidden="1" x14ac:dyDescent="0.35">
      <c r="A301" t="str">
        <f t="shared" si="84"/>
        <v>TrueCar-</v>
      </c>
      <c r="B301" t="str">
        <f t="shared" si="88"/>
        <v/>
      </c>
      <c r="C301" t="str">
        <f>IFERROR(VLOOKUP(G301,KEY!$D$6:$F$76,2,),"")</f>
        <v/>
      </c>
      <c r="D301" t="str">
        <f>IFERROR(VLOOKUP(G301,KEY!$D$6:$F$76,3,),"")</f>
        <v/>
      </c>
      <c r="E301" t="str">
        <f>IF(C301="","",B301&amp;"-"&amp;C301&amp;"-"&amp;COUNTIF(C$265:C301,C301))</f>
        <v/>
      </c>
      <c r="F301" t="str">
        <f>IF(D301="","",B301&amp;"-"&amp;D301&amp;"-"&amp;COUNTIF(D$265:D301,D301))</f>
        <v/>
      </c>
      <c r="H301" s="386" t="str">
        <f>IF(G301="","",SUMIFS(INP_EOMDATA!I$4:I$2503,INP_EOMDATA!$F$4:$F$2503,$A301))</f>
        <v/>
      </c>
      <c r="I301" s="387" t="str">
        <f>IF(G301="","",SUMIFS(INP_EOMDATA!J$4:J$2503,INP_EOMDATA!$F$4:$F$2503,$A301))</f>
        <v/>
      </c>
      <c r="J301" s="388"/>
      <c r="K301" s="389"/>
      <c r="L301" s="387" t="str">
        <f>IF(G301="","",SUMIFS(INP_EOMDATA!K$4:K$2503,INP_EOMDATA!$F$4:$F$2503,$A301))</f>
        <v/>
      </c>
      <c r="M301" s="390" t="str">
        <f>IF(G301="","",SUMIFS(INP_EOMDATA!L$4:L$2503,INP_EOMDATA!$F$4:$F$2503,$A301))</f>
        <v/>
      </c>
      <c r="N301" s="391"/>
      <c r="O301" s="386" t="str">
        <f>IF(G301="","",SUMIFS(INP_EOMDATA!M$4:M$2503,INP_EOMDATA!$F$4:$F$2503,$A301))</f>
        <v/>
      </c>
      <c r="P301" s="387" t="str">
        <f>IF(G301="","",SUMIFS(INP_EOMDATA!N$4:N$2503,INP_EOMDATA!$F$4:$F$2503,$A301))</f>
        <v/>
      </c>
      <c r="Q301" s="387" t="str">
        <f>IF(G301="","",SUMIFS(INP_EOMDATA!O$4:O$2503,INP_EOMDATA!$F$4:$F$2503,$A301))</f>
        <v/>
      </c>
      <c r="R301" s="387" t="str">
        <f>IF(G301="","",SUMIFS(INP_EOMDATA!P$4:P$2503,INP_EOMDATA!$F$4:$F$2503,$A301))</f>
        <v/>
      </c>
      <c r="S301" s="387" t="str">
        <f>IF(G301="","",SUMIFS(INP_EOMDATA!Q$4:Q$2503,INP_EOMDATA!$F$4:$F$2503,$A301))</f>
        <v/>
      </c>
      <c r="T301" s="392" t="str">
        <f>IF(G301="","",SUMIFS(INP_EOMDATA!R$4:R$2503,INP_EOMDATA!$F$4:$F$2503,$A301))</f>
        <v/>
      </c>
      <c r="U301" s="386" t="str">
        <f>IF(G301="","",SUMIFS(INP_EOMDATA!S$4:S$2503,INP_EOMDATA!$F$4:$F$2503,$A301))</f>
        <v/>
      </c>
      <c r="V301" s="392" t="str">
        <f>IF(G301="","",SUMIFS(INP_EOMDATA!T$4:T$2503,INP_EOMDATA!$F$4:$F$2503,$A301))</f>
        <v/>
      </c>
      <c r="W301" s="387" t="str">
        <f>IF(G301="","",SUMIFS(INP_EOMDATA!U$4:U$2503,INP_EOMDATA!$F$4:$F$2503,$A301))</f>
        <v/>
      </c>
      <c r="X301" s="392" t="str">
        <f>IF(G301="","",SUMIFS(INP_EOMDATA!V$4:V$2503,INP_EOMDATA!$F$4:$F$2503,$A301))</f>
        <v/>
      </c>
      <c r="Y301" s="387" t="str">
        <f>IF(G301="","",SUMIFS(INP_EOMDATA!W$4:W$2503,INP_EOMDATA!$F$4:$F$2503,$A301))</f>
        <v/>
      </c>
      <c r="Z301" s="393" t="str">
        <f>IF(G301="","",SUMIFS(INP_EOMDATA!X$4:X$2503,INP_EOMDATA!$F$4:$F$2503,$A301))</f>
        <v/>
      </c>
      <c r="AA301" s="393" t="str">
        <f>IF(G301="","",SUMIFS(INP_EOMDATA!Y$4:Y$2503,INP_EOMDATA!$F$4:$F$2503,$A301))</f>
        <v/>
      </c>
      <c r="AB301" s="393" t="str">
        <f>IF(G301="","",SUMIFS(INP_EOMDATA!Z$4:Z$2503,INP_EOMDATA!$F$4:$F$2503,$A301))</f>
        <v/>
      </c>
      <c r="AC301" s="393" t="str">
        <f>IF(G301="","",SUMIFS(INP_EOMDATA!AA$4:AA$2503,INP_EOMDATA!$F$4:$F$2503,$A301))</f>
        <v/>
      </c>
      <c r="AD301" s="393" t="str">
        <f t="shared" si="85"/>
        <v/>
      </c>
      <c r="AE301" s="393" t="str">
        <f t="shared" si="86"/>
        <v/>
      </c>
      <c r="AF301" s="393" t="str">
        <f t="shared" si="87"/>
        <v/>
      </c>
      <c r="AG301" s="15"/>
    </row>
    <row r="302" spans="1:33" hidden="1" x14ac:dyDescent="0.35">
      <c r="A302" t="str">
        <f t="shared" si="84"/>
        <v>TrueCar-</v>
      </c>
      <c r="B302" t="str">
        <f t="shared" si="88"/>
        <v/>
      </c>
      <c r="C302" t="str">
        <f>IFERROR(VLOOKUP(G302,KEY!$D$6:$F$76,2,),"")</f>
        <v/>
      </c>
      <c r="D302" t="str">
        <f>IFERROR(VLOOKUP(G302,KEY!$D$6:$F$76,3,),"")</f>
        <v/>
      </c>
      <c r="E302" t="str">
        <f>IF(C302="","",B302&amp;"-"&amp;C302&amp;"-"&amp;COUNTIF(C$265:C302,C302))</f>
        <v/>
      </c>
      <c r="F302" t="str">
        <f>IF(D302="","",B302&amp;"-"&amp;D302&amp;"-"&amp;COUNTIF(D$265:D302,D302))</f>
        <v/>
      </c>
      <c r="H302" s="386" t="str">
        <f>IF(G302="","",SUMIFS(INP_EOMDATA!I$4:I$2503,INP_EOMDATA!$F$4:$F$2503,$A302))</f>
        <v/>
      </c>
      <c r="I302" s="387" t="str">
        <f>IF(G302="","",SUMIFS(INP_EOMDATA!J$4:J$2503,INP_EOMDATA!$F$4:$F$2503,$A302))</f>
        <v/>
      </c>
      <c r="J302" s="388"/>
      <c r="K302" s="389"/>
      <c r="L302" s="387" t="str">
        <f>IF(G302="","",SUMIFS(INP_EOMDATA!K$4:K$2503,INP_EOMDATA!$F$4:$F$2503,$A302))</f>
        <v/>
      </c>
      <c r="M302" s="390" t="str">
        <f>IF(G302="","",SUMIFS(INP_EOMDATA!L$4:L$2503,INP_EOMDATA!$F$4:$F$2503,$A302))</f>
        <v/>
      </c>
      <c r="N302" s="391"/>
      <c r="O302" s="386" t="str">
        <f>IF(G302="","",SUMIFS(INP_EOMDATA!M$4:M$2503,INP_EOMDATA!$F$4:$F$2503,$A302))</f>
        <v/>
      </c>
      <c r="P302" s="387" t="str">
        <f>IF(G302="","",SUMIFS(INP_EOMDATA!N$4:N$2503,INP_EOMDATA!$F$4:$F$2503,$A302))</f>
        <v/>
      </c>
      <c r="Q302" s="387" t="str">
        <f>IF(G302="","",SUMIFS(INP_EOMDATA!O$4:O$2503,INP_EOMDATA!$F$4:$F$2503,$A302))</f>
        <v/>
      </c>
      <c r="R302" s="387" t="str">
        <f>IF(G302="","",SUMIFS(INP_EOMDATA!P$4:P$2503,INP_EOMDATA!$F$4:$F$2503,$A302))</f>
        <v/>
      </c>
      <c r="S302" s="387" t="str">
        <f>IF(G302="","",SUMIFS(INP_EOMDATA!Q$4:Q$2503,INP_EOMDATA!$F$4:$F$2503,$A302))</f>
        <v/>
      </c>
      <c r="T302" s="392" t="str">
        <f>IF(G302="","",SUMIFS(INP_EOMDATA!R$4:R$2503,INP_EOMDATA!$F$4:$F$2503,$A302))</f>
        <v/>
      </c>
      <c r="U302" s="386" t="str">
        <f>IF(G302="","",SUMIFS(INP_EOMDATA!S$4:S$2503,INP_EOMDATA!$F$4:$F$2503,$A302))</f>
        <v/>
      </c>
      <c r="V302" s="392" t="str">
        <f>IF(G302="","",SUMIFS(INP_EOMDATA!T$4:T$2503,INP_EOMDATA!$F$4:$F$2503,$A302))</f>
        <v/>
      </c>
      <c r="W302" s="387" t="str">
        <f>IF(G302="","",SUMIFS(INP_EOMDATA!U$4:U$2503,INP_EOMDATA!$F$4:$F$2503,$A302))</f>
        <v/>
      </c>
      <c r="X302" s="392" t="str">
        <f>IF(G302="","",SUMIFS(INP_EOMDATA!V$4:V$2503,INP_EOMDATA!$F$4:$F$2503,$A302))</f>
        <v/>
      </c>
      <c r="Y302" s="387" t="str">
        <f>IF(G302="","",SUMIFS(INP_EOMDATA!W$4:W$2503,INP_EOMDATA!$F$4:$F$2503,$A302))</f>
        <v/>
      </c>
      <c r="Z302" s="393" t="str">
        <f>IF(G302="","",SUMIFS(INP_EOMDATA!X$4:X$2503,INP_EOMDATA!$F$4:$F$2503,$A302))</f>
        <v/>
      </c>
      <c r="AA302" s="393" t="str">
        <f>IF(G302="","",SUMIFS(INP_EOMDATA!Y$4:Y$2503,INP_EOMDATA!$F$4:$F$2503,$A302))</f>
        <v/>
      </c>
      <c r="AB302" s="393" t="str">
        <f>IF(G302="","",SUMIFS(INP_EOMDATA!Z$4:Z$2503,INP_EOMDATA!$F$4:$F$2503,$A302))</f>
        <v/>
      </c>
      <c r="AC302" s="393" t="str">
        <f>IF(G302="","",SUMIFS(INP_EOMDATA!AA$4:AA$2503,INP_EOMDATA!$F$4:$F$2503,$A302))</f>
        <v/>
      </c>
      <c r="AD302" s="393" t="str">
        <f t="shared" si="85"/>
        <v/>
      </c>
      <c r="AE302" s="393" t="str">
        <f t="shared" si="86"/>
        <v/>
      </c>
      <c r="AF302" s="393" t="str">
        <f t="shared" si="87"/>
        <v/>
      </c>
      <c r="AG302" s="15"/>
    </row>
    <row r="303" spans="1:33" hidden="1" x14ac:dyDescent="0.35">
      <c r="A303" t="str">
        <f t="shared" si="84"/>
        <v>TrueCar-</v>
      </c>
      <c r="B303" t="str">
        <f t="shared" si="88"/>
        <v/>
      </c>
      <c r="C303" t="str">
        <f>IFERROR(VLOOKUP(G303,KEY!$D$6:$F$76,2,),"")</f>
        <v/>
      </c>
      <c r="D303" t="str">
        <f>IFERROR(VLOOKUP(G303,KEY!$D$6:$F$76,3,),"")</f>
        <v/>
      </c>
      <c r="E303" t="str">
        <f>IF(C303="","",B303&amp;"-"&amp;C303&amp;"-"&amp;COUNTIF(C$265:C303,C303))</f>
        <v/>
      </c>
      <c r="F303" t="str">
        <f>IF(D303="","",B303&amp;"-"&amp;D303&amp;"-"&amp;COUNTIF(D$265:D303,D303))</f>
        <v/>
      </c>
      <c r="H303" s="386" t="str">
        <f>IF(G303="","",SUMIFS(INP_EOMDATA!I$4:I$2503,INP_EOMDATA!$F$4:$F$2503,$A303))</f>
        <v/>
      </c>
      <c r="I303" s="387" t="str">
        <f>IF(G303="","",SUMIFS(INP_EOMDATA!J$4:J$2503,INP_EOMDATA!$F$4:$F$2503,$A303))</f>
        <v/>
      </c>
      <c r="J303" s="388"/>
      <c r="K303" s="389"/>
      <c r="L303" s="387" t="str">
        <f>IF(G303="","",SUMIFS(INP_EOMDATA!K$4:K$2503,INP_EOMDATA!$F$4:$F$2503,$A303))</f>
        <v/>
      </c>
      <c r="M303" s="390" t="str">
        <f>IF(G303="","",SUMIFS(INP_EOMDATA!L$4:L$2503,INP_EOMDATA!$F$4:$F$2503,$A303))</f>
        <v/>
      </c>
      <c r="N303" s="391"/>
      <c r="O303" s="386" t="str">
        <f>IF(G303="","",SUMIFS(INP_EOMDATA!M$4:M$2503,INP_EOMDATA!$F$4:$F$2503,$A303))</f>
        <v/>
      </c>
      <c r="P303" s="387" t="str">
        <f>IF(G303="","",SUMIFS(INP_EOMDATA!N$4:N$2503,INP_EOMDATA!$F$4:$F$2503,$A303))</f>
        <v/>
      </c>
      <c r="Q303" s="387" t="str">
        <f>IF(G303="","",SUMIFS(INP_EOMDATA!O$4:O$2503,INP_EOMDATA!$F$4:$F$2503,$A303))</f>
        <v/>
      </c>
      <c r="R303" s="387" t="str">
        <f>IF(G303="","",SUMIFS(INP_EOMDATA!P$4:P$2503,INP_EOMDATA!$F$4:$F$2503,$A303))</f>
        <v/>
      </c>
      <c r="S303" s="387" t="str">
        <f>IF(G303="","",SUMIFS(INP_EOMDATA!Q$4:Q$2503,INP_EOMDATA!$F$4:$F$2503,$A303))</f>
        <v/>
      </c>
      <c r="T303" s="392" t="str">
        <f>IF(G303="","",SUMIFS(INP_EOMDATA!R$4:R$2503,INP_EOMDATA!$F$4:$F$2503,$A303))</f>
        <v/>
      </c>
      <c r="U303" s="386" t="str">
        <f>IF(G303="","",SUMIFS(INP_EOMDATA!S$4:S$2503,INP_EOMDATA!$F$4:$F$2503,$A303))</f>
        <v/>
      </c>
      <c r="V303" s="392" t="str">
        <f>IF(G303="","",SUMIFS(INP_EOMDATA!T$4:T$2503,INP_EOMDATA!$F$4:$F$2503,$A303))</f>
        <v/>
      </c>
      <c r="W303" s="387" t="str">
        <f>IF(G303="","",SUMIFS(INP_EOMDATA!U$4:U$2503,INP_EOMDATA!$F$4:$F$2503,$A303))</f>
        <v/>
      </c>
      <c r="X303" s="392" t="str">
        <f>IF(G303="","",SUMIFS(INP_EOMDATA!V$4:V$2503,INP_EOMDATA!$F$4:$F$2503,$A303))</f>
        <v/>
      </c>
      <c r="Y303" s="387" t="str">
        <f>IF(G303="","",SUMIFS(INP_EOMDATA!W$4:W$2503,INP_EOMDATA!$F$4:$F$2503,$A303))</f>
        <v/>
      </c>
      <c r="Z303" s="393" t="str">
        <f>IF(G303="","",SUMIFS(INP_EOMDATA!X$4:X$2503,INP_EOMDATA!$F$4:$F$2503,$A303))</f>
        <v/>
      </c>
      <c r="AA303" s="393" t="str">
        <f>IF(G303="","",SUMIFS(INP_EOMDATA!Y$4:Y$2503,INP_EOMDATA!$F$4:$F$2503,$A303))</f>
        <v/>
      </c>
      <c r="AB303" s="393" t="str">
        <f>IF(G303="","",SUMIFS(INP_EOMDATA!Z$4:Z$2503,INP_EOMDATA!$F$4:$F$2503,$A303))</f>
        <v/>
      </c>
      <c r="AC303" s="393" t="str">
        <f>IF(G303="","",SUMIFS(INP_EOMDATA!AA$4:AA$2503,INP_EOMDATA!$F$4:$F$2503,$A303))</f>
        <v/>
      </c>
      <c r="AD303" s="393" t="str">
        <f t="shared" si="85"/>
        <v/>
      </c>
      <c r="AE303" s="393" t="str">
        <f t="shared" si="86"/>
        <v/>
      </c>
      <c r="AF303" s="393" t="str">
        <f t="shared" si="87"/>
        <v/>
      </c>
      <c r="AG303" s="15"/>
    </row>
    <row r="304" spans="1:33" hidden="1" x14ac:dyDescent="0.35">
      <c r="A304" t="str">
        <f t="shared" si="84"/>
        <v>TrueCar-</v>
      </c>
      <c r="B304" t="str">
        <f t="shared" si="88"/>
        <v/>
      </c>
      <c r="C304" t="str">
        <f>IFERROR(VLOOKUP(G304,KEY!$D$6:$F$76,2,),"")</f>
        <v/>
      </c>
      <c r="D304" t="str">
        <f>IFERROR(VLOOKUP(G304,KEY!$D$6:$F$76,3,),"")</f>
        <v/>
      </c>
      <c r="E304" t="str">
        <f>IF(C304="","",B304&amp;"-"&amp;C304&amp;"-"&amp;COUNTIF(C$265:C304,C304))</f>
        <v/>
      </c>
      <c r="F304" t="str">
        <f>IF(D304="","",B304&amp;"-"&amp;D304&amp;"-"&amp;COUNTIF(D$265:D304,D304))</f>
        <v/>
      </c>
      <c r="H304" s="386" t="str">
        <f>IF(G304="","",SUMIFS(INP_EOMDATA!I$4:I$2503,INP_EOMDATA!$F$4:$F$2503,$A304))</f>
        <v/>
      </c>
      <c r="I304" s="387" t="str">
        <f>IF(G304="","",SUMIFS(INP_EOMDATA!J$4:J$2503,INP_EOMDATA!$F$4:$F$2503,$A304))</f>
        <v/>
      </c>
      <c r="J304" s="388"/>
      <c r="K304" s="389"/>
      <c r="L304" s="387" t="str">
        <f>IF(G304="","",SUMIFS(INP_EOMDATA!K$4:K$2503,INP_EOMDATA!$F$4:$F$2503,$A304))</f>
        <v/>
      </c>
      <c r="M304" s="390" t="str">
        <f>IF(G304="","",SUMIFS(INP_EOMDATA!L$4:L$2503,INP_EOMDATA!$F$4:$F$2503,$A304))</f>
        <v/>
      </c>
      <c r="N304" s="391"/>
      <c r="O304" s="386" t="str">
        <f>IF(G304="","",SUMIFS(INP_EOMDATA!M$4:M$2503,INP_EOMDATA!$F$4:$F$2503,$A304))</f>
        <v/>
      </c>
      <c r="P304" s="387" t="str">
        <f>IF(G304="","",SUMIFS(INP_EOMDATA!N$4:N$2503,INP_EOMDATA!$F$4:$F$2503,$A304))</f>
        <v/>
      </c>
      <c r="Q304" s="387" t="str">
        <f>IF(G304="","",SUMIFS(INP_EOMDATA!O$4:O$2503,INP_EOMDATA!$F$4:$F$2503,$A304))</f>
        <v/>
      </c>
      <c r="R304" s="387" t="str">
        <f>IF(G304="","",SUMIFS(INP_EOMDATA!P$4:P$2503,INP_EOMDATA!$F$4:$F$2503,$A304))</f>
        <v/>
      </c>
      <c r="S304" s="387" t="str">
        <f>IF(G304="","",SUMIFS(INP_EOMDATA!Q$4:Q$2503,INP_EOMDATA!$F$4:$F$2503,$A304))</f>
        <v/>
      </c>
      <c r="T304" s="392" t="str">
        <f>IF(G304="","",SUMIFS(INP_EOMDATA!R$4:R$2503,INP_EOMDATA!$F$4:$F$2503,$A304))</f>
        <v/>
      </c>
      <c r="U304" s="386" t="str">
        <f>IF(G304="","",SUMIFS(INP_EOMDATA!S$4:S$2503,INP_EOMDATA!$F$4:$F$2503,$A304))</f>
        <v/>
      </c>
      <c r="V304" s="392" t="str">
        <f>IF(G304="","",SUMIFS(INP_EOMDATA!T$4:T$2503,INP_EOMDATA!$F$4:$F$2503,$A304))</f>
        <v/>
      </c>
      <c r="W304" s="387" t="str">
        <f>IF(G304="","",SUMIFS(INP_EOMDATA!U$4:U$2503,INP_EOMDATA!$F$4:$F$2503,$A304))</f>
        <v/>
      </c>
      <c r="X304" s="392" t="str">
        <f>IF(G304="","",SUMIFS(INP_EOMDATA!V$4:V$2503,INP_EOMDATA!$F$4:$F$2503,$A304))</f>
        <v/>
      </c>
      <c r="Y304" s="387" t="str">
        <f>IF(G304="","",SUMIFS(INP_EOMDATA!W$4:W$2503,INP_EOMDATA!$F$4:$F$2503,$A304))</f>
        <v/>
      </c>
      <c r="Z304" s="393" t="str">
        <f>IF(G304="","",SUMIFS(INP_EOMDATA!X$4:X$2503,INP_EOMDATA!$F$4:$F$2503,$A304))</f>
        <v/>
      </c>
      <c r="AA304" s="393" t="str">
        <f>IF(G304="","",SUMIFS(INP_EOMDATA!Y$4:Y$2503,INP_EOMDATA!$F$4:$F$2503,$A304))</f>
        <v/>
      </c>
      <c r="AB304" s="393" t="str">
        <f>IF(G304="","",SUMIFS(INP_EOMDATA!Z$4:Z$2503,INP_EOMDATA!$F$4:$F$2503,$A304))</f>
        <v/>
      </c>
      <c r="AC304" s="393" t="str">
        <f>IF(G304="","",SUMIFS(INP_EOMDATA!AA$4:AA$2503,INP_EOMDATA!$F$4:$F$2503,$A304))</f>
        <v/>
      </c>
      <c r="AD304" s="393" t="str">
        <f t="shared" si="85"/>
        <v/>
      </c>
      <c r="AE304" s="393" t="str">
        <f t="shared" si="86"/>
        <v/>
      </c>
      <c r="AF304" s="393" t="str">
        <f t="shared" si="87"/>
        <v/>
      </c>
      <c r="AG304" s="15"/>
    </row>
    <row r="305" spans="1:48" hidden="1" x14ac:dyDescent="0.35">
      <c r="A305" t="str">
        <f t="shared" si="84"/>
        <v>TrueCar-</v>
      </c>
      <c r="B305" t="str">
        <f t="shared" si="88"/>
        <v/>
      </c>
      <c r="C305" t="str">
        <f>IFERROR(VLOOKUP(G305,KEY!$D$6:$F$76,2,),"")</f>
        <v/>
      </c>
      <c r="D305" t="str">
        <f>IFERROR(VLOOKUP(G305,KEY!$D$6:$F$76,3,),"")</f>
        <v/>
      </c>
      <c r="E305" t="str">
        <f>IF(C305="","",B305&amp;"-"&amp;C305&amp;"-"&amp;COUNTIF(C$265:C305,C305))</f>
        <v/>
      </c>
      <c r="F305" t="str">
        <f>IF(D305="","",B305&amp;"-"&amp;D305&amp;"-"&amp;COUNTIF(D$265:D305,D305))</f>
        <v/>
      </c>
      <c r="H305" s="386" t="str">
        <f>IF(G305="","",SUMIFS(INP_EOMDATA!I$4:I$2503,INP_EOMDATA!$F$4:$F$2503,$A305))</f>
        <v/>
      </c>
      <c r="I305" s="387" t="str">
        <f>IF(G305="","",SUMIFS(INP_EOMDATA!J$4:J$2503,INP_EOMDATA!$F$4:$F$2503,$A305))</f>
        <v/>
      </c>
      <c r="J305" s="388"/>
      <c r="K305" s="389"/>
      <c r="L305" s="387" t="str">
        <f>IF(G305="","",SUMIFS(INP_EOMDATA!K$4:K$2503,INP_EOMDATA!$F$4:$F$2503,$A305))</f>
        <v/>
      </c>
      <c r="M305" s="390" t="str">
        <f>IF(G305="","",SUMIFS(INP_EOMDATA!L$4:L$2503,INP_EOMDATA!$F$4:$F$2503,$A305))</f>
        <v/>
      </c>
      <c r="N305" s="391"/>
      <c r="O305" s="386" t="str">
        <f>IF(G305="","",SUMIFS(INP_EOMDATA!M$4:M$2503,INP_EOMDATA!$F$4:$F$2503,$A305))</f>
        <v/>
      </c>
      <c r="P305" s="387" t="str">
        <f>IF(G305="","",SUMIFS(INP_EOMDATA!N$4:N$2503,INP_EOMDATA!$F$4:$F$2503,$A305))</f>
        <v/>
      </c>
      <c r="Q305" s="387" t="str">
        <f>IF(G305="","",SUMIFS(INP_EOMDATA!O$4:O$2503,INP_EOMDATA!$F$4:$F$2503,$A305))</f>
        <v/>
      </c>
      <c r="R305" s="387" t="str">
        <f>IF(G305="","",SUMIFS(INP_EOMDATA!P$4:P$2503,INP_EOMDATA!$F$4:$F$2503,$A305))</f>
        <v/>
      </c>
      <c r="S305" s="387" t="str">
        <f>IF(G305="","",SUMIFS(INP_EOMDATA!Q$4:Q$2503,INP_EOMDATA!$F$4:$F$2503,$A305))</f>
        <v/>
      </c>
      <c r="T305" s="392" t="str">
        <f>IF(G305="","",SUMIFS(INP_EOMDATA!R$4:R$2503,INP_EOMDATA!$F$4:$F$2503,$A305))</f>
        <v/>
      </c>
      <c r="U305" s="386" t="str">
        <f>IF(G305="","",SUMIFS(INP_EOMDATA!S$4:S$2503,INP_EOMDATA!$F$4:$F$2503,$A305))</f>
        <v/>
      </c>
      <c r="V305" s="392" t="str">
        <f>IF(G305="","",SUMIFS(INP_EOMDATA!T$4:T$2503,INP_EOMDATA!$F$4:$F$2503,$A305))</f>
        <v/>
      </c>
      <c r="W305" s="387" t="str">
        <f>IF(G305="","",SUMIFS(INP_EOMDATA!U$4:U$2503,INP_EOMDATA!$F$4:$F$2503,$A305))</f>
        <v/>
      </c>
      <c r="X305" s="392" t="str">
        <f>IF(G305="","",SUMIFS(INP_EOMDATA!V$4:V$2503,INP_EOMDATA!$F$4:$F$2503,$A305))</f>
        <v/>
      </c>
      <c r="Y305" s="387" t="str">
        <f>IF(G305="","",SUMIFS(INP_EOMDATA!W$4:W$2503,INP_EOMDATA!$F$4:$F$2503,$A305))</f>
        <v/>
      </c>
      <c r="Z305" s="393" t="str">
        <f>IF(G305="","",SUMIFS(INP_EOMDATA!X$4:X$2503,INP_EOMDATA!$F$4:$F$2503,$A305))</f>
        <v/>
      </c>
      <c r="AA305" s="393" t="str">
        <f>IF(G305="","",SUMIFS(INP_EOMDATA!Y$4:Y$2503,INP_EOMDATA!$F$4:$F$2503,$A305))</f>
        <v/>
      </c>
      <c r="AB305" s="393" t="str">
        <f>IF(G305="","",SUMIFS(INP_EOMDATA!Z$4:Z$2503,INP_EOMDATA!$F$4:$F$2503,$A305))</f>
        <v/>
      </c>
      <c r="AC305" s="393" t="str">
        <f>IF(G305="","",SUMIFS(INP_EOMDATA!AA$4:AA$2503,INP_EOMDATA!$F$4:$F$2503,$A305))</f>
        <v/>
      </c>
      <c r="AD305" s="393" t="str">
        <f t="shared" si="85"/>
        <v/>
      </c>
      <c r="AE305" s="393" t="str">
        <f t="shared" si="86"/>
        <v/>
      </c>
      <c r="AF305" s="393" t="str">
        <f t="shared" si="87"/>
        <v/>
      </c>
      <c r="AG305" s="15"/>
    </row>
    <row r="306" spans="1:48" hidden="1" x14ac:dyDescent="0.35">
      <c r="A306" t="str">
        <f t="shared" si="84"/>
        <v>TrueCar-</v>
      </c>
      <c r="B306" t="str">
        <f t="shared" si="88"/>
        <v/>
      </c>
      <c r="C306" t="str">
        <f>IFERROR(VLOOKUP(G306,KEY!$D$6:$F$76,2,),"")</f>
        <v/>
      </c>
      <c r="D306" t="str">
        <f>IFERROR(VLOOKUP(G306,KEY!$D$6:$F$76,3,),"")</f>
        <v/>
      </c>
      <c r="E306" t="str">
        <f>IF(C306="","",B306&amp;"-"&amp;C306&amp;"-"&amp;COUNTIF(C$265:C306,C306))</f>
        <v/>
      </c>
      <c r="F306" t="str">
        <f>IF(D306="","",B306&amp;"-"&amp;D306&amp;"-"&amp;COUNTIF(D$265:D306,D306))</f>
        <v/>
      </c>
      <c r="H306" s="386" t="str">
        <f>IF(G306="","",SUMIFS(INP_EOMDATA!I$4:I$2503,INP_EOMDATA!$F$4:$F$2503,$A306))</f>
        <v/>
      </c>
      <c r="I306" s="387" t="str">
        <f>IF(G306="","",SUMIFS(INP_EOMDATA!J$4:J$2503,INP_EOMDATA!$F$4:$F$2503,$A306))</f>
        <v/>
      </c>
      <c r="J306" s="388"/>
      <c r="K306" s="389"/>
      <c r="L306" s="387" t="str">
        <f>IF(G306="","",SUMIFS(INP_EOMDATA!K$4:K$2503,INP_EOMDATA!$F$4:$F$2503,$A306))</f>
        <v/>
      </c>
      <c r="M306" s="390" t="str">
        <f>IF(G306="","",SUMIFS(INP_EOMDATA!L$4:L$2503,INP_EOMDATA!$F$4:$F$2503,$A306))</f>
        <v/>
      </c>
      <c r="N306" s="391"/>
      <c r="O306" s="386" t="str">
        <f>IF(G306="","",SUMIFS(INP_EOMDATA!M$4:M$2503,INP_EOMDATA!$F$4:$F$2503,$A306))</f>
        <v/>
      </c>
      <c r="P306" s="387" t="str">
        <f>IF(G306="","",SUMIFS(INP_EOMDATA!N$4:N$2503,INP_EOMDATA!$F$4:$F$2503,$A306))</f>
        <v/>
      </c>
      <c r="Q306" s="387" t="str">
        <f>IF(G306="","",SUMIFS(INP_EOMDATA!O$4:O$2503,INP_EOMDATA!$F$4:$F$2503,$A306))</f>
        <v/>
      </c>
      <c r="R306" s="387" t="str">
        <f>IF(G306="","",SUMIFS(INP_EOMDATA!P$4:P$2503,INP_EOMDATA!$F$4:$F$2503,$A306))</f>
        <v/>
      </c>
      <c r="S306" s="387" t="str">
        <f>IF(G306="","",SUMIFS(INP_EOMDATA!Q$4:Q$2503,INP_EOMDATA!$F$4:$F$2503,$A306))</f>
        <v/>
      </c>
      <c r="T306" s="392" t="str">
        <f>IF(G306="","",SUMIFS(INP_EOMDATA!R$4:R$2503,INP_EOMDATA!$F$4:$F$2503,$A306))</f>
        <v/>
      </c>
      <c r="U306" s="386" t="str">
        <f>IF(G306="","",SUMIFS(INP_EOMDATA!S$4:S$2503,INP_EOMDATA!$F$4:$F$2503,$A306))</f>
        <v/>
      </c>
      <c r="V306" s="392" t="str">
        <f>IF(G306="","",SUMIFS(INP_EOMDATA!T$4:T$2503,INP_EOMDATA!$F$4:$F$2503,$A306))</f>
        <v/>
      </c>
      <c r="W306" s="387" t="str">
        <f>IF(G306="","",SUMIFS(INP_EOMDATA!U$4:U$2503,INP_EOMDATA!$F$4:$F$2503,$A306))</f>
        <v/>
      </c>
      <c r="X306" s="392" t="str">
        <f>IF(G306="","",SUMIFS(INP_EOMDATA!V$4:V$2503,INP_EOMDATA!$F$4:$F$2503,$A306))</f>
        <v/>
      </c>
      <c r="Y306" s="387" t="str">
        <f>IF(G306="","",SUMIFS(INP_EOMDATA!W$4:W$2503,INP_EOMDATA!$F$4:$F$2503,$A306))</f>
        <v/>
      </c>
      <c r="Z306" s="393" t="str">
        <f>IF(G306="","",SUMIFS(INP_EOMDATA!X$4:X$2503,INP_EOMDATA!$F$4:$F$2503,$A306))</f>
        <v/>
      </c>
      <c r="AA306" s="393" t="str">
        <f>IF(G306="","",SUMIFS(INP_EOMDATA!Y$4:Y$2503,INP_EOMDATA!$F$4:$F$2503,$A306))</f>
        <v/>
      </c>
      <c r="AB306" s="393" t="str">
        <f>IF(G306="","",SUMIFS(INP_EOMDATA!Z$4:Z$2503,INP_EOMDATA!$F$4:$F$2503,$A306))</f>
        <v/>
      </c>
      <c r="AC306" s="393" t="str">
        <f>IF(G306="","",SUMIFS(INP_EOMDATA!AA$4:AA$2503,INP_EOMDATA!$F$4:$F$2503,$A306))</f>
        <v/>
      </c>
      <c r="AD306" s="393" t="str">
        <f t="shared" si="85"/>
        <v/>
      </c>
      <c r="AE306" s="393" t="str">
        <f t="shared" si="86"/>
        <v/>
      </c>
      <c r="AF306" s="393" t="str">
        <f t="shared" si="87"/>
        <v/>
      </c>
      <c r="AG306" s="15"/>
    </row>
    <row r="307" spans="1:48" hidden="1" x14ac:dyDescent="0.35">
      <c r="A307" t="str">
        <f t="shared" si="84"/>
        <v>TrueCar-</v>
      </c>
      <c r="B307" t="str">
        <f t="shared" si="88"/>
        <v/>
      </c>
      <c r="C307" t="str">
        <f>IFERROR(VLOOKUP(G307,KEY!$D$6:$F$76,2,),"")</f>
        <v/>
      </c>
      <c r="D307" t="str">
        <f>IFERROR(VLOOKUP(G307,KEY!$D$6:$F$76,3,),"")</f>
        <v/>
      </c>
      <c r="E307" t="str">
        <f>IF(C307="","",B307&amp;"-"&amp;C307&amp;"-"&amp;COUNTIF(C$265:C307,C307))</f>
        <v/>
      </c>
      <c r="F307" t="str">
        <f>IF(D307="","",B307&amp;"-"&amp;D307&amp;"-"&amp;COUNTIF(D$265:D307,D307))</f>
        <v/>
      </c>
      <c r="H307" s="386" t="str">
        <f>IF(G307="","",SUMIFS(INP_EOMDATA!I$4:I$2503,INP_EOMDATA!$F$4:$F$2503,$A307))</f>
        <v/>
      </c>
      <c r="I307" s="387" t="str">
        <f>IF(G307="","",SUMIFS(INP_EOMDATA!J$4:J$2503,INP_EOMDATA!$F$4:$F$2503,$A307))</f>
        <v/>
      </c>
      <c r="J307" s="388"/>
      <c r="K307" s="389"/>
      <c r="L307" s="387" t="str">
        <f>IF(G307="","",SUMIFS(INP_EOMDATA!K$4:K$2503,INP_EOMDATA!$F$4:$F$2503,$A307))</f>
        <v/>
      </c>
      <c r="M307" s="390" t="str">
        <f>IF(G307="","",SUMIFS(INP_EOMDATA!L$4:L$2503,INP_EOMDATA!$F$4:$F$2503,$A307))</f>
        <v/>
      </c>
      <c r="N307" s="391"/>
      <c r="O307" s="386" t="str">
        <f>IF(G307="","",SUMIFS(INP_EOMDATA!M$4:M$2503,INP_EOMDATA!$F$4:$F$2503,$A307))</f>
        <v/>
      </c>
      <c r="P307" s="387" t="str">
        <f>IF(G307="","",SUMIFS(INP_EOMDATA!N$4:N$2503,INP_EOMDATA!$F$4:$F$2503,$A307))</f>
        <v/>
      </c>
      <c r="Q307" s="387" t="str">
        <f>IF(G307="","",SUMIFS(INP_EOMDATA!O$4:O$2503,INP_EOMDATA!$F$4:$F$2503,$A307))</f>
        <v/>
      </c>
      <c r="R307" s="387" t="str">
        <f>IF(G307="","",SUMIFS(INP_EOMDATA!P$4:P$2503,INP_EOMDATA!$F$4:$F$2503,$A307))</f>
        <v/>
      </c>
      <c r="S307" s="387" t="str">
        <f>IF(G307="","",SUMIFS(INP_EOMDATA!Q$4:Q$2503,INP_EOMDATA!$F$4:$F$2503,$A307))</f>
        <v/>
      </c>
      <c r="T307" s="392" t="str">
        <f>IF(G307="","",SUMIFS(INP_EOMDATA!R$4:R$2503,INP_EOMDATA!$F$4:$F$2503,$A307))</f>
        <v/>
      </c>
      <c r="U307" s="386" t="str">
        <f>IF(G307="","",SUMIFS(INP_EOMDATA!S$4:S$2503,INP_EOMDATA!$F$4:$F$2503,$A307))</f>
        <v/>
      </c>
      <c r="V307" s="392" t="str">
        <f>IF(G307="","",SUMIFS(INP_EOMDATA!T$4:T$2503,INP_EOMDATA!$F$4:$F$2503,$A307))</f>
        <v/>
      </c>
      <c r="W307" s="387" t="str">
        <f>IF(G307="","",SUMIFS(INP_EOMDATA!U$4:U$2503,INP_EOMDATA!$F$4:$F$2503,$A307))</f>
        <v/>
      </c>
      <c r="X307" s="392" t="str">
        <f>IF(G307="","",SUMIFS(INP_EOMDATA!V$4:V$2503,INP_EOMDATA!$F$4:$F$2503,$A307))</f>
        <v/>
      </c>
      <c r="Y307" s="387" t="str">
        <f>IF(G307="","",SUMIFS(INP_EOMDATA!W$4:W$2503,INP_EOMDATA!$F$4:$F$2503,$A307))</f>
        <v/>
      </c>
      <c r="Z307" s="393" t="str">
        <f>IF(G307="","",SUMIFS(INP_EOMDATA!X$4:X$2503,INP_EOMDATA!$F$4:$F$2503,$A307))</f>
        <v/>
      </c>
      <c r="AA307" s="393" t="str">
        <f>IF(G307="","",SUMIFS(INP_EOMDATA!Y$4:Y$2503,INP_EOMDATA!$F$4:$F$2503,$A307))</f>
        <v/>
      </c>
      <c r="AB307" s="393" t="str">
        <f>IF(G307="","",SUMIFS(INP_EOMDATA!Z$4:Z$2503,INP_EOMDATA!$F$4:$F$2503,$A307))</f>
        <v/>
      </c>
      <c r="AC307" s="393" t="str">
        <f>IF(G307="","",SUMIFS(INP_EOMDATA!AA$4:AA$2503,INP_EOMDATA!$F$4:$F$2503,$A307))</f>
        <v/>
      </c>
      <c r="AD307" s="393" t="str">
        <f t="shared" si="85"/>
        <v/>
      </c>
      <c r="AE307" s="393" t="str">
        <f t="shared" si="86"/>
        <v/>
      </c>
      <c r="AF307" s="393" t="str">
        <f t="shared" si="87"/>
        <v/>
      </c>
      <c r="AG307" s="15"/>
    </row>
    <row r="308" spans="1:48" hidden="1" x14ac:dyDescent="0.35">
      <c r="A308" t="str">
        <f t="shared" si="84"/>
        <v>TrueCar-</v>
      </c>
      <c r="B308" t="str">
        <f t="shared" si="88"/>
        <v/>
      </c>
      <c r="C308" t="str">
        <f>IFERROR(VLOOKUP(G308,KEY!$D$6:$F$76,2,),"")</f>
        <v/>
      </c>
      <c r="D308" t="str">
        <f>IFERROR(VLOOKUP(G308,KEY!$D$6:$F$76,3,),"")</f>
        <v/>
      </c>
      <c r="E308" t="str">
        <f>IF(C308="","",B308&amp;"-"&amp;C308&amp;"-"&amp;COUNTIF(C$265:C308,C308))</f>
        <v/>
      </c>
      <c r="F308" t="str">
        <f>IF(D308="","",B308&amp;"-"&amp;D308&amp;"-"&amp;COUNTIF(D$265:D308,D308))</f>
        <v/>
      </c>
      <c r="H308" s="386" t="str">
        <f>IF(G308="","",SUMIFS(INP_EOMDATA!I$4:I$2503,INP_EOMDATA!$F$4:$F$2503,$A308))</f>
        <v/>
      </c>
      <c r="I308" s="387" t="str">
        <f>IF(G308="","",SUMIFS(INP_EOMDATA!J$4:J$2503,INP_EOMDATA!$F$4:$F$2503,$A308))</f>
        <v/>
      </c>
      <c r="J308" s="388"/>
      <c r="K308" s="389"/>
      <c r="L308" s="387" t="str">
        <f>IF(G308="","",SUMIFS(INP_EOMDATA!K$4:K$2503,INP_EOMDATA!$F$4:$F$2503,$A308))</f>
        <v/>
      </c>
      <c r="M308" s="390" t="str">
        <f>IF(G308="","",SUMIFS(INP_EOMDATA!L$4:L$2503,INP_EOMDATA!$F$4:$F$2503,$A308))</f>
        <v/>
      </c>
      <c r="N308" s="391"/>
      <c r="O308" s="386" t="str">
        <f>IF(G308="","",SUMIFS(INP_EOMDATA!M$4:M$2503,INP_EOMDATA!$F$4:$F$2503,$A308))</f>
        <v/>
      </c>
      <c r="P308" s="387" t="str">
        <f>IF(G308="","",SUMIFS(INP_EOMDATA!N$4:N$2503,INP_EOMDATA!$F$4:$F$2503,$A308))</f>
        <v/>
      </c>
      <c r="Q308" s="387" t="str">
        <f>IF(G308="","",SUMIFS(INP_EOMDATA!O$4:O$2503,INP_EOMDATA!$F$4:$F$2503,$A308))</f>
        <v/>
      </c>
      <c r="R308" s="387" t="str">
        <f>IF(G308="","",SUMIFS(INP_EOMDATA!P$4:P$2503,INP_EOMDATA!$F$4:$F$2503,$A308))</f>
        <v/>
      </c>
      <c r="S308" s="387" t="str">
        <f>IF(G308="","",SUMIFS(INP_EOMDATA!Q$4:Q$2503,INP_EOMDATA!$F$4:$F$2503,$A308))</f>
        <v/>
      </c>
      <c r="T308" s="392" t="str">
        <f>IF(G308="","",SUMIFS(INP_EOMDATA!R$4:R$2503,INP_EOMDATA!$F$4:$F$2503,$A308))</f>
        <v/>
      </c>
      <c r="U308" s="386" t="str">
        <f>IF(G308="","",SUMIFS(INP_EOMDATA!S$4:S$2503,INP_EOMDATA!$F$4:$F$2503,$A308))</f>
        <v/>
      </c>
      <c r="V308" s="392" t="str">
        <f>IF(G308="","",SUMIFS(INP_EOMDATA!T$4:T$2503,INP_EOMDATA!$F$4:$F$2503,$A308))</f>
        <v/>
      </c>
      <c r="W308" s="387" t="str">
        <f>IF(G308="","",SUMIFS(INP_EOMDATA!U$4:U$2503,INP_EOMDATA!$F$4:$F$2503,$A308))</f>
        <v/>
      </c>
      <c r="X308" s="392" t="str">
        <f>IF(G308="","",SUMIFS(INP_EOMDATA!V$4:V$2503,INP_EOMDATA!$F$4:$F$2503,$A308))</f>
        <v/>
      </c>
      <c r="Y308" s="387" t="str">
        <f>IF(G308="","",SUMIFS(INP_EOMDATA!W$4:W$2503,INP_EOMDATA!$F$4:$F$2503,$A308))</f>
        <v/>
      </c>
      <c r="Z308" s="393" t="str">
        <f>IF(G308="","",SUMIFS(INP_EOMDATA!X$4:X$2503,INP_EOMDATA!$F$4:$F$2503,$A308))</f>
        <v/>
      </c>
      <c r="AA308" s="393" t="str">
        <f>IF(G308="","",SUMIFS(INP_EOMDATA!Y$4:Y$2503,INP_EOMDATA!$F$4:$F$2503,$A308))</f>
        <v/>
      </c>
      <c r="AB308" s="393" t="str">
        <f>IF(G308="","",SUMIFS(INP_EOMDATA!Z$4:Z$2503,INP_EOMDATA!$F$4:$F$2503,$A308))</f>
        <v/>
      </c>
      <c r="AC308" s="393" t="str">
        <f>IF(G308="","",SUMIFS(INP_EOMDATA!AA$4:AA$2503,INP_EOMDATA!$F$4:$F$2503,$A308))</f>
        <v/>
      </c>
      <c r="AD308" s="393" t="str">
        <f t="shared" si="85"/>
        <v/>
      </c>
      <c r="AE308" s="393" t="str">
        <f t="shared" si="86"/>
        <v/>
      </c>
      <c r="AF308" s="393" t="str">
        <f t="shared" si="87"/>
        <v/>
      </c>
      <c r="AG308" s="15"/>
    </row>
    <row r="309" spans="1:48" hidden="1" x14ac:dyDescent="0.35">
      <c r="A309" t="str">
        <f t="shared" si="84"/>
        <v>TrueCar-</v>
      </c>
      <c r="B309" t="str">
        <f t="shared" si="88"/>
        <v/>
      </c>
      <c r="C309" t="str">
        <f>IFERROR(VLOOKUP(G309,KEY!$D$6:$F$76,2,),"")</f>
        <v/>
      </c>
      <c r="D309" t="str">
        <f>IFERROR(VLOOKUP(G309,KEY!$D$6:$F$76,3,),"")</f>
        <v/>
      </c>
      <c r="E309" t="str">
        <f>IF(C309="","",B309&amp;"-"&amp;C309&amp;"-"&amp;COUNTIF(C$265:C309,C309))</f>
        <v/>
      </c>
      <c r="F309" t="str">
        <f>IF(D309="","",B309&amp;"-"&amp;D309&amp;"-"&amp;COUNTIF(D$265:D309,D309))</f>
        <v/>
      </c>
      <c r="H309" s="386" t="str">
        <f>IF(G309="","",SUMIFS(INP_EOMDATA!I$4:I$2503,INP_EOMDATA!$F$4:$F$2503,$A309))</f>
        <v/>
      </c>
      <c r="I309" s="387" t="str">
        <f>IF(G309="","",SUMIFS(INP_EOMDATA!J$4:J$2503,INP_EOMDATA!$F$4:$F$2503,$A309))</f>
        <v/>
      </c>
      <c r="J309" s="388"/>
      <c r="K309" s="389"/>
      <c r="L309" s="387" t="str">
        <f>IF(G309="","",SUMIFS(INP_EOMDATA!K$4:K$2503,INP_EOMDATA!$F$4:$F$2503,$A309))</f>
        <v/>
      </c>
      <c r="M309" s="390" t="str">
        <f>IF(G309="","",SUMIFS(INP_EOMDATA!L$4:L$2503,INP_EOMDATA!$F$4:$F$2503,$A309))</f>
        <v/>
      </c>
      <c r="N309" s="391"/>
      <c r="O309" s="386" t="str">
        <f>IF(G309="","",SUMIFS(INP_EOMDATA!M$4:M$2503,INP_EOMDATA!$F$4:$F$2503,$A309))</f>
        <v/>
      </c>
      <c r="P309" s="387" t="str">
        <f>IF(G309="","",SUMIFS(INP_EOMDATA!N$4:N$2503,INP_EOMDATA!$F$4:$F$2503,$A309))</f>
        <v/>
      </c>
      <c r="Q309" s="387" t="str">
        <f>IF(G309="","",SUMIFS(INP_EOMDATA!O$4:O$2503,INP_EOMDATA!$F$4:$F$2503,$A309))</f>
        <v/>
      </c>
      <c r="R309" s="387" t="str">
        <f>IF(G309="","",SUMIFS(INP_EOMDATA!P$4:P$2503,INP_EOMDATA!$F$4:$F$2503,$A309))</f>
        <v/>
      </c>
      <c r="S309" s="387" t="str">
        <f>IF(G309="","",SUMIFS(INP_EOMDATA!Q$4:Q$2503,INP_EOMDATA!$F$4:$F$2503,$A309))</f>
        <v/>
      </c>
      <c r="T309" s="392" t="str">
        <f>IF(G309="","",SUMIFS(INP_EOMDATA!R$4:R$2503,INP_EOMDATA!$F$4:$F$2503,$A309))</f>
        <v/>
      </c>
      <c r="U309" s="386" t="str">
        <f>IF(G309="","",SUMIFS(INP_EOMDATA!S$4:S$2503,INP_EOMDATA!$F$4:$F$2503,$A309))</f>
        <v/>
      </c>
      <c r="V309" s="392" t="str">
        <f>IF(G309="","",SUMIFS(INP_EOMDATA!T$4:T$2503,INP_EOMDATA!$F$4:$F$2503,$A309))</f>
        <v/>
      </c>
      <c r="W309" s="387" t="str">
        <f>IF(G309="","",SUMIFS(INP_EOMDATA!U$4:U$2503,INP_EOMDATA!$F$4:$F$2503,$A309))</f>
        <v/>
      </c>
      <c r="X309" s="392" t="str">
        <f>IF(G309="","",SUMIFS(INP_EOMDATA!V$4:V$2503,INP_EOMDATA!$F$4:$F$2503,$A309))</f>
        <v/>
      </c>
      <c r="Y309" s="387" t="str">
        <f>IF(G309="","",SUMIFS(INP_EOMDATA!W$4:W$2503,INP_EOMDATA!$F$4:$F$2503,$A309))</f>
        <v/>
      </c>
      <c r="Z309" s="393" t="str">
        <f>IF(G309="","",SUMIFS(INP_EOMDATA!X$4:X$2503,INP_EOMDATA!$F$4:$F$2503,$A309))</f>
        <v/>
      </c>
      <c r="AA309" s="393" t="str">
        <f>IF(G309="","",SUMIFS(INP_EOMDATA!Y$4:Y$2503,INP_EOMDATA!$F$4:$F$2503,$A309))</f>
        <v/>
      </c>
      <c r="AB309" s="393" t="str">
        <f>IF(G309="","",SUMIFS(INP_EOMDATA!Z$4:Z$2503,INP_EOMDATA!$F$4:$F$2503,$A309))</f>
        <v/>
      </c>
      <c r="AC309" s="393" t="str">
        <f>IF(G309="","",SUMIFS(INP_EOMDATA!AA$4:AA$2503,INP_EOMDATA!$F$4:$F$2503,$A309))</f>
        <v/>
      </c>
      <c r="AD309" s="393" t="str">
        <f t="shared" si="85"/>
        <v/>
      </c>
      <c r="AE309" s="393" t="str">
        <f t="shared" si="86"/>
        <v/>
      </c>
      <c r="AF309" s="393" t="str">
        <f t="shared" si="87"/>
        <v/>
      </c>
      <c r="AG309" s="15"/>
    </row>
    <row r="310" spans="1:48" hidden="1" x14ac:dyDescent="0.35">
      <c r="A310" t="str">
        <f t="shared" si="84"/>
        <v>TrueCar-</v>
      </c>
      <c r="B310" t="str">
        <f t="shared" si="88"/>
        <v/>
      </c>
      <c r="C310" t="str">
        <f>IFERROR(VLOOKUP(G310,KEY!$D$6:$F$76,2,),"")</f>
        <v/>
      </c>
      <c r="D310" t="str">
        <f>IFERROR(VLOOKUP(G310,KEY!$D$6:$F$76,3,),"")</f>
        <v/>
      </c>
      <c r="E310" t="str">
        <f>IF(C310="","",B310&amp;"-"&amp;C310&amp;"-"&amp;COUNTIF(C$265:C310,C310))</f>
        <v/>
      </c>
      <c r="F310" t="str">
        <f>IF(D310="","",B310&amp;"-"&amp;D310&amp;"-"&amp;COUNTIF(D$265:D310,D310))</f>
        <v/>
      </c>
      <c r="H310" s="386" t="str">
        <f>IF(G310="","",SUMIFS(INP_EOMDATA!I$4:I$2503,INP_EOMDATA!$F$4:$F$2503,$A310))</f>
        <v/>
      </c>
      <c r="I310" s="387" t="str">
        <f>IF(G310="","",SUMIFS(INP_EOMDATA!J$4:J$2503,INP_EOMDATA!$F$4:$F$2503,$A310))</f>
        <v/>
      </c>
      <c r="J310" s="388"/>
      <c r="K310" s="389"/>
      <c r="L310" s="387" t="str">
        <f>IF(G310="","",SUMIFS(INP_EOMDATA!K$4:K$2503,INP_EOMDATA!$F$4:$F$2503,$A310))</f>
        <v/>
      </c>
      <c r="M310" s="390" t="str">
        <f>IF(G310="","",SUMIFS(INP_EOMDATA!L$4:L$2503,INP_EOMDATA!$F$4:$F$2503,$A310))</f>
        <v/>
      </c>
      <c r="N310" s="391"/>
      <c r="O310" s="386" t="str">
        <f>IF(G310="","",SUMIFS(INP_EOMDATA!M$4:M$2503,INP_EOMDATA!$F$4:$F$2503,$A310))</f>
        <v/>
      </c>
      <c r="P310" s="387" t="str">
        <f>IF(G310="","",SUMIFS(INP_EOMDATA!N$4:N$2503,INP_EOMDATA!$F$4:$F$2503,$A310))</f>
        <v/>
      </c>
      <c r="Q310" s="387" t="str">
        <f>IF(G310="","",SUMIFS(INP_EOMDATA!O$4:O$2503,INP_EOMDATA!$F$4:$F$2503,$A310))</f>
        <v/>
      </c>
      <c r="R310" s="387" t="str">
        <f>IF(G310="","",SUMIFS(INP_EOMDATA!P$4:P$2503,INP_EOMDATA!$F$4:$F$2503,$A310))</f>
        <v/>
      </c>
      <c r="S310" s="387" t="str">
        <f>IF(G310="","",SUMIFS(INP_EOMDATA!Q$4:Q$2503,INP_EOMDATA!$F$4:$F$2503,$A310))</f>
        <v/>
      </c>
      <c r="T310" s="392" t="str">
        <f>IF(G310="","",SUMIFS(INP_EOMDATA!R$4:R$2503,INP_EOMDATA!$F$4:$F$2503,$A310))</f>
        <v/>
      </c>
      <c r="U310" s="386" t="str">
        <f>IF(G310="","",SUMIFS(INP_EOMDATA!S$4:S$2503,INP_EOMDATA!$F$4:$F$2503,$A310))</f>
        <v/>
      </c>
      <c r="V310" s="392" t="str">
        <f>IF(G310="","",SUMIFS(INP_EOMDATA!T$4:T$2503,INP_EOMDATA!$F$4:$F$2503,$A310))</f>
        <v/>
      </c>
      <c r="W310" s="387" t="str">
        <f>IF(G310="","",SUMIFS(INP_EOMDATA!U$4:U$2503,INP_EOMDATA!$F$4:$F$2503,$A310))</f>
        <v/>
      </c>
      <c r="X310" s="392" t="str">
        <f>IF(G310="","",SUMIFS(INP_EOMDATA!V$4:V$2503,INP_EOMDATA!$F$4:$F$2503,$A310))</f>
        <v/>
      </c>
      <c r="Y310" s="387" t="str">
        <f>IF(G310="","",SUMIFS(INP_EOMDATA!W$4:W$2503,INP_EOMDATA!$F$4:$F$2503,$A310))</f>
        <v/>
      </c>
      <c r="Z310" s="393" t="str">
        <f>IF(G310="","",SUMIFS(INP_EOMDATA!X$4:X$2503,INP_EOMDATA!$F$4:$F$2503,$A310))</f>
        <v/>
      </c>
      <c r="AA310" s="393" t="str">
        <f>IF(G310="","",SUMIFS(INP_EOMDATA!Y$4:Y$2503,INP_EOMDATA!$F$4:$F$2503,$A310))</f>
        <v/>
      </c>
      <c r="AB310" s="393" t="str">
        <f>IF(G310="","",SUMIFS(INP_EOMDATA!Z$4:Z$2503,INP_EOMDATA!$F$4:$F$2503,$A310))</f>
        <v/>
      </c>
      <c r="AC310" s="393" t="str">
        <f>IF(G310="","",SUMIFS(INP_EOMDATA!AA$4:AA$2503,INP_EOMDATA!$F$4:$F$2503,$A310))</f>
        <v/>
      </c>
      <c r="AD310" s="393" t="str">
        <f t="shared" si="85"/>
        <v/>
      </c>
      <c r="AE310" s="393" t="str">
        <f t="shared" si="86"/>
        <v/>
      </c>
      <c r="AF310" s="393" t="str">
        <f t="shared" si="87"/>
        <v/>
      </c>
      <c r="AG310" s="15"/>
    </row>
    <row r="311" spans="1:48" hidden="1" x14ac:dyDescent="0.35">
      <c r="A311" t="str">
        <f t="shared" si="84"/>
        <v>TrueCar-</v>
      </c>
      <c r="B311" t="str">
        <f t="shared" si="88"/>
        <v/>
      </c>
      <c r="C311" t="str">
        <f>IFERROR(VLOOKUP(G311,KEY!$D$6:$F$76,2,),"")</f>
        <v/>
      </c>
      <c r="D311" t="str">
        <f>IFERROR(VLOOKUP(G311,KEY!$D$6:$F$76,3,),"")</f>
        <v/>
      </c>
      <c r="E311" t="str">
        <f>IF(C311="","",B311&amp;"-"&amp;C311&amp;"-"&amp;COUNTIF(C$265:C311,C311))</f>
        <v/>
      </c>
      <c r="F311" t="str">
        <f>IF(D311="","",B311&amp;"-"&amp;D311&amp;"-"&amp;COUNTIF(D$265:D311,D311))</f>
        <v/>
      </c>
      <c r="H311" s="386" t="str">
        <f>IF(G311="","",SUMIFS(INP_EOMDATA!I$4:I$2503,INP_EOMDATA!$F$4:$F$2503,$A311))</f>
        <v/>
      </c>
      <c r="I311" s="387" t="str">
        <f>IF(G311="","",SUMIFS(INP_EOMDATA!J$4:J$2503,INP_EOMDATA!$F$4:$F$2503,$A311))</f>
        <v/>
      </c>
      <c r="J311" s="388"/>
      <c r="K311" s="389"/>
      <c r="L311" s="387" t="str">
        <f>IF(G311="","",SUMIFS(INP_EOMDATA!K$4:K$2503,INP_EOMDATA!$F$4:$F$2503,$A311))</f>
        <v/>
      </c>
      <c r="M311" s="390" t="str">
        <f>IF(G311="","",SUMIFS(INP_EOMDATA!L$4:L$2503,INP_EOMDATA!$F$4:$F$2503,$A311))</f>
        <v/>
      </c>
      <c r="N311" s="391"/>
      <c r="O311" s="386" t="str">
        <f>IF(G311="","",SUMIFS(INP_EOMDATA!M$4:M$2503,INP_EOMDATA!$F$4:$F$2503,$A311))</f>
        <v/>
      </c>
      <c r="P311" s="387" t="str">
        <f>IF(G311="","",SUMIFS(INP_EOMDATA!N$4:N$2503,INP_EOMDATA!$F$4:$F$2503,$A311))</f>
        <v/>
      </c>
      <c r="Q311" s="387" t="str">
        <f>IF(G311="","",SUMIFS(INP_EOMDATA!O$4:O$2503,INP_EOMDATA!$F$4:$F$2503,$A311))</f>
        <v/>
      </c>
      <c r="R311" s="387" t="str">
        <f>IF(G311="","",SUMIFS(INP_EOMDATA!P$4:P$2503,INP_EOMDATA!$F$4:$F$2503,$A311))</f>
        <v/>
      </c>
      <c r="S311" s="387" t="str">
        <f>IF(G311="","",SUMIFS(INP_EOMDATA!Q$4:Q$2503,INP_EOMDATA!$F$4:$F$2503,$A311))</f>
        <v/>
      </c>
      <c r="T311" s="392" t="str">
        <f>IF(G311="","",SUMIFS(INP_EOMDATA!R$4:R$2503,INP_EOMDATA!$F$4:$F$2503,$A311))</f>
        <v/>
      </c>
      <c r="U311" s="386" t="str">
        <f>IF(G311="","",SUMIFS(INP_EOMDATA!S$4:S$2503,INP_EOMDATA!$F$4:$F$2503,$A311))</f>
        <v/>
      </c>
      <c r="V311" s="392" t="str">
        <f>IF(G311="","",SUMIFS(INP_EOMDATA!T$4:T$2503,INP_EOMDATA!$F$4:$F$2503,$A311))</f>
        <v/>
      </c>
      <c r="W311" s="387" t="str">
        <f>IF(G311="","",SUMIFS(INP_EOMDATA!U$4:U$2503,INP_EOMDATA!$F$4:$F$2503,$A311))</f>
        <v/>
      </c>
      <c r="X311" s="392" t="str">
        <f>IF(G311="","",SUMIFS(INP_EOMDATA!V$4:V$2503,INP_EOMDATA!$F$4:$F$2503,$A311))</f>
        <v/>
      </c>
      <c r="Y311" s="387" t="str">
        <f>IF(G311="","",SUMIFS(INP_EOMDATA!W$4:W$2503,INP_EOMDATA!$F$4:$F$2503,$A311))</f>
        <v/>
      </c>
      <c r="Z311" s="393" t="str">
        <f>IF(G311="","",SUMIFS(INP_EOMDATA!X$4:X$2503,INP_EOMDATA!$F$4:$F$2503,$A311))</f>
        <v/>
      </c>
      <c r="AA311" s="393" t="str">
        <f>IF(G311="","",SUMIFS(INP_EOMDATA!Y$4:Y$2503,INP_EOMDATA!$F$4:$F$2503,$A311))</f>
        <v/>
      </c>
      <c r="AB311" s="393" t="str">
        <f>IF(G311="","",SUMIFS(INP_EOMDATA!Z$4:Z$2503,INP_EOMDATA!$F$4:$F$2503,$A311))</f>
        <v/>
      </c>
      <c r="AC311" s="393" t="str">
        <f>IF(G311="","",SUMIFS(INP_EOMDATA!AA$4:AA$2503,INP_EOMDATA!$F$4:$F$2503,$A311))</f>
        <v/>
      </c>
      <c r="AD311" s="393" t="str">
        <f t="shared" si="85"/>
        <v/>
      </c>
      <c r="AE311" s="393" t="str">
        <f t="shared" si="86"/>
        <v/>
      </c>
      <c r="AF311" s="393" t="str">
        <f t="shared" si="87"/>
        <v/>
      </c>
      <c r="AG311" s="15"/>
    </row>
    <row r="312" spans="1:48" hidden="1" x14ac:dyDescent="0.35">
      <c r="A312" t="str">
        <f t="shared" si="84"/>
        <v>TrueCar-</v>
      </c>
      <c r="B312" t="str">
        <f t="shared" si="88"/>
        <v/>
      </c>
      <c r="C312" t="str">
        <f>IFERROR(VLOOKUP(G312,KEY!$D$6:$F$76,2,),"")</f>
        <v/>
      </c>
      <c r="D312" t="str">
        <f>IFERROR(VLOOKUP(G312,KEY!$D$6:$F$76,3,),"")</f>
        <v/>
      </c>
      <c r="E312" t="str">
        <f>IF(C312="","",B312&amp;"-"&amp;C312&amp;"-"&amp;COUNTIF(C$265:C312,C312))</f>
        <v/>
      </c>
      <c r="F312" t="str">
        <f>IF(D312="","",B312&amp;"-"&amp;D312&amp;"-"&amp;COUNTIF(D$265:D312,D312))</f>
        <v/>
      </c>
      <c r="H312" s="386" t="str">
        <f>IF(G312="","",SUMIFS(INP_EOMDATA!I$4:I$2503,INP_EOMDATA!$F$4:$F$2503,$A312))</f>
        <v/>
      </c>
      <c r="I312" s="387" t="str">
        <f>IF(G312="","",SUMIFS(INP_EOMDATA!J$4:J$2503,INP_EOMDATA!$F$4:$F$2503,$A312))</f>
        <v/>
      </c>
      <c r="J312" s="388"/>
      <c r="K312" s="389"/>
      <c r="L312" s="387" t="str">
        <f>IF(G312="","",SUMIFS(INP_EOMDATA!K$4:K$2503,INP_EOMDATA!$F$4:$F$2503,$A312))</f>
        <v/>
      </c>
      <c r="M312" s="390" t="str">
        <f>IF(G312="","",SUMIFS(INP_EOMDATA!L$4:L$2503,INP_EOMDATA!$F$4:$F$2503,$A312))</f>
        <v/>
      </c>
      <c r="N312" s="391"/>
      <c r="O312" s="386" t="str">
        <f>IF(G312="","",SUMIFS(INP_EOMDATA!M$4:M$2503,INP_EOMDATA!$F$4:$F$2503,$A312))</f>
        <v/>
      </c>
      <c r="P312" s="387" t="str">
        <f>IF(G312="","",SUMIFS(INP_EOMDATA!N$4:N$2503,INP_EOMDATA!$F$4:$F$2503,$A312))</f>
        <v/>
      </c>
      <c r="Q312" s="387" t="str">
        <f>IF(G312="","",SUMIFS(INP_EOMDATA!O$4:O$2503,INP_EOMDATA!$F$4:$F$2503,$A312))</f>
        <v/>
      </c>
      <c r="R312" s="387" t="str">
        <f>IF(G312="","",SUMIFS(INP_EOMDATA!P$4:P$2503,INP_EOMDATA!$F$4:$F$2503,$A312))</f>
        <v/>
      </c>
      <c r="S312" s="387" t="str">
        <f>IF(G312="","",SUMIFS(INP_EOMDATA!Q$4:Q$2503,INP_EOMDATA!$F$4:$F$2503,$A312))</f>
        <v/>
      </c>
      <c r="T312" s="392" t="str">
        <f>IF(G312="","",SUMIFS(INP_EOMDATA!R$4:R$2503,INP_EOMDATA!$F$4:$F$2503,$A312))</f>
        <v/>
      </c>
      <c r="U312" s="386" t="str">
        <f>IF(G312="","",SUMIFS(INP_EOMDATA!S$4:S$2503,INP_EOMDATA!$F$4:$F$2503,$A312))</f>
        <v/>
      </c>
      <c r="V312" s="392" t="str">
        <f>IF(G312="","",SUMIFS(INP_EOMDATA!T$4:T$2503,INP_EOMDATA!$F$4:$F$2503,$A312))</f>
        <v/>
      </c>
      <c r="W312" s="387" t="str">
        <f>IF(G312="","",SUMIFS(INP_EOMDATA!U$4:U$2503,INP_EOMDATA!$F$4:$F$2503,$A312))</f>
        <v/>
      </c>
      <c r="X312" s="392" t="str">
        <f>IF(G312="","",SUMIFS(INP_EOMDATA!V$4:V$2503,INP_EOMDATA!$F$4:$F$2503,$A312))</f>
        <v/>
      </c>
      <c r="Y312" s="387" t="str">
        <f>IF(G312="","",SUMIFS(INP_EOMDATA!W$4:W$2503,INP_EOMDATA!$F$4:$F$2503,$A312))</f>
        <v/>
      </c>
      <c r="Z312" s="393" t="str">
        <f>IF(G312="","",SUMIFS(INP_EOMDATA!X$4:X$2503,INP_EOMDATA!$F$4:$F$2503,$A312))</f>
        <v/>
      </c>
      <c r="AA312" s="393" t="str">
        <f>IF(G312="","",SUMIFS(INP_EOMDATA!Y$4:Y$2503,INP_EOMDATA!$F$4:$F$2503,$A312))</f>
        <v/>
      </c>
      <c r="AB312" s="393" t="str">
        <f>IF(G312="","",SUMIFS(INP_EOMDATA!Z$4:Z$2503,INP_EOMDATA!$F$4:$F$2503,$A312))</f>
        <v/>
      </c>
      <c r="AC312" s="393" t="str">
        <f>IF(G312="","",SUMIFS(INP_EOMDATA!AA$4:AA$2503,INP_EOMDATA!$F$4:$F$2503,$A312))</f>
        <v/>
      </c>
      <c r="AD312" s="393" t="str">
        <f t="shared" si="85"/>
        <v/>
      </c>
      <c r="AE312" s="393" t="str">
        <f t="shared" si="86"/>
        <v/>
      </c>
      <c r="AF312" s="393" t="str">
        <f t="shared" si="87"/>
        <v/>
      </c>
      <c r="AG312" s="15"/>
    </row>
    <row r="313" spans="1:48" hidden="1" x14ac:dyDescent="0.35">
      <c r="A313" t="str">
        <f t="shared" si="84"/>
        <v>TrueCar-</v>
      </c>
      <c r="B313" t="str">
        <f t="shared" si="88"/>
        <v/>
      </c>
      <c r="C313" t="str">
        <f>IFERROR(VLOOKUP(G313,KEY!$D$6:$F$76,2,),"")</f>
        <v/>
      </c>
      <c r="D313" t="str">
        <f>IFERROR(VLOOKUP(G313,KEY!$D$6:$F$76,3,),"")</f>
        <v/>
      </c>
      <c r="E313" t="str">
        <f>IF(C313="","",B313&amp;"-"&amp;C313&amp;"-"&amp;COUNTIF(C$265:C313,C313))</f>
        <v/>
      </c>
      <c r="F313" t="str">
        <f>IF(D313="","",B313&amp;"-"&amp;D313&amp;"-"&amp;COUNTIF(D$265:D313,D313))</f>
        <v/>
      </c>
      <c r="H313" s="386" t="str">
        <f>IF(G313="","",SUMIFS(INP_EOMDATA!I$4:I$2503,INP_EOMDATA!$F$4:$F$2503,$A313))</f>
        <v/>
      </c>
      <c r="I313" s="387" t="str">
        <f>IF(G313="","",SUMIFS(INP_EOMDATA!J$4:J$2503,INP_EOMDATA!$F$4:$F$2503,$A313))</f>
        <v/>
      </c>
      <c r="J313" s="388"/>
      <c r="K313" s="389"/>
      <c r="L313" s="387" t="str">
        <f>IF(G313="","",SUMIFS(INP_EOMDATA!K$4:K$2503,INP_EOMDATA!$F$4:$F$2503,$A313))</f>
        <v/>
      </c>
      <c r="M313" s="390" t="str">
        <f>IF(G313="","",SUMIFS(INP_EOMDATA!L$4:L$2503,INP_EOMDATA!$F$4:$F$2503,$A313))</f>
        <v/>
      </c>
      <c r="N313" s="391"/>
      <c r="O313" s="386" t="str">
        <f>IF(G313="","",SUMIFS(INP_EOMDATA!M$4:M$2503,INP_EOMDATA!$F$4:$F$2503,$A313))</f>
        <v/>
      </c>
      <c r="P313" s="387" t="str">
        <f>IF(G313="","",SUMIFS(INP_EOMDATA!N$4:N$2503,INP_EOMDATA!$F$4:$F$2503,$A313))</f>
        <v/>
      </c>
      <c r="Q313" s="387" t="str">
        <f>IF(G313="","",SUMIFS(INP_EOMDATA!O$4:O$2503,INP_EOMDATA!$F$4:$F$2503,$A313))</f>
        <v/>
      </c>
      <c r="R313" s="387" t="str">
        <f>IF(G313="","",SUMIFS(INP_EOMDATA!P$4:P$2503,INP_EOMDATA!$F$4:$F$2503,$A313))</f>
        <v/>
      </c>
      <c r="S313" s="387" t="str">
        <f>IF(G313="","",SUMIFS(INP_EOMDATA!Q$4:Q$2503,INP_EOMDATA!$F$4:$F$2503,$A313))</f>
        <v/>
      </c>
      <c r="T313" s="392" t="str">
        <f>IF(G313="","",SUMIFS(INP_EOMDATA!R$4:R$2503,INP_EOMDATA!$F$4:$F$2503,$A313))</f>
        <v/>
      </c>
      <c r="U313" s="386" t="str">
        <f>IF(G313="","",SUMIFS(INP_EOMDATA!S$4:S$2503,INP_EOMDATA!$F$4:$F$2503,$A313))</f>
        <v/>
      </c>
      <c r="V313" s="392" t="str">
        <f>IF(G313="","",SUMIFS(INP_EOMDATA!T$4:T$2503,INP_EOMDATA!$F$4:$F$2503,$A313))</f>
        <v/>
      </c>
      <c r="W313" s="387" t="str">
        <f>IF(G313="","",SUMIFS(INP_EOMDATA!U$4:U$2503,INP_EOMDATA!$F$4:$F$2503,$A313))</f>
        <v/>
      </c>
      <c r="X313" s="392" t="str">
        <f>IF(G313="","",SUMIFS(INP_EOMDATA!V$4:V$2503,INP_EOMDATA!$F$4:$F$2503,$A313))</f>
        <v/>
      </c>
      <c r="Y313" s="387" t="str">
        <f>IF(G313="","",SUMIFS(INP_EOMDATA!W$4:W$2503,INP_EOMDATA!$F$4:$F$2503,$A313))</f>
        <v/>
      </c>
      <c r="Z313" s="393" t="str">
        <f>IF(G313="","",SUMIFS(INP_EOMDATA!X$4:X$2503,INP_EOMDATA!$F$4:$F$2503,$A313))</f>
        <v/>
      </c>
      <c r="AA313" s="393" t="str">
        <f>IF(G313="","",SUMIFS(INP_EOMDATA!Y$4:Y$2503,INP_EOMDATA!$F$4:$F$2503,$A313))</f>
        <v/>
      </c>
      <c r="AB313" s="393" t="str">
        <f>IF(G313="","",SUMIFS(INP_EOMDATA!Z$4:Z$2503,INP_EOMDATA!$F$4:$F$2503,$A313))</f>
        <v/>
      </c>
      <c r="AC313" s="393" t="str">
        <f>IF(G313="","",SUMIFS(INP_EOMDATA!AA$4:AA$2503,INP_EOMDATA!$F$4:$F$2503,$A313))</f>
        <v/>
      </c>
      <c r="AD313" s="393" t="str">
        <f t="shared" si="85"/>
        <v/>
      </c>
      <c r="AE313" s="393" t="str">
        <f t="shared" si="86"/>
        <v/>
      </c>
      <c r="AF313" s="393" t="str">
        <f t="shared" si="87"/>
        <v/>
      </c>
      <c r="AG313" s="15"/>
    </row>
    <row r="314" spans="1:48" hidden="1" x14ac:dyDescent="0.35">
      <c r="A314" t="str">
        <f t="shared" si="84"/>
        <v>TrueCar-</v>
      </c>
      <c r="B314" t="str">
        <f t="shared" si="88"/>
        <v/>
      </c>
      <c r="C314" t="str">
        <f>IFERROR(VLOOKUP(G314,KEY!$D$6:$F$76,2,),"")</f>
        <v/>
      </c>
      <c r="D314" t="str">
        <f>IFERROR(VLOOKUP(G314,KEY!$D$6:$F$76,3,),"")</f>
        <v/>
      </c>
      <c r="E314" t="str">
        <f>IF(C314="","",B314&amp;"-"&amp;C314&amp;"-"&amp;COUNTIF(C$265:C314,C314))</f>
        <v/>
      </c>
      <c r="F314" t="str">
        <f>IF(D314="","",B314&amp;"-"&amp;D314&amp;"-"&amp;COUNTIF(D$265:D314,D314))</f>
        <v/>
      </c>
      <c r="H314" s="386" t="str">
        <f>IF(G314="","",SUMIFS(INP_EOMDATA!I$4:I$2503,INP_EOMDATA!$F$4:$F$2503,$A314))</f>
        <v/>
      </c>
      <c r="I314" s="387" t="str">
        <f>IF(G314="","",SUMIFS(INP_EOMDATA!J$4:J$2503,INP_EOMDATA!$F$4:$F$2503,$A314))</f>
        <v/>
      </c>
      <c r="J314" s="388"/>
      <c r="K314" s="389"/>
      <c r="L314" s="387" t="str">
        <f>IF(G314="","",SUMIFS(INP_EOMDATA!K$4:K$2503,INP_EOMDATA!$F$4:$F$2503,$A314))</f>
        <v/>
      </c>
      <c r="M314" s="390" t="str">
        <f>IF(G314="","",SUMIFS(INP_EOMDATA!L$4:L$2503,INP_EOMDATA!$F$4:$F$2503,$A314))</f>
        <v/>
      </c>
      <c r="N314" s="391"/>
      <c r="O314" s="386" t="str">
        <f>IF(G314="","",SUMIFS(INP_EOMDATA!M$4:M$2503,INP_EOMDATA!$F$4:$F$2503,$A314))</f>
        <v/>
      </c>
      <c r="P314" s="387" t="str">
        <f>IF(G314="","",SUMIFS(INP_EOMDATA!N$4:N$2503,INP_EOMDATA!$F$4:$F$2503,$A314))</f>
        <v/>
      </c>
      <c r="Q314" s="387" t="str">
        <f>IF(G314="","",SUMIFS(INP_EOMDATA!O$4:O$2503,INP_EOMDATA!$F$4:$F$2503,$A314))</f>
        <v/>
      </c>
      <c r="R314" s="387" t="str">
        <f>IF(G314="","",SUMIFS(INP_EOMDATA!P$4:P$2503,INP_EOMDATA!$F$4:$F$2503,$A314))</f>
        <v/>
      </c>
      <c r="S314" s="387" t="str">
        <f>IF(G314="","",SUMIFS(INP_EOMDATA!Q$4:Q$2503,INP_EOMDATA!$F$4:$F$2503,$A314))</f>
        <v/>
      </c>
      <c r="T314" s="392" t="str">
        <f>IF(G314="","",SUMIFS(INP_EOMDATA!R$4:R$2503,INP_EOMDATA!$F$4:$F$2503,$A314))</f>
        <v/>
      </c>
      <c r="U314" s="386" t="str">
        <f>IF(G314="","",SUMIFS(INP_EOMDATA!S$4:S$2503,INP_EOMDATA!$F$4:$F$2503,$A314))</f>
        <v/>
      </c>
      <c r="V314" s="392" t="str">
        <f>IF(G314="","",SUMIFS(INP_EOMDATA!T$4:T$2503,INP_EOMDATA!$F$4:$F$2503,$A314))</f>
        <v/>
      </c>
      <c r="W314" s="387" t="str">
        <f>IF(G314="","",SUMIFS(INP_EOMDATA!U$4:U$2503,INP_EOMDATA!$F$4:$F$2503,$A314))</f>
        <v/>
      </c>
      <c r="X314" s="392" t="str">
        <f>IF(G314="","",SUMIFS(INP_EOMDATA!V$4:V$2503,INP_EOMDATA!$F$4:$F$2503,$A314))</f>
        <v/>
      </c>
      <c r="Y314" s="387" t="str">
        <f>IF(G314="","",SUMIFS(INP_EOMDATA!W$4:W$2503,INP_EOMDATA!$F$4:$F$2503,$A314))</f>
        <v/>
      </c>
      <c r="Z314" s="393" t="str">
        <f>IF(G314="","",SUMIFS(INP_EOMDATA!X$4:X$2503,INP_EOMDATA!$F$4:$F$2503,$A314))</f>
        <v/>
      </c>
      <c r="AA314" s="393" t="str">
        <f>IF(G314="","",SUMIFS(INP_EOMDATA!Y$4:Y$2503,INP_EOMDATA!$F$4:$F$2503,$A314))</f>
        <v/>
      </c>
      <c r="AB314" s="393" t="str">
        <f>IF(G314="","",SUMIFS(INP_EOMDATA!Z$4:Z$2503,INP_EOMDATA!$F$4:$F$2503,$A314))</f>
        <v/>
      </c>
      <c r="AC314" s="393" t="str">
        <f>IF(G314="","",SUMIFS(INP_EOMDATA!AA$4:AA$2503,INP_EOMDATA!$F$4:$F$2503,$A314))</f>
        <v/>
      </c>
      <c r="AD314" s="393" t="str">
        <f t="shared" si="85"/>
        <v/>
      </c>
      <c r="AE314" s="393" t="str">
        <f t="shared" si="86"/>
        <v/>
      </c>
      <c r="AF314" s="393" t="str">
        <f t="shared" si="87"/>
        <v/>
      </c>
      <c r="AG314" s="15"/>
    </row>
    <row r="315" spans="1:48" hidden="1" x14ac:dyDescent="0.35">
      <c r="A315" t="str">
        <f t="shared" si="84"/>
        <v>TrueCar-</v>
      </c>
      <c r="B315" t="str">
        <f t="shared" si="88"/>
        <v/>
      </c>
      <c r="C315" t="str">
        <f>IFERROR(VLOOKUP(G315,KEY!$D$6:$F$76,2,),"")</f>
        <v/>
      </c>
      <c r="D315" t="str">
        <f>IFERROR(VLOOKUP(G315,KEY!$D$6:$F$76,3,),"")</f>
        <v/>
      </c>
      <c r="E315" t="str">
        <f>IF(C315="","",B315&amp;"-"&amp;C315&amp;"-"&amp;COUNTIF(C$265:C315,C315))</f>
        <v/>
      </c>
      <c r="F315" t="str">
        <f>IF(D315="","",B315&amp;"-"&amp;D315&amp;"-"&amp;COUNTIF(D$265:D315,D315))</f>
        <v/>
      </c>
      <c r="H315" s="386" t="str">
        <f>IF(G315="","",SUMIFS(INP_EOMDATA!I$4:I$2503,INP_EOMDATA!$F$4:$F$2503,$A315))</f>
        <v/>
      </c>
      <c r="I315" s="387" t="str">
        <f>IF(G315="","",SUMIFS(INP_EOMDATA!J$4:J$2503,INP_EOMDATA!$F$4:$F$2503,$A315))</f>
        <v/>
      </c>
      <c r="J315" s="388"/>
      <c r="K315" s="389"/>
      <c r="L315" s="387" t="str">
        <f>IF(G315="","",SUMIFS(INP_EOMDATA!K$4:K$2503,INP_EOMDATA!$F$4:$F$2503,$A315))</f>
        <v/>
      </c>
      <c r="M315" s="390" t="str">
        <f>IF(G315="","",SUMIFS(INP_EOMDATA!L$4:L$2503,INP_EOMDATA!$F$4:$F$2503,$A315))</f>
        <v/>
      </c>
      <c r="N315" s="391"/>
      <c r="O315" s="386" t="str">
        <f>IF(G315="","",SUMIFS(INP_EOMDATA!M$4:M$2503,INP_EOMDATA!$F$4:$F$2503,$A315))</f>
        <v/>
      </c>
      <c r="P315" s="387" t="str">
        <f>IF(G315="","",SUMIFS(INP_EOMDATA!N$4:N$2503,INP_EOMDATA!$F$4:$F$2503,$A315))</f>
        <v/>
      </c>
      <c r="Q315" s="387" t="str">
        <f>IF(G315="","",SUMIFS(INP_EOMDATA!O$4:O$2503,INP_EOMDATA!$F$4:$F$2503,$A315))</f>
        <v/>
      </c>
      <c r="R315" s="387" t="str">
        <f>IF(G315="","",SUMIFS(INP_EOMDATA!P$4:P$2503,INP_EOMDATA!$F$4:$F$2503,$A315))</f>
        <v/>
      </c>
      <c r="S315" s="387" t="str">
        <f>IF(G315="","",SUMIFS(INP_EOMDATA!Q$4:Q$2503,INP_EOMDATA!$F$4:$F$2503,$A315))</f>
        <v/>
      </c>
      <c r="T315" s="392" t="str">
        <f>IF(G315="","",SUMIFS(INP_EOMDATA!R$4:R$2503,INP_EOMDATA!$F$4:$F$2503,$A315))</f>
        <v/>
      </c>
      <c r="U315" s="386" t="str">
        <f>IF(G315="","",SUMIFS(INP_EOMDATA!S$4:S$2503,INP_EOMDATA!$F$4:$F$2503,$A315))</f>
        <v/>
      </c>
      <c r="V315" s="392" t="str">
        <f>IF(G315="","",SUMIFS(INP_EOMDATA!T$4:T$2503,INP_EOMDATA!$F$4:$F$2503,$A315))</f>
        <v/>
      </c>
      <c r="W315" s="387" t="str">
        <f>IF(G315="","",SUMIFS(INP_EOMDATA!U$4:U$2503,INP_EOMDATA!$F$4:$F$2503,$A315))</f>
        <v/>
      </c>
      <c r="X315" s="392" t="str">
        <f>IF(G315="","",SUMIFS(INP_EOMDATA!V$4:V$2503,INP_EOMDATA!$F$4:$F$2503,$A315))</f>
        <v/>
      </c>
      <c r="Y315" s="387" t="str">
        <f>IF(G315="","",SUMIFS(INP_EOMDATA!W$4:W$2503,INP_EOMDATA!$F$4:$F$2503,$A315))</f>
        <v/>
      </c>
      <c r="Z315" s="393" t="str">
        <f>IF(G315="","",SUMIFS(INP_EOMDATA!X$4:X$2503,INP_EOMDATA!$F$4:$F$2503,$A315))</f>
        <v/>
      </c>
      <c r="AA315" s="393" t="str">
        <f>IF(G315="","",SUMIFS(INP_EOMDATA!Y$4:Y$2503,INP_EOMDATA!$F$4:$F$2503,$A315))</f>
        <v/>
      </c>
      <c r="AB315" s="393" t="str">
        <f>IF(G315="","",SUMIFS(INP_EOMDATA!Z$4:Z$2503,INP_EOMDATA!$F$4:$F$2503,$A315))</f>
        <v/>
      </c>
      <c r="AC315" s="393" t="str">
        <f>IF(G315="","",SUMIFS(INP_EOMDATA!AA$4:AA$2503,INP_EOMDATA!$F$4:$F$2503,$A315))</f>
        <v/>
      </c>
      <c r="AD315" s="393" t="str">
        <f t="shared" si="85"/>
        <v/>
      </c>
      <c r="AE315" s="393" t="str">
        <f t="shared" si="86"/>
        <v/>
      </c>
      <c r="AF315" s="393" t="str">
        <f t="shared" si="87"/>
        <v/>
      </c>
      <c r="AG315" s="15"/>
    </row>
    <row r="316" spans="1:48" hidden="1" x14ac:dyDescent="0.35">
      <c r="A316" t="str">
        <f t="shared" si="84"/>
        <v>TrueCar-</v>
      </c>
      <c r="B316" t="str">
        <f t="shared" si="88"/>
        <v/>
      </c>
      <c r="C316" t="str">
        <f>IFERROR(VLOOKUP(G316,KEY!$D$6:$F$76,2,),"")</f>
        <v/>
      </c>
      <c r="D316" t="str">
        <f>IFERROR(VLOOKUP(G316,KEY!$D$6:$F$76,3,),"")</f>
        <v/>
      </c>
      <c r="E316" t="str">
        <f>IF(C316="","",B316&amp;"-"&amp;C316&amp;"-"&amp;COUNTIF(C$265:C316,C316))</f>
        <v/>
      </c>
      <c r="F316" t="str">
        <f>IF(D316="","",B316&amp;"-"&amp;D316&amp;"-"&amp;COUNTIF(D$265:D316,D316))</f>
        <v/>
      </c>
      <c r="G316" s="13"/>
      <c r="H316" s="386" t="str">
        <f>IF(G316="","",SUMIFS(INP_EOMDATA!I$4:I$2503,INP_EOMDATA!$F$4:$F$2503,$A316))</f>
        <v/>
      </c>
      <c r="I316" s="387" t="str">
        <f>IF(G316="","",SUMIFS(INP_EOMDATA!J$4:J$2503,INP_EOMDATA!$F$4:$F$2503,$A316))</f>
        <v/>
      </c>
      <c r="J316" s="388"/>
      <c r="K316" s="389"/>
      <c r="L316" s="387" t="str">
        <f>IF(G316="","",SUMIFS(INP_EOMDATA!K$4:K$2503,INP_EOMDATA!$F$4:$F$2503,$A316))</f>
        <v/>
      </c>
      <c r="M316" s="390" t="str">
        <f>IF(G316="","",SUMIFS(INP_EOMDATA!L$4:L$2503,INP_EOMDATA!$F$4:$F$2503,$A316))</f>
        <v/>
      </c>
      <c r="N316" s="391"/>
      <c r="O316" s="386" t="str">
        <f>IF(G316="","",SUMIFS(INP_EOMDATA!M$4:M$2503,INP_EOMDATA!$F$4:$F$2503,$A316))</f>
        <v/>
      </c>
      <c r="P316" s="387" t="str">
        <f>IF(G316="","",SUMIFS(INP_EOMDATA!N$4:N$2503,INP_EOMDATA!$F$4:$F$2503,$A316))</f>
        <v/>
      </c>
      <c r="Q316" s="387" t="str">
        <f>IF(G316="","",SUMIFS(INP_EOMDATA!O$4:O$2503,INP_EOMDATA!$F$4:$F$2503,$A316))</f>
        <v/>
      </c>
      <c r="R316" s="387" t="str">
        <f>IF(G316="","",SUMIFS(INP_EOMDATA!P$4:P$2503,INP_EOMDATA!$F$4:$F$2503,$A316))</f>
        <v/>
      </c>
      <c r="S316" s="387" t="str">
        <f>IF(G316="","",SUMIFS(INP_EOMDATA!Q$4:Q$2503,INP_EOMDATA!$F$4:$F$2503,$A316))</f>
        <v/>
      </c>
      <c r="T316" s="392" t="str">
        <f>IF(G316="","",SUMIFS(INP_EOMDATA!R$4:R$2503,INP_EOMDATA!$F$4:$F$2503,$A316))</f>
        <v/>
      </c>
      <c r="U316" s="386" t="str">
        <f>IF(G316="","",SUMIFS(INP_EOMDATA!S$4:S$2503,INP_EOMDATA!$F$4:$F$2503,$A316))</f>
        <v/>
      </c>
      <c r="V316" s="392" t="str">
        <f>IF(G316="","",SUMIFS(INP_EOMDATA!T$4:T$2503,INP_EOMDATA!$F$4:$F$2503,$A316))</f>
        <v/>
      </c>
      <c r="W316" s="387" t="str">
        <f>IF(G316="","",SUMIFS(INP_EOMDATA!U$4:U$2503,INP_EOMDATA!$F$4:$F$2503,$A316))</f>
        <v/>
      </c>
      <c r="X316" s="392" t="str">
        <f>IF(G316="","",SUMIFS(INP_EOMDATA!V$4:V$2503,INP_EOMDATA!$F$4:$F$2503,$A316))</f>
        <v/>
      </c>
      <c r="Y316" s="387" t="str">
        <f>IF(G316="","",SUMIFS(INP_EOMDATA!W$4:W$2503,INP_EOMDATA!$F$4:$F$2503,$A316))</f>
        <v/>
      </c>
      <c r="Z316" s="393" t="str">
        <f>IF(G316="","",SUMIFS(INP_EOMDATA!X$4:X$2503,INP_EOMDATA!$F$4:$F$2503,$A316))</f>
        <v/>
      </c>
      <c r="AA316" s="393" t="str">
        <f>IF(G316="","",SUMIFS(INP_EOMDATA!Y$4:Y$2503,INP_EOMDATA!$F$4:$F$2503,$A316))</f>
        <v/>
      </c>
      <c r="AB316" s="393" t="str">
        <f>IF(G316="","",SUMIFS(INP_EOMDATA!Z$4:Z$2503,INP_EOMDATA!$F$4:$F$2503,$A316))</f>
        <v/>
      </c>
      <c r="AC316" s="393" t="str">
        <f>IF(G316="","",SUMIFS(INP_EOMDATA!AA$4:AA$2503,INP_EOMDATA!$F$4:$F$2503,$A316))</f>
        <v/>
      </c>
      <c r="AD316" s="393" t="str">
        <f t="shared" si="85"/>
        <v/>
      </c>
      <c r="AE316" s="393" t="str">
        <f t="shared" si="86"/>
        <v/>
      </c>
      <c r="AF316" s="393" t="str">
        <f t="shared" si="87"/>
        <v/>
      </c>
      <c r="AG316" s="15"/>
    </row>
    <row r="317" spans="1:48" hidden="1" x14ac:dyDescent="0.35">
      <c r="A317" t="str">
        <f t="shared" si="84"/>
        <v>TrueCar-</v>
      </c>
      <c r="B317" t="str">
        <f t="shared" si="88"/>
        <v/>
      </c>
      <c r="C317" t="str">
        <f>IFERROR(VLOOKUP(G317,KEY!$D$6:$F$76,2,),"")</f>
        <v/>
      </c>
      <c r="D317" t="str">
        <f>IFERROR(VLOOKUP(G317,KEY!$D$6:$F$76,3,),"")</f>
        <v/>
      </c>
      <c r="E317" t="str">
        <f>IF(C317="","",B317&amp;"-"&amp;C317&amp;"-"&amp;COUNTIF(C$265:C317,C317))</f>
        <v/>
      </c>
      <c r="F317" t="str">
        <f>IF(D317="","",B317&amp;"-"&amp;D317&amp;"-"&amp;COUNTIF(D$265:D317,D317))</f>
        <v/>
      </c>
      <c r="G317" s="13"/>
      <c r="H317" s="386" t="str">
        <f>IF(G317="","",SUMIFS(INP_EOMDATA!I$4:I$2503,INP_EOMDATA!$F$4:$F$2503,$A317))</f>
        <v/>
      </c>
      <c r="I317" s="387" t="str">
        <f>IF(G317="","",SUMIFS(INP_EOMDATA!J$4:J$2503,INP_EOMDATA!$F$4:$F$2503,$A317))</f>
        <v/>
      </c>
      <c r="J317" s="388"/>
      <c r="K317" s="389"/>
      <c r="L317" s="387" t="str">
        <f>IF(G317="","",SUMIFS(INP_EOMDATA!K$4:K$2503,INP_EOMDATA!$F$4:$F$2503,$A317))</f>
        <v/>
      </c>
      <c r="M317" s="390" t="str">
        <f>IF(G317="","",SUMIFS(INP_EOMDATA!L$4:L$2503,INP_EOMDATA!$F$4:$F$2503,$A317))</f>
        <v/>
      </c>
      <c r="N317" s="391"/>
      <c r="O317" s="386" t="str">
        <f>IF(G317="","",SUMIFS(INP_EOMDATA!M$4:M$2503,INP_EOMDATA!$F$4:$F$2503,$A317))</f>
        <v/>
      </c>
      <c r="P317" s="387" t="str">
        <f>IF(G317="","",SUMIFS(INP_EOMDATA!N$4:N$2503,INP_EOMDATA!$F$4:$F$2503,$A317))</f>
        <v/>
      </c>
      <c r="Q317" s="387" t="str">
        <f>IF(G317="","",SUMIFS(INP_EOMDATA!O$4:O$2503,INP_EOMDATA!$F$4:$F$2503,$A317))</f>
        <v/>
      </c>
      <c r="R317" s="387" t="str">
        <f>IF(G317="","",SUMIFS(INP_EOMDATA!P$4:P$2503,INP_EOMDATA!$F$4:$F$2503,$A317))</f>
        <v/>
      </c>
      <c r="S317" s="387" t="str">
        <f>IF(G317="","",SUMIFS(INP_EOMDATA!Q$4:Q$2503,INP_EOMDATA!$F$4:$F$2503,$A317))</f>
        <v/>
      </c>
      <c r="T317" s="392" t="str">
        <f>IF(G317="","",SUMIFS(INP_EOMDATA!R$4:R$2503,INP_EOMDATA!$F$4:$F$2503,$A317))</f>
        <v/>
      </c>
      <c r="U317" s="386" t="str">
        <f>IF(G317="","",SUMIFS(INP_EOMDATA!S$4:S$2503,INP_EOMDATA!$F$4:$F$2503,$A317))</f>
        <v/>
      </c>
      <c r="V317" s="392" t="str">
        <f>IF(G317="","",SUMIFS(INP_EOMDATA!T$4:T$2503,INP_EOMDATA!$F$4:$F$2503,$A317))</f>
        <v/>
      </c>
      <c r="W317" s="387" t="str">
        <f>IF(G317="","",SUMIFS(INP_EOMDATA!U$4:U$2503,INP_EOMDATA!$F$4:$F$2503,$A317))</f>
        <v/>
      </c>
      <c r="X317" s="392" t="str">
        <f>IF(G317="","",SUMIFS(INP_EOMDATA!V$4:V$2503,INP_EOMDATA!$F$4:$F$2503,$A317))</f>
        <v/>
      </c>
      <c r="Y317" s="387" t="str">
        <f>IF(G317="","",SUMIFS(INP_EOMDATA!W$4:W$2503,INP_EOMDATA!$F$4:$F$2503,$A317))</f>
        <v/>
      </c>
      <c r="Z317" s="393" t="str">
        <f>IF(G317="","",SUMIFS(INP_EOMDATA!X$4:X$2503,INP_EOMDATA!$F$4:$F$2503,$A317))</f>
        <v/>
      </c>
      <c r="AA317" s="393" t="str">
        <f>IF(G317="","",SUMIFS(INP_EOMDATA!Y$4:Y$2503,INP_EOMDATA!$F$4:$F$2503,$A317))</f>
        <v/>
      </c>
      <c r="AB317" s="393" t="str">
        <f>IF(G317="","",SUMIFS(INP_EOMDATA!Z$4:Z$2503,INP_EOMDATA!$F$4:$F$2503,$A317))</f>
        <v/>
      </c>
      <c r="AC317" s="393" t="str">
        <f>IF(G317="","",SUMIFS(INP_EOMDATA!AA$4:AA$2503,INP_EOMDATA!$F$4:$F$2503,$A317))</f>
        <v/>
      </c>
      <c r="AD317" s="393" t="str">
        <f t="shared" si="85"/>
        <v/>
      </c>
      <c r="AE317" s="393" t="str">
        <f t="shared" si="86"/>
        <v/>
      </c>
      <c r="AF317" s="393" t="str">
        <f t="shared" si="87"/>
        <v/>
      </c>
      <c r="AG317" s="15"/>
    </row>
    <row r="318" spans="1:48" s="17" customFormat="1" ht="18" hidden="1" customHeight="1" thickBot="1" x14ac:dyDescent="0.4">
      <c r="A318" t="str">
        <f t="shared" si="84"/>
        <v>TrueCar-</v>
      </c>
      <c r="B318" t="str">
        <f t="shared" si="88"/>
        <v/>
      </c>
      <c r="C318" t="str">
        <f>IFERROR(VLOOKUP(G318,KEY!$D$6:$F$76,2,),"")</f>
        <v/>
      </c>
      <c r="D318" t="str">
        <f>IFERROR(VLOOKUP(G318,KEY!$D$6:$F$76,3,),"")</f>
        <v/>
      </c>
      <c r="E318" t="str">
        <f>IF(C318="","",B318&amp;"-"&amp;C318&amp;"-"&amp;COUNTIF(C$265:C318,C318))</f>
        <v/>
      </c>
      <c r="F318" t="str">
        <f>IF(D318="","",B318&amp;"-"&amp;D318&amp;"-"&amp;COUNTIF(D$265:D318,D318))</f>
        <v/>
      </c>
      <c r="G318" s="13"/>
      <c r="H318" s="386" t="str">
        <f>IF(G318="","",SUMIFS(INP_EOMDATA!I$4:I$2503,INP_EOMDATA!$F$4:$F$2503,$A318))</f>
        <v/>
      </c>
      <c r="I318" s="387" t="str">
        <f>IF(G318="","",SUMIFS(INP_EOMDATA!J$4:J$2503,INP_EOMDATA!$F$4:$F$2503,$A318))</f>
        <v/>
      </c>
      <c r="J318" s="388"/>
      <c r="K318" s="389"/>
      <c r="L318" s="387" t="str">
        <f>IF(G318="","",SUMIFS(INP_EOMDATA!K$4:K$2503,INP_EOMDATA!$F$4:$F$2503,$A318))</f>
        <v/>
      </c>
      <c r="M318" s="390" t="str">
        <f>IF(G318="","",SUMIFS(INP_EOMDATA!L$4:L$2503,INP_EOMDATA!$F$4:$F$2503,$A318))</f>
        <v/>
      </c>
      <c r="N318" s="391"/>
      <c r="O318" s="386" t="str">
        <f>IF(G318="","",SUMIFS(INP_EOMDATA!M$4:M$2503,INP_EOMDATA!$F$4:$F$2503,$A318))</f>
        <v/>
      </c>
      <c r="P318" s="387" t="str">
        <f>IF(G318="","",SUMIFS(INP_EOMDATA!N$4:N$2503,INP_EOMDATA!$F$4:$F$2503,$A318))</f>
        <v/>
      </c>
      <c r="Q318" s="387" t="str">
        <f>IF(G318="","",SUMIFS(INP_EOMDATA!O$4:O$2503,INP_EOMDATA!$F$4:$F$2503,$A318))</f>
        <v/>
      </c>
      <c r="R318" s="387" t="str">
        <f>IF(G318="","",SUMIFS(INP_EOMDATA!P$4:P$2503,INP_EOMDATA!$F$4:$F$2503,$A318))</f>
        <v/>
      </c>
      <c r="S318" s="387" t="str">
        <f>IF(G318="","",SUMIFS(INP_EOMDATA!Q$4:Q$2503,INP_EOMDATA!$F$4:$F$2503,$A318))</f>
        <v/>
      </c>
      <c r="T318" s="392" t="str">
        <f>IF(G318="","",SUMIFS(INP_EOMDATA!R$4:R$2503,INP_EOMDATA!$F$4:$F$2503,$A318))</f>
        <v/>
      </c>
      <c r="U318" s="386" t="str">
        <f>IF(G318="","",SUMIFS(INP_EOMDATA!S$4:S$2503,INP_EOMDATA!$F$4:$F$2503,$A318))</f>
        <v/>
      </c>
      <c r="V318" s="392" t="str">
        <f>IF(G318="","",SUMIFS(INP_EOMDATA!T$4:T$2503,INP_EOMDATA!$F$4:$F$2503,$A318))</f>
        <v/>
      </c>
      <c r="W318" s="387" t="str">
        <f>IF(G318="","",SUMIFS(INP_EOMDATA!U$4:U$2503,INP_EOMDATA!$F$4:$F$2503,$A318))</f>
        <v/>
      </c>
      <c r="X318" s="392" t="str">
        <f>IF(G318="","",SUMIFS(INP_EOMDATA!V$4:V$2503,INP_EOMDATA!$F$4:$F$2503,$A318))</f>
        <v/>
      </c>
      <c r="Y318" s="387" t="str">
        <f>IF(G318="","",SUMIFS(INP_EOMDATA!W$4:W$2503,INP_EOMDATA!$F$4:$F$2503,$A318))</f>
        <v/>
      </c>
      <c r="Z318" s="393" t="str">
        <f>IF(G318="","",SUMIFS(INP_EOMDATA!X$4:X$2503,INP_EOMDATA!$F$4:$F$2503,$A318))</f>
        <v/>
      </c>
      <c r="AA318" s="393" t="str">
        <f>IF(G318="","",SUMIFS(INP_EOMDATA!Y$4:Y$2503,INP_EOMDATA!$F$4:$F$2503,$A318))</f>
        <v/>
      </c>
      <c r="AB318" s="393" t="str">
        <f>IF(G318="","",SUMIFS(INP_EOMDATA!Z$4:Z$2503,INP_EOMDATA!$F$4:$F$2503,$A318))</f>
        <v/>
      </c>
      <c r="AC318" s="393" t="str">
        <f>IF(G318="","",SUMIFS(INP_EOMDATA!AA$4:AA$2503,INP_EOMDATA!$F$4:$F$2503,$A318))</f>
        <v/>
      </c>
      <c r="AD318" s="393" t="str">
        <f t="shared" si="85"/>
        <v/>
      </c>
      <c r="AE318" s="393" t="str">
        <f t="shared" si="86"/>
        <v/>
      </c>
      <c r="AF318" s="393" t="str">
        <f t="shared" si="87"/>
        <v/>
      </c>
      <c r="AG318" s="16"/>
      <c r="AJ318"/>
      <c r="AK318"/>
      <c r="AM318" s="308"/>
      <c r="AN318" s="308"/>
      <c r="AO318" s="308"/>
      <c r="AR318" s="308"/>
      <c r="AS318" s="308"/>
      <c r="AT318" s="308"/>
      <c r="AU318" s="308"/>
      <c r="AV318" s="308"/>
    </row>
    <row r="319" spans="1:48" ht="15.5" hidden="1" x14ac:dyDescent="0.35">
      <c r="A319" s="17"/>
      <c r="B319" s="17" t="str">
        <f>G262&amp;"-ALL"</f>
        <v>TrueCar-ALL</v>
      </c>
      <c r="C319" s="17"/>
      <c r="D319" s="17"/>
      <c r="E319" s="17"/>
      <c r="F319" s="17"/>
      <c r="G319" s="377"/>
      <c r="H319" s="18">
        <f t="shared" ref="H319" si="89">SUM(H265:H318)</f>
        <v>0</v>
      </c>
      <c r="I319" s="431">
        <f>SUM(I265:I318)</f>
        <v>0</v>
      </c>
      <c r="J319" s="431"/>
      <c r="K319" s="431"/>
      <c r="L319" s="18">
        <f t="shared" ref="L319" si="90">SUM(L265:L318)</f>
        <v>0</v>
      </c>
      <c r="M319" s="431">
        <f>SUM(M265:M318)</f>
        <v>0</v>
      </c>
      <c r="N319" s="431"/>
      <c r="O319" s="18">
        <f t="shared" ref="O319:S319" si="91">SUM(O265:O318)</f>
        <v>0</v>
      </c>
      <c r="P319" s="18">
        <f t="shared" si="91"/>
        <v>0</v>
      </c>
      <c r="Q319" s="18">
        <f t="shared" si="91"/>
        <v>0</v>
      </c>
      <c r="R319" s="18">
        <f t="shared" si="91"/>
        <v>0</v>
      </c>
      <c r="S319" s="18">
        <f t="shared" si="91"/>
        <v>0</v>
      </c>
      <c r="T319" s="19" t="e">
        <f t="shared" ref="T319:T324" si="92">S319/P319</f>
        <v>#DIV/0!</v>
      </c>
      <c r="U319" s="18">
        <f t="shared" ref="U319" si="93">SUM(U265:U318)</f>
        <v>0</v>
      </c>
      <c r="V319" s="19" t="e">
        <f>U319/P319</f>
        <v>#DIV/0!</v>
      </c>
      <c r="W319" s="18">
        <f t="shared" ref="W319" si="94">SUM(W265:W318)</f>
        <v>0</v>
      </c>
      <c r="X319" s="19" t="e">
        <f>W319/P319</f>
        <v>#DIV/0!</v>
      </c>
      <c r="Y319" s="18">
        <f t="shared" ref="Y319:AG319" si="95">SUM(Y265:Y318)</f>
        <v>0</v>
      </c>
      <c r="Z319" s="20">
        <f t="shared" si="95"/>
        <v>0</v>
      </c>
      <c r="AA319" s="20">
        <f t="shared" si="95"/>
        <v>0</v>
      </c>
      <c r="AB319" s="20">
        <f t="shared" si="95"/>
        <v>0</v>
      </c>
      <c r="AC319" s="20">
        <f t="shared" si="95"/>
        <v>0</v>
      </c>
      <c r="AD319" s="20">
        <f t="shared" si="95"/>
        <v>0</v>
      </c>
      <c r="AE319" s="20">
        <f t="shared" si="95"/>
        <v>0</v>
      </c>
      <c r="AF319" s="20">
        <f t="shared" si="95"/>
        <v>0</v>
      </c>
      <c r="AG319" s="21">
        <f t="shared" si="95"/>
        <v>0</v>
      </c>
    </row>
    <row r="320" spans="1:48" hidden="1" x14ac:dyDescent="0.35">
      <c r="G320" t="s">
        <v>120</v>
      </c>
      <c r="H320" s="22">
        <f ca="1">SUMIF($D$265:H$318,$G320,H$265:H$318)</f>
        <v>0</v>
      </c>
      <c r="I320" s="430">
        <f ca="1">SUMIF($D$265:I$318,$G320,I$265:I$318)</f>
        <v>0</v>
      </c>
      <c r="J320" s="430"/>
      <c r="K320" s="430"/>
      <c r="L320" s="22">
        <f ca="1">SUMIF($D$265:L$318,$G320,L$265:L$318)</f>
        <v>0</v>
      </c>
      <c r="M320" s="430">
        <f ca="1">SUMIF($D$265:M$318,$G320,M$265:M$318)</f>
        <v>0</v>
      </c>
      <c r="N320" s="430"/>
      <c r="O320" s="22">
        <f ca="1">SUMIF($D$265:O$318,$G320,O$265:O$318)</f>
        <v>0</v>
      </c>
      <c r="P320" s="22">
        <f ca="1">SUMIF($D$265:P$318,$G320,P$265:P$318)</f>
        <v>0</v>
      </c>
      <c r="Q320" s="22">
        <f ca="1">SUMIF($D$265:Q$318,$G320,Q$265:Q$318)</f>
        <v>0</v>
      </c>
      <c r="R320" s="22">
        <f ca="1">SUMIF($D$265:R$318,$G320,R$265:R$318)</f>
        <v>0</v>
      </c>
      <c r="S320" s="22">
        <f ca="1">SUMIF($D$265:S$318,$G320,S$265:S$318)</f>
        <v>0</v>
      </c>
      <c r="T320" s="23" t="e">
        <f t="shared" ca="1" si="92"/>
        <v>#DIV/0!</v>
      </c>
      <c r="U320" s="22">
        <f ca="1">SUMIF($D$265:U$318,$G320,U$265:U$318)</f>
        <v>0</v>
      </c>
      <c r="V320" s="23" t="e">
        <f t="shared" ref="V320:V324" ca="1" si="96">U320/P320</f>
        <v>#DIV/0!</v>
      </c>
      <c r="W320" s="22">
        <f ca="1">SUMIF($D$265:W$318,$G320,W$265:W$318)</f>
        <v>0</v>
      </c>
      <c r="X320" s="23" t="e">
        <f t="shared" ref="X320:X324" ca="1" si="97">W320/P320</f>
        <v>#DIV/0!</v>
      </c>
      <c r="Y320" s="22">
        <f ca="1">SUMIF($D$265:Y$318,$G320,Y$265:Y$318)</f>
        <v>0</v>
      </c>
      <c r="Z320" s="24">
        <f ca="1">SUMIF($D$265:Z$318,$G320,Z$265:Z$318)</f>
        <v>0</v>
      </c>
      <c r="AA320" s="24">
        <f ca="1">SUMIF($D$265:AA$318,$G320,AA$265:AA$318)</f>
        <v>0</v>
      </c>
      <c r="AB320" s="24">
        <f ca="1">SUMIF($D$265:AB$318,$G320,AB$265:AB$318)</f>
        <v>0</v>
      </c>
      <c r="AC320" s="24">
        <f ca="1">SUMIF($D$265:AC$318,$G320,AC$265:AC$318)</f>
        <v>0</v>
      </c>
      <c r="AD320" s="24">
        <f ca="1">SUMIF($D$265:AD$318,$G320,AD$265:AD$318)</f>
        <v>0</v>
      </c>
      <c r="AE320" s="24">
        <f ca="1">SUMIF($D$265:AE$318,$G320,AE$265:AE$318)</f>
        <v>0</v>
      </c>
      <c r="AF320" s="24">
        <f ca="1">SUMIF($D$265:AF$318,$G320,AF$265:AF$318)</f>
        <v>0</v>
      </c>
      <c r="AG320" s="25">
        <f ca="1">SUMIF($D$265:AG$318,$G320,AG$265:AG$318)</f>
        <v>0</v>
      </c>
    </row>
    <row r="321" spans="7:37" hidden="1" x14ac:dyDescent="0.35">
      <c r="G321" t="s">
        <v>121</v>
      </c>
      <c r="H321" s="22">
        <f ca="1">SUMIF($D$265:H$318,$G321,H$265:H$318)</f>
        <v>0</v>
      </c>
      <c r="I321" s="430">
        <f ca="1">SUMIF($D$265:I$318,$G321,I$265:I$318)</f>
        <v>0</v>
      </c>
      <c r="J321" s="430"/>
      <c r="K321" s="430"/>
      <c r="L321" s="22">
        <f ca="1">SUMIF($D$265:L$318,$G321,L$265:L$318)</f>
        <v>0</v>
      </c>
      <c r="M321" s="430">
        <f ca="1">SUMIF($D$265:M$318,$G321,M$265:M$318)</f>
        <v>0</v>
      </c>
      <c r="N321" s="430"/>
      <c r="O321" s="22">
        <f ca="1">SUMIF($D$265:O$318,$G321,O$265:O$318)</f>
        <v>0</v>
      </c>
      <c r="P321" s="22">
        <f ca="1">SUMIF($D$265:P$318,$G321,P$265:P$318)</f>
        <v>0</v>
      </c>
      <c r="Q321" s="22">
        <f ca="1">SUMIF($D$265:Q$318,$G321,Q$265:Q$318)</f>
        <v>0</v>
      </c>
      <c r="R321" s="22">
        <f ca="1">SUMIF($D$265:R$318,$G321,R$265:R$318)</f>
        <v>0</v>
      </c>
      <c r="S321" s="22">
        <f ca="1">SUMIF($D$265:S$318,$G321,S$265:S$318)</f>
        <v>0</v>
      </c>
      <c r="T321" s="23" t="e">
        <f t="shared" ca="1" si="92"/>
        <v>#DIV/0!</v>
      </c>
      <c r="U321" s="22">
        <f ca="1">SUMIF($D$265:U$318,$G321,U$265:U$318)</f>
        <v>0</v>
      </c>
      <c r="V321" s="23" t="e">
        <f t="shared" ca="1" si="96"/>
        <v>#DIV/0!</v>
      </c>
      <c r="W321" s="22">
        <f ca="1">SUMIF($D$265:W$318,$G321,W$265:W$318)</f>
        <v>0</v>
      </c>
      <c r="X321" s="23" t="e">
        <f t="shared" ca="1" si="97"/>
        <v>#DIV/0!</v>
      </c>
      <c r="Y321" s="22">
        <f ca="1">SUMIF($D$265:Y$318,$G321,Y$265:Y$318)</f>
        <v>0</v>
      </c>
      <c r="Z321" s="24">
        <f ca="1">SUMIF($D$265:Z$318,$G321,Z$265:Z$318)</f>
        <v>0</v>
      </c>
      <c r="AA321" s="24">
        <f ca="1">SUMIF($D$265:AA$318,$G321,AA$265:AA$318)</f>
        <v>0</v>
      </c>
      <c r="AB321" s="24">
        <f ca="1">SUMIF($D$265:AB$318,$G321,AB$265:AB$318)</f>
        <v>0</v>
      </c>
      <c r="AC321" s="24">
        <f ca="1">SUMIF($D$265:AC$318,$G321,AC$265:AC$318)</f>
        <v>0</v>
      </c>
      <c r="AD321" s="24">
        <f ca="1">SUMIF($D$265:AD$318,$G321,AD$265:AD$318)</f>
        <v>0</v>
      </c>
      <c r="AE321" s="24">
        <f ca="1">SUMIF($D$265:AE$318,$G321,AE$265:AE$318)</f>
        <v>0</v>
      </c>
      <c r="AF321" s="24">
        <f ca="1">SUMIF($D$265:AF$318,$G321,AF$265:AF$318)</f>
        <v>0</v>
      </c>
      <c r="AG321" s="25">
        <f ca="1">SUMIF($D$265:AG$318,$G321,AG$265:AG$318)</f>
        <v>0</v>
      </c>
    </row>
    <row r="322" spans="7:37" hidden="1" x14ac:dyDescent="0.35">
      <c r="G322" t="s">
        <v>122</v>
      </c>
      <c r="H322" s="22">
        <f ca="1">SUMIF($D$265:H$318,$G322,H$265:H$318)</f>
        <v>0</v>
      </c>
      <c r="I322" s="430">
        <f ca="1">SUMIF($D$265:I$318,$G322,I$265:I$318)</f>
        <v>0</v>
      </c>
      <c r="J322" s="430"/>
      <c r="K322" s="430"/>
      <c r="L322" s="22">
        <f ca="1">SUMIF($D$265:L$318,$G322,L$265:L$318)</f>
        <v>0</v>
      </c>
      <c r="M322" s="430">
        <f ca="1">SUMIF($D$265:M$318,$G322,M$265:M$318)</f>
        <v>0</v>
      </c>
      <c r="N322" s="430"/>
      <c r="O322" s="22">
        <f ca="1">SUMIF($D$265:O$318,$G322,O$265:O$318)</f>
        <v>0</v>
      </c>
      <c r="P322" s="22">
        <f ca="1">SUMIF($D$265:P$318,$G322,P$265:P$318)</f>
        <v>0</v>
      </c>
      <c r="Q322" s="22">
        <f ca="1">SUMIF($D$265:Q$318,$G322,Q$265:Q$318)</f>
        <v>0</v>
      </c>
      <c r="R322" s="22">
        <f ca="1">SUMIF($D$265:R$318,$G322,R$265:R$318)</f>
        <v>0</v>
      </c>
      <c r="S322" s="22">
        <f ca="1">SUMIF($D$265:S$318,$G322,S$265:S$318)</f>
        <v>0</v>
      </c>
      <c r="T322" s="23" t="e">
        <f t="shared" ca="1" si="92"/>
        <v>#DIV/0!</v>
      </c>
      <c r="U322" s="22">
        <f ca="1">SUMIF($D$265:U$318,$G322,U$265:U$318)</f>
        <v>0</v>
      </c>
      <c r="V322" s="23" t="e">
        <f t="shared" ca="1" si="96"/>
        <v>#DIV/0!</v>
      </c>
      <c r="W322" s="22">
        <f ca="1">SUMIF($D$265:W$318,$G322,W$265:W$318)</f>
        <v>0</v>
      </c>
      <c r="X322" s="23" t="e">
        <f t="shared" ca="1" si="97"/>
        <v>#DIV/0!</v>
      </c>
      <c r="Y322" s="22">
        <f ca="1">SUMIF($D$265:Y$318,$G322,Y$265:Y$318)</f>
        <v>0</v>
      </c>
      <c r="Z322" s="24">
        <f ca="1">SUMIF($D$265:Z$318,$G322,Z$265:Z$318)</f>
        <v>0</v>
      </c>
      <c r="AA322" s="24">
        <f ca="1">SUMIF($D$265:AA$318,$G322,AA$265:AA$318)</f>
        <v>0</v>
      </c>
      <c r="AB322" s="24">
        <f ca="1">SUMIF($D$265:AB$318,$G322,AB$265:AB$318)</f>
        <v>0</v>
      </c>
      <c r="AC322" s="24">
        <f ca="1">SUMIF($D$265:AC$318,$G322,AC$265:AC$318)</f>
        <v>0</v>
      </c>
      <c r="AD322" s="24">
        <f ca="1">SUMIF($D$265:AD$318,$G322,AD$265:AD$318)</f>
        <v>0</v>
      </c>
      <c r="AE322" s="24">
        <f ca="1">SUMIF($D$265:AE$318,$G322,AE$265:AE$318)</f>
        <v>0</v>
      </c>
      <c r="AF322" s="24">
        <f ca="1">SUMIF($D$265:AF$318,$G322,AF$265:AF$318)</f>
        <v>0</v>
      </c>
      <c r="AG322" s="25">
        <f ca="1">SUMIF($D$265:AG$318,$G322,AG$265:AG$318)</f>
        <v>0</v>
      </c>
      <c r="AJ322" s="17"/>
      <c r="AK322" s="17"/>
    </row>
    <row r="323" spans="7:37" hidden="1" x14ac:dyDescent="0.35">
      <c r="G323" t="s">
        <v>123</v>
      </c>
      <c r="H323" s="22">
        <f ca="1">SUMIF($D$265:H$318,$G323,H$265:H$318)</f>
        <v>0</v>
      </c>
      <c r="I323" s="430">
        <f ca="1">SUMIF($D$265:I$318,$G323,I$265:I$318)</f>
        <v>0</v>
      </c>
      <c r="J323" s="430"/>
      <c r="K323" s="430"/>
      <c r="L323" s="22">
        <f ca="1">SUMIF($D$265:L$318,$G323,L$265:L$318)</f>
        <v>0</v>
      </c>
      <c r="M323" s="430">
        <f ca="1">SUMIF($D$265:M$318,$G323,M$265:M$318)</f>
        <v>0</v>
      </c>
      <c r="N323" s="430"/>
      <c r="O323" s="22">
        <f ca="1">SUMIF($D$265:O$318,$G323,O$265:O$318)</f>
        <v>0</v>
      </c>
      <c r="P323" s="22">
        <f ca="1">SUMIF($D$265:P$318,$G323,P$265:P$318)</f>
        <v>0</v>
      </c>
      <c r="Q323" s="22">
        <f ca="1">SUMIF($D$265:Q$318,$G323,Q$265:Q$318)</f>
        <v>0</v>
      </c>
      <c r="R323" s="22">
        <f ca="1">SUMIF($D$265:R$318,$G323,R$265:R$318)</f>
        <v>0</v>
      </c>
      <c r="S323" s="22">
        <f ca="1">SUMIF($D$265:S$318,$G323,S$265:S$318)</f>
        <v>0</v>
      </c>
      <c r="T323" s="23" t="e">
        <f t="shared" ca="1" si="92"/>
        <v>#DIV/0!</v>
      </c>
      <c r="U323" s="22">
        <f ca="1">SUMIF($D$265:U$318,$G323,U$265:U$318)</f>
        <v>0</v>
      </c>
      <c r="V323" s="23" t="e">
        <f t="shared" ca="1" si="96"/>
        <v>#DIV/0!</v>
      </c>
      <c r="W323" s="22">
        <f ca="1">SUMIF($D$265:W$318,$G323,W$265:W$318)</f>
        <v>0</v>
      </c>
      <c r="X323" s="23" t="e">
        <f t="shared" ca="1" si="97"/>
        <v>#DIV/0!</v>
      </c>
      <c r="Y323" s="22">
        <f ca="1">SUMIF($D$265:Y$318,$G323,Y$265:Y$318)</f>
        <v>0</v>
      </c>
      <c r="Z323" s="24">
        <f ca="1">SUMIF($D$265:Z$318,$G323,Z$265:Z$318)</f>
        <v>0</v>
      </c>
      <c r="AA323" s="24">
        <f ca="1">SUMIF($D$265:AA$318,$G323,AA$265:AA$318)</f>
        <v>0</v>
      </c>
      <c r="AB323" s="24">
        <f ca="1">SUMIF($D$265:AB$318,$G323,AB$265:AB$318)</f>
        <v>0</v>
      </c>
      <c r="AC323" s="24">
        <f ca="1">SUMIF($D$265:AC$318,$G323,AC$265:AC$318)</f>
        <v>0</v>
      </c>
      <c r="AD323" s="24">
        <f ca="1">SUMIF($D$265:AD$318,$G323,AD$265:AD$318)</f>
        <v>0</v>
      </c>
      <c r="AE323" s="24">
        <f ca="1">SUMIF($D$265:AE$318,$G323,AE$265:AE$318)</f>
        <v>0</v>
      </c>
      <c r="AF323" s="24">
        <f ca="1">SUMIF($D$265:AF$318,$G323,AF$265:AF$318)</f>
        <v>0</v>
      </c>
      <c r="AG323" s="25">
        <f ca="1">SUMIF($D$265:AG$318,$G323,AG$265:AG$318)</f>
        <v>0</v>
      </c>
    </row>
    <row r="324" spans="7:37" ht="15" hidden="1" thickBot="1" x14ac:dyDescent="0.4">
      <c r="G324" t="s">
        <v>124</v>
      </c>
      <c r="H324" s="22">
        <f ca="1">SUMIF($D$265:H$318,$G324,H$265:H$318)</f>
        <v>0</v>
      </c>
      <c r="I324" s="430">
        <f ca="1">SUMIF($D$265:I$318,$G324,I$265:I$318)</f>
        <v>0</v>
      </c>
      <c r="J324" s="430"/>
      <c r="K324" s="430"/>
      <c r="L324" s="22">
        <f ca="1">SUMIF($D$265:L$318,$G324,L$265:L$318)</f>
        <v>0</v>
      </c>
      <c r="M324" s="430">
        <f ca="1">SUMIF($D$265:M$318,$G324,M$265:M$318)</f>
        <v>0</v>
      </c>
      <c r="N324" s="430"/>
      <c r="O324" s="22">
        <f ca="1">SUMIF($D$265:O$318,$G324,O$265:O$318)</f>
        <v>0</v>
      </c>
      <c r="P324" s="22">
        <f ca="1">SUMIF($D$265:P$318,$G324,P$265:P$318)</f>
        <v>0</v>
      </c>
      <c r="Q324" s="22">
        <f ca="1">SUMIF($D$265:Q$318,$G324,Q$265:Q$318)</f>
        <v>0</v>
      </c>
      <c r="R324" s="22">
        <f ca="1">SUMIF($D$265:R$318,$G324,R$265:R$318)</f>
        <v>0</v>
      </c>
      <c r="S324" s="22">
        <f ca="1">SUMIF($D$265:S$318,$G324,S$265:S$318)</f>
        <v>0</v>
      </c>
      <c r="T324" s="23" t="e">
        <f t="shared" ca="1" si="92"/>
        <v>#DIV/0!</v>
      </c>
      <c r="U324" s="22">
        <f ca="1">SUMIF($D$265:U$318,$G324,U$265:U$318)</f>
        <v>0</v>
      </c>
      <c r="V324" s="23" t="e">
        <f t="shared" ca="1" si="96"/>
        <v>#DIV/0!</v>
      </c>
      <c r="W324" s="22">
        <f ca="1">SUMIF($D$265:W$318,$G324,W$265:W$318)</f>
        <v>0</v>
      </c>
      <c r="X324" s="23" t="e">
        <f t="shared" ca="1" si="97"/>
        <v>#DIV/0!</v>
      </c>
      <c r="Y324" s="22">
        <f ca="1">SUMIF($D$265:Y$318,$G324,Y$265:Y$318)</f>
        <v>0</v>
      </c>
      <c r="Z324" s="24">
        <f ca="1">SUMIF($D$265:Z$318,$G324,Z$265:Z$318)</f>
        <v>0</v>
      </c>
      <c r="AA324" s="24">
        <f ca="1">SUMIF($D$265:AA$318,$G324,AA$265:AA$318)</f>
        <v>0</v>
      </c>
      <c r="AB324" s="24">
        <f ca="1">SUMIF($D$265:AB$318,$G324,AB$265:AB$318)</f>
        <v>0</v>
      </c>
      <c r="AC324" s="24">
        <f ca="1">SUMIF($D$265:AC$318,$G324,AC$265:AC$318)</f>
        <v>0</v>
      </c>
      <c r="AD324" s="24">
        <f ca="1">SUMIF($D$265:AD$318,$G324,AD$265:AD$318)</f>
        <v>0</v>
      </c>
      <c r="AE324" s="24">
        <f ca="1">SUMIF($D$265:AE$318,$G324,AE$265:AE$318)</f>
        <v>0</v>
      </c>
      <c r="AF324" s="24">
        <f ca="1">SUMIF($D$265:AF$318,$G324,AF$265:AF$318)</f>
        <v>0</v>
      </c>
      <c r="AG324" s="26">
        <f ca="1">SUMIF($D$265:AG$318,$G324,AG$265:AG$318)</f>
        <v>0</v>
      </c>
    </row>
    <row r="325" spans="7:37" hidden="1" x14ac:dyDescent="0.35">
      <c r="G325" s="27" t="str">
        <f>G262&amp;"-Count"</f>
        <v>TrueCar-Count</v>
      </c>
      <c r="P325" s="30">
        <f>COUNTA(G265:G318)</f>
        <v>0</v>
      </c>
    </row>
    <row r="326" spans="7:37" hidden="1" x14ac:dyDescent="0.35"/>
    <row r="327" spans="7:37" hidden="1" x14ac:dyDescent="0.35"/>
    <row r="328" spans="7:37" hidden="1" x14ac:dyDescent="0.35">
      <c r="G328" s="28" t="str">
        <f>G2&amp;"-Count"</f>
        <v>AutoTrader-Count</v>
      </c>
      <c r="H328" s="28"/>
      <c r="I328" s="28"/>
      <c r="J328" s="28"/>
      <c r="K328" s="28"/>
      <c r="L328" s="28"/>
      <c r="M328" s="28"/>
      <c r="N328" s="28"/>
      <c r="O328" s="28"/>
      <c r="P328" s="28">
        <f>COUNTA(G5:G58)</f>
        <v>48</v>
      </c>
    </row>
    <row r="329" spans="7:37" hidden="1" x14ac:dyDescent="0.35">
      <c r="G329" s="28" t="str">
        <f>G67&amp;"-Count"</f>
        <v>CARFAX-Count</v>
      </c>
      <c r="H329" s="28"/>
      <c r="I329" s="28"/>
      <c r="J329" s="28"/>
      <c r="K329" s="28"/>
      <c r="L329" s="28"/>
      <c r="M329" s="28"/>
      <c r="N329" s="28"/>
      <c r="O329" s="28"/>
      <c r="P329" s="28">
        <f>COUNTA(G70:G123)</f>
        <v>14</v>
      </c>
    </row>
    <row r="330" spans="7:37" hidden="1" x14ac:dyDescent="0.35">
      <c r="G330" s="28" t="str">
        <f>G132&amp;"-Count"</f>
        <v>CarGurus.com-Count</v>
      </c>
      <c r="H330" s="28"/>
      <c r="I330" s="28"/>
      <c r="J330" s="28"/>
      <c r="K330" s="28"/>
      <c r="L330" s="28"/>
      <c r="M330" s="28"/>
      <c r="N330" s="28"/>
      <c r="O330" s="28"/>
      <c r="P330" s="28">
        <f>COUNTA(G135:G188)</f>
        <v>46</v>
      </c>
    </row>
    <row r="331" spans="7:37" hidden="1" x14ac:dyDescent="0.35">
      <c r="G331" s="28" t="str">
        <f>G197&amp;"-Count"</f>
        <v>Cars.com-Count</v>
      </c>
      <c r="H331" s="28"/>
      <c r="I331" s="28"/>
      <c r="J331" s="28"/>
      <c r="K331" s="28"/>
      <c r="L331" s="28"/>
      <c r="M331" s="28"/>
      <c r="N331" s="28"/>
      <c r="O331" s="28"/>
      <c r="P331" s="28">
        <f>COUNTA(G200:G253)</f>
        <v>13</v>
      </c>
    </row>
    <row r="332" spans="7:37" hidden="1" x14ac:dyDescent="0.35">
      <c r="G332" s="28" t="str">
        <f>G262&amp;"-Count"</f>
        <v>TrueCar-Count</v>
      </c>
      <c r="H332" s="28"/>
      <c r="I332" s="28"/>
      <c r="J332" s="28"/>
      <c r="K332" s="28"/>
      <c r="L332" s="28"/>
      <c r="M332" s="28"/>
      <c r="N332" s="28"/>
      <c r="O332" s="28"/>
      <c r="P332" s="28">
        <f>COUNTA(G265:G318)</f>
        <v>0</v>
      </c>
    </row>
  </sheetData>
  <sortState xmlns:xlrd2="http://schemas.microsoft.com/office/spreadsheetml/2017/richdata2" ref="G200:G213">
    <sortCondition ref="G200:G213"/>
  </sortState>
  <mergeCells count="100">
    <mergeCell ref="I4:K4"/>
    <mergeCell ref="M4:N4"/>
    <mergeCell ref="G2:AF2"/>
    <mergeCell ref="H3:P3"/>
    <mergeCell ref="Q3:T3"/>
    <mergeCell ref="U3:Y3"/>
    <mergeCell ref="Z3:AB3"/>
    <mergeCell ref="AC3:AF3"/>
    <mergeCell ref="I62:K62"/>
    <mergeCell ref="M62:N62"/>
    <mergeCell ref="I63:K63"/>
    <mergeCell ref="M63:N63"/>
    <mergeCell ref="I64:K64"/>
    <mergeCell ref="M64:N64"/>
    <mergeCell ref="I59:K59"/>
    <mergeCell ref="M59:N59"/>
    <mergeCell ref="I60:K60"/>
    <mergeCell ref="M60:N60"/>
    <mergeCell ref="I61:K61"/>
    <mergeCell ref="M61:N61"/>
    <mergeCell ref="I69:K69"/>
    <mergeCell ref="M69:N69"/>
    <mergeCell ref="G67:AF67"/>
    <mergeCell ref="H68:P68"/>
    <mergeCell ref="Q68:T68"/>
    <mergeCell ref="U68:Y68"/>
    <mergeCell ref="Z68:AB68"/>
    <mergeCell ref="AC68:AF68"/>
    <mergeCell ref="I124:K124"/>
    <mergeCell ref="M124:N124"/>
    <mergeCell ref="I125:K125"/>
    <mergeCell ref="M125:N125"/>
    <mergeCell ref="I126:K126"/>
    <mergeCell ref="M126:N126"/>
    <mergeCell ref="G132:AF132"/>
    <mergeCell ref="H133:P133"/>
    <mergeCell ref="Q133:T133"/>
    <mergeCell ref="U133:Y133"/>
    <mergeCell ref="Z133:AB133"/>
    <mergeCell ref="AC133:AF133"/>
    <mergeCell ref="I127:K127"/>
    <mergeCell ref="M127:N127"/>
    <mergeCell ref="I128:K128"/>
    <mergeCell ref="M128:N128"/>
    <mergeCell ref="I129:K129"/>
    <mergeCell ref="M129:N129"/>
    <mergeCell ref="I134:K134"/>
    <mergeCell ref="M134:N134"/>
    <mergeCell ref="I192:K192"/>
    <mergeCell ref="M192:N192"/>
    <mergeCell ref="I193:K193"/>
    <mergeCell ref="M193:N193"/>
    <mergeCell ref="I194:K194"/>
    <mergeCell ref="M194:N194"/>
    <mergeCell ref="I189:K189"/>
    <mergeCell ref="M189:N189"/>
    <mergeCell ref="I190:K190"/>
    <mergeCell ref="M190:N190"/>
    <mergeCell ref="I191:K191"/>
    <mergeCell ref="M191:N191"/>
    <mergeCell ref="I199:K199"/>
    <mergeCell ref="M199:N199"/>
    <mergeCell ref="G197:AF197"/>
    <mergeCell ref="H198:P198"/>
    <mergeCell ref="Q198:T198"/>
    <mergeCell ref="U198:Y198"/>
    <mergeCell ref="Z198:AB198"/>
    <mergeCell ref="AC198:AF198"/>
    <mergeCell ref="I254:K254"/>
    <mergeCell ref="M254:N254"/>
    <mergeCell ref="I255:K255"/>
    <mergeCell ref="M255:N255"/>
    <mergeCell ref="I256:K256"/>
    <mergeCell ref="M256:N256"/>
    <mergeCell ref="G262:AF262"/>
    <mergeCell ref="H263:P263"/>
    <mergeCell ref="Q263:T263"/>
    <mergeCell ref="U263:Y263"/>
    <mergeCell ref="Z263:AB263"/>
    <mergeCell ref="AC263:AF263"/>
    <mergeCell ref="I257:K257"/>
    <mergeCell ref="M257:N257"/>
    <mergeCell ref="I258:K258"/>
    <mergeCell ref="M258:N258"/>
    <mergeCell ref="I259:K259"/>
    <mergeCell ref="M259:N259"/>
    <mergeCell ref="I264:K264"/>
    <mergeCell ref="M264:N264"/>
    <mergeCell ref="I322:K322"/>
    <mergeCell ref="M322:N322"/>
    <mergeCell ref="I323:K323"/>
    <mergeCell ref="M323:N323"/>
    <mergeCell ref="I324:K324"/>
    <mergeCell ref="M324:N324"/>
    <mergeCell ref="I319:K319"/>
    <mergeCell ref="M319:N319"/>
    <mergeCell ref="I320:K320"/>
    <mergeCell ref="M320:N320"/>
    <mergeCell ref="I321:K321"/>
    <mergeCell ref="M321:N321"/>
  </mergeCells>
  <dataValidations count="1">
    <dataValidation type="list" allowBlank="1" showInputMessage="1" showErrorMessage="1" sqref="AK5:AK61" xr:uid="{7BD748D8-7EED-E34E-B56C-D393D2B61ED3}">
      <formula1>$AI$5:$AI$9</formula1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7DDA8BE-6177-FC4C-BFB0-4EDDFB17A5FA}">
          <x14:formula1>
            <xm:f>KEY!$D$6:$D$76</xm:f>
          </x14:formula1>
          <xm:sqref>G121:G124 G251:G253 G265:G318 G186:G188 G58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275848-B298-9D47-BA0C-97898D034EDA}">
  <sheetPr>
    <tabColor rgb="FFFFFF00"/>
  </sheetPr>
  <dimension ref="A2:AD2003"/>
  <sheetViews>
    <sheetView topLeftCell="G1" workbookViewId="0">
      <pane ySplit="3" topLeftCell="A241" activePane="bottomLeft" state="frozen"/>
      <selection activeCell="P200" sqref="P200:P253"/>
      <selection pane="bottomLeft" activeCell="P200" sqref="P200:P253"/>
    </sheetView>
  </sheetViews>
  <sheetFormatPr defaultColWidth="10.81640625" defaultRowHeight="15.5" x14ac:dyDescent="0.35"/>
  <cols>
    <col min="1" max="1" width="10.81640625" style="396" hidden="1" customWidth="1"/>
    <col min="2" max="2" width="34.453125" style="396" hidden="1" customWidth="1"/>
    <col min="3" max="3" width="10.81640625" style="396" hidden="1" customWidth="1"/>
    <col min="4" max="4" width="28.453125" style="396" hidden="1" customWidth="1"/>
    <col min="5" max="5" width="36.7265625" style="396" hidden="1" customWidth="1"/>
    <col min="6" max="6" width="51" style="396" hidden="1" customWidth="1"/>
    <col min="7" max="8" width="22.1796875" style="396" customWidth="1"/>
    <col min="9" max="9" width="12.81640625" style="399" customWidth="1"/>
    <col min="10" max="10" width="8.453125" style="399" customWidth="1"/>
    <col min="11" max="11" width="12.81640625" style="399" customWidth="1"/>
    <col min="12" max="12" width="6.81640625" style="399" customWidth="1"/>
    <col min="13" max="13" width="12.81640625" style="399" customWidth="1"/>
    <col min="14" max="14" width="15.81640625" style="399" customWidth="1"/>
    <col min="15" max="15" width="11.453125" style="399" customWidth="1"/>
    <col min="16" max="16" width="12.1796875" style="399" customWidth="1"/>
    <col min="17" max="17" width="15" style="399" customWidth="1"/>
    <col min="18" max="18" width="18.54296875" style="405" customWidth="1"/>
    <col min="19" max="19" width="13.453125" style="399" customWidth="1"/>
    <col min="20" max="20" width="19.453125" style="399" customWidth="1"/>
    <col min="21" max="21" width="11.453125" style="399" customWidth="1"/>
    <col min="22" max="22" width="17.453125" style="399" customWidth="1"/>
    <col min="23" max="23" width="17.54296875" style="399" customWidth="1"/>
    <col min="24" max="26" width="10.81640625" style="399"/>
    <col min="27" max="27" width="0" style="399" hidden="1" customWidth="1"/>
    <col min="28" max="30" width="10.81640625" style="399"/>
    <col min="31" max="16384" width="10.81640625" style="396"/>
  </cols>
  <sheetData>
    <row r="2" spans="1:30" ht="16" customHeight="1" x14ac:dyDescent="0.35">
      <c r="G2" s="397"/>
      <c r="H2" s="397"/>
      <c r="I2" s="397" t="s">
        <v>42</v>
      </c>
      <c r="J2" s="397"/>
      <c r="K2" s="397"/>
      <c r="L2" s="397"/>
      <c r="M2" s="397"/>
      <c r="N2" s="397"/>
      <c r="O2" s="397" t="s">
        <v>43</v>
      </c>
      <c r="P2" s="397"/>
      <c r="Q2" s="397"/>
      <c r="R2" s="398"/>
      <c r="S2" s="397" t="s">
        <v>44</v>
      </c>
      <c r="T2" s="397"/>
      <c r="U2" s="397"/>
      <c r="V2" s="397"/>
      <c r="W2" s="397"/>
      <c r="X2" s="397" t="s">
        <v>45</v>
      </c>
      <c r="Y2" s="397"/>
      <c r="Z2" s="397"/>
      <c r="AA2" s="397" t="s">
        <v>46</v>
      </c>
      <c r="AB2" s="397"/>
      <c r="AC2" s="397"/>
      <c r="AD2" s="397"/>
    </row>
    <row r="3" spans="1:30" ht="39" x14ac:dyDescent="0.35">
      <c r="G3" s="397" t="s">
        <v>49</v>
      </c>
      <c r="H3" s="397" t="s">
        <v>136</v>
      </c>
      <c r="I3" s="397" t="s">
        <v>137</v>
      </c>
      <c r="J3" s="397" t="s">
        <v>51</v>
      </c>
      <c r="K3" s="397" t="s">
        <v>52</v>
      </c>
      <c r="L3" s="397" t="s">
        <v>53</v>
      </c>
      <c r="M3" s="397" t="s">
        <v>54</v>
      </c>
      <c r="N3" s="397" t="s">
        <v>55</v>
      </c>
      <c r="O3" s="397" t="s">
        <v>56</v>
      </c>
      <c r="P3" s="397" t="s">
        <v>57</v>
      </c>
      <c r="Q3" s="397" t="s">
        <v>4</v>
      </c>
      <c r="R3" s="398" t="s">
        <v>58</v>
      </c>
      <c r="S3" s="397" t="s">
        <v>59</v>
      </c>
      <c r="T3" s="397" t="s">
        <v>60</v>
      </c>
      <c r="U3" s="397" t="s">
        <v>61</v>
      </c>
      <c r="V3" s="397" t="s">
        <v>62</v>
      </c>
      <c r="W3" s="397" t="s">
        <v>63</v>
      </c>
      <c r="X3" s="397" t="s">
        <v>64</v>
      </c>
      <c r="Y3" s="397" t="s">
        <v>65</v>
      </c>
      <c r="Z3" s="397" t="s">
        <v>32</v>
      </c>
      <c r="AA3" s="397" t="s">
        <v>2</v>
      </c>
      <c r="AB3" s="397" t="s">
        <v>6</v>
      </c>
      <c r="AC3" s="397" t="s">
        <v>7</v>
      </c>
      <c r="AD3" s="397" t="s">
        <v>33</v>
      </c>
    </row>
    <row r="4" spans="1:30" x14ac:dyDescent="0.35">
      <c r="A4" s="396">
        <v>1</v>
      </c>
      <c r="B4" s="396" t="s">
        <v>90</v>
      </c>
      <c r="C4" s="396">
        <v>1</v>
      </c>
      <c r="D4" s="396" t="s">
        <v>138</v>
      </c>
      <c r="E4" s="396" t="s">
        <v>139</v>
      </c>
      <c r="F4" s="396" t="s">
        <v>140</v>
      </c>
      <c r="G4" s="396" t="s">
        <v>90</v>
      </c>
      <c r="H4" s="396" t="s">
        <v>138</v>
      </c>
      <c r="I4" s="399">
        <v>0</v>
      </c>
      <c r="J4" s="399">
        <v>0</v>
      </c>
      <c r="K4" s="400">
        <v>0</v>
      </c>
      <c r="L4" s="400">
        <v>94</v>
      </c>
      <c r="M4" s="400">
        <v>0</v>
      </c>
      <c r="N4" s="400">
        <v>94</v>
      </c>
      <c r="O4" s="400" t="s">
        <v>141</v>
      </c>
      <c r="P4" s="400" t="s">
        <v>141</v>
      </c>
      <c r="Q4" s="400">
        <v>10</v>
      </c>
      <c r="R4" s="401">
        <v>0.10638297872340426</v>
      </c>
      <c r="S4" s="402" t="s">
        <v>141</v>
      </c>
      <c r="T4" s="401" t="s">
        <v>141</v>
      </c>
      <c r="U4" s="402">
        <v>13</v>
      </c>
      <c r="V4" s="403">
        <v>0.13829787234042554</v>
      </c>
      <c r="W4" s="402">
        <v>11</v>
      </c>
      <c r="X4" s="404">
        <v>302.39999999999998</v>
      </c>
      <c r="Y4" s="404">
        <v>1291.8</v>
      </c>
      <c r="Z4" s="404">
        <v>1594.2</v>
      </c>
      <c r="AA4" s="404">
        <v>550</v>
      </c>
      <c r="AB4" s="404" t="s">
        <v>141</v>
      </c>
      <c r="AC4" s="404" t="s">
        <v>141</v>
      </c>
      <c r="AD4" s="404" t="s">
        <v>141</v>
      </c>
    </row>
    <row r="5" spans="1:30" x14ac:dyDescent="0.35">
      <c r="A5" s="396">
        <v>1</v>
      </c>
      <c r="B5" s="396" t="s">
        <v>90</v>
      </c>
      <c r="C5" s="396">
        <v>2</v>
      </c>
      <c r="D5" s="396" t="s">
        <v>11</v>
      </c>
      <c r="E5" s="396" t="s">
        <v>142</v>
      </c>
      <c r="F5" s="396" t="s">
        <v>143</v>
      </c>
      <c r="G5" s="396" t="s">
        <v>90</v>
      </c>
      <c r="H5" s="396" t="s">
        <v>11</v>
      </c>
      <c r="I5" s="399">
        <v>0</v>
      </c>
      <c r="J5" s="399">
        <v>0</v>
      </c>
      <c r="K5" s="400">
        <v>0</v>
      </c>
      <c r="L5" s="400">
        <v>7</v>
      </c>
      <c r="M5" s="400">
        <v>0</v>
      </c>
      <c r="N5" s="400">
        <v>7</v>
      </c>
      <c r="O5" s="400" t="s">
        <v>141</v>
      </c>
      <c r="P5" s="400" t="s">
        <v>141</v>
      </c>
      <c r="Q5" s="400">
        <v>0</v>
      </c>
      <c r="R5" s="401">
        <v>0</v>
      </c>
      <c r="S5" s="402" t="s">
        <v>141</v>
      </c>
      <c r="T5" s="401" t="s">
        <v>141</v>
      </c>
      <c r="U5" s="402">
        <v>0</v>
      </c>
      <c r="V5" s="403">
        <v>0</v>
      </c>
      <c r="W5" s="402">
        <v>0</v>
      </c>
      <c r="X5" s="404">
        <v>0</v>
      </c>
      <c r="Y5" s="404">
        <v>0</v>
      </c>
      <c r="Z5" s="404">
        <v>0</v>
      </c>
      <c r="AA5" s="404">
        <v>0</v>
      </c>
      <c r="AB5" s="404" t="s">
        <v>141</v>
      </c>
      <c r="AC5" s="404" t="s">
        <v>141</v>
      </c>
      <c r="AD5" s="404" t="s">
        <v>141</v>
      </c>
    </row>
    <row r="6" spans="1:30" x14ac:dyDescent="0.35">
      <c r="A6" s="396">
        <v>1</v>
      </c>
      <c r="B6" s="396" t="s">
        <v>90</v>
      </c>
      <c r="C6" s="396">
        <v>3</v>
      </c>
      <c r="D6" s="396" t="s">
        <v>144</v>
      </c>
      <c r="E6" s="396" t="s">
        <v>145</v>
      </c>
      <c r="F6" s="396" t="s">
        <v>146</v>
      </c>
      <c r="G6" s="396" t="s">
        <v>90</v>
      </c>
      <c r="H6" s="396" t="s">
        <v>144</v>
      </c>
      <c r="I6" s="399">
        <v>14</v>
      </c>
      <c r="J6" s="399">
        <v>6</v>
      </c>
      <c r="K6" s="400">
        <v>0</v>
      </c>
      <c r="L6" s="400">
        <v>10</v>
      </c>
      <c r="M6" s="400">
        <v>0</v>
      </c>
      <c r="N6" s="400">
        <v>30</v>
      </c>
      <c r="O6" s="400" t="s">
        <v>141</v>
      </c>
      <c r="P6" s="400" t="s">
        <v>141</v>
      </c>
      <c r="Q6" s="400">
        <v>6</v>
      </c>
      <c r="R6" s="401">
        <v>0.2</v>
      </c>
      <c r="S6" s="402" t="s">
        <v>141</v>
      </c>
      <c r="T6" s="401" t="s">
        <v>141</v>
      </c>
      <c r="U6" s="402">
        <v>7</v>
      </c>
      <c r="V6" s="403">
        <v>0.23333333333333334</v>
      </c>
      <c r="W6" s="402">
        <v>3</v>
      </c>
      <c r="X6" s="404">
        <v>586.16666666666595</v>
      </c>
      <c r="Y6" s="404">
        <v>1077.3333333333301</v>
      </c>
      <c r="Z6" s="404">
        <v>1663.6666666666599</v>
      </c>
      <c r="AA6" s="404">
        <v>3500</v>
      </c>
      <c r="AB6" s="404" t="s">
        <v>141</v>
      </c>
      <c r="AC6" s="404" t="s">
        <v>141</v>
      </c>
      <c r="AD6" s="404" t="s">
        <v>141</v>
      </c>
    </row>
    <row r="7" spans="1:30" x14ac:dyDescent="0.35">
      <c r="A7" s="396">
        <v>1</v>
      </c>
      <c r="B7" s="396" t="s">
        <v>90</v>
      </c>
      <c r="C7" s="396">
        <v>4</v>
      </c>
      <c r="D7" s="396" t="s">
        <v>147</v>
      </c>
      <c r="E7" s="396" t="s">
        <v>148</v>
      </c>
      <c r="F7" s="396" t="s">
        <v>149</v>
      </c>
      <c r="G7" s="396" t="s">
        <v>90</v>
      </c>
      <c r="H7" s="396" t="s">
        <v>147</v>
      </c>
      <c r="I7" s="399">
        <v>0</v>
      </c>
      <c r="J7" s="399">
        <v>0</v>
      </c>
      <c r="K7" s="400">
        <v>1</v>
      </c>
      <c r="L7" s="400">
        <v>6</v>
      </c>
      <c r="M7" s="400">
        <v>0</v>
      </c>
      <c r="N7" s="400">
        <v>7</v>
      </c>
      <c r="O7" s="400" t="s">
        <v>141</v>
      </c>
      <c r="P7" s="400" t="s">
        <v>141</v>
      </c>
      <c r="Q7" s="400">
        <v>0</v>
      </c>
      <c r="R7" s="401">
        <v>0</v>
      </c>
      <c r="S7" s="402" t="s">
        <v>141</v>
      </c>
      <c r="T7" s="401" t="s">
        <v>141</v>
      </c>
      <c r="U7" s="402">
        <v>2</v>
      </c>
      <c r="V7" s="403">
        <v>0.2857142857142857</v>
      </c>
      <c r="W7" s="402">
        <v>0</v>
      </c>
      <c r="X7" s="404">
        <v>0</v>
      </c>
      <c r="Y7" s="404">
        <v>0</v>
      </c>
      <c r="Z7" s="404">
        <v>0</v>
      </c>
      <c r="AA7" s="404">
        <v>0</v>
      </c>
      <c r="AB7" s="404" t="s">
        <v>141</v>
      </c>
      <c r="AC7" s="404" t="s">
        <v>141</v>
      </c>
      <c r="AD7" s="404" t="s">
        <v>141</v>
      </c>
    </row>
    <row r="8" spans="1:30" x14ac:dyDescent="0.35">
      <c r="A8" s="396">
        <v>1</v>
      </c>
      <c r="B8" s="396" t="s">
        <v>90</v>
      </c>
      <c r="C8" s="396">
        <v>5</v>
      </c>
      <c r="D8" s="396" t="s">
        <v>150</v>
      </c>
      <c r="E8" s="396" t="s">
        <v>151</v>
      </c>
      <c r="F8" s="396" t="s">
        <v>152</v>
      </c>
      <c r="G8" s="396" t="s">
        <v>90</v>
      </c>
      <c r="H8" s="396" t="s">
        <v>150</v>
      </c>
      <c r="I8" s="399">
        <v>0</v>
      </c>
      <c r="J8" s="399">
        <v>0</v>
      </c>
      <c r="K8" s="400">
        <v>0</v>
      </c>
      <c r="L8" s="400">
        <v>8</v>
      </c>
      <c r="M8" s="400">
        <v>0</v>
      </c>
      <c r="N8" s="400">
        <v>8</v>
      </c>
      <c r="O8" s="400" t="s">
        <v>141</v>
      </c>
      <c r="P8" s="400" t="s">
        <v>141</v>
      </c>
      <c r="Q8" s="400">
        <v>0</v>
      </c>
      <c r="R8" s="401">
        <v>0</v>
      </c>
      <c r="S8" s="402" t="s">
        <v>141</v>
      </c>
      <c r="T8" s="401" t="s">
        <v>141</v>
      </c>
      <c r="U8" s="402">
        <v>0</v>
      </c>
      <c r="V8" s="403">
        <v>0</v>
      </c>
      <c r="W8" s="402">
        <v>0</v>
      </c>
      <c r="X8" s="404">
        <v>0</v>
      </c>
      <c r="Y8" s="404">
        <v>0</v>
      </c>
      <c r="Z8" s="404">
        <v>0</v>
      </c>
      <c r="AA8" s="404">
        <v>1250</v>
      </c>
      <c r="AB8" s="404" t="s">
        <v>141</v>
      </c>
      <c r="AC8" s="404" t="s">
        <v>141</v>
      </c>
      <c r="AD8" s="404" t="s">
        <v>141</v>
      </c>
    </row>
    <row r="9" spans="1:30" x14ac:dyDescent="0.35">
      <c r="A9" s="396">
        <v>1</v>
      </c>
      <c r="B9" s="396" t="s">
        <v>90</v>
      </c>
      <c r="C9" s="396">
        <v>6</v>
      </c>
      <c r="D9" s="396" t="s">
        <v>153</v>
      </c>
      <c r="E9" s="396" t="s">
        <v>154</v>
      </c>
      <c r="F9" s="396" t="s">
        <v>155</v>
      </c>
      <c r="G9" s="396" t="s">
        <v>90</v>
      </c>
      <c r="H9" s="396" t="s">
        <v>153</v>
      </c>
      <c r="I9" s="399">
        <v>11</v>
      </c>
      <c r="J9" s="399">
        <v>27</v>
      </c>
      <c r="K9" s="400">
        <v>41</v>
      </c>
      <c r="L9" s="400">
        <v>5</v>
      </c>
      <c r="M9" s="400">
        <v>0</v>
      </c>
      <c r="N9" s="400">
        <v>84</v>
      </c>
      <c r="O9" s="400" t="s">
        <v>141</v>
      </c>
      <c r="P9" s="400" t="s">
        <v>141</v>
      </c>
      <c r="Q9" s="400">
        <v>21</v>
      </c>
      <c r="R9" s="401">
        <v>0.25</v>
      </c>
      <c r="S9" s="402" t="s">
        <v>141</v>
      </c>
      <c r="T9" s="401" t="s">
        <v>141</v>
      </c>
      <c r="U9" s="402">
        <v>25</v>
      </c>
      <c r="V9" s="403">
        <v>0.29761904761904762</v>
      </c>
      <c r="W9" s="402">
        <v>17</v>
      </c>
      <c r="X9" s="404">
        <v>5617.6298701298692</v>
      </c>
      <c r="Y9" s="404">
        <v>8685.3701298701217</v>
      </c>
      <c r="Z9" s="404">
        <v>14303.32467532466</v>
      </c>
      <c r="AA9" s="404">
        <v>799</v>
      </c>
      <c r="AB9" s="404" t="s">
        <v>141</v>
      </c>
      <c r="AC9" s="404" t="s">
        <v>141</v>
      </c>
      <c r="AD9" s="404" t="s">
        <v>141</v>
      </c>
    </row>
    <row r="10" spans="1:30" x14ac:dyDescent="0.35">
      <c r="A10" s="396">
        <v>1</v>
      </c>
      <c r="B10" s="396" t="s">
        <v>90</v>
      </c>
      <c r="C10" s="396">
        <v>7</v>
      </c>
      <c r="D10" s="396" t="s">
        <v>13</v>
      </c>
      <c r="E10" s="396" t="s">
        <v>156</v>
      </c>
      <c r="F10" s="396" t="s">
        <v>157</v>
      </c>
      <c r="G10" s="396" t="s">
        <v>90</v>
      </c>
      <c r="H10" s="396" t="s">
        <v>13</v>
      </c>
      <c r="I10" s="399">
        <v>0</v>
      </c>
      <c r="J10" s="399">
        <v>1</v>
      </c>
      <c r="K10" s="400">
        <v>17</v>
      </c>
      <c r="L10" s="400">
        <v>1</v>
      </c>
      <c r="M10" s="400">
        <v>0</v>
      </c>
      <c r="N10" s="400">
        <v>19</v>
      </c>
      <c r="O10" s="400" t="s">
        <v>141</v>
      </c>
      <c r="P10" s="400" t="s">
        <v>141</v>
      </c>
      <c r="Q10" s="400">
        <v>2</v>
      </c>
      <c r="R10" s="401">
        <v>0.10526315789473684</v>
      </c>
      <c r="S10" s="402" t="s">
        <v>141</v>
      </c>
      <c r="T10" s="401" t="s">
        <v>141</v>
      </c>
      <c r="U10" s="402">
        <v>0</v>
      </c>
      <c r="V10" s="403">
        <v>0</v>
      </c>
      <c r="W10" s="402">
        <v>0</v>
      </c>
      <c r="X10" s="404">
        <v>450</v>
      </c>
      <c r="Y10" s="404">
        <v>1355</v>
      </c>
      <c r="Z10" s="404">
        <v>1807</v>
      </c>
      <c r="AA10" s="404">
        <v>0</v>
      </c>
      <c r="AB10" s="404" t="s">
        <v>141</v>
      </c>
      <c r="AC10" s="404" t="s">
        <v>141</v>
      </c>
      <c r="AD10" s="404" t="s">
        <v>141</v>
      </c>
    </row>
    <row r="11" spans="1:30" x14ac:dyDescent="0.35">
      <c r="A11" s="396">
        <v>1</v>
      </c>
      <c r="B11" s="396" t="s">
        <v>90</v>
      </c>
      <c r="C11" s="396">
        <v>8</v>
      </c>
      <c r="D11" s="396" t="s">
        <v>12</v>
      </c>
      <c r="E11" s="396" t="s">
        <v>158</v>
      </c>
      <c r="F11" s="396" t="s">
        <v>159</v>
      </c>
      <c r="G11" s="396" t="s">
        <v>90</v>
      </c>
      <c r="H11" s="396" t="s">
        <v>12</v>
      </c>
      <c r="I11" s="399">
        <v>0</v>
      </c>
      <c r="J11" s="399">
        <v>2</v>
      </c>
      <c r="K11" s="400">
        <v>24</v>
      </c>
      <c r="L11" s="400">
        <v>1</v>
      </c>
      <c r="M11" s="400">
        <v>0</v>
      </c>
      <c r="N11" s="400">
        <v>27</v>
      </c>
      <c r="O11" s="400" t="s">
        <v>141</v>
      </c>
      <c r="P11" s="400" t="s">
        <v>141</v>
      </c>
      <c r="Q11" s="400">
        <v>1</v>
      </c>
      <c r="R11" s="401">
        <v>3.7037037037037035E-2</v>
      </c>
      <c r="S11" s="402" t="s">
        <v>141</v>
      </c>
      <c r="T11" s="401" t="s">
        <v>141</v>
      </c>
      <c r="U11" s="402">
        <v>7</v>
      </c>
      <c r="V11" s="403">
        <v>0.25925925925925924</v>
      </c>
      <c r="W11" s="402">
        <v>4</v>
      </c>
      <c r="X11" s="404">
        <v>-2757</v>
      </c>
      <c r="Y11" s="404">
        <v>1505</v>
      </c>
      <c r="Z11" s="404">
        <v>-1252</v>
      </c>
      <c r="AA11" s="404">
        <v>799</v>
      </c>
      <c r="AB11" s="404" t="s">
        <v>141</v>
      </c>
      <c r="AC11" s="404" t="s">
        <v>141</v>
      </c>
      <c r="AD11" s="404" t="s">
        <v>141</v>
      </c>
    </row>
    <row r="12" spans="1:30" x14ac:dyDescent="0.35">
      <c r="A12" s="396">
        <v>1</v>
      </c>
      <c r="B12" s="396" t="s">
        <v>90</v>
      </c>
      <c r="C12" s="396">
        <v>9</v>
      </c>
      <c r="D12" s="396" t="s">
        <v>160</v>
      </c>
      <c r="E12" s="396" t="s">
        <v>161</v>
      </c>
      <c r="F12" s="396" t="s">
        <v>162</v>
      </c>
      <c r="G12" s="396" t="s">
        <v>90</v>
      </c>
      <c r="H12" s="396" t="s">
        <v>160</v>
      </c>
      <c r="I12" s="399">
        <v>0</v>
      </c>
      <c r="J12" s="399">
        <v>0</v>
      </c>
      <c r="K12" s="400">
        <v>10</v>
      </c>
      <c r="L12" s="400">
        <v>0</v>
      </c>
      <c r="M12" s="400">
        <v>0</v>
      </c>
      <c r="N12" s="400">
        <v>10</v>
      </c>
      <c r="O12" s="400" t="s">
        <v>141</v>
      </c>
      <c r="P12" s="400" t="s">
        <v>141</v>
      </c>
      <c r="Q12" s="400">
        <v>1</v>
      </c>
      <c r="R12" s="401">
        <v>0.1</v>
      </c>
      <c r="S12" s="402" t="s">
        <v>141</v>
      </c>
      <c r="T12" s="401" t="s">
        <v>141</v>
      </c>
      <c r="U12" s="402">
        <v>2</v>
      </c>
      <c r="V12" s="403">
        <v>0.2</v>
      </c>
      <c r="W12" s="402">
        <v>1</v>
      </c>
      <c r="X12" s="404">
        <v>-236</v>
      </c>
      <c r="Y12" s="404">
        <v>1300</v>
      </c>
      <c r="Z12" s="404">
        <v>1063</v>
      </c>
      <c r="AA12" s="404">
        <v>400</v>
      </c>
      <c r="AB12" s="404" t="s">
        <v>141</v>
      </c>
      <c r="AC12" s="404" t="s">
        <v>141</v>
      </c>
      <c r="AD12" s="404" t="s">
        <v>141</v>
      </c>
    </row>
    <row r="13" spans="1:30" x14ac:dyDescent="0.35">
      <c r="A13" s="396">
        <v>1</v>
      </c>
      <c r="B13" s="396" t="s">
        <v>90</v>
      </c>
      <c r="C13" s="396">
        <v>10</v>
      </c>
      <c r="D13" s="396" t="s">
        <v>163</v>
      </c>
      <c r="E13" s="396" t="s">
        <v>164</v>
      </c>
      <c r="F13" s="396" t="s">
        <v>165</v>
      </c>
      <c r="G13" s="396" t="s">
        <v>90</v>
      </c>
      <c r="H13" s="396" t="s">
        <v>163</v>
      </c>
      <c r="I13" s="399">
        <v>0</v>
      </c>
      <c r="J13" s="399">
        <v>0</v>
      </c>
      <c r="K13" s="400">
        <v>22</v>
      </c>
      <c r="L13" s="400">
        <v>0</v>
      </c>
      <c r="M13" s="400">
        <v>0</v>
      </c>
      <c r="N13" s="400">
        <v>22</v>
      </c>
      <c r="O13" s="400" t="s">
        <v>141</v>
      </c>
      <c r="P13" s="400" t="s">
        <v>141</v>
      </c>
      <c r="Q13" s="400">
        <v>2</v>
      </c>
      <c r="R13" s="401">
        <v>9.0909090909090912E-2</v>
      </c>
      <c r="S13" s="402" t="s">
        <v>141</v>
      </c>
      <c r="T13" s="401" t="s">
        <v>141</v>
      </c>
      <c r="U13" s="402">
        <v>3</v>
      </c>
      <c r="V13" s="403">
        <v>0.13636363636363635</v>
      </c>
      <c r="W13" s="402">
        <v>2</v>
      </c>
      <c r="X13" s="404">
        <v>1402</v>
      </c>
      <c r="Y13" s="404">
        <v>1408.5</v>
      </c>
      <c r="Z13" s="404">
        <v>2810.5</v>
      </c>
      <c r="AA13" s="404">
        <v>1485</v>
      </c>
      <c r="AB13" s="404" t="s">
        <v>141</v>
      </c>
      <c r="AC13" s="404" t="s">
        <v>141</v>
      </c>
      <c r="AD13" s="404" t="s">
        <v>141</v>
      </c>
    </row>
    <row r="14" spans="1:30" x14ac:dyDescent="0.35">
      <c r="A14" s="396">
        <v>1</v>
      </c>
      <c r="B14" s="396" t="s">
        <v>90</v>
      </c>
      <c r="C14" s="396">
        <v>11</v>
      </c>
      <c r="D14" s="396" t="s">
        <v>10</v>
      </c>
      <c r="E14" s="396" t="s">
        <v>166</v>
      </c>
      <c r="F14" s="396" t="s">
        <v>167</v>
      </c>
      <c r="G14" s="396" t="s">
        <v>90</v>
      </c>
      <c r="H14" s="396" t="s">
        <v>10</v>
      </c>
      <c r="I14" s="399">
        <v>1</v>
      </c>
      <c r="J14" s="399">
        <v>7</v>
      </c>
      <c r="K14" s="400">
        <v>16</v>
      </c>
      <c r="L14" s="400">
        <v>0</v>
      </c>
      <c r="M14" s="400">
        <v>0</v>
      </c>
      <c r="N14" s="400">
        <v>24</v>
      </c>
      <c r="O14" s="400" t="s">
        <v>141</v>
      </c>
      <c r="P14" s="400" t="s">
        <v>141</v>
      </c>
      <c r="Q14" s="400">
        <v>4</v>
      </c>
      <c r="R14" s="401">
        <v>0.16666666666666666</v>
      </c>
      <c r="S14" s="402" t="s">
        <v>141</v>
      </c>
      <c r="T14" s="401" t="s">
        <v>141</v>
      </c>
      <c r="U14" s="402">
        <v>8</v>
      </c>
      <c r="V14" s="403">
        <v>0.33333333333333331</v>
      </c>
      <c r="W14" s="402">
        <v>5</v>
      </c>
      <c r="X14" s="404">
        <v>-629.66666666666595</v>
      </c>
      <c r="Y14" s="404">
        <v>2439</v>
      </c>
      <c r="Z14" s="404">
        <v>1809</v>
      </c>
      <c r="AA14" s="404">
        <v>10</v>
      </c>
      <c r="AB14" s="404" t="s">
        <v>141</v>
      </c>
      <c r="AC14" s="404" t="s">
        <v>141</v>
      </c>
      <c r="AD14" s="404" t="s">
        <v>141</v>
      </c>
    </row>
    <row r="15" spans="1:30" x14ac:dyDescent="0.35">
      <c r="A15" s="396">
        <v>1</v>
      </c>
      <c r="B15" s="396" t="s">
        <v>90</v>
      </c>
      <c r="C15" s="396">
        <v>12</v>
      </c>
      <c r="D15" s="396" t="s">
        <v>168</v>
      </c>
      <c r="E15" s="396" t="s">
        <v>169</v>
      </c>
      <c r="F15" s="396" t="s">
        <v>170</v>
      </c>
      <c r="G15" s="396" t="s">
        <v>90</v>
      </c>
      <c r="H15" s="396" t="s">
        <v>168</v>
      </c>
      <c r="I15" s="399">
        <v>0</v>
      </c>
      <c r="J15" s="399">
        <v>2</v>
      </c>
      <c r="K15" s="400">
        <v>9</v>
      </c>
      <c r="L15" s="400">
        <v>0</v>
      </c>
      <c r="M15" s="400">
        <v>0</v>
      </c>
      <c r="N15" s="400">
        <v>11</v>
      </c>
      <c r="O15" s="400" t="s">
        <v>141</v>
      </c>
      <c r="P15" s="400" t="s">
        <v>141</v>
      </c>
      <c r="Q15" s="400">
        <v>1</v>
      </c>
      <c r="R15" s="401">
        <v>9.0909090909090912E-2</v>
      </c>
      <c r="S15" s="402" t="s">
        <v>141</v>
      </c>
      <c r="T15" s="401" t="s">
        <v>141</v>
      </c>
      <c r="U15" s="402">
        <v>2</v>
      </c>
      <c r="V15" s="403">
        <v>0.18181818181818182</v>
      </c>
      <c r="W15" s="402">
        <v>0</v>
      </c>
      <c r="X15" s="404">
        <v>-2089</v>
      </c>
      <c r="Y15" s="404">
        <v>1489</v>
      </c>
      <c r="Z15" s="404">
        <v>-600</v>
      </c>
      <c r="AA15" s="404">
        <v>1999</v>
      </c>
      <c r="AB15" s="404" t="s">
        <v>141</v>
      </c>
      <c r="AC15" s="404" t="s">
        <v>141</v>
      </c>
      <c r="AD15" s="404" t="s">
        <v>141</v>
      </c>
    </row>
    <row r="16" spans="1:30" x14ac:dyDescent="0.35">
      <c r="A16" s="396">
        <v>1</v>
      </c>
      <c r="B16" s="396" t="s">
        <v>90</v>
      </c>
      <c r="C16" s="396">
        <v>13</v>
      </c>
      <c r="D16" s="396" t="s">
        <v>171</v>
      </c>
      <c r="E16" s="396" t="s">
        <v>172</v>
      </c>
      <c r="F16" s="396" t="s">
        <v>173</v>
      </c>
      <c r="G16" s="396" t="s">
        <v>90</v>
      </c>
      <c r="H16" s="396" t="s">
        <v>171</v>
      </c>
      <c r="I16" s="399">
        <v>0</v>
      </c>
      <c r="J16" s="399">
        <v>0</v>
      </c>
      <c r="K16" s="400">
        <v>5</v>
      </c>
      <c r="L16" s="400">
        <v>0</v>
      </c>
      <c r="M16" s="400">
        <v>0</v>
      </c>
      <c r="N16" s="400">
        <v>5</v>
      </c>
      <c r="O16" s="400" t="s">
        <v>141</v>
      </c>
      <c r="P16" s="400" t="s">
        <v>141</v>
      </c>
      <c r="Q16" s="400">
        <v>0</v>
      </c>
      <c r="R16" s="401">
        <v>0</v>
      </c>
      <c r="S16" s="402" t="s">
        <v>141</v>
      </c>
      <c r="T16" s="401" t="s">
        <v>141</v>
      </c>
      <c r="U16" s="402">
        <v>1</v>
      </c>
      <c r="V16" s="403">
        <v>0.2</v>
      </c>
      <c r="W16" s="402">
        <v>0</v>
      </c>
      <c r="X16" s="404">
        <v>0</v>
      </c>
      <c r="Y16" s="404">
        <v>0</v>
      </c>
      <c r="Z16" s="404">
        <v>0</v>
      </c>
      <c r="AA16" s="404">
        <v>0</v>
      </c>
      <c r="AB16" s="404" t="s">
        <v>141</v>
      </c>
      <c r="AC16" s="404" t="s">
        <v>141</v>
      </c>
      <c r="AD16" s="404" t="s">
        <v>141</v>
      </c>
    </row>
    <row r="17" spans="1:30" x14ac:dyDescent="0.35">
      <c r="A17" s="396">
        <v>1</v>
      </c>
      <c r="B17" s="396" t="s">
        <v>90</v>
      </c>
      <c r="C17" s="396">
        <v>14</v>
      </c>
      <c r="D17" s="396" t="s">
        <v>174</v>
      </c>
      <c r="E17" s="396" t="s">
        <v>175</v>
      </c>
      <c r="F17" s="396" t="s">
        <v>176</v>
      </c>
      <c r="G17" s="396" t="s">
        <v>90</v>
      </c>
      <c r="H17" s="396" t="s">
        <v>174</v>
      </c>
      <c r="I17" s="399">
        <v>0</v>
      </c>
      <c r="J17" s="399">
        <v>0</v>
      </c>
      <c r="K17" s="400">
        <v>1</v>
      </c>
      <c r="L17" s="400">
        <v>0</v>
      </c>
      <c r="M17" s="400">
        <v>0</v>
      </c>
      <c r="N17" s="400">
        <v>1</v>
      </c>
      <c r="O17" s="400" t="s">
        <v>141</v>
      </c>
      <c r="P17" s="400" t="s">
        <v>141</v>
      </c>
      <c r="Q17" s="400">
        <v>0</v>
      </c>
      <c r="R17" s="401">
        <v>0</v>
      </c>
      <c r="S17" s="402" t="s">
        <v>141</v>
      </c>
      <c r="T17" s="401" t="s">
        <v>141</v>
      </c>
      <c r="U17" s="402">
        <v>0</v>
      </c>
      <c r="V17" s="403">
        <v>0</v>
      </c>
      <c r="W17" s="402">
        <v>0</v>
      </c>
      <c r="X17" s="404">
        <v>0</v>
      </c>
      <c r="Y17" s="404">
        <v>0</v>
      </c>
      <c r="Z17" s="404">
        <v>0</v>
      </c>
      <c r="AA17" s="404">
        <v>750</v>
      </c>
      <c r="AB17" s="404" t="s">
        <v>141</v>
      </c>
      <c r="AC17" s="404" t="s">
        <v>141</v>
      </c>
      <c r="AD17" s="404" t="s">
        <v>141</v>
      </c>
    </row>
    <row r="18" spans="1:30" x14ac:dyDescent="0.35">
      <c r="A18" s="396">
        <v>1</v>
      </c>
      <c r="B18" s="396" t="s">
        <v>90</v>
      </c>
      <c r="C18" s="396">
        <v>15</v>
      </c>
      <c r="D18" s="396" t="s">
        <v>177</v>
      </c>
      <c r="E18" s="396" t="s">
        <v>178</v>
      </c>
      <c r="F18" s="396" t="s">
        <v>179</v>
      </c>
      <c r="G18" s="396" t="s">
        <v>90</v>
      </c>
      <c r="H18" s="396" t="s">
        <v>177</v>
      </c>
      <c r="I18" s="399">
        <v>25</v>
      </c>
      <c r="J18" s="399">
        <v>22</v>
      </c>
      <c r="K18" s="400">
        <v>0</v>
      </c>
      <c r="L18" s="400">
        <v>0</v>
      </c>
      <c r="M18" s="400">
        <v>0</v>
      </c>
      <c r="N18" s="400">
        <v>47</v>
      </c>
      <c r="O18" s="400" t="s">
        <v>141</v>
      </c>
      <c r="P18" s="400" t="s">
        <v>141</v>
      </c>
      <c r="Q18" s="400">
        <v>9</v>
      </c>
      <c r="R18" s="401">
        <v>0.19148936170212766</v>
      </c>
      <c r="S18" s="402" t="s">
        <v>141</v>
      </c>
      <c r="T18" s="401" t="s">
        <v>141</v>
      </c>
      <c r="U18" s="402">
        <v>11</v>
      </c>
      <c r="V18" s="403">
        <v>0.23404255319148937</v>
      </c>
      <c r="W18" s="402">
        <v>5</v>
      </c>
      <c r="X18" s="404">
        <v>342.54999999999995</v>
      </c>
      <c r="Y18" s="404">
        <v>1145.5</v>
      </c>
      <c r="Z18" s="404">
        <v>1487.8</v>
      </c>
      <c r="AA18" s="404">
        <v>0</v>
      </c>
      <c r="AB18" s="404" t="s">
        <v>141</v>
      </c>
      <c r="AC18" s="404" t="s">
        <v>141</v>
      </c>
      <c r="AD18" s="404" t="s">
        <v>141</v>
      </c>
    </row>
    <row r="19" spans="1:30" x14ac:dyDescent="0.35">
      <c r="A19" s="396">
        <v>1</v>
      </c>
      <c r="B19" s="396" t="s">
        <v>90</v>
      </c>
      <c r="C19" s="396">
        <v>16</v>
      </c>
      <c r="D19" s="396" t="s">
        <v>180</v>
      </c>
      <c r="E19" s="396" t="s">
        <v>181</v>
      </c>
      <c r="F19" s="396" t="s">
        <v>182</v>
      </c>
      <c r="G19" s="396" t="s">
        <v>90</v>
      </c>
      <c r="H19" s="396" t="s">
        <v>180</v>
      </c>
      <c r="I19" s="399">
        <v>4</v>
      </c>
      <c r="J19" s="399">
        <v>8</v>
      </c>
      <c r="K19" s="400">
        <v>0</v>
      </c>
      <c r="L19" s="400">
        <v>0</v>
      </c>
      <c r="M19" s="400">
        <v>0</v>
      </c>
      <c r="N19" s="400">
        <v>12</v>
      </c>
      <c r="O19" s="400" t="s">
        <v>141</v>
      </c>
      <c r="P19" s="400" t="s">
        <v>141</v>
      </c>
      <c r="Q19" s="400">
        <v>2</v>
      </c>
      <c r="R19" s="401">
        <v>0.16666666666666666</v>
      </c>
      <c r="S19" s="402" t="s">
        <v>141</v>
      </c>
      <c r="T19" s="401" t="s">
        <v>141</v>
      </c>
      <c r="U19" s="402">
        <v>1</v>
      </c>
      <c r="V19" s="403">
        <v>8.3333333333333329E-2</v>
      </c>
      <c r="W19" s="402">
        <v>1</v>
      </c>
      <c r="X19" s="404">
        <v>-1385.5</v>
      </c>
      <c r="Y19" s="404">
        <v>613</v>
      </c>
      <c r="Z19" s="404">
        <v>-773</v>
      </c>
      <c r="AA19" s="404">
        <v>2000</v>
      </c>
      <c r="AB19" s="404" t="s">
        <v>141</v>
      </c>
      <c r="AC19" s="404" t="s">
        <v>141</v>
      </c>
      <c r="AD19" s="404" t="s">
        <v>141</v>
      </c>
    </row>
    <row r="20" spans="1:30" x14ac:dyDescent="0.35">
      <c r="A20" s="396">
        <v>1</v>
      </c>
      <c r="B20" s="396" t="s">
        <v>90</v>
      </c>
      <c r="C20" s="396">
        <v>17</v>
      </c>
      <c r="D20" s="396" t="s">
        <v>183</v>
      </c>
      <c r="E20" s="396" t="s">
        <v>184</v>
      </c>
      <c r="F20" s="396" t="s">
        <v>185</v>
      </c>
      <c r="G20" s="396" t="s">
        <v>90</v>
      </c>
      <c r="H20" s="396" t="s">
        <v>183</v>
      </c>
      <c r="I20" s="399">
        <v>2</v>
      </c>
      <c r="J20" s="399">
        <v>2</v>
      </c>
      <c r="K20" s="400">
        <v>0</v>
      </c>
      <c r="L20" s="400">
        <v>0</v>
      </c>
      <c r="M20" s="400">
        <v>0</v>
      </c>
      <c r="N20" s="400">
        <v>4</v>
      </c>
      <c r="O20" s="400" t="s">
        <v>141</v>
      </c>
      <c r="P20" s="400" t="s">
        <v>141</v>
      </c>
      <c r="Q20" s="400">
        <v>0</v>
      </c>
      <c r="R20" s="401">
        <v>0</v>
      </c>
      <c r="S20" s="402" t="s">
        <v>141</v>
      </c>
      <c r="T20" s="401" t="s">
        <v>141</v>
      </c>
      <c r="U20" s="402">
        <v>1</v>
      </c>
      <c r="V20" s="403">
        <v>0.25</v>
      </c>
      <c r="W20" s="402">
        <v>1</v>
      </c>
      <c r="X20" s="404">
        <v>0</v>
      </c>
      <c r="Y20" s="404">
        <v>0</v>
      </c>
      <c r="Z20" s="404">
        <v>0</v>
      </c>
      <c r="AA20" s="404">
        <v>9657</v>
      </c>
      <c r="AB20" s="404" t="s">
        <v>141</v>
      </c>
      <c r="AC20" s="404" t="s">
        <v>141</v>
      </c>
      <c r="AD20" s="404" t="s">
        <v>141</v>
      </c>
    </row>
    <row r="21" spans="1:30" x14ac:dyDescent="0.35">
      <c r="A21" s="396">
        <v>2</v>
      </c>
      <c r="B21" s="396" t="s">
        <v>133</v>
      </c>
      <c r="C21" s="396">
        <v>1</v>
      </c>
      <c r="D21" s="396" t="s">
        <v>138</v>
      </c>
      <c r="E21" s="396" t="s">
        <v>186</v>
      </c>
      <c r="F21" s="396" t="s">
        <v>187</v>
      </c>
      <c r="G21" s="396" t="s">
        <v>133</v>
      </c>
      <c r="H21" s="396" t="s">
        <v>138</v>
      </c>
      <c r="I21" s="399">
        <v>0</v>
      </c>
      <c r="J21" s="399">
        <v>0</v>
      </c>
      <c r="K21" s="400">
        <v>0</v>
      </c>
      <c r="L21" s="400">
        <v>64</v>
      </c>
      <c r="M21" s="400">
        <v>0</v>
      </c>
      <c r="N21" s="400">
        <v>64</v>
      </c>
      <c r="O21" s="400" t="s">
        <v>141</v>
      </c>
      <c r="P21" s="400" t="s">
        <v>141</v>
      </c>
      <c r="Q21" s="400">
        <v>4</v>
      </c>
      <c r="R21" s="401">
        <v>6.25E-2</v>
      </c>
      <c r="S21" s="402" t="s">
        <v>141</v>
      </c>
      <c r="T21" s="401" t="s">
        <v>141</v>
      </c>
      <c r="U21" s="402">
        <v>6</v>
      </c>
      <c r="V21" s="403">
        <v>9.375E-2</v>
      </c>
      <c r="W21" s="402">
        <v>5</v>
      </c>
      <c r="X21" s="404">
        <v>-2669.75</v>
      </c>
      <c r="Y21" s="404">
        <v>1553</v>
      </c>
      <c r="Z21" s="404">
        <v>-1116.5</v>
      </c>
      <c r="AA21" s="404">
        <v>200</v>
      </c>
      <c r="AB21" s="404" t="s">
        <v>141</v>
      </c>
      <c r="AC21" s="404" t="s">
        <v>141</v>
      </c>
      <c r="AD21" s="404" t="s">
        <v>141</v>
      </c>
    </row>
    <row r="22" spans="1:30" x14ac:dyDescent="0.35">
      <c r="A22" s="396">
        <v>2</v>
      </c>
      <c r="B22" s="396" t="s">
        <v>133</v>
      </c>
      <c r="C22" s="396">
        <v>2</v>
      </c>
      <c r="D22" s="396" t="s">
        <v>11</v>
      </c>
      <c r="E22" s="396" t="s">
        <v>188</v>
      </c>
      <c r="F22" s="396" t="s">
        <v>189</v>
      </c>
      <c r="G22" s="396" t="s">
        <v>133</v>
      </c>
      <c r="H22" s="396" t="s">
        <v>11</v>
      </c>
      <c r="I22" s="399">
        <v>0</v>
      </c>
      <c r="J22" s="399">
        <v>0</v>
      </c>
      <c r="K22" s="400">
        <v>1</v>
      </c>
      <c r="L22" s="400">
        <v>16</v>
      </c>
      <c r="M22" s="400">
        <v>0</v>
      </c>
      <c r="N22" s="400">
        <v>17</v>
      </c>
      <c r="O22" s="400" t="s">
        <v>141</v>
      </c>
      <c r="P22" s="400" t="s">
        <v>141</v>
      </c>
      <c r="Q22" s="400">
        <v>0</v>
      </c>
      <c r="R22" s="401">
        <v>0</v>
      </c>
      <c r="S22" s="402" t="s">
        <v>141</v>
      </c>
      <c r="T22" s="401" t="s">
        <v>141</v>
      </c>
      <c r="U22" s="402">
        <v>2</v>
      </c>
      <c r="V22" s="403">
        <v>0.11764705882352941</v>
      </c>
      <c r="W22" s="402">
        <v>1</v>
      </c>
      <c r="X22" s="404">
        <v>0</v>
      </c>
      <c r="Y22" s="404">
        <v>0</v>
      </c>
      <c r="Z22" s="404">
        <v>0</v>
      </c>
      <c r="AA22" s="404">
        <v>0</v>
      </c>
      <c r="AB22" s="404" t="s">
        <v>141</v>
      </c>
      <c r="AC22" s="404" t="s">
        <v>141</v>
      </c>
      <c r="AD22" s="404" t="s">
        <v>141</v>
      </c>
    </row>
    <row r="23" spans="1:30" x14ac:dyDescent="0.35">
      <c r="A23" s="396">
        <v>2</v>
      </c>
      <c r="B23" s="396" t="s">
        <v>133</v>
      </c>
      <c r="C23" s="396">
        <v>3</v>
      </c>
      <c r="D23" s="396" t="s">
        <v>144</v>
      </c>
      <c r="E23" s="396" t="s">
        <v>190</v>
      </c>
      <c r="F23" s="396" t="s">
        <v>191</v>
      </c>
      <c r="G23" s="396" t="s">
        <v>133</v>
      </c>
      <c r="H23" s="396" t="s">
        <v>144</v>
      </c>
      <c r="I23" s="399">
        <v>0</v>
      </c>
      <c r="J23" s="399">
        <v>6</v>
      </c>
      <c r="K23" s="400">
        <v>1</v>
      </c>
      <c r="L23" s="400">
        <v>7</v>
      </c>
      <c r="M23" s="400">
        <v>0</v>
      </c>
      <c r="N23" s="400">
        <v>14</v>
      </c>
      <c r="O23" s="400" t="s">
        <v>141</v>
      </c>
      <c r="P23" s="400" t="s">
        <v>141</v>
      </c>
      <c r="Q23" s="400">
        <v>3</v>
      </c>
      <c r="R23" s="401">
        <v>0.21428571428571427</v>
      </c>
      <c r="S23" s="402" t="s">
        <v>141</v>
      </c>
      <c r="T23" s="401" t="s">
        <v>141</v>
      </c>
      <c r="U23" s="402">
        <v>8</v>
      </c>
      <c r="V23" s="403">
        <v>0.5714285714285714</v>
      </c>
      <c r="W23" s="402">
        <v>5</v>
      </c>
      <c r="X23" s="404">
        <v>-904.5</v>
      </c>
      <c r="Y23" s="404">
        <v>3263</v>
      </c>
      <c r="Z23" s="404">
        <v>2358.5</v>
      </c>
      <c r="AA23" s="404">
        <v>500</v>
      </c>
      <c r="AB23" s="404" t="s">
        <v>141</v>
      </c>
      <c r="AC23" s="404" t="s">
        <v>141</v>
      </c>
      <c r="AD23" s="404" t="s">
        <v>141</v>
      </c>
    </row>
    <row r="24" spans="1:30" x14ac:dyDescent="0.35">
      <c r="A24" s="396">
        <v>2</v>
      </c>
      <c r="B24" s="396" t="s">
        <v>133</v>
      </c>
      <c r="C24" s="396">
        <v>4</v>
      </c>
      <c r="D24" s="396" t="s">
        <v>150</v>
      </c>
      <c r="E24" s="396" t="s">
        <v>192</v>
      </c>
      <c r="F24" s="396" t="s">
        <v>193</v>
      </c>
      <c r="G24" s="396" t="s">
        <v>133</v>
      </c>
      <c r="H24" s="396" t="s">
        <v>150</v>
      </c>
      <c r="I24" s="399">
        <v>0</v>
      </c>
      <c r="J24" s="399">
        <v>0</v>
      </c>
      <c r="K24" s="400">
        <v>0</v>
      </c>
      <c r="L24" s="400">
        <v>5</v>
      </c>
      <c r="M24" s="400">
        <v>0</v>
      </c>
      <c r="N24" s="400">
        <v>5</v>
      </c>
      <c r="O24" s="400" t="s">
        <v>141</v>
      </c>
      <c r="P24" s="400" t="s">
        <v>141</v>
      </c>
      <c r="Q24" s="400">
        <v>0</v>
      </c>
      <c r="R24" s="401">
        <v>0</v>
      </c>
      <c r="S24" s="402" t="s">
        <v>141</v>
      </c>
      <c r="T24" s="401" t="s">
        <v>141</v>
      </c>
      <c r="U24" s="402">
        <v>0</v>
      </c>
      <c r="V24" s="403">
        <v>0</v>
      </c>
      <c r="W24" s="402">
        <v>0</v>
      </c>
      <c r="X24" s="404">
        <v>0</v>
      </c>
      <c r="Y24" s="404">
        <v>0</v>
      </c>
      <c r="Z24" s="404">
        <v>0</v>
      </c>
      <c r="AA24" s="404">
        <v>499</v>
      </c>
      <c r="AB24" s="404" t="s">
        <v>141</v>
      </c>
      <c r="AC24" s="404" t="s">
        <v>141</v>
      </c>
      <c r="AD24" s="404" t="s">
        <v>141</v>
      </c>
    </row>
    <row r="25" spans="1:30" x14ac:dyDescent="0.35">
      <c r="A25" s="396">
        <v>2</v>
      </c>
      <c r="B25" s="396" t="s">
        <v>133</v>
      </c>
      <c r="C25" s="396">
        <v>5</v>
      </c>
      <c r="D25" s="396" t="s">
        <v>153</v>
      </c>
      <c r="E25" s="396" t="s">
        <v>194</v>
      </c>
      <c r="F25" s="396" t="s">
        <v>195</v>
      </c>
      <c r="G25" s="396" t="s">
        <v>133</v>
      </c>
      <c r="H25" s="396" t="s">
        <v>153</v>
      </c>
      <c r="I25" s="399">
        <v>12</v>
      </c>
      <c r="J25" s="399">
        <v>21</v>
      </c>
      <c r="K25" s="400">
        <v>27</v>
      </c>
      <c r="L25" s="400">
        <v>2</v>
      </c>
      <c r="M25" s="400">
        <v>0</v>
      </c>
      <c r="N25" s="400">
        <v>62</v>
      </c>
      <c r="O25" s="400" t="s">
        <v>141</v>
      </c>
      <c r="P25" s="400" t="s">
        <v>141</v>
      </c>
      <c r="Q25" s="400">
        <v>15</v>
      </c>
      <c r="R25" s="401">
        <v>0.24193548387096775</v>
      </c>
      <c r="S25" s="402" t="s">
        <v>141</v>
      </c>
      <c r="T25" s="401" t="s">
        <v>141</v>
      </c>
      <c r="U25" s="402">
        <v>16</v>
      </c>
      <c r="V25" s="403">
        <v>0.25806451612903225</v>
      </c>
      <c r="W25" s="402">
        <v>13</v>
      </c>
      <c r="X25" s="404">
        <v>-2562.1833333333329</v>
      </c>
      <c r="Y25" s="404">
        <v>5439.95</v>
      </c>
      <c r="Z25" s="404">
        <v>2877.0666666666657</v>
      </c>
      <c r="AA25" s="404">
        <v>0</v>
      </c>
      <c r="AB25" s="404" t="s">
        <v>141</v>
      </c>
      <c r="AC25" s="404" t="s">
        <v>141</v>
      </c>
      <c r="AD25" s="404" t="s">
        <v>141</v>
      </c>
    </row>
    <row r="26" spans="1:30" x14ac:dyDescent="0.35">
      <c r="A26" s="396">
        <v>2</v>
      </c>
      <c r="B26" s="396" t="s">
        <v>133</v>
      </c>
      <c r="C26" s="396">
        <v>6</v>
      </c>
      <c r="D26" s="396" t="s">
        <v>168</v>
      </c>
      <c r="E26" s="396" t="s">
        <v>196</v>
      </c>
      <c r="F26" s="396" t="s">
        <v>197</v>
      </c>
      <c r="G26" s="396" t="s">
        <v>133</v>
      </c>
      <c r="H26" s="396" t="s">
        <v>168</v>
      </c>
      <c r="I26" s="399">
        <v>3</v>
      </c>
      <c r="J26" s="399">
        <v>4</v>
      </c>
      <c r="K26" s="400">
        <v>14</v>
      </c>
      <c r="L26" s="400">
        <v>1</v>
      </c>
      <c r="M26" s="400">
        <v>0</v>
      </c>
      <c r="N26" s="400">
        <v>22</v>
      </c>
      <c r="O26" s="400" t="s">
        <v>141</v>
      </c>
      <c r="P26" s="400" t="s">
        <v>141</v>
      </c>
      <c r="Q26" s="400">
        <v>2</v>
      </c>
      <c r="R26" s="401">
        <v>9.0909090909090912E-2</v>
      </c>
      <c r="S26" s="402" t="s">
        <v>141</v>
      </c>
      <c r="T26" s="401" t="s">
        <v>141</v>
      </c>
      <c r="U26" s="402">
        <v>7</v>
      </c>
      <c r="V26" s="403">
        <v>0.31818181818181818</v>
      </c>
      <c r="W26" s="402">
        <v>6</v>
      </c>
      <c r="X26" s="404">
        <v>-6168</v>
      </c>
      <c r="Y26" s="404">
        <v>5920</v>
      </c>
      <c r="Z26" s="404">
        <v>-248</v>
      </c>
      <c r="AA26" s="404">
        <v>0</v>
      </c>
      <c r="AB26" s="404" t="s">
        <v>141</v>
      </c>
      <c r="AC26" s="404" t="s">
        <v>141</v>
      </c>
      <c r="AD26" s="404" t="s">
        <v>141</v>
      </c>
    </row>
    <row r="27" spans="1:30" x14ac:dyDescent="0.35">
      <c r="A27" s="396">
        <v>2</v>
      </c>
      <c r="B27" s="396" t="s">
        <v>133</v>
      </c>
      <c r="C27" s="396">
        <v>7</v>
      </c>
      <c r="D27" s="396" t="s">
        <v>160</v>
      </c>
      <c r="E27" s="396" t="s">
        <v>198</v>
      </c>
      <c r="F27" s="396" t="s">
        <v>199</v>
      </c>
      <c r="G27" s="396" t="s">
        <v>133</v>
      </c>
      <c r="H27" s="396" t="s">
        <v>160</v>
      </c>
      <c r="I27" s="399">
        <v>0</v>
      </c>
      <c r="J27" s="399">
        <v>0</v>
      </c>
      <c r="K27" s="400">
        <v>2</v>
      </c>
      <c r="L27" s="400">
        <v>0</v>
      </c>
      <c r="M27" s="400">
        <v>0</v>
      </c>
      <c r="N27" s="400">
        <v>2</v>
      </c>
      <c r="O27" s="400" t="s">
        <v>141</v>
      </c>
      <c r="P27" s="400" t="s">
        <v>141</v>
      </c>
      <c r="Q27" s="400">
        <v>1</v>
      </c>
      <c r="R27" s="401">
        <v>0.5</v>
      </c>
      <c r="S27" s="402" t="s">
        <v>141</v>
      </c>
      <c r="T27" s="401" t="s">
        <v>141</v>
      </c>
      <c r="U27" s="402">
        <v>1</v>
      </c>
      <c r="V27" s="403">
        <v>0.5</v>
      </c>
      <c r="W27" s="402">
        <v>1</v>
      </c>
      <c r="X27" s="404">
        <v>-1344</v>
      </c>
      <c r="Y27" s="404">
        <v>1080</v>
      </c>
      <c r="Z27" s="404">
        <v>-264</v>
      </c>
      <c r="AA27" s="404">
        <v>1500</v>
      </c>
      <c r="AB27" s="404" t="s">
        <v>141</v>
      </c>
      <c r="AC27" s="404" t="s">
        <v>141</v>
      </c>
      <c r="AD27" s="404" t="s">
        <v>141</v>
      </c>
    </row>
    <row r="28" spans="1:30" x14ac:dyDescent="0.35">
      <c r="A28" s="396">
        <v>2</v>
      </c>
      <c r="B28" s="396" t="s">
        <v>133</v>
      </c>
      <c r="C28" s="396">
        <v>8</v>
      </c>
      <c r="D28" s="396" t="s">
        <v>163</v>
      </c>
      <c r="E28" s="396" t="s">
        <v>200</v>
      </c>
      <c r="F28" s="396" t="s">
        <v>201</v>
      </c>
      <c r="G28" s="396" t="s">
        <v>133</v>
      </c>
      <c r="H28" s="396" t="s">
        <v>163</v>
      </c>
      <c r="I28" s="399">
        <v>0</v>
      </c>
      <c r="J28" s="399">
        <v>0</v>
      </c>
      <c r="K28" s="400">
        <v>18</v>
      </c>
      <c r="L28" s="400">
        <v>0</v>
      </c>
      <c r="M28" s="400">
        <v>0</v>
      </c>
      <c r="N28" s="400">
        <v>18</v>
      </c>
      <c r="O28" s="400" t="s">
        <v>141</v>
      </c>
      <c r="P28" s="400" t="s">
        <v>141</v>
      </c>
      <c r="Q28" s="400">
        <v>2</v>
      </c>
      <c r="R28" s="401">
        <v>0.1111111111111111</v>
      </c>
      <c r="S28" s="402" t="s">
        <v>141</v>
      </c>
      <c r="T28" s="401" t="s">
        <v>141</v>
      </c>
      <c r="U28" s="402">
        <v>2</v>
      </c>
      <c r="V28" s="403">
        <v>0.1111111111111111</v>
      </c>
      <c r="W28" s="402">
        <v>2</v>
      </c>
      <c r="X28" s="404">
        <v>-745.5</v>
      </c>
      <c r="Y28" s="404">
        <v>1938.5</v>
      </c>
      <c r="Z28" s="404">
        <v>1192.5</v>
      </c>
      <c r="AA28" s="404">
        <v>10</v>
      </c>
      <c r="AB28" s="404" t="s">
        <v>141</v>
      </c>
      <c r="AC28" s="404" t="s">
        <v>141</v>
      </c>
      <c r="AD28" s="404" t="s">
        <v>141</v>
      </c>
    </row>
    <row r="29" spans="1:30" x14ac:dyDescent="0.35">
      <c r="A29" s="396">
        <v>2</v>
      </c>
      <c r="B29" s="396" t="s">
        <v>133</v>
      </c>
      <c r="C29" s="396">
        <v>9</v>
      </c>
      <c r="D29" s="396" t="s">
        <v>202</v>
      </c>
      <c r="E29" s="396" t="s">
        <v>203</v>
      </c>
      <c r="F29" s="396" t="s">
        <v>204</v>
      </c>
      <c r="G29" s="396" t="s">
        <v>133</v>
      </c>
      <c r="H29" s="396" t="s">
        <v>202</v>
      </c>
      <c r="I29" s="399">
        <v>0</v>
      </c>
      <c r="J29" s="399">
        <v>0</v>
      </c>
      <c r="K29" s="400">
        <v>13</v>
      </c>
      <c r="L29" s="400">
        <v>0</v>
      </c>
      <c r="M29" s="400">
        <v>0</v>
      </c>
      <c r="N29" s="400">
        <v>13</v>
      </c>
      <c r="O29" s="400" t="s">
        <v>141</v>
      </c>
      <c r="P29" s="400" t="s">
        <v>141</v>
      </c>
      <c r="Q29" s="400">
        <v>0</v>
      </c>
      <c r="R29" s="401">
        <v>0</v>
      </c>
      <c r="S29" s="402" t="s">
        <v>141</v>
      </c>
      <c r="T29" s="401" t="s">
        <v>141</v>
      </c>
      <c r="U29" s="402">
        <v>2</v>
      </c>
      <c r="V29" s="403">
        <v>0.15384615384615385</v>
      </c>
      <c r="W29" s="402">
        <v>1</v>
      </c>
      <c r="X29" s="404">
        <v>0</v>
      </c>
      <c r="Y29" s="404">
        <v>0</v>
      </c>
      <c r="Z29" s="404">
        <v>0</v>
      </c>
      <c r="AA29" s="404">
        <v>1999</v>
      </c>
      <c r="AB29" s="404" t="s">
        <v>141</v>
      </c>
      <c r="AC29" s="404" t="s">
        <v>141</v>
      </c>
      <c r="AD29" s="404" t="s">
        <v>141</v>
      </c>
    </row>
    <row r="30" spans="1:30" x14ac:dyDescent="0.35">
      <c r="A30" s="396">
        <v>2</v>
      </c>
      <c r="B30" s="396" t="s">
        <v>133</v>
      </c>
      <c r="C30" s="396">
        <v>10</v>
      </c>
      <c r="D30" s="396" t="s">
        <v>13</v>
      </c>
      <c r="E30" s="396" t="s">
        <v>205</v>
      </c>
      <c r="F30" s="396" t="s">
        <v>206</v>
      </c>
      <c r="G30" s="396" t="s">
        <v>133</v>
      </c>
      <c r="H30" s="396" t="s">
        <v>13</v>
      </c>
      <c r="I30" s="399">
        <v>1</v>
      </c>
      <c r="J30" s="399">
        <v>0</v>
      </c>
      <c r="K30" s="400">
        <v>10</v>
      </c>
      <c r="L30" s="400">
        <v>0</v>
      </c>
      <c r="M30" s="400">
        <v>0</v>
      </c>
      <c r="N30" s="400">
        <v>11</v>
      </c>
      <c r="O30" s="400" t="s">
        <v>141</v>
      </c>
      <c r="P30" s="400" t="s">
        <v>141</v>
      </c>
      <c r="Q30" s="400">
        <v>1</v>
      </c>
      <c r="R30" s="401">
        <v>9.0909090909090912E-2</v>
      </c>
      <c r="S30" s="402" t="s">
        <v>141</v>
      </c>
      <c r="T30" s="401" t="s">
        <v>141</v>
      </c>
      <c r="U30" s="402">
        <v>0</v>
      </c>
      <c r="V30" s="403">
        <v>0</v>
      </c>
      <c r="W30" s="402">
        <v>0</v>
      </c>
      <c r="X30" s="404">
        <v>242</v>
      </c>
      <c r="Y30" s="404">
        <v>1269</v>
      </c>
      <c r="Z30" s="404">
        <v>1511</v>
      </c>
      <c r="AA30" s="404">
        <v>0</v>
      </c>
      <c r="AB30" s="404" t="s">
        <v>141</v>
      </c>
      <c r="AC30" s="404" t="s">
        <v>141</v>
      </c>
      <c r="AD30" s="404" t="s">
        <v>141</v>
      </c>
    </row>
    <row r="31" spans="1:30" x14ac:dyDescent="0.35">
      <c r="A31" s="396">
        <v>2</v>
      </c>
      <c r="B31" s="396" t="s">
        <v>133</v>
      </c>
      <c r="C31" s="396">
        <v>11</v>
      </c>
      <c r="D31" s="396" t="s">
        <v>12</v>
      </c>
      <c r="E31" s="396" t="s">
        <v>207</v>
      </c>
      <c r="F31" s="396" t="s">
        <v>208</v>
      </c>
      <c r="G31" s="396" t="s">
        <v>133</v>
      </c>
      <c r="H31" s="396" t="s">
        <v>12</v>
      </c>
      <c r="I31" s="399">
        <v>0</v>
      </c>
      <c r="J31" s="399">
        <v>0</v>
      </c>
      <c r="K31" s="400">
        <v>8</v>
      </c>
      <c r="L31" s="400">
        <v>0</v>
      </c>
      <c r="M31" s="400">
        <v>0</v>
      </c>
      <c r="N31" s="400">
        <v>8</v>
      </c>
      <c r="O31" s="400" t="s">
        <v>141</v>
      </c>
      <c r="P31" s="400" t="s">
        <v>141</v>
      </c>
      <c r="Q31" s="400">
        <v>1</v>
      </c>
      <c r="R31" s="401">
        <v>0.125</v>
      </c>
      <c r="S31" s="402" t="s">
        <v>141</v>
      </c>
      <c r="T31" s="401" t="s">
        <v>141</v>
      </c>
      <c r="U31" s="402">
        <v>4</v>
      </c>
      <c r="V31" s="403">
        <v>0.5</v>
      </c>
      <c r="W31" s="402">
        <v>2</v>
      </c>
      <c r="X31" s="404">
        <v>-2428</v>
      </c>
      <c r="Y31" s="404">
        <v>760</v>
      </c>
      <c r="Z31" s="404">
        <v>-1668</v>
      </c>
      <c r="AA31" s="404">
        <v>1</v>
      </c>
      <c r="AB31" s="404" t="s">
        <v>141</v>
      </c>
      <c r="AC31" s="404" t="s">
        <v>141</v>
      </c>
      <c r="AD31" s="404" t="s">
        <v>141</v>
      </c>
    </row>
    <row r="32" spans="1:30" x14ac:dyDescent="0.35">
      <c r="A32" s="396">
        <v>2</v>
      </c>
      <c r="B32" s="396" t="s">
        <v>133</v>
      </c>
      <c r="C32" s="396">
        <v>12</v>
      </c>
      <c r="D32" s="396" t="s">
        <v>171</v>
      </c>
      <c r="E32" s="396" t="s">
        <v>209</v>
      </c>
      <c r="F32" s="396" t="s">
        <v>210</v>
      </c>
      <c r="G32" s="396" t="s">
        <v>133</v>
      </c>
      <c r="H32" s="396" t="s">
        <v>171</v>
      </c>
      <c r="I32" s="399">
        <v>0</v>
      </c>
      <c r="J32" s="399">
        <v>0</v>
      </c>
      <c r="K32" s="400">
        <v>4</v>
      </c>
      <c r="L32" s="400">
        <v>0</v>
      </c>
      <c r="M32" s="400">
        <v>0</v>
      </c>
      <c r="N32" s="400">
        <v>4</v>
      </c>
      <c r="O32" s="400" t="s">
        <v>141</v>
      </c>
      <c r="P32" s="400" t="s">
        <v>141</v>
      </c>
      <c r="Q32" s="400">
        <v>0</v>
      </c>
      <c r="R32" s="401">
        <v>0</v>
      </c>
      <c r="S32" s="402" t="s">
        <v>141</v>
      </c>
      <c r="T32" s="401" t="s">
        <v>141</v>
      </c>
      <c r="U32" s="402">
        <v>0</v>
      </c>
      <c r="V32" s="403">
        <v>0</v>
      </c>
      <c r="W32" s="402">
        <v>0</v>
      </c>
      <c r="X32" s="404">
        <v>0</v>
      </c>
      <c r="Y32" s="404">
        <v>0</v>
      </c>
      <c r="Z32" s="404">
        <v>0</v>
      </c>
      <c r="AA32" s="404">
        <v>0</v>
      </c>
      <c r="AB32" s="404" t="s">
        <v>141</v>
      </c>
      <c r="AC32" s="404" t="s">
        <v>141</v>
      </c>
      <c r="AD32" s="404" t="s">
        <v>141</v>
      </c>
    </row>
    <row r="33" spans="1:30" x14ac:dyDescent="0.35">
      <c r="A33" s="396">
        <v>2</v>
      </c>
      <c r="B33" s="396" t="s">
        <v>133</v>
      </c>
      <c r="C33" s="396">
        <v>13</v>
      </c>
      <c r="D33" s="396" t="s">
        <v>211</v>
      </c>
      <c r="E33" s="396" t="s">
        <v>212</v>
      </c>
      <c r="F33" s="396" t="s">
        <v>213</v>
      </c>
      <c r="G33" s="396" t="s">
        <v>133</v>
      </c>
      <c r="H33" s="396" t="s">
        <v>211</v>
      </c>
      <c r="I33" s="399">
        <v>0</v>
      </c>
      <c r="J33" s="399">
        <v>0</v>
      </c>
      <c r="K33" s="400">
        <v>2</v>
      </c>
      <c r="L33" s="400">
        <v>0</v>
      </c>
      <c r="M33" s="400">
        <v>0</v>
      </c>
      <c r="N33" s="400">
        <v>2</v>
      </c>
      <c r="O33" s="400" t="s">
        <v>141</v>
      </c>
      <c r="P33" s="400" t="s">
        <v>141</v>
      </c>
      <c r="Q33" s="400">
        <v>0</v>
      </c>
      <c r="R33" s="401">
        <v>0</v>
      </c>
      <c r="S33" s="402" t="s">
        <v>141</v>
      </c>
      <c r="T33" s="401" t="s">
        <v>141</v>
      </c>
      <c r="U33" s="402">
        <v>0</v>
      </c>
      <c r="V33" s="403">
        <v>0</v>
      </c>
      <c r="W33" s="402">
        <v>0</v>
      </c>
      <c r="X33" s="404">
        <v>0</v>
      </c>
      <c r="Y33" s="404">
        <v>0</v>
      </c>
      <c r="Z33" s="404">
        <v>0</v>
      </c>
      <c r="AA33" s="404">
        <v>750</v>
      </c>
      <c r="AB33" s="404" t="s">
        <v>141</v>
      </c>
      <c r="AC33" s="404" t="s">
        <v>141</v>
      </c>
      <c r="AD33" s="404" t="s">
        <v>141</v>
      </c>
    </row>
    <row r="34" spans="1:30" x14ac:dyDescent="0.35">
      <c r="A34" s="396">
        <v>2</v>
      </c>
      <c r="B34" s="396" t="s">
        <v>133</v>
      </c>
      <c r="C34" s="396">
        <v>14</v>
      </c>
      <c r="D34" s="396" t="s">
        <v>214</v>
      </c>
      <c r="E34" s="396" t="s">
        <v>215</v>
      </c>
      <c r="F34" s="396" t="s">
        <v>216</v>
      </c>
      <c r="G34" s="396" t="s">
        <v>133</v>
      </c>
      <c r="H34" s="396" t="s">
        <v>214</v>
      </c>
      <c r="I34" s="399">
        <v>0</v>
      </c>
      <c r="J34" s="399">
        <v>0</v>
      </c>
      <c r="K34" s="400">
        <v>1</v>
      </c>
      <c r="L34" s="400">
        <v>0</v>
      </c>
      <c r="M34" s="400">
        <v>0</v>
      </c>
      <c r="N34" s="400">
        <v>1</v>
      </c>
      <c r="O34" s="400" t="s">
        <v>141</v>
      </c>
      <c r="P34" s="400" t="s">
        <v>141</v>
      </c>
      <c r="Q34" s="400">
        <v>1</v>
      </c>
      <c r="R34" s="401">
        <v>1</v>
      </c>
      <c r="S34" s="402" t="s">
        <v>141</v>
      </c>
      <c r="T34" s="401" t="s">
        <v>141</v>
      </c>
      <c r="U34" s="402">
        <v>1</v>
      </c>
      <c r="V34" s="403">
        <v>1</v>
      </c>
      <c r="W34" s="402">
        <v>1</v>
      </c>
      <c r="X34" s="404">
        <v>-2029</v>
      </c>
      <c r="Y34" s="404">
        <v>2448</v>
      </c>
      <c r="Z34" s="404">
        <v>419</v>
      </c>
      <c r="AA34" s="404">
        <v>0</v>
      </c>
      <c r="AB34" s="404" t="s">
        <v>141</v>
      </c>
      <c r="AC34" s="404" t="s">
        <v>141</v>
      </c>
      <c r="AD34" s="404" t="s">
        <v>141</v>
      </c>
    </row>
    <row r="35" spans="1:30" x14ac:dyDescent="0.35">
      <c r="A35" s="396">
        <v>2</v>
      </c>
      <c r="B35" s="396" t="s">
        <v>133</v>
      </c>
      <c r="C35" s="396">
        <v>15</v>
      </c>
      <c r="D35" s="396" t="s">
        <v>177</v>
      </c>
      <c r="E35" s="396" t="s">
        <v>217</v>
      </c>
      <c r="F35" s="396" t="s">
        <v>218</v>
      </c>
      <c r="G35" s="396" t="s">
        <v>133</v>
      </c>
      <c r="H35" s="396" t="s">
        <v>177</v>
      </c>
      <c r="I35" s="399">
        <v>40</v>
      </c>
      <c r="J35" s="399">
        <v>8</v>
      </c>
      <c r="K35" s="400">
        <v>0</v>
      </c>
      <c r="L35" s="400">
        <v>0</v>
      </c>
      <c r="M35" s="400">
        <v>0</v>
      </c>
      <c r="N35" s="400">
        <v>48</v>
      </c>
      <c r="O35" s="400" t="s">
        <v>141</v>
      </c>
      <c r="P35" s="400" t="s">
        <v>141</v>
      </c>
      <c r="Q35" s="400">
        <v>9</v>
      </c>
      <c r="R35" s="401">
        <v>0.1875</v>
      </c>
      <c r="S35" s="402" t="s">
        <v>141</v>
      </c>
      <c r="T35" s="401" t="s">
        <v>141</v>
      </c>
      <c r="U35" s="402">
        <v>9</v>
      </c>
      <c r="V35" s="403">
        <v>0.1875</v>
      </c>
      <c r="W35" s="402">
        <v>5</v>
      </c>
      <c r="X35" s="404">
        <v>-5345.25</v>
      </c>
      <c r="Y35" s="404">
        <v>2716.75</v>
      </c>
      <c r="Z35" s="404">
        <v>-2628.875</v>
      </c>
      <c r="AA35" s="404">
        <v>1500</v>
      </c>
      <c r="AB35" s="404" t="s">
        <v>141</v>
      </c>
      <c r="AC35" s="404" t="s">
        <v>141</v>
      </c>
      <c r="AD35" s="404" t="s">
        <v>141</v>
      </c>
    </row>
    <row r="36" spans="1:30" x14ac:dyDescent="0.35">
      <c r="A36" s="396">
        <v>2</v>
      </c>
      <c r="B36" s="396" t="s">
        <v>133</v>
      </c>
      <c r="C36" s="396">
        <v>16</v>
      </c>
      <c r="D36" s="396" t="s">
        <v>180</v>
      </c>
      <c r="E36" s="396" t="s">
        <v>219</v>
      </c>
      <c r="F36" s="396" t="s">
        <v>220</v>
      </c>
      <c r="G36" s="396" t="s">
        <v>133</v>
      </c>
      <c r="H36" s="396" t="s">
        <v>180</v>
      </c>
      <c r="I36" s="399">
        <v>4</v>
      </c>
      <c r="J36" s="399">
        <v>1</v>
      </c>
      <c r="K36" s="400">
        <v>0</v>
      </c>
      <c r="L36" s="400">
        <v>0</v>
      </c>
      <c r="M36" s="400">
        <v>0</v>
      </c>
      <c r="N36" s="400">
        <v>5</v>
      </c>
      <c r="O36" s="400" t="s">
        <v>141</v>
      </c>
      <c r="P36" s="400" t="s">
        <v>141</v>
      </c>
      <c r="Q36" s="400">
        <v>4</v>
      </c>
      <c r="R36" s="401">
        <v>0.8</v>
      </c>
      <c r="S36" s="402" t="s">
        <v>141</v>
      </c>
      <c r="T36" s="401" t="s">
        <v>141</v>
      </c>
      <c r="U36" s="402">
        <v>2</v>
      </c>
      <c r="V36" s="403">
        <v>0.4</v>
      </c>
      <c r="W36" s="402">
        <v>2</v>
      </c>
      <c r="X36" s="404">
        <v>-3873.6666666666601</v>
      </c>
      <c r="Y36" s="404">
        <v>5167</v>
      </c>
      <c r="Z36" s="404">
        <v>1293.3333333333401</v>
      </c>
      <c r="AA36" s="404">
        <v>1147</v>
      </c>
      <c r="AB36" s="404" t="s">
        <v>141</v>
      </c>
      <c r="AC36" s="404" t="s">
        <v>141</v>
      </c>
      <c r="AD36" s="404" t="s">
        <v>141</v>
      </c>
    </row>
    <row r="37" spans="1:30" x14ac:dyDescent="0.35">
      <c r="A37" s="396">
        <v>3</v>
      </c>
      <c r="B37" s="396" t="s">
        <v>102</v>
      </c>
      <c r="C37" s="396">
        <v>1</v>
      </c>
      <c r="D37" s="396" t="s">
        <v>168</v>
      </c>
      <c r="E37" s="396" t="s">
        <v>221</v>
      </c>
      <c r="F37" s="396" t="s">
        <v>222</v>
      </c>
      <c r="G37" s="396" t="s">
        <v>102</v>
      </c>
      <c r="H37" s="396" t="s">
        <v>168</v>
      </c>
      <c r="I37" s="399">
        <v>0</v>
      </c>
      <c r="J37" s="399">
        <v>0</v>
      </c>
      <c r="K37" s="400">
        <v>0</v>
      </c>
      <c r="L37" s="400">
        <v>26</v>
      </c>
      <c r="M37" s="400">
        <v>0</v>
      </c>
      <c r="N37" s="400">
        <v>26</v>
      </c>
      <c r="O37" s="400" t="s">
        <v>141</v>
      </c>
      <c r="P37" s="400" t="s">
        <v>141</v>
      </c>
      <c r="Q37" s="400">
        <v>0</v>
      </c>
      <c r="R37" s="401">
        <v>0</v>
      </c>
      <c r="S37" s="402" t="s">
        <v>141</v>
      </c>
      <c r="T37" s="401" t="s">
        <v>141</v>
      </c>
      <c r="U37" s="402">
        <v>0</v>
      </c>
      <c r="V37" s="403">
        <v>0</v>
      </c>
      <c r="W37" s="402">
        <v>0</v>
      </c>
      <c r="X37" s="404">
        <v>0</v>
      </c>
      <c r="Y37" s="404">
        <v>0</v>
      </c>
      <c r="Z37" s="404">
        <v>0</v>
      </c>
      <c r="AA37" s="404">
        <v>2500</v>
      </c>
      <c r="AB37" s="404" t="s">
        <v>141</v>
      </c>
      <c r="AC37" s="404" t="s">
        <v>141</v>
      </c>
      <c r="AD37" s="404" t="s">
        <v>141</v>
      </c>
    </row>
    <row r="38" spans="1:30" x14ac:dyDescent="0.35">
      <c r="A38" s="396">
        <v>3</v>
      </c>
      <c r="B38" s="396" t="s">
        <v>102</v>
      </c>
      <c r="C38" s="396">
        <v>2</v>
      </c>
      <c r="D38" s="396" t="s">
        <v>138</v>
      </c>
      <c r="E38" s="396" t="s">
        <v>223</v>
      </c>
      <c r="F38" s="396" t="s">
        <v>224</v>
      </c>
      <c r="G38" s="396" t="s">
        <v>102</v>
      </c>
      <c r="H38" s="396" t="s">
        <v>138</v>
      </c>
      <c r="I38" s="399">
        <v>0</v>
      </c>
      <c r="J38" s="399">
        <v>0</v>
      </c>
      <c r="K38" s="400">
        <v>0</v>
      </c>
      <c r="L38" s="400">
        <v>16</v>
      </c>
      <c r="M38" s="400">
        <v>0</v>
      </c>
      <c r="N38" s="400">
        <v>16</v>
      </c>
      <c r="O38" s="400" t="s">
        <v>141</v>
      </c>
      <c r="P38" s="400" t="s">
        <v>141</v>
      </c>
      <c r="Q38" s="400">
        <v>5</v>
      </c>
      <c r="R38" s="401">
        <v>0.3125</v>
      </c>
      <c r="S38" s="402" t="s">
        <v>141</v>
      </c>
      <c r="T38" s="401" t="s">
        <v>141</v>
      </c>
      <c r="U38" s="402">
        <v>4</v>
      </c>
      <c r="V38" s="403">
        <v>0.25</v>
      </c>
      <c r="W38" s="402">
        <v>4</v>
      </c>
      <c r="X38" s="404">
        <v>-4165.3999999999996</v>
      </c>
      <c r="Y38" s="404">
        <v>1263.4000000000001</v>
      </c>
      <c r="Z38" s="404">
        <v>-2901.8</v>
      </c>
      <c r="AA38" s="404">
        <v>2400</v>
      </c>
      <c r="AB38" s="404" t="s">
        <v>141</v>
      </c>
      <c r="AC38" s="404" t="s">
        <v>141</v>
      </c>
      <c r="AD38" s="404" t="s">
        <v>141</v>
      </c>
    </row>
    <row r="39" spans="1:30" x14ac:dyDescent="0.35">
      <c r="A39" s="396">
        <v>3</v>
      </c>
      <c r="B39" s="396" t="s">
        <v>102</v>
      </c>
      <c r="C39" s="396">
        <v>3</v>
      </c>
      <c r="D39" s="396" t="s">
        <v>150</v>
      </c>
      <c r="E39" s="396" t="s">
        <v>225</v>
      </c>
      <c r="F39" s="396" t="s">
        <v>226</v>
      </c>
      <c r="G39" s="396" t="s">
        <v>102</v>
      </c>
      <c r="H39" s="396" t="s">
        <v>150</v>
      </c>
      <c r="I39" s="399">
        <v>0</v>
      </c>
      <c r="J39" s="399">
        <v>0</v>
      </c>
      <c r="K39" s="400">
        <v>0</v>
      </c>
      <c r="L39" s="400">
        <v>9</v>
      </c>
      <c r="M39" s="400">
        <v>0</v>
      </c>
      <c r="N39" s="400">
        <v>9</v>
      </c>
      <c r="O39" s="400" t="s">
        <v>141</v>
      </c>
      <c r="P39" s="400" t="s">
        <v>141</v>
      </c>
      <c r="Q39" s="400">
        <v>0</v>
      </c>
      <c r="R39" s="401">
        <v>0</v>
      </c>
      <c r="S39" s="402" t="s">
        <v>141</v>
      </c>
      <c r="T39" s="401" t="s">
        <v>141</v>
      </c>
      <c r="U39" s="402">
        <v>1</v>
      </c>
      <c r="V39" s="403">
        <v>0.1111111111111111</v>
      </c>
      <c r="W39" s="402">
        <v>0</v>
      </c>
      <c r="X39" s="404">
        <v>0</v>
      </c>
      <c r="Y39" s="404">
        <v>0</v>
      </c>
      <c r="Z39" s="404">
        <v>0</v>
      </c>
      <c r="AA39" s="404">
        <v>799</v>
      </c>
      <c r="AB39" s="404" t="s">
        <v>141</v>
      </c>
      <c r="AC39" s="404" t="s">
        <v>141</v>
      </c>
      <c r="AD39" s="404" t="s">
        <v>141</v>
      </c>
    </row>
    <row r="40" spans="1:30" x14ac:dyDescent="0.35">
      <c r="A40" s="396">
        <v>3</v>
      </c>
      <c r="B40" s="396" t="s">
        <v>102</v>
      </c>
      <c r="C40" s="396">
        <v>4</v>
      </c>
      <c r="D40" s="396" t="s">
        <v>147</v>
      </c>
      <c r="E40" s="396" t="s">
        <v>227</v>
      </c>
      <c r="F40" s="396" t="s">
        <v>228</v>
      </c>
      <c r="G40" s="396" t="s">
        <v>102</v>
      </c>
      <c r="H40" s="396" t="s">
        <v>147</v>
      </c>
      <c r="I40" s="399">
        <v>0</v>
      </c>
      <c r="J40" s="399">
        <v>0</v>
      </c>
      <c r="K40" s="400">
        <v>0</v>
      </c>
      <c r="L40" s="400">
        <v>9</v>
      </c>
      <c r="M40" s="400">
        <v>0</v>
      </c>
      <c r="N40" s="400">
        <v>9</v>
      </c>
      <c r="O40" s="400" t="s">
        <v>141</v>
      </c>
      <c r="P40" s="400" t="s">
        <v>141</v>
      </c>
      <c r="Q40" s="400">
        <v>0</v>
      </c>
      <c r="R40" s="401">
        <v>0</v>
      </c>
      <c r="S40" s="402" t="s">
        <v>141</v>
      </c>
      <c r="T40" s="401" t="s">
        <v>141</v>
      </c>
      <c r="U40" s="402">
        <v>1</v>
      </c>
      <c r="V40" s="403">
        <v>0.1111111111111111</v>
      </c>
      <c r="W40" s="402">
        <v>1</v>
      </c>
      <c r="X40" s="404">
        <v>0</v>
      </c>
      <c r="Y40" s="404">
        <v>0</v>
      </c>
      <c r="Z40" s="404">
        <v>0</v>
      </c>
      <c r="AA40" s="404">
        <v>2145</v>
      </c>
      <c r="AB40" s="404" t="s">
        <v>141</v>
      </c>
      <c r="AC40" s="404" t="s">
        <v>141</v>
      </c>
      <c r="AD40" s="404" t="s">
        <v>141</v>
      </c>
    </row>
    <row r="41" spans="1:30" x14ac:dyDescent="0.35">
      <c r="A41" s="396">
        <v>3</v>
      </c>
      <c r="B41" s="396" t="s">
        <v>102</v>
      </c>
      <c r="C41" s="396">
        <v>5</v>
      </c>
      <c r="D41" s="396" t="s">
        <v>144</v>
      </c>
      <c r="E41" s="396" t="s">
        <v>229</v>
      </c>
      <c r="F41" s="396" t="s">
        <v>230</v>
      </c>
      <c r="G41" s="396" t="s">
        <v>102</v>
      </c>
      <c r="H41" s="396" t="s">
        <v>144</v>
      </c>
      <c r="I41" s="399">
        <v>6</v>
      </c>
      <c r="J41" s="399">
        <v>3</v>
      </c>
      <c r="K41" s="400">
        <v>0</v>
      </c>
      <c r="L41" s="400">
        <v>7</v>
      </c>
      <c r="M41" s="400">
        <v>0</v>
      </c>
      <c r="N41" s="400">
        <v>16</v>
      </c>
      <c r="O41" s="400" t="s">
        <v>141</v>
      </c>
      <c r="P41" s="400" t="s">
        <v>141</v>
      </c>
      <c r="Q41" s="400">
        <v>7</v>
      </c>
      <c r="R41" s="401">
        <v>0.4375</v>
      </c>
      <c r="S41" s="402" t="s">
        <v>141</v>
      </c>
      <c r="T41" s="401" t="s">
        <v>141</v>
      </c>
      <c r="U41" s="402">
        <v>9</v>
      </c>
      <c r="V41" s="403">
        <v>0.5625</v>
      </c>
      <c r="W41" s="402">
        <v>9</v>
      </c>
      <c r="X41" s="404">
        <v>-3916.9166666666601</v>
      </c>
      <c r="Y41" s="404">
        <v>5671.5</v>
      </c>
      <c r="Z41" s="404">
        <v>1754.5833333333339</v>
      </c>
      <c r="AA41" s="404">
        <v>0</v>
      </c>
      <c r="AB41" s="404" t="s">
        <v>141</v>
      </c>
      <c r="AC41" s="404" t="s">
        <v>141</v>
      </c>
      <c r="AD41" s="404" t="s">
        <v>141</v>
      </c>
    </row>
    <row r="42" spans="1:30" x14ac:dyDescent="0.35">
      <c r="A42" s="396">
        <v>3</v>
      </c>
      <c r="B42" s="396" t="s">
        <v>102</v>
      </c>
      <c r="C42" s="396">
        <v>6</v>
      </c>
      <c r="D42" s="396" t="s">
        <v>153</v>
      </c>
      <c r="E42" s="396" t="s">
        <v>231</v>
      </c>
      <c r="F42" s="396" t="s">
        <v>232</v>
      </c>
      <c r="G42" s="396" t="s">
        <v>102</v>
      </c>
      <c r="H42" s="396" t="s">
        <v>153</v>
      </c>
      <c r="I42" s="399">
        <v>16</v>
      </c>
      <c r="J42" s="399">
        <v>26</v>
      </c>
      <c r="K42" s="400">
        <v>38</v>
      </c>
      <c r="L42" s="400">
        <v>3</v>
      </c>
      <c r="M42" s="400">
        <v>0</v>
      </c>
      <c r="N42" s="400">
        <v>83</v>
      </c>
      <c r="O42" s="400" t="s">
        <v>141</v>
      </c>
      <c r="P42" s="400" t="s">
        <v>141</v>
      </c>
      <c r="Q42" s="400">
        <v>18</v>
      </c>
      <c r="R42" s="401">
        <v>0.21686746987951808</v>
      </c>
      <c r="S42" s="402" t="s">
        <v>141</v>
      </c>
      <c r="T42" s="401" t="s">
        <v>141</v>
      </c>
      <c r="U42" s="402">
        <v>35</v>
      </c>
      <c r="V42" s="403">
        <v>0.42168674698795183</v>
      </c>
      <c r="W42" s="402">
        <v>26</v>
      </c>
      <c r="X42" s="404">
        <v>-1963.2249999999999</v>
      </c>
      <c r="Y42" s="404">
        <v>4893.45</v>
      </c>
      <c r="Z42" s="404">
        <v>2929.7750000000001</v>
      </c>
      <c r="AA42" s="404">
        <v>10</v>
      </c>
      <c r="AB42" s="404" t="s">
        <v>141</v>
      </c>
      <c r="AC42" s="404" t="s">
        <v>141</v>
      </c>
      <c r="AD42" s="404" t="s">
        <v>141</v>
      </c>
    </row>
    <row r="43" spans="1:30" x14ac:dyDescent="0.35">
      <c r="A43" s="396">
        <v>3</v>
      </c>
      <c r="B43" s="396" t="s">
        <v>102</v>
      </c>
      <c r="C43" s="396">
        <v>7</v>
      </c>
      <c r="D43" s="396" t="s">
        <v>233</v>
      </c>
      <c r="E43" s="396" t="s">
        <v>234</v>
      </c>
      <c r="F43" s="396" t="s">
        <v>235</v>
      </c>
      <c r="G43" s="396" t="s">
        <v>102</v>
      </c>
      <c r="H43" s="396" t="s">
        <v>233</v>
      </c>
      <c r="I43" s="399">
        <v>0</v>
      </c>
      <c r="J43" s="399">
        <v>0</v>
      </c>
      <c r="K43" s="400">
        <v>0</v>
      </c>
      <c r="L43" s="400">
        <v>1</v>
      </c>
      <c r="M43" s="400">
        <v>0</v>
      </c>
      <c r="N43" s="400">
        <v>1</v>
      </c>
      <c r="O43" s="400" t="s">
        <v>141</v>
      </c>
      <c r="P43" s="400" t="s">
        <v>141</v>
      </c>
      <c r="Q43" s="400">
        <v>0</v>
      </c>
      <c r="R43" s="401">
        <v>0</v>
      </c>
      <c r="S43" s="402" t="s">
        <v>141</v>
      </c>
      <c r="T43" s="401" t="s">
        <v>141</v>
      </c>
      <c r="U43" s="402">
        <v>0</v>
      </c>
      <c r="V43" s="403">
        <v>0</v>
      </c>
      <c r="W43" s="402">
        <v>0</v>
      </c>
      <c r="X43" s="404">
        <v>0</v>
      </c>
      <c r="Y43" s="404">
        <v>0</v>
      </c>
      <c r="Z43" s="404">
        <v>0</v>
      </c>
      <c r="AA43" s="404">
        <v>1500</v>
      </c>
      <c r="AB43" s="404" t="s">
        <v>141</v>
      </c>
      <c r="AC43" s="404" t="s">
        <v>141</v>
      </c>
      <c r="AD43" s="404" t="s">
        <v>141</v>
      </c>
    </row>
    <row r="44" spans="1:30" x14ac:dyDescent="0.35">
      <c r="A44" s="396">
        <v>3</v>
      </c>
      <c r="B44" s="396" t="s">
        <v>102</v>
      </c>
      <c r="C44" s="396">
        <v>8</v>
      </c>
      <c r="D44" s="396" t="s">
        <v>10</v>
      </c>
      <c r="E44" s="396" t="s">
        <v>236</v>
      </c>
      <c r="F44" s="396" t="s">
        <v>237</v>
      </c>
      <c r="G44" s="396" t="s">
        <v>102</v>
      </c>
      <c r="H44" s="396" t="s">
        <v>10</v>
      </c>
      <c r="I44" s="399">
        <v>2</v>
      </c>
      <c r="J44" s="399">
        <v>0</v>
      </c>
      <c r="K44" s="400">
        <v>16</v>
      </c>
      <c r="L44" s="400">
        <v>1</v>
      </c>
      <c r="M44" s="400">
        <v>0</v>
      </c>
      <c r="N44" s="400">
        <v>19</v>
      </c>
      <c r="O44" s="400" t="s">
        <v>141</v>
      </c>
      <c r="P44" s="400" t="s">
        <v>141</v>
      </c>
      <c r="Q44" s="400">
        <v>3</v>
      </c>
      <c r="R44" s="401">
        <v>0.15789473684210525</v>
      </c>
      <c r="S44" s="402" t="s">
        <v>141</v>
      </c>
      <c r="T44" s="401" t="s">
        <v>141</v>
      </c>
      <c r="U44" s="402">
        <v>4</v>
      </c>
      <c r="V44" s="403">
        <v>0.21052631578947367</v>
      </c>
      <c r="W44" s="402">
        <v>3</v>
      </c>
      <c r="X44" s="404">
        <v>-37</v>
      </c>
      <c r="Y44" s="404">
        <v>5039</v>
      </c>
      <c r="Z44" s="404">
        <v>5002</v>
      </c>
      <c r="AA44" s="404">
        <v>0</v>
      </c>
      <c r="AB44" s="404" t="s">
        <v>141</v>
      </c>
      <c r="AC44" s="404" t="s">
        <v>141</v>
      </c>
      <c r="AD44" s="404" t="s">
        <v>141</v>
      </c>
    </row>
    <row r="45" spans="1:30" x14ac:dyDescent="0.35">
      <c r="A45" s="396">
        <v>3</v>
      </c>
      <c r="B45" s="396" t="s">
        <v>102</v>
      </c>
      <c r="C45" s="396">
        <v>9</v>
      </c>
      <c r="D45" s="396" t="s">
        <v>163</v>
      </c>
      <c r="E45" s="396" t="s">
        <v>238</v>
      </c>
      <c r="F45" s="396" t="s">
        <v>239</v>
      </c>
      <c r="G45" s="396" t="s">
        <v>102</v>
      </c>
      <c r="H45" s="396" t="s">
        <v>163</v>
      </c>
      <c r="I45" s="399">
        <v>0</v>
      </c>
      <c r="J45" s="399">
        <v>0</v>
      </c>
      <c r="K45" s="400">
        <v>38</v>
      </c>
      <c r="L45" s="400">
        <v>0</v>
      </c>
      <c r="M45" s="400">
        <v>0</v>
      </c>
      <c r="N45" s="400">
        <v>38</v>
      </c>
      <c r="O45" s="400" t="s">
        <v>141</v>
      </c>
      <c r="P45" s="400" t="s">
        <v>141</v>
      </c>
      <c r="Q45" s="400">
        <v>4</v>
      </c>
      <c r="R45" s="401">
        <v>0.10526315789473684</v>
      </c>
      <c r="S45" s="402" t="s">
        <v>141</v>
      </c>
      <c r="T45" s="401" t="s">
        <v>141</v>
      </c>
      <c r="U45" s="402">
        <v>6</v>
      </c>
      <c r="V45" s="403">
        <v>0.15789473684210525</v>
      </c>
      <c r="W45" s="402">
        <v>4</v>
      </c>
      <c r="X45" s="404">
        <v>1868.25</v>
      </c>
      <c r="Y45" s="404">
        <v>3377</v>
      </c>
      <c r="Z45" s="404">
        <v>5245.25</v>
      </c>
      <c r="AA45" s="404">
        <v>750</v>
      </c>
      <c r="AB45" s="404" t="s">
        <v>141</v>
      </c>
      <c r="AC45" s="404" t="s">
        <v>141</v>
      </c>
      <c r="AD45" s="404" t="s">
        <v>141</v>
      </c>
    </row>
    <row r="46" spans="1:30" x14ac:dyDescent="0.35">
      <c r="A46" s="396">
        <v>3</v>
      </c>
      <c r="B46" s="396" t="s">
        <v>102</v>
      </c>
      <c r="C46" s="396">
        <v>10</v>
      </c>
      <c r="D46" s="396" t="s">
        <v>13</v>
      </c>
      <c r="E46" s="396" t="s">
        <v>240</v>
      </c>
      <c r="F46" s="396" t="s">
        <v>241</v>
      </c>
      <c r="G46" s="396" t="s">
        <v>102</v>
      </c>
      <c r="H46" s="396" t="s">
        <v>13</v>
      </c>
      <c r="I46" s="399">
        <v>0</v>
      </c>
      <c r="J46" s="399">
        <v>1</v>
      </c>
      <c r="K46" s="400">
        <v>11</v>
      </c>
      <c r="L46" s="400">
        <v>0</v>
      </c>
      <c r="M46" s="400">
        <v>0</v>
      </c>
      <c r="N46" s="400">
        <v>12</v>
      </c>
      <c r="O46" s="400" t="s">
        <v>141</v>
      </c>
      <c r="P46" s="400" t="s">
        <v>141</v>
      </c>
      <c r="Q46" s="400">
        <v>2</v>
      </c>
      <c r="R46" s="401">
        <v>0.16666666666666666</v>
      </c>
      <c r="S46" s="402" t="s">
        <v>141</v>
      </c>
      <c r="T46" s="401" t="s">
        <v>141</v>
      </c>
      <c r="U46" s="402">
        <v>3</v>
      </c>
      <c r="V46" s="403">
        <v>0.25</v>
      </c>
      <c r="W46" s="402">
        <v>1</v>
      </c>
      <c r="X46" s="404">
        <v>1760</v>
      </c>
      <c r="Y46" s="404">
        <v>1967</v>
      </c>
      <c r="Z46" s="404">
        <v>3727</v>
      </c>
      <c r="AA46" s="404">
        <v>0</v>
      </c>
      <c r="AB46" s="404" t="s">
        <v>141</v>
      </c>
      <c r="AC46" s="404" t="s">
        <v>141</v>
      </c>
      <c r="AD46" s="404" t="s">
        <v>141</v>
      </c>
    </row>
    <row r="47" spans="1:30" x14ac:dyDescent="0.35">
      <c r="A47" s="396">
        <v>3</v>
      </c>
      <c r="B47" s="396" t="s">
        <v>102</v>
      </c>
      <c r="C47" s="396">
        <v>11</v>
      </c>
      <c r="D47" s="396" t="s">
        <v>12</v>
      </c>
      <c r="E47" s="396" t="s">
        <v>242</v>
      </c>
      <c r="F47" s="396" t="s">
        <v>243</v>
      </c>
      <c r="G47" s="396" t="s">
        <v>102</v>
      </c>
      <c r="H47" s="396" t="s">
        <v>12</v>
      </c>
      <c r="I47" s="399">
        <v>2</v>
      </c>
      <c r="J47" s="399">
        <v>1</v>
      </c>
      <c r="K47" s="400">
        <v>13</v>
      </c>
      <c r="L47" s="400">
        <v>0</v>
      </c>
      <c r="M47" s="400">
        <v>0</v>
      </c>
      <c r="N47" s="400">
        <v>16</v>
      </c>
      <c r="O47" s="400" t="s">
        <v>141</v>
      </c>
      <c r="P47" s="400" t="s">
        <v>141</v>
      </c>
      <c r="Q47" s="400">
        <v>4</v>
      </c>
      <c r="R47" s="401">
        <v>0.25</v>
      </c>
      <c r="S47" s="402" t="s">
        <v>141</v>
      </c>
      <c r="T47" s="401" t="s">
        <v>141</v>
      </c>
      <c r="U47" s="402">
        <v>5</v>
      </c>
      <c r="V47" s="403">
        <v>0.3125</v>
      </c>
      <c r="W47" s="402">
        <v>4</v>
      </c>
      <c r="X47" s="404">
        <v>3417.5</v>
      </c>
      <c r="Y47" s="404">
        <v>3238</v>
      </c>
      <c r="Z47" s="404">
        <v>6656.5</v>
      </c>
      <c r="AA47" s="404">
        <v>1500</v>
      </c>
      <c r="AB47" s="404" t="s">
        <v>141</v>
      </c>
      <c r="AC47" s="404" t="s">
        <v>141</v>
      </c>
      <c r="AD47" s="404" t="s">
        <v>141</v>
      </c>
    </row>
    <row r="48" spans="1:30" x14ac:dyDescent="0.35">
      <c r="A48" s="396">
        <v>3</v>
      </c>
      <c r="B48" s="396" t="s">
        <v>102</v>
      </c>
      <c r="C48" s="396">
        <v>12</v>
      </c>
      <c r="D48" s="396" t="s">
        <v>244</v>
      </c>
      <c r="E48" s="396" t="s">
        <v>245</v>
      </c>
      <c r="F48" s="396" t="s">
        <v>246</v>
      </c>
      <c r="G48" s="396" t="s">
        <v>102</v>
      </c>
      <c r="H48" s="396" t="s">
        <v>244</v>
      </c>
      <c r="I48" s="399">
        <v>0</v>
      </c>
      <c r="J48" s="399">
        <v>0</v>
      </c>
      <c r="K48" s="400">
        <v>8</v>
      </c>
      <c r="L48" s="400">
        <v>0</v>
      </c>
      <c r="M48" s="400">
        <v>0</v>
      </c>
      <c r="N48" s="400">
        <v>8</v>
      </c>
      <c r="O48" s="400" t="s">
        <v>141</v>
      </c>
      <c r="P48" s="400" t="s">
        <v>141</v>
      </c>
      <c r="Q48" s="400">
        <v>1</v>
      </c>
      <c r="R48" s="401">
        <v>0.125</v>
      </c>
      <c r="S48" s="402" t="s">
        <v>141</v>
      </c>
      <c r="T48" s="401" t="s">
        <v>141</v>
      </c>
      <c r="U48" s="402">
        <v>1</v>
      </c>
      <c r="V48" s="403">
        <v>0.125</v>
      </c>
      <c r="W48" s="402">
        <v>1</v>
      </c>
      <c r="X48" s="404">
        <v>-4022</v>
      </c>
      <c r="Y48" s="404">
        <v>4070</v>
      </c>
      <c r="Z48" s="404">
        <v>47</v>
      </c>
      <c r="AA48" s="404">
        <v>10009</v>
      </c>
      <c r="AB48" s="404" t="s">
        <v>141</v>
      </c>
      <c r="AC48" s="404" t="s">
        <v>141</v>
      </c>
      <c r="AD48" s="404" t="s">
        <v>141</v>
      </c>
    </row>
    <row r="49" spans="1:30" x14ac:dyDescent="0.35">
      <c r="A49" s="396">
        <v>3</v>
      </c>
      <c r="B49" s="396" t="s">
        <v>102</v>
      </c>
      <c r="C49" s="396">
        <v>13</v>
      </c>
      <c r="D49" s="396" t="s">
        <v>171</v>
      </c>
      <c r="E49" s="396" t="s">
        <v>247</v>
      </c>
      <c r="F49" s="396" t="s">
        <v>248</v>
      </c>
      <c r="G49" s="396" t="s">
        <v>102</v>
      </c>
      <c r="H49" s="396" t="s">
        <v>171</v>
      </c>
      <c r="I49" s="399">
        <v>0</v>
      </c>
      <c r="J49" s="399">
        <v>0</v>
      </c>
      <c r="K49" s="400">
        <v>7</v>
      </c>
      <c r="L49" s="400">
        <v>0</v>
      </c>
      <c r="M49" s="400">
        <v>0</v>
      </c>
      <c r="N49" s="400">
        <v>7</v>
      </c>
      <c r="O49" s="400" t="s">
        <v>141</v>
      </c>
      <c r="P49" s="400" t="s">
        <v>141</v>
      </c>
      <c r="Q49" s="400">
        <v>0</v>
      </c>
      <c r="R49" s="401">
        <v>0</v>
      </c>
      <c r="S49" s="402" t="s">
        <v>141</v>
      </c>
      <c r="T49" s="401" t="s">
        <v>141</v>
      </c>
      <c r="U49" s="402">
        <v>1</v>
      </c>
      <c r="V49" s="403">
        <v>0.14285714285714285</v>
      </c>
      <c r="W49" s="402">
        <v>1</v>
      </c>
      <c r="X49" s="404">
        <v>0</v>
      </c>
      <c r="Y49" s="404">
        <v>0</v>
      </c>
      <c r="Z49" s="404">
        <v>0</v>
      </c>
      <c r="AA49" s="404">
        <v>1125</v>
      </c>
      <c r="AB49" s="404" t="s">
        <v>141</v>
      </c>
      <c r="AC49" s="404" t="s">
        <v>141</v>
      </c>
      <c r="AD49" s="404" t="s">
        <v>141</v>
      </c>
    </row>
    <row r="50" spans="1:30" x14ac:dyDescent="0.35">
      <c r="A50" s="396">
        <v>3</v>
      </c>
      <c r="B50" s="396" t="s">
        <v>102</v>
      </c>
      <c r="C50" s="396">
        <v>14</v>
      </c>
      <c r="D50" s="396" t="s">
        <v>160</v>
      </c>
      <c r="E50" s="396" t="s">
        <v>249</v>
      </c>
      <c r="F50" s="396" t="s">
        <v>250</v>
      </c>
      <c r="G50" s="396" t="s">
        <v>102</v>
      </c>
      <c r="H50" s="396" t="s">
        <v>160</v>
      </c>
      <c r="I50" s="399">
        <v>0</v>
      </c>
      <c r="J50" s="399">
        <v>0</v>
      </c>
      <c r="K50" s="400">
        <v>4</v>
      </c>
      <c r="L50" s="400">
        <v>0</v>
      </c>
      <c r="M50" s="400">
        <v>0</v>
      </c>
      <c r="N50" s="400">
        <v>4</v>
      </c>
      <c r="O50" s="400" t="s">
        <v>141</v>
      </c>
      <c r="P50" s="400" t="s">
        <v>141</v>
      </c>
      <c r="Q50" s="400">
        <v>0</v>
      </c>
      <c r="R50" s="401">
        <v>0</v>
      </c>
      <c r="S50" s="402" t="s">
        <v>141</v>
      </c>
      <c r="T50" s="401" t="s">
        <v>141</v>
      </c>
      <c r="U50" s="402">
        <v>0</v>
      </c>
      <c r="V50" s="403">
        <v>0</v>
      </c>
      <c r="W50" s="402">
        <v>0</v>
      </c>
      <c r="X50" s="404">
        <v>0</v>
      </c>
      <c r="Y50" s="404">
        <v>0</v>
      </c>
      <c r="Z50" s="404">
        <v>0</v>
      </c>
      <c r="AA50" s="404">
        <v>0</v>
      </c>
      <c r="AB50" s="404" t="s">
        <v>141</v>
      </c>
      <c r="AC50" s="404" t="s">
        <v>141</v>
      </c>
      <c r="AD50" s="404" t="s">
        <v>141</v>
      </c>
    </row>
    <row r="51" spans="1:30" x14ac:dyDescent="0.35">
      <c r="A51" s="396">
        <v>3</v>
      </c>
      <c r="B51" s="396" t="s">
        <v>102</v>
      </c>
      <c r="C51" s="396">
        <v>15</v>
      </c>
      <c r="D51" s="396" t="s">
        <v>251</v>
      </c>
      <c r="E51" s="396" t="s">
        <v>252</v>
      </c>
      <c r="F51" s="396" t="s">
        <v>253</v>
      </c>
      <c r="G51" s="396" t="s">
        <v>102</v>
      </c>
      <c r="H51" s="396" t="s">
        <v>251</v>
      </c>
      <c r="I51" s="399">
        <v>0</v>
      </c>
      <c r="J51" s="399">
        <v>0</v>
      </c>
      <c r="K51" s="400">
        <v>3</v>
      </c>
      <c r="L51" s="400">
        <v>0</v>
      </c>
      <c r="M51" s="400">
        <v>0</v>
      </c>
      <c r="N51" s="400">
        <v>3</v>
      </c>
      <c r="O51" s="400" t="s">
        <v>141</v>
      </c>
      <c r="P51" s="400" t="s">
        <v>141</v>
      </c>
      <c r="Q51" s="400">
        <v>1</v>
      </c>
      <c r="R51" s="401">
        <v>0.33333333333333331</v>
      </c>
      <c r="S51" s="402" t="s">
        <v>141</v>
      </c>
      <c r="T51" s="401" t="s">
        <v>141</v>
      </c>
      <c r="U51" s="402">
        <v>1</v>
      </c>
      <c r="V51" s="403">
        <v>0.33333333333333331</v>
      </c>
      <c r="W51" s="402">
        <v>1</v>
      </c>
      <c r="X51" s="404">
        <v>-352</v>
      </c>
      <c r="Y51" s="404">
        <v>0</v>
      </c>
      <c r="Z51" s="404">
        <v>-352</v>
      </c>
      <c r="AA51" s="404">
        <v>500</v>
      </c>
      <c r="AB51" s="404" t="s">
        <v>141</v>
      </c>
      <c r="AC51" s="404" t="s">
        <v>141</v>
      </c>
      <c r="AD51" s="404" t="s">
        <v>141</v>
      </c>
    </row>
    <row r="52" spans="1:30" x14ac:dyDescent="0.35">
      <c r="A52" s="396">
        <v>3</v>
      </c>
      <c r="B52" s="396" t="s">
        <v>102</v>
      </c>
      <c r="C52" s="396">
        <v>16</v>
      </c>
      <c r="D52" s="396" t="s">
        <v>254</v>
      </c>
      <c r="E52" s="396" t="s">
        <v>255</v>
      </c>
      <c r="F52" s="396" t="s">
        <v>256</v>
      </c>
      <c r="G52" s="396" t="s">
        <v>102</v>
      </c>
      <c r="H52" s="396" t="s">
        <v>254</v>
      </c>
      <c r="I52" s="399">
        <v>0</v>
      </c>
      <c r="J52" s="399">
        <v>0</v>
      </c>
      <c r="K52" s="400">
        <v>1</v>
      </c>
      <c r="L52" s="400">
        <v>0</v>
      </c>
      <c r="M52" s="400">
        <v>0</v>
      </c>
      <c r="N52" s="400">
        <v>1</v>
      </c>
      <c r="O52" s="400" t="s">
        <v>141</v>
      </c>
      <c r="P52" s="400" t="s">
        <v>141</v>
      </c>
      <c r="Q52" s="400">
        <v>1</v>
      </c>
      <c r="R52" s="401">
        <v>1</v>
      </c>
      <c r="S52" s="402" t="s">
        <v>141</v>
      </c>
      <c r="T52" s="401" t="s">
        <v>141</v>
      </c>
      <c r="U52" s="402">
        <v>1</v>
      </c>
      <c r="V52" s="403">
        <v>1</v>
      </c>
      <c r="W52" s="402">
        <v>1</v>
      </c>
      <c r="X52" s="404">
        <v>1376</v>
      </c>
      <c r="Y52" s="404">
        <v>0</v>
      </c>
      <c r="Z52" s="404">
        <v>1376</v>
      </c>
      <c r="AA52" s="404">
        <v>0</v>
      </c>
      <c r="AB52" s="404" t="s">
        <v>141</v>
      </c>
      <c r="AC52" s="404" t="s">
        <v>141</v>
      </c>
      <c r="AD52" s="404" t="s">
        <v>141</v>
      </c>
    </row>
    <row r="53" spans="1:30" x14ac:dyDescent="0.35">
      <c r="A53" s="396">
        <v>3</v>
      </c>
      <c r="B53" s="396" t="s">
        <v>102</v>
      </c>
      <c r="C53" s="396">
        <v>17</v>
      </c>
      <c r="D53" s="396" t="s">
        <v>180</v>
      </c>
      <c r="E53" s="396" t="s">
        <v>257</v>
      </c>
      <c r="F53" s="396" t="s">
        <v>258</v>
      </c>
      <c r="G53" s="396" t="s">
        <v>102</v>
      </c>
      <c r="H53" s="396" t="s">
        <v>180</v>
      </c>
      <c r="I53" s="399">
        <v>14</v>
      </c>
      <c r="J53" s="399">
        <v>8</v>
      </c>
      <c r="K53" s="400">
        <v>0</v>
      </c>
      <c r="L53" s="400">
        <v>0</v>
      </c>
      <c r="M53" s="400">
        <v>0</v>
      </c>
      <c r="N53" s="400">
        <v>22</v>
      </c>
      <c r="O53" s="400" t="s">
        <v>141</v>
      </c>
      <c r="P53" s="400" t="s">
        <v>141</v>
      </c>
      <c r="Q53" s="400">
        <v>7</v>
      </c>
      <c r="R53" s="401">
        <v>0.31818181818181818</v>
      </c>
      <c r="S53" s="402" t="s">
        <v>141</v>
      </c>
      <c r="T53" s="401" t="s">
        <v>141</v>
      </c>
      <c r="U53" s="402">
        <v>8</v>
      </c>
      <c r="V53" s="403">
        <v>0.36363636363636365</v>
      </c>
      <c r="W53" s="402">
        <v>7</v>
      </c>
      <c r="X53" s="404">
        <v>1570.1</v>
      </c>
      <c r="Y53" s="404">
        <v>3296.2</v>
      </c>
      <c r="Z53" s="404">
        <v>4865.8</v>
      </c>
      <c r="AA53" s="404">
        <v>0</v>
      </c>
      <c r="AB53" s="404" t="s">
        <v>141</v>
      </c>
      <c r="AC53" s="404" t="s">
        <v>141</v>
      </c>
      <c r="AD53" s="404" t="s">
        <v>141</v>
      </c>
    </row>
    <row r="54" spans="1:30" x14ac:dyDescent="0.35">
      <c r="A54" s="396">
        <v>3</v>
      </c>
      <c r="B54" s="396" t="s">
        <v>102</v>
      </c>
      <c r="C54" s="396">
        <v>18</v>
      </c>
      <c r="D54" s="396" t="s">
        <v>177</v>
      </c>
      <c r="E54" s="396" t="s">
        <v>259</v>
      </c>
      <c r="F54" s="396" t="s">
        <v>260</v>
      </c>
      <c r="G54" s="396" t="s">
        <v>102</v>
      </c>
      <c r="H54" s="396" t="s">
        <v>177</v>
      </c>
      <c r="I54" s="399">
        <v>33</v>
      </c>
      <c r="J54" s="399">
        <v>3</v>
      </c>
      <c r="K54" s="400">
        <v>0</v>
      </c>
      <c r="L54" s="400">
        <v>0</v>
      </c>
      <c r="M54" s="400">
        <v>0</v>
      </c>
      <c r="N54" s="400">
        <v>36</v>
      </c>
      <c r="O54" s="400" t="s">
        <v>141</v>
      </c>
      <c r="P54" s="400" t="s">
        <v>141</v>
      </c>
      <c r="Q54" s="400">
        <v>11</v>
      </c>
      <c r="R54" s="401">
        <v>0.30555555555555558</v>
      </c>
      <c r="S54" s="402" t="s">
        <v>141</v>
      </c>
      <c r="T54" s="401" t="s">
        <v>141</v>
      </c>
      <c r="U54" s="402">
        <v>8</v>
      </c>
      <c r="V54" s="403">
        <v>0.22222222222222221</v>
      </c>
      <c r="W54" s="402">
        <v>6</v>
      </c>
      <c r="X54" s="404">
        <v>-469.54545454545399</v>
      </c>
      <c r="Y54" s="404">
        <v>2657.9090909090901</v>
      </c>
      <c r="Z54" s="404">
        <v>2188.6363636363599</v>
      </c>
      <c r="AA54" s="404">
        <v>0</v>
      </c>
      <c r="AB54" s="404" t="s">
        <v>141</v>
      </c>
      <c r="AC54" s="404" t="s">
        <v>141</v>
      </c>
      <c r="AD54" s="404" t="s">
        <v>141</v>
      </c>
    </row>
    <row r="55" spans="1:30" x14ac:dyDescent="0.35">
      <c r="A55" s="396">
        <v>3</v>
      </c>
      <c r="B55" s="396" t="s">
        <v>102</v>
      </c>
      <c r="C55" s="396">
        <v>19</v>
      </c>
      <c r="D55" s="396" t="s">
        <v>261</v>
      </c>
      <c r="E55" s="396" t="s">
        <v>262</v>
      </c>
      <c r="F55" s="396" t="s">
        <v>263</v>
      </c>
      <c r="G55" s="396" t="s">
        <v>102</v>
      </c>
      <c r="H55" s="396" t="s">
        <v>261</v>
      </c>
      <c r="I55" s="399">
        <v>0</v>
      </c>
      <c r="J55" s="399">
        <v>2</v>
      </c>
      <c r="K55" s="400">
        <v>0</v>
      </c>
      <c r="L55" s="400">
        <v>0</v>
      </c>
      <c r="M55" s="400">
        <v>0</v>
      </c>
      <c r="N55" s="400">
        <v>2</v>
      </c>
      <c r="O55" s="400" t="s">
        <v>141</v>
      </c>
      <c r="P55" s="400" t="s">
        <v>141</v>
      </c>
      <c r="Q55" s="400">
        <v>0</v>
      </c>
      <c r="R55" s="401">
        <v>0</v>
      </c>
      <c r="S55" s="402" t="s">
        <v>141</v>
      </c>
      <c r="T55" s="401" t="s">
        <v>141</v>
      </c>
      <c r="U55" s="402">
        <v>0</v>
      </c>
      <c r="V55" s="403">
        <v>0</v>
      </c>
      <c r="W55" s="402">
        <v>0</v>
      </c>
      <c r="X55" s="404">
        <v>0</v>
      </c>
      <c r="Y55" s="404">
        <v>0</v>
      </c>
      <c r="Z55" s="404">
        <v>0</v>
      </c>
      <c r="AA55" s="404">
        <v>0</v>
      </c>
      <c r="AB55" s="404" t="s">
        <v>141</v>
      </c>
      <c r="AC55" s="404" t="s">
        <v>141</v>
      </c>
      <c r="AD55" s="404" t="s">
        <v>141</v>
      </c>
    </row>
    <row r="56" spans="1:30" x14ac:dyDescent="0.35">
      <c r="A56" s="396">
        <v>4</v>
      </c>
      <c r="B56" s="396" t="s">
        <v>131</v>
      </c>
      <c r="C56" s="396">
        <v>1</v>
      </c>
      <c r="D56" s="396" t="s">
        <v>168</v>
      </c>
      <c r="E56" s="396" t="s">
        <v>264</v>
      </c>
      <c r="F56" s="396" t="s">
        <v>265</v>
      </c>
      <c r="G56" s="396" t="s">
        <v>131</v>
      </c>
      <c r="H56" s="396" t="s">
        <v>168</v>
      </c>
      <c r="I56" s="399">
        <v>0</v>
      </c>
      <c r="J56" s="399">
        <v>0</v>
      </c>
      <c r="K56" s="400">
        <v>3</v>
      </c>
      <c r="L56" s="400">
        <v>29</v>
      </c>
      <c r="M56" s="400">
        <v>0</v>
      </c>
      <c r="N56" s="400">
        <v>32</v>
      </c>
      <c r="O56" s="400" t="s">
        <v>141</v>
      </c>
      <c r="P56" s="400" t="s">
        <v>141</v>
      </c>
      <c r="Q56" s="400">
        <v>0</v>
      </c>
      <c r="R56" s="401">
        <v>0</v>
      </c>
      <c r="S56" s="402" t="s">
        <v>141</v>
      </c>
      <c r="T56" s="401" t="s">
        <v>141</v>
      </c>
      <c r="U56" s="402">
        <v>1</v>
      </c>
      <c r="V56" s="403">
        <v>3.125E-2</v>
      </c>
      <c r="W56" s="402">
        <v>1</v>
      </c>
      <c r="X56" s="404">
        <v>0</v>
      </c>
      <c r="Y56" s="404">
        <v>0</v>
      </c>
      <c r="Z56" s="404">
        <v>0</v>
      </c>
      <c r="AA56" s="404">
        <v>1</v>
      </c>
      <c r="AB56" s="404" t="s">
        <v>141</v>
      </c>
      <c r="AC56" s="404" t="s">
        <v>141</v>
      </c>
      <c r="AD56" s="404" t="s">
        <v>141</v>
      </c>
    </row>
    <row r="57" spans="1:30" x14ac:dyDescent="0.35">
      <c r="A57" s="396">
        <v>4</v>
      </c>
      <c r="B57" s="396" t="s">
        <v>131</v>
      </c>
      <c r="C57" s="396">
        <v>2</v>
      </c>
      <c r="D57" s="396" t="s">
        <v>138</v>
      </c>
      <c r="E57" s="396" t="s">
        <v>266</v>
      </c>
      <c r="F57" s="396" t="s">
        <v>267</v>
      </c>
      <c r="G57" s="396" t="s">
        <v>131</v>
      </c>
      <c r="H57" s="396" t="s">
        <v>138</v>
      </c>
      <c r="I57" s="399">
        <v>0</v>
      </c>
      <c r="J57" s="399">
        <v>0</v>
      </c>
      <c r="K57" s="400">
        <v>0</v>
      </c>
      <c r="L57" s="400">
        <v>25</v>
      </c>
      <c r="M57" s="400">
        <v>0</v>
      </c>
      <c r="N57" s="400">
        <v>25</v>
      </c>
      <c r="O57" s="400" t="s">
        <v>141</v>
      </c>
      <c r="P57" s="400" t="s">
        <v>141</v>
      </c>
      <c r="Q57" s="400">
        <v>15</v>
      </c>
      <c r="R57" s="401">
        <v>0.6</v>
      </c>
      <c r="S57" s="402" t="s">
        <v>141</v>
      </c>
      <c r="T57" s="401" t="s">
        <v>141</v>
      </c>
      <c r="U57" s="402">
        <v>7</v>
      </c>
      <c r="V57" s="403">
        <v>0.28000000000000003</v>
      </c>
      <c r="W57" s="402">
        <v>6</v>
      </c>
      <c r="X57" s="404">
        <v>-2300.3333333333298</v>
      </c>
      <c r="Y57" s="404">
        <v>2191.86666666666</v>
      </c>
      <c r="Z57" s="404">
        <v>-108.4</v>
      </c>
      <c r="AA57" s="404">
        <v>700</v>
      </c>
      <c r="AB57" s="404" t="s">
        <v>141</v>
      </c>
      <c r="AC57" s="404" t="s">
        <v>141</v>
      </c>
      <c r="AD57" s="404" t="s">
        <v>141</v>
      </c>
    </row>
    <row r="58" spans="1:30" x14ac:dyDescent="0.35">
      <c r="A58" s="396">
        <v>4</v>
      </c>
      <c r="B58" s="396" t="s">
        <v>131</v>
      </c>
      <c r="C58" s="396">
        <v>3</v>
      </c>
      <c r="D58" s="396" t="s">
        <v>147</v>
      </c>
      <c r="E58" s="396" t="s">
        <v>268</v>
      </c>
      <c r="F58" s="396" t="s">
        <v>269</v>
      </c>
      <c r="G58" s="396" t="s">
        <v>131</v>
      </c>
      <c r="H58" s="396" t="s">
        <v>147</v>
      </c>
      <c r="I58" s="399">
        <v>0</v>
      </c>
      <c r="J58" s="399">
        <v>0</v>
      </c>
      <c r="K58" s="400">
        <v>0</v>
      </c>
      <c r="L58" s="400">
        <v>17</v>
      </c>
      <c r="M58" s="400">
        <v>0</v>
      </c>
      <c r="N58" s="400">
        <v>17</v>
      </c>
      <c r="O58" s="400" t="s">
        <v>141</v>
      </c>
      <c r="P58" s="400" t="s">
        <v>141</v>
      </c>
      <c r="Q58" s="400">
        <v>0</v>
      </c>
      <c r="R58" s="401">
        <v>0</v>
      </c>
      <c r="S58" s="402" t="s">
        <v>141</v>
      </c>
      <c r="T58" s="401" t="s">
        <v>141</v>
      </c>
      <c r="U58" s="402">
        <v>2</v>
      </c>
      <c r="V58" s="403">
        <v>0.11764705882352941</v>
      </c>
      <c r="W58" s="402">
        <v>1</v>
      </c>
      <c r="X58" s="404">
        <v>0</v>
      </c>
      <c r="Y58" s="404">
        <v>0</v>
      </c>
      <c r="Z58" s="404">
        <v>0</v>
      </c>
      <c r="AA58" s="404">
        <v>499</v>
      </c>
      <c r="AB58" s="404" t="s">
        <v>141</v>
      </c>
      <c r="AC58" s="404" t="s">
        <v>141</v>
      </c>
      <c r="AD58" s="404" t="s">
        <v>141</v>
      </c>
    </row>
    <row r="59" spans="1:30" x14ac:dyDescent="0.35">
      <c r="A59" s="396">
        <v>4</v>
      </c>
      <c r="B59" s="396" t="s">
        <v>131</v>
      </c>
      <c r="C59" s="396">
        <v>4</v>
      </c>
      <c r="D59" s="396" t="s">
        <v>150</v>
      </c>
      <c r="E59" s="396" t="s">
        <v>270</v>
      </c>
      <c r="F59" s="396" t="s">
        <v>271</v>
      </c>
      <c r="G59" s="396" t="s">
        <v>131</v>
      </c>
      <c r="H59" s="396" t="s">
        <v>150</v>
      </c>
      <c r="I59" s="399">
        <v>0</v>
      </c>
      <c r="J59" s="399">
        <v>0</v>
      </c>
      <c r="K59" s="400">
        <v>0</v>
      </c>
      <c r="L59" s="400">
        <v>5</v>
      </c>
      <c r="M59" s="400">
        <v>0</v>
      </c>
      <c r="N59" s="400">
        <v>5</v>
      </c>
      <c r="O59" s="400" t="s">
        <v>141</v>
      </c>
      <c r="P59" s="400" t="s">
        <v>141</v>
      </c>
      <c r="Q59" s="400">
        <v>0</v>
      </c>
      <c r="R59" s="401">
        <v>0</v>
      </c>
      <c r="S59" s="402" t="s">
        <v>141</v>
      </c>
      <c r="T59" s="401" t="s">
        <v>141</v>
      </c>
      <c r="U59" s="402">
        <v>0</v>
      </c>
      <c r="V59" s="403">
        <v>0</v>
      </c>
      <c r="W59" s="402">
        <v>0</v>
      </c>
      <c r="X59" s="404">
        <v>0</v>
      </c>
      <c r="Y59" s="404">
        <v>0</v>
      </c>
      <c r="Z59" s="404">
        <v>0</v>
      </c>
      <c r="AA59" s="404">
        <v>0</v>
      </c>
      <c r="AB59" s="404" t="s">
        <v>141</v>
      </c>
      <c r="AC59" s="404" t="s">
        <v>141</v>
      </c>
      <c r="AD59" s="404" t="s">
        <v>141</v>
      </c>
    </row>
    <row r="60" spans="1:30" x14ac:dyDescent="0.35">
      <c r="A60" s="396">
        <v>4</v>
      </c>
      <c r="B60" s="396" t="s">
        <v>131</v>
      </c>
      <c r="C60" s="396">
        <v>5</v>
      </c>
      <c r="D60" s="396" t="s">
        <v>144</v>
      </c>
      <c r="E60" s="396" t="s">
        <v>272</v>
      </c>
      <c r="F60" s="396" t="s">
        <v>273</v>
      </c>
      <c r="G60" s="396" t="s">
        <v>131</v>
      </c>
      <c r="H60" s="396" t="s">
        <v>144</v>
      </c>
      <c r="I60" s="399">
        <v>4</v>
      </c>
      <c r="J60" s="399">
        <v>4</v>
      </c>
      <c r="K60" s="400">
        <v>0</v>
      </c>
      <c r="L60" s="400">
        <v>2</v>
      </c>
      <c r="M60" s="400">
        <v>0</v>
      </c>
      <c r="N60" s="400">
        <v>10</v>
      </c>
      <c r="O60" s="400" t="s">
        <v>141</v>
      </c>
      <c r="P60" s="400" t="s">
        <v>141</v>
      </c>
      <c r="Q60" s="400">
        <v>3</v>
      </c>
      <c r="R60" s="401">
        <v>0.3</v>
      </c>
      <c r="S60" s="402" t="s">
        <v>141</v>
      </c>
      <c r="T60" s="401" t="s">
        <v>141</v>
      </c>
      <c r="U60" s="402">
        <v>2</v>
      </c>
      <c r="V60" s="403">
        <v>0.2</v>
      </c>
      <c r="W60" s="402">
        <v>1</v>
      </c>
      <c r="X60" s="404">
        <v>-1830</v>
      </c>
      <c r="Y60" s="404">
        <v>1239</v>
      </c>
      <c r="Z60" s="404">
        <v>-590.33333333333303</v>
      </c>
      <c r="AA60" s="404">
        <v>0</v>
      </c>
      <c r="AB60" s="404" t="s">
        <v>141</v>
      </c>
      <c r="AC60" s="404" t="s">
        <v>141</v>
      </c>
      <c r="AD60" s="404" t="s">
        <v>141</v>
      </c>
    </row>
    <row r="61" spans="1:30" x14ac:dyDescent="0.35">
      <c r="A61" s="396">
        <v>4</v>
      </c>
      <c r="B61" s="396" t="s">
        <v>131</v>
      </c>
      <c r="C61" s="396">
        <v>6</v>
      </c>
      <c r="D61" s="396" t="s">
        <v>233</v>
      </c>
      <c r="E61" s="396" t="s">
        <v>274</v>
      </c>
      <c r="F61" s="396" t="s">
        <v>275</v>
      </c>
      <c r="G61" s="396" t="s">
        <v>131</v>
      </c>
      <c r="H61" s="396" t="s">
        <v>233</v>
      </c>
      <c r="I61" s="399">
        <v>0</v>
      </c>
      <c r="J61" s="399">
        <v>0</v>
      </c>
      <c r="K61" s="400">
        <v>0</v>
      </c>
      <c r="L61" s="400">
        <v>3</v>
      </c>
      <c r="M61" s="400">
        <v>0</v>
      </c>
      <c r="N61" s="400">
        <v>3</v>
      </c>
      <c r="O61" s="400" t="s">
        <v>141</v>
      </c>
      <c r="P61" s="400" t="s">
        <v>141</v>
      </c>
      <c r="Q61" s="400">
        <v>0</v>
      </c>
      <c r="R61" s="401">
        <v>0</v>
      </c>
      <c r="S61" s="402" t="s">
        <v>141</v>
      </c>
      <c r="T61" s="401" t="s">
        <v>141</v>
      </c>
      <c r="U61" s="402">
        <v>1</v>
      </c>
      <c r="V61" s="403">
        <v>0.33333333333333331</v>
      </c>
      <c r="W61" s="402">
        <v>1</v>
      </c>
      <c r="X61" s="404">
        <v>0</v>
      </c>
      <c r="Y61" s="404">
        <v>0</v>
      </c>
      <c r="Z61" s="404">
        <v>0</v>
      </c>
      <c r="AA61" s="404">
        <v>700</v>
      </c>
      <c r="AB61" s="404" t="s">
        <v>141</v>
      </c>
      <c r="AC61" s="404" t="s">
        <v>141</v>
      </c>
      <c r="AD61" s="404" t="s">
        <v>141</v>
      </c>
    </row>
    <row r="62" spans="1:30" x14ac:dyDescent="0.35">
      <c r="A62" s="396">
        <v>4</v>
      </c>
      <c r="B62" s="396" t="s">
        <v>131</v>
      </c>
      <c r="C62" s="396">
        <v>7</v>
      </c>
      <c r="D62" s="396" t="s">
        <v>244</v>
      </c>
      <c r="E62" s="396" t="s">
        <v>276</v>
      </c>
      <c r="F62" s="396" t="s">
        <v>277</v>
      </c>
      <c r="G62" s="396" t="s">
        <v>131</v>
      </c>
      <c r="H62" s="396" t="s">
        <v>244</v>
      </c>
      <c r="I62" s="399">
        <v>0</v>
      </c>
      <c r="J62" s="399">
        <v>0</v>
      </c>
      <c r="K62" s="400">
        <v>3</v>
      </c>
      <c r="L62" s="400">
        <v>1</v>
      </c>
      <c r="M62" s="400">
        <v>0</v>
      </c>
      <c r="N62" s="400">
        <v>4</v>
      </c>
      <c r="O62" s="400" t="s">
        <v>141</v>
      </c>
      <c r="P62" s="400" t="s">
        <v>141</v>
      </c>
      <c r="Q62" s="400">
        <v>0</v>
      </c>
      <c r="R62" s="401">
        <v>0</v>
      </c>
      <c r="S62" s="402" t="s">
        <v>141</v>
      </c>
      <c r="T62" s="401" t="s">
        <v>141</v>
      </c>
      <c r="U62" s="402">
        <v>0</v>
      </c>
      <c r="V62" s="403">
        <v>0</v>
      </c>
      <c r="W62" s="402">
        <v>0</v>
      </c>
      <c r="X62" s="404">
        <v>0</v>
      </c>
      <c r="Y62" s="404">
        <v>0</v>
      </c>
      <c r="Z62" s="404">
        <v>0</v>
      </c>
      <c r="AA62" s="404">
        <v>10</v>
      </c>
      <c r="AB62" s="404" t="s">
        <v>141</v>
      </c>
      <c r="AC62" s="404" t="s">
        <v>141</v>
      </c>
      <c r="AD62" s="404" t="s">
        <v>141</v>
      </c>
    </row>
    <row r="63" spans="1:30" x14ac:dyDescent="0.35">
      <c r="A63" s="396">
        <v>4</v>
      </c>
      <c r="B63" s="396" t="s">
        <v>131</v>
      </c>
      <c r="C63" s="396">
        <v>8</v>
      </c>
      <c r="D63" s="396" t="s">
        <v>278</v>
      </c>
      <c r="E63" s="396" t="s">
        <v>279</v>
      </c>
      <c r="F63" s="396" t="s">
        <v>280</v>
      </c>
      <c r="G63" s="396" t="s">
        <v>131</v>
      </c>
      <c r="H63" s="396" t="s">
        <v>278</v>
      </c>
      <c r="I63" s="399">
        <v>0</v>
      </c>
      <c r="J63" s="399">
        <v>0</v>
      </c>
      <c r="K63" s="400">
        <v>0</v>
      </c>
      <c r="L63" s="400">
        <v>0</v>
      </c>
      <c r="M63" s="400">
        <v>0</v>
      </c>
      <c r="N63" s="400">
        <v>0</v>
      </c>
      <c r="O63" s="400" t="s">
        <v>141</v>
      </c>
      <c r="P63" s="400" t="s">
        <v>141</v>
      </c>
      <c r="Q63" s="400">
        <v>0</v>
      </c>
      <c r="R63" s="401">
        <v>0</v>
      </c>
      <c r="S63" s="402" t="s">
        <v>141</v>
      </c>
      <c r="T63" s="401" t="s">
        <v>141</v>
      </c>
      <c r="U63" s="402">
        <v>0</v>
      </c>
      <c r="V63" s="403">
        <v>0</v>
      </c>
      <c r="W63" s="402">
        <v>0</v>
      </c>
      <c r="X63" s="404">
        <v>0</v>
      </c>
      <c r="Y63" s="404">
        <v>0</v>
      </c>
      <c r="Z63" s="404">
        <v>0</v>
      </c>
      <c r="AA63" s="404">
        <v>1500</v>
      </c>
      <c r="AB63" s="404" t="s">
        <v>141</v>
      </c>
      <c r="AC63" s="404" t="s">
        <v>141</v>
      </c>
      <c r="AD63" s="404" t="s">
        <v>141</v>
      </c>
    </row>
    <row r="64" spans="1:30" x14ac:dyDescent="0.35">
      <c r="A64" s="396">
        <v>4</v>
      </c>
      <c r="B64" s="396" t="s">
        <v>131</v>
      </c>
      <c r="C64" s="396">
        <v>9</v>
      </c>
      <c r="D64" s="396" t="s">
        <v>281</v>
      </c>
      <c r="E64" s="396" t="s">
        <v>282</v>
      </c>
      <c r="F64" s="396" t="s">
        <v>283</v>
      </c>
      <c r="G64" s="396" t="s">
        <v>131</v>
      </c>
      <c r="H64" s="396" t="s">
        <v>281</v>
      </c>
      <c r="I64" s="399">
        <v>0</v>
      </c>
      <c r="J64" s="399">
        <v>0</v>
      </c>
      <c r="K64" s="400">
        <v>0</v>
      </c>
      <c r="L64" s="400">
        <v>0</v>
      </c>
      <c r="M64" s="400">
        <v>0</v>
      </c>
      <c r="N64" s="400">
        <v>0</v>
      </c>
      <c r="O64" s="400" t="s">
        <v>141</v>
      </c>
      <c r="P64" s="400" t="s">
        <v>141</v>
      </c>
      <c r="Q64" s="400">
        <v>0</v>
      </c>
      <c r="R64" s="401">
        <v>0</v>
      </c>
      <c r="S64" s="402" t="s">
        <v>141</v>
      </c>
      <c r="T64" s="401" t="s">
        <v>141</v>
      </c>
      <c r="U64" s="402">
        <v>0</v>
      </c>
      <c r="V64" s="403">
        <v>0</v>
      </c>
      <c r="W64" s="402">
        <v>0</v>
      </c>
      <c r="X64" s="404">
        <v>0</v>
      </c>
      <c r="Y64" s="404">
        <v>0</v>
      </c>
      <c r="Z64" s="404">
        <v>0</v>
      </c>
      <c r="AA64" s="404">
        <v>750</v>
      </c>
      <c r="AB64" s="404" t="s">
        <v>141</v>
      </c>
      <c r="AC64" s="404" t="s">
        <v>141</v>
      </c>
      <c r="AD64" s="404" t="s">
        <v>141</v>
      </c>
    </row>
    <row r="65" spans="1:30" x14ac:dyDescent="0.35">
      <c r="A65" s="396">
        <v>4</v>
      </c>
      <c r="B65" s="396" t="s">
        <v>131</v>
      </c>
      <c r="C65" s="396">
        <v>10</v>
      </c>
      <c r="D65" s="396" t="s">
        <v>163</v>
      </c>
      <c r="E65" s="396" t="s">
        <v>284</v>
      </c>
      <c r="F65" s="396" t="s">
        <v>285</v>
      </c>
      <c r="G65" s="396" t="s">
        <v>131</v>
      </c>
      <c r="H65" s="396" t="s">
        <v>163</v>
      </c>
      <c r="I65" s="399">
        <v>0</v>
      </c>
      <c r="J65" s="399">
        <v>0</v>
      </c>
      <c r="K65" s="400">
        <v>12</v>
      </c>
      <c r="L65" s="400">
        <v>0</v>
      </c>
      <c r="M65" s="400">
        <v>0</v>
      </c>
      <c r="N65" s="400">
        <v>12</v>
      </c>
      <c r="O65" s="400" t="s">
        <v>141</v>
      </c>
      <c r="P65" s="400" t="s">
        <v>141</v>
      </c>
      <c r="Q65" s="400">
        <v>1</v>
      </c>
      <c r="R65" s="401">
        <v>8.3333333333333329E-2</v>
      </c>
      <c r="S65" s="402" t="s">
        <v>141</v>
      </c>
      <c r="T65" s="401" t="s">
        <v>141</v>
      </c>
      <c r="U65" s="402">
        <v>1</v>
      </c>
      <c r="V65" s="403">
        <v>8.3333333333333329E-2</v>
      </c>
      <c r="W65" s="402">
        <v>0</v>
      </c>
      <c r="X65" s="404">
        <v>-4603</v>
      </c>
      <c r="Y65" s="404">
        <v>250</v>
      </c>
      <c r="Z65" s="404">
        <v>-4353</v>
      </c>
      <c r="AA65" s="404">
        <v>0</v>
      </c>
      <c r="AB65" s="404" t="s">
        <v>141</v>
      </c>
      <c r="AC65" s="404" t="s">
        <v>141</v>
      </c>
      <c r="AD65" s="404" t="s">
        <v>141</v>
      </c>
    </row>
    <row r="66" spans="1:30" x14ac:dyDescent="0.35">
      <c r="A66" s="396">
        <v>4</v>
      </c>
      <c r="B66" s="396" t="s">
        <v>131</v>
      </c>
      <c r="C66" s="396">
        <v>11</v>
      </c>
      <c r="D66" s="396" t="s">
        <v>12</v>
      </c>
      <c r="E66" s="396" t="s">
        <v>286</v>
      </c>
      <c r="F66" s="396" t="s">
        <v>287</v>
      </c>
      <c r="G66" s="396" t="s">
        <v>131</v>
      </c>
      <c r="H66" s="396" t="s">
        <v>12</v>
      </c>
      <c r="I66" s="399">
        <v>0</v>
      </c>
      <c r="J66" s="399">
        <v>0</v>
      </c>
      <c r="K66" s="400">
        <v>14</v>
      </c>
      <c r="L66" s="400">
        <v>0</v>
      </c>
      <c r="M66" s="400">
        <v>0</v>
      </c>
      <c r="N66" s="400">
        <v>14</v>
      </c>
      <c r="O66" s="400" t="s">
        <v>141</v>
      </c>
      <c r="P66" s="400" t="s">
        <v>141</v>
      </c>
      <c r="Q66" s="400">
        <v>3</v>
      </c>
      <c r="R66" s="401">
        <v>0.21428571428571427</v>
      </c>
      <c r="S66" s="402" t="s">
        <v>141</v>
      </c>
      <c r="T66" s="401" t="s">
        <v>141</v>
      </c>
      <c r="U66" s="402">
        <v>3</v>
      </c>
      <c r="V66" s="403">
        <v>0.21428571428571427</v>
      </c>
      <c r="W66" s="402">
        <v>3</v>
      </c>
      <c r="X66" s="404">
        <v>1072</v>
      </c>
      <c r="Y66" s="404">
        <v>1780</v>
      </c>
      <c r="Z66" s="404">
        <v>2851.6666666666601</v>
      </c>
      <c r="AA66" s="404">
        <v>2000</v>
      </c>
      <c r="AB66" s="404" t="s">
        <v>141</v>
      </c>
      <c r="AC66" s="404" t="s">
        <v>141</v>
      </c>
      <c r="AD66" s="404" t="s">
        <v>141</v>
      </c>
    </row>
    <row r="67" spans="1:30" x14ac:dyDescent="0.35">
      <c r="A67" s="396">
        <v>4</v>
      </c>
      <c r="B67" s="396" t="s">
        <v>131</v>
      </c>
      <c r="C67" s="396">
        <v>12</v>
      </c>
      <c r="D67" s="396" t="s">
        <v>153</v>
      </c>
      <c r="E67" s="396" t="s">
        <v>288</v>
      </c>
      <c r="F67" s="396" t="s">
        <v>289</v>
      </c>
      <c r="G67" s="396" t="s">
        <v>131</v>
      </c>
      <c r="H67" s="396" t="s">
        <v>153</v>
      </c>
      <c r="I67" s="399">
        <v>3</v>
      </c>
      <c r="J67" s="399">
        <v>15</v>
      </c>
      <c r="K67" s="400">
        <v>12</v>
      </c>
      <c r="L67" s="400">
        <v>0</v>
      </c>
      <c r="M67" s="400">
        <v>0</v>
      </c>
      <c r="N67" s="400">
        <v>30</v>
      </c>
      <c r="O67" s="400" t="s">
        <v>141</v>
      </c>
      <c r="P67" s="400" t="s">
        <v>141</v>
      </c>
      <c r="Q67" s="400">
        <v>10</v>
      </c>
      <c r="R67" s="401">
        <v>0.33333333333333331</v>
      </c>
      <c r="S67" s="402" t="s">
        <v>141</v>
      </c>
      <c r="T67" s="401" t="s">
        <v>141</v>
      </c>
      <c r="U67" s="402">
        <v>9</v>
      </c>
      <c r="V67" s="403">
        <v>0.3</v>
      </c>
      <c r="W67" s="402">
        <v>6</v>
      </c>
      <c r="X67" s="404">
        <v>-1787.9285714285702</v>
      </c>
      <c r="Y67" s="404">
        <v>4406.8571428571395</v>
      </c>
      <c r="Z67" s="404">
        <v>2619.5714285714303</v>
      </c>
      <c r="AA67" s="404">
        <v>1147</v>
      </c>
      <c r="AB67" s="404" t="s">
        <v>141</v>
      </c>
      <c r="AC67" s="404" t="s">
        <v>141</v>
      </c>
      <c r="AD67" s="404" t="s">
        <v>141</v>
      </c>
    </row>
    <row r="68" spans="1:30" x14ac:dyDescent="0.35">
      <c r="A68" s="396">
        <v>4</v>
      </c>
      <c r="B68" s="396" t="s">
        <v>131</v>
      </c>
      <c r="C68" s="396">
        <v>13</v>
      </c>
      <c r="D68" s="396" t="s">
        <v>13</v>
      </c>
      <c r="E68" s="396" t="s">
        <v>290</v>
      </c>
      <c r="F68" s="396" t="s">
        <v>291</v>
      </c>
      <c r="G68" s="396" t="s">
        <v>131</v>
      </c>
      <c r="H68" s="396" t="s">
        <v>13</v>
      </c>
      <c r="I68" s="399">
        <v>0</v>
      </c>
      <c r="J68" s="399">
        <v>2</v>
      </c>
      <c r="K68" s="400">
        <v>8</v>
      </c>
      <c r="L68" s="400">
        <v>0</v>
      </c>
      <c r="M68" s="400">
        <v>0</v>
      </c>
      <c r="N68" s="400">
        <v>10</v>
      </c>
      <c r="O68" s="400" t="s">
        <v>141</v>
      </c>
      <c r="P68" s="400" t="s">
        <v>141</v>
      </c>
      <c r="Q68" s="400">
        <v>3</v>
      </c>
      <c r="R68" s="401">
        <v>0.3</v>
      </c>
      <c r="S68" s="402" t="s">
        <v>141</v>
      </c>
      <c r="T68" s="401" t="s">
        <v>141</v>
      </c>
      <c r="U68" s="402">
        <v>4</v>
      </c>
      <c r="V68" s="403">
        <v>0.4</v>
      </c>
      <c r="W68" s="402">
        <v>4</v>
      </c>
      <c r="X68" s="404">
        <v>-73</v>
      </c>
      <c r="Y68" s="404">
        <v>3608.5</v>
      </c>
      <c r="Z68" s="404">
        <v>3534.5</v>
      </c>
      <c r="AA68" s="404">
        <v>5507</v>
      </c>
      <c r="AB68" s="404" t="s">
        <v>141</v>
      </c>
      <c r="AC68" s="404" t="s">
        <v>141</v>
      </c>
      <c r="AD68" s="404" t="s">
        <v>141</v>
      </c>
    </row>
    <row r="69" spans="1:30" x14ac:dyDescent="0.35">
      <c r="A69" s="396">
        <v>4</v>
      </c>
      <c r="B69" s="396" t="s">
        <v>131</v>
      </c>
      <c r="C69" s="396">
        <v>14</v>
      </c>
      <c r="D69" s="396" t="s">
        <v>202</v>
      </c>
      <c r="E69" s="396" t="s">
        <v>292</v>
      </c>
      <c r="F69" s="396" t="s">
        <v>293</v>
      </c>
      <c r="G69" s="396" t="s">
        <v>131</v>
      </c>
      <c r="H69" s="396" t="s">
        <v>202</v>
      </c>
      <c r="I69" s="399">
        <v>0</v>
      </c>
      <c r="J69" s="399">
        <v>0</v>
      </c>
      <c r="K69" s="400">
        <v>5</v>
      </c>
      <c r="L69" s="400">
        <v>0</v>
      </c>
      <c r="M69" s="400">
        <v>0</v>
      </c>
      <c r="N69" s="400">
        <v>5</v>
      </c>
      <c r="O69" s="400" t="s">
        <v>141</v>
      </c>
      <c r="P69" s="400" t="s">
        <v>141</v>
      </c>
      <c r="Q69" s="400">
        <v>1</v>
      </c>
      <c r="R69" s="401">
        <v>0.2</v>
      </c>
      <c r="S69" s="402" t="s">
        <v>141</v>
      </c>
      <c r="T69" s="401" t="s">
        <v>141</v>
      </c>
      <c r="U69" s="402">
        <v>1</v>
      </c>
      <c r="V69" s="403">
        <v>0.2</v>
      </c>
      <c r="W69" s="402">
        <v>1</v>
      </c>
      <c r="X69" s="404">
        <v>2174</v>
      </c>
      <c r="Y69" s="404">
        <v>2819</v>
      </c>
      <c r="Z69" s="404">
        <v>4993</v>
      </c>
      <c r="AA69" s="404">
        <v>0</v>
      </c>
      <c r="AB69" s="404" t="s">
        <v>141</v>
      </c>
      <c r="AC69" s="404" t="s">
        <v>141</v>
      </c>
      <c r="AD69" s="404" t="s">
        <v>141</v>
      </c>
    </row>
    <row r="70" spans="1:30" x14ac:dyDescent="0.35">
      <c r="A70" s="396">
        <v>4</v>
      </c>
      <c r="B70" s="396" t="s">
        <v>131</v>
      </c>
      <c r="C70" s="396">
        <v>15</v>
      </c>
      <c r="D70" s="396" t="s">
        <v>171</v>
      </c>
      <c r="E70" s="396" t="s">
        <v>294</v>
      </c>
      <c r="F70" s="396" t="s">
        <v>295</v>
      </c>
      <c r="G70" s="396" t="s">
        <v>131</v>
      </c>
      <c r="H70" s="396" t="s">
        <v>171</v>
      </c>
      <c r="I70" s="399">
        <v>0</v>
      </c>
      <c r="J70" s="399">
        <v>0</v>
      </c>
      <c r="K70" s="400">
        <v>7</v>
      </c>
      <c r="L70" s="400">
        <v>0</v>
      </c>
      <c r="M70" s="400">
        <v>0</v>
      </c>
      <c r="N70" s="400">
        <v>7</v>
      </c>
      <c r="O70" s="400" t="s">
        <v>141</v>
      </c>
      <c r="P70" s="400" t="s">
        <v>141</v>
      </c>
      <c r="Q70" s="400">
        <v>0</v>
      </c>
      <c r="R70" s="401">
        <v>0</v>
      </c>
      <c r="S70" s="402" t="s">
        <v>141</v>
      </c>
      <c r="T70" s="401" t="s">
        <v>141</v>
      </c>
      <c r="U70" s="402">
        <v>1</v>
      </c>
      <c r="V70" s="403">
        <v>0.14285714285714285</v>
      </c>
      <c r="W70" s="402">
        <v>1</v>
      </c>
      <c r="X70" s="404">
        <v>0</v>
      </c>
      <c r="Y70" s="404">
        <v>0</v>
      </c>
      <c r="Z70" s="404">
        <v>0</v>
      </c>
      <c r="AA70" s="404">
        <v>0</v>
      </c>
      <c r="AB70" s="404" t="s">
        <v>141</v>
      </c>
      <c r="AC70" s="404" t="s">
        <v>141</v>
      </c>
      <c r="AD70" s="404" t="s">
        <v>141</v>
      </c>
    </row>
    <row r="71" spans="1:30" x14ac:dyDescent="0.35">
      <c r="A71" s="396">
        <v>4</v>
      </c>
      <c r="B71" s="396" t="s">
        <v>131</v>
      </c>
      <c r="C71" s="396">
        <v>16</v>
      </c>
      <c r="D71" s="396" t="s">
        <v>296</v>
      </c>
      <c r="E71" s="396" t="s">
        <v>297</v>
      </c>
      <c r="F71" s="396" t="s">
        <v>298</v>
      </c>
      <c r="G71" s="396" t="s">
        <v>131</v>
      </c>
      <c r="H71" s="396" t="s">
        <v>296</v>
      </c>
      <c r="I71" s="399">
        <v>0</v>
      </c>
      <c r="J71" s="399">
        <v>0</v>
      </c>
      <c r="K71" s="400">
        <v>3</v>
      </c>
      <c r="L71" s="400">
        <v>0</v>
      </c>
      <c r="M71" s="400">
        <v>0</v>
      </c>
      <c r="N71" s="400">
        <v>3</v>
      </c>
      <c r="O71" s="400" t="s">
        <v>141</v>
      </c>
      <c r="P71" s="400" t="s">
        <v>141</v>
      </c>
      <c r="Q71" s="400">
        <v>1</v>
      </c>
      <c r="R71" s="401">
        <v>0.33333333333333331</v>
      </c>
      <c r="S71" s="402" t="s">
        <v>141</v>
      </c>
      <c r="T71" s="401" t="s">
        <v>141</v>
      </c>
      <c r="U71" s="402">
        <v>1</v>
      </c>
      <c r="V71" s="403">
        <v>0.33333333333333331</v>
      </c>
      <c r="W71" s="402">
        <v>1</v>
      </c>
      <c r="X71" s="404">
        <v>293</v>
      </c>
      <c r="Y71" s="404">
        <v>1794</v>
      </c>
      <c r="Z71" s="404">
        <v>2088</v>
      </c>
      <c r="AA71" s="404">
        <v>2835</v>
      </c>
      <c r="AB71" s="404" t="s">
        <v>141</v>
      </c>
      <c r="AC71" s="404" t="s">
        <v>141</v>
      </c>
      <c r="AD71" s="404" t="s">
        <v>141</v>
      </c>
    </row>
    <row r="72" spans="1:30" x14ac:dyDescent="0.35">
      <c r="A72" s="396">
        <v>4</v>
      </c>
      <c r="B72" s="396" t="s">
        <v>131</v>
      </c>
      <c r="C72" s="396">
        <v>17</v>
      </c>
      <c r="D72" s="396" t="s">
        <v>160</v>
      </c>
      <c r="E72" s="396" t="s">
        <v>299</v>
      </c>
      <c r="F72" s="396" t="s">
        <v>300</v>
      </c>
      <c r="G72" s="396" t="s">
        <v>131</v>
      </c>
      <c r="H72" s="396" t="s">
        <v>160</v>
      </c>
      <c r="I72" s="399">
        <v>0</v>
      </c>
      <c r="J72" s="399">
        <v>0</v>
      </c>
      <c r="K72" s="400">
        <v>2</v>
      </c>
      <c r="L72" s="400">
        <v>0</v>
      </c>
      <c r="M72" s="400">
        <v>0</v>
      </c>
      <c r="N72" s="400">
        <v>2</v>
      </c>
      <c r="O72" s="400" t="s">
        <v>141</v>
      </c>
      <c r="P72" s="400" t="s">
        <v>141</v>
      </c>
      <c r="Q72" s="400">
        <v>1</v>
      </c>
      <c r="R72" s="401">
        <v>0.5</v>
      </c>
      <c r="S72" s="402" t="s">
        <v>141</v>
      </c>
      <c r="T72" s="401" t="s">
        <v>141</v>
      </c>
      <c r="U72" s="402">
        <v>1</v>
      </c>
      <c r="V72" s="403">
        <v>0.5</v>
      </c>
      <c r="W72" s="402">
        <v>1</v>
      </c>
      <c r="X72" s="404">
        <v>-1393</v>
      </c>
      <c r="Y72" s="404">
        <v>2109</v>
      </c>
      <c r="Z72" s="404">
        <v>716</v>
      </c>
      <c r="AA72" s="404">
        <v>0</v>
      </c>
      <c r="AB72" s="404" t="s">
        <v>141</v>
      </c>
      <c r="AC72" s="404" t="s">
        <v>141</v>
      </c>
      <c r="AD72" s="404" t="s">
        <v>141</v>
      </c>
    </row>
    <row r="73" spans="1:30" x14ac:dyDescent="0.35">
      <c r="A73" s="396">
        <v>4</v>
      </c>
      <c r="B73" s="396" t="s">
        <v>131</v>
      </c>
      <c r="C73" s="396">
        <v>18</v>
      </c>
      <c r="D73" s="396" t="s">
        <v>301</v>
      </c>
      <c r="E73" s="396" t="s">
        <v>302</v>
      </c>
      <c r="F73" s="396" t="s">
        <v>303</v>
      </c>
      <c r="G73" s="396" t="s">
        <v>131</v>
      </c>
      <c r="H73" s="396" t="s">
        <v>301</v>
      </c>
      <c r="I73" s="399">
        <v>0</v>
      </c>
      <c r="J73" s="399">
        <v>0</v>
      </c>
      <c r="K73" s="400">
        <v>0</v>
      </c>
      <c r="L73" s="400">
        <v>0</v>
      </c>
      <c r="M73" s="400">
        <v>0</v>
      </c>
      <c r="N73" s="400">
        <v>0</v>
      </c>
      <c r="O73" s="400" t="s">
        <v>141</v>
      </c>
      <c r="P73" s="400" t="s">
        <v>141</v>
      </c>
      <c r="Q73" s="400">
        <v>0</v>
      </c>
      <c r="R73" s="401">
        <v>0</v>
      </c>
      <c r="S73" s="402" t="s">
        <v>141</v>
      </c>
      <c r="T73" s="401" t="s">
        <v>141</v>
      </c>
      <c r="U73" s="402">
        <v>0</v>
      </c>
      <c r="V73" s="403">
        <v>0</v>
      </c>
      <c r="W73" s="402">
        <v>0</v>
      </c>
      <c r="X73" s="404">
        <v>0</v>
      </c>
      <c r="Y73" s="404">
        <v>0</v>
      </c>
      <c r="Z73" s="404">
        <v>0</v>
      </c>
      <c r="AA73" s="404">
        <v>0</v>
      </c>
      <c r="AB73" s="404" t="s">
        <v>141</v>
      </c>
      <c r="AC73" s="404" t="s">
        <v>141</v>
      </c>
      <c r="AD73" s="404" t="s">
        <v>141</v>
      </c>
    </row>
    <row r="74" spans="1:30" x14ac:dyDescent="0.35">
      <c r="A74" s="396">
        <v>4</v>
      </c>
      <c r="B74" s="396" t="s">
        <v>131</v>
      </c>
      <c r="C74" s="396">
        <v>19</v>
      </c>
      <c r="D74" s="396" t="s">
        <v>304</v>
      </c>
      <c r="E74" s="396" t="s">
        <v>305</v>
      </c>
      <c r="F74" s="396" t="s">
        <v>306</v>
      </c>
      <c r="G74" s="396" t="s">
        <v>131</v>
      </c>
      <c r="H74" s="396" t="s">
        <v>304</v>
      </c>
      <c r="I74" s="399">
        <v>0</v>
      </c>
      <c r="J74" s="399">
        <v>0</v>
      </c>
      <c r="K74" s="400">
        <v>1</v>
      </c>
      <c r="L74" s="400">
        <v>0</v>
      </c>
      <c r="M74" s="400">
        <v>0</v>
      </c>
      <c r="N74" s="400">
        <v>1</v>
      </c>
      <c r="O74" s="400" t="s">
        <v>141</v>
      </c>
      <c r="P74" s="400" t="s">
        <v>141</v>
      </c>
      <c r="Q74" s="400">
        <v>0</v>
      </c>
      <c r="R74" s="401">
        <v>0</v>
      </c>
      <c r="S74" s="402" t="s">
        <v>141</v>
      </c>
      <c r="T74" s="401" t="s">
        <v>141</v>
      </c>
      <c r="U74" s="402">
        <v>0</v>
      </c>
      <c r="V74" s="403">
        <v>0</v>
      </c>
      <c r="W74" s="402">
        <v>0</v>
      </c>
      <c r="X74" s="404">
        <v>0</v>
      </c>
      <c r="Y74" s="404">
        <v>0</v>
      </c>
      <c r="Z74" s="404">
        <v>0</v>
      </c>
      <c r="AA74" s="404">
        <v>500</v>
      </c>
      <c r="AB74" s="404" t="s">
        <v>141</v>
      </c>
      <c r="AC74" s="404" t="s">
        <v>141</v>
      </c>
      <c r="AD74" s="404" t="s">
        <v>141</v>
      </c>
    </row>
    <row r="75" spans="1:30" x14ac:dyDescent="0.35">
      <c r="A75" s="396">
        <v>4</v>
      </c>
      <c r="B75" s="396" t="s">
        <v>131</v>
      </c>
      <c r="C75" s="396">
        <v>20</v>
      </c>
      <c r="D75" s="396" t="s">
        <v>307</v>
      </c>
      <c r="E75" s="396" t="s">
        <v>308</v>
      </c>
      <c r="F75" s="396" t="s">
        <v>309</v>
      </c>
      <c r="G75" s="396" t="s">
        <v>131</v>
      </c>
      <c r="H75" s="396" t="s">
        <v>307</v>
      </c>
      <c r="I75" s="399">
        <v>0</v>
      </c>
      <c r="J75" s="399">
        <v>0</v>
      </c>
      <c r="K75" s="400">
        <v>1</v>
      </c>
      <c r="L75" s="400">
        <v>0</v>
      </c>
      <c r="M75" s="400">
        <v>0</v>
      </c>
      <c r="N75" s="400">
        <v>1</v>
      </c>
      <c r="O75" s="400" t="s">
        <v>141</v>
      </c>
      <c r="P75" s="400" t="s">
        <v>141</v>
      </c>
      <c r="Q75" s="400">
        <v>0</v>
      </c>
      <c r="R75" s="401">
        <v>0</v>
      </c>
      <c r="S75" s="402" t="s">
        <v>141</v>
      </c>
      <c r="T75" s="401" t="s">
        <v>141</v>
      </c>
      <c r="U75" s="402">
        <v>0</v>
      </c>
      <c r="V75" s="403">
        <v>0</v>
      </c>
      <c r="W75" s="402">
        <v>0</v>
      </c>
      <c r="X75" s="404">
        <v>0</v>
      </c>
      <c r="Y75" s="404">
        <v>0</v>
      </c>
      <c r="Z75" s="404">
        <v>0</v>
      </c>
      <c r="AA75" s="404">
        <v>0</v>
      </c>
      <c r="AB75" s="404" t="s">
        <v>141</v>
      </c>
      <c r="AC75" s="404" t="s">
        <v>141</v>
      </c>
      <c r="AD75" s="404" t="s">
        <v>141</v>
      </c>
    </row>
    <row r="76" spans="1:30" x14ac:dyDescent="0.35">
      <c r="A76" s="396">
        <v>4</v>
      </c>
      <c r="B76" s="396" t="s">
        <v>131</v>
      </c>
      <c r="C76" s="396">
        <v>21</v>
      </c>
      <c r="D76" s="396" t="s">
        <v>261</v>
      </c>
      <c r="E76" s="396" t="s">
        <v>310</v>
      </c>
      <c r="F76" s="396" t="s">
        <v>311</v>
      </c>
      <c r="G76" s="396" t="s">
        <v>131</v>
      </c>
      <c r="H76" s="396" t="s">
        <v>261</v>
      </c>
      <c r="I76" s="399">
        <v>3</v>
      </c>
      <c r="J76" s="399">
        <v>5</v>
      </c>
      <c r="K76" s="400">
        <v>0</v>
      </c>
      <c r="L76" s="400">
        <v>0</v>
      </c>
      <c r="M76" s="400">
        <v>0</v>
      </c>
      <c r="N76" s="400">
        <v>8</v>
      </c>
      <c r="O76" s="400" t="s">
        <v>141</v>
      </c>
      <c r="P76" s="400" t="s">
        <v>141</v>
      </c>
      <c r="Q76" s="400">
        <v>3</v>
      </c>
      <c r="R76" s="401">
        <v>0.375</v>
      </c>
      <c r="S76" s="402" t="s">
        <v>141</v>
      </c>
      <c r="T76" s="401" t="s">
        <v>141</v>
      </c>
      <c r="U76" s="402">
        <v>2</v>
      </c>
      <c r="V76" s="403">
        <v>0.25</v>
      </c>
      <c r="W76" s="402">
        <v>2</v>
      </c>
      <c r="X76" s="404">
        <v>-5075.6666666666597</v>
      </c>
      <c r="Y76" s="404">
        <v>2038.6666666666599</v>
      </c>
      <c r="Z76" s="404">
        <v>-3037</v>
      </c>
      <c r="AA76" s="404">
        <v>0</v>
      </c>
      <c r="AB76" s="404" t="s">
        <v>141</v>
      </c>
      <c r="AC76" s="404" t="s">
        <v>141</v>
      </c>
      <c r="AD76" s="404" t="s">
        <v>141</v>
      </c>
    </row>
    <row r="77" spans="1:30" x14ac:dyDescent="0.35">
      <c r="A77" s="396">
        <v>4</v>
      </c>
      <c r="B77" s="396" t="s">
        <v>131</v>
      </c>
      <c r="C77" s="396">
        <v>22</v>
      </c>
      <c r="D77" s="396" t="s">
        <v>177</v>
      </c>
      <c r="E77" s="396" t="s">
        <v>312</v>
      </c>
      <c r="F77" s="396" t="s">
        <v>313</v>
      </c>
      <c r="G77" s="396" t="s">
        <v>131</v>
      </c>
      <c r="H77" s="396" t="s">
        <v>177</v>
      </c>
      <c r="I77" s="399">
        <v>47</v>
      </c>
      <c r="J77" s="399">
        <v>3</v>
      </c>
      <c r="K77" s="400">
        <v>0</v>
      </c>
      <c r="L77" s="400">
        <v>0</v>
      </c>
      <c r="M77" s="400">
        <v>0</v>
      </c>
      <c r="N77" s="400">
        <v>50</v>
      </c>
      <c r="O77" s="400" t="s">
        <v>141</v>
      </c>
      <c r="P77" s="400" t="s">
        <v>141</v>
      </c>
      <c r="Q77" s="400">
        <v>16</v>
      </c>
      <c r="R77" s="401">
        <v>0.32</v>
      </c>
      <c r="S77" s="402" t="s">
        <v>141</v>
      </c>
      <c r="T77" s="401" t="s">
        <v>141</v>
      </c>
      <c r="U77" s="402">
        <v>7</v>
      </c>
      <c r="V77" s="403">
        <v>0.14000000000000001</v>
      </c>
      <c r="W77" s="402">
        <v>4</v>
      </c>
      <c r="X77" s="404">
        <v>-7697.9285714285706</v>
      </c>
      <c r="Y77" s="404">
        <v>4639.9285714285697</v>
      </c>
      <c r="Z77" s="404">
        <v>-3057.5</v>
      </c>
      <c r="AA77" s="404">
        <v>0</v>
      </c>
      <c r="AB77" s="404" t="s">
        <v>141</v>
      </c>
      <c r="AC77" s="404" t="s">
        <v>141</v>
      </c>
      <c r="AD77" s="404" t="s">
        <v>141</v>
      </c>
    </row>
    <row r="78" spans="1:30" x14ac:dyDescent="0.35">
      <c r="A78" s="396">
        <v>5</v>
      </c>
      <c r="B78" s="396" t="s">
        <v>130</v>
      </c>
      <c r="C78" s="396">
        <v>1</v>
      </c>
      <c r="D78" s="396" t="s">
        <v>11</v>
      </c>
      <c r="E78" s="396" t="s">
        <v>314</v>
      </c>
      <c r="F78" s="396" t="s">
        <v>315</v>
      </c>
      <c r="G78" s="396" t="s">
        <v>130</v>
      </c>
      <c r="H78" s="396" t="s">
        <v>11</v>
      </c>
      <c r="I78" s="399">
        <v>0</v>
      </c>
      <c r="J78" s="399">
        <v>0</v>
      </c>
      <c r="K78" s="400">
        <v>0</v>
      </c>
      <c r="L78" s="400">
        <v>13</v>
      </c>
      <c r="M78" s="400">
        <v>0</v>
      </c>
      <c r="N78" s="400">
        <v>13</v>
      </c>
      <c r="O78" s="400" t="s">
        <v>141</v>
      </c>
      <c r="P78" s="400" t="s">
        <v>141</v>
      </c>
      <c r="Q78" s="400">
        <v>0</v>
      </c>
      <c r="R78" s="401">
        <v>0</v>
      </c>
      <c r="S78" s="402" t="s">
        <v>141</v>
      </c>
      <c r="T78" s="401" t="s">
        <v>141</v>
      </c>
      <c r="U78" s="402">
        <v>0</v>
      </c>
      <c r="V78" s="403">
        <v>0</v>
      </c>
      <c r="W78" s="402">
        <v>0</v>
      </c>
      <c r="X78" s="404">
        <v>0</v>
      </c>
      <c r="Y78" s="404">
        <v>0</v>
      </c>
      <c r="Z78" s="404">
        <v>0</v>
      </c>
      <c r="AA78" s="404">
        <v>0</v>
      </c>
      <c r="AB78" s="404" t="s">
        <v>141</v>
      </c>
      <c r="AC78" s="404" t="s">
        <v>141</v>
      </c>
      <c r="AD78" s="404" t="s">
        <v>141</v>
      </c>
    </row>
    <row r="79" spans="1:30" x14ac:dyDescent="0.35">
      <c r="A79" s="396">
        <v>5</v>
      </c>
      <c r="B79" s="396" t="s">
        <v>130</v>
      </c>
      <c r="C79" s="396">
        <v>2</v>
      </c>
      <c r="D79" s="396" t="s">
        <v>147</v>
      </c>
      <c r="E79" s="396" t="s">
        <v>316</v>
      </c>
      <c r="F79" s="396" t="s">
        <v>317</v>
      </c>
      <c r="G79" s="396" t="s">
        <v>130</v>
      </c>
      <c r="H79" s="396" t="s">
        <v>147</v>
      </c>
      <c r="I79" s="399">
        <v>0</v>
      </c>
      <c r="J79" s="399">
        <v>0</v>
      </c>
      <c r="K79" s="400">
        <v>0</v>
      </c>
      <c r="L79" s="400">
        <v>9</v>
      </c>
      <c r="M79" s="400">
        <v>0</v>
      </c>
      <c r="N79" s="400">
        <v>9</v>
      </c>
      <c r="O79" s="400" t="s">
        <v>141</v>
      </c>
      <c r="P79" s="400" t="s">
        <v>141</v>
      </c>
      <c r="Q79" s="400">
        <v>0</v>
      </c>
      <c r="R79" s="401">
        <v>0</v>
      </c>
      <c r="S79" s="402" t="s">
        <v>141</v>
      </c>
      <c r="T79" s="401" t="s">
        <v>141</v>
      </c>
      <c r="U79" s="402">
        <v>1</v>
      </c>
      <c r="V79" s="403">
        <v>0.1111111111111111</v>
      </c>
      <c r="W79" s="402">
        <v>1</v>
      </c>
      <c r="X79" s="404">
        <v>0</v>
      </c>
      <c r="Y79" s="404">
        <v>0</v>
      </c>
      <c r="Z79" s="404">
        <v>0</v>
      </c>
      <c r="AA79" s="404">
        <v>0</v>
      </c>
      <c r="AB79" s="404" t="s">
        <v>141</v>
      </c>
      <c r="AC79" s="404" t="s">
        <v>141</v>
      </c>
      <c r="AD79" s="404" t="s">
        <v>141</v>
      </c>
    </row>
    <row r="80" spans="1:30" x14ac:dyDescent="0.35">
      <c r="A80" s="396">
        <v>5</v>
      </c>
      <c r="B80" s="396" t="s">
        <v>130</v>
      </c>
      <c r="C80" s="396">
        <v>3</v>
      </c>
      <c r="D80" s="396" t="s">
        <v>168</v>
      </c>
      <c r="E80" s="396" t="s">
        <v>318</v>
      </c>
      <c r="F80" s="396" t="s">
        <v>319</v>
      </c>
      <c r="G80" s="396" t="s">
        <v>130</v>
      </c>
      <c r="H80" s="396" t="s">
        <v>168</v>
      </c>
      <c r="I80" s="399">
        <v>0</v>
      </c>
      <c r="J80" s="399">
        <v>0</v>
      </c>
      <c r="K80" s="400">
        <v>4</v>
      </c>
      <c r="L80" s="400">
        <v>15</v>
      </c>
      <c r="M80" s="400">
        <v>0</v>
      </c>
      <c r="N80" s="400">
        <v>19</v>
      </c>
      <c r="O80" s="400" t="s">
        <v>141</v>
      </c>
      <c r="P80" s="400" t="s">
        <v>141</v>
      </c>
      <c r="Q80" s="400">
        <v>2</v>
      </c>
      <c r="R80" s="401">
        <v>0.10526315789473684</v>
      </c>
      <c r="S80" s="402" t="s">
        <v>141</v>
      </c>
      <c r="T80" s="401" t="s">
        <v>141</v>
      </c>
      <c r="U80" s="402">
        <v>2</v>
      </c>
      <c r="V80" s="403">
        <v>0.10526315789473684</v>
      </c>
      <c r="W80" s="402">
        <v>2</v>
      </c>
      <c r="X80" s="404">
        <v>-7258</v>
      </c>
      <c r="Y80" s="404">
        <v>4980</v>
      </c>
      <c r="Z80" s="404">
        <v>-2278</v>
      </c>
      <c r="AA80" s="404">
        <v>0</v>
      </c>
      <c r="AB80" s="404" t="s">
        <v>141</v>
      </c>
      <c r="AC80" s="404" t="s">
        <v>141</v>
      </c>
      <c r="AD80" s="404" t="s">
        <v>141</v>
      </c>
    </row>
    <row r="81" spans="1:30" x14ac:dyDescent="0.35">
      <c r="A81" s="396">
        <v>5</v>
      </c>
      <c r="B81" s="396" t="s">
        <v>130</v>
      </c>
      <c r="C81" s="396">
        <v>4</v>
      </c>
      <c r="D81" s="396" t="s">
        <v>138</v>
      </c>
      <c r="E81" s="396" t="s">
        <v>320</v>
      </c>
      <c r="F81" s="396" t="s">
        <v>321</v>
      </c>
      <c r="G81" s="396" t="s">
        <v>130</v>
      </c>
      <c r="H81" s="396" t="s">
        <v>138</v>
      </c>
      <c r="I81" s="399">
        <v>0</v>
      </c>
      <c r="J81" s="399">
        <v>0</v>
      </c>
      <c r="K81" s="400">
        <v>0</v>
      </c>
      <c r="L81" s="400">
        <v>15</v>
      </c>
      <c r="M81" s="400">
        <v>0</v>
      </c>
      <c r="N81" s="400">
        <v>15</v>
      </c>
      <c r="O81" s="400" t="s">
        <v>141</v>
      </c>
      <c r="P81" s="400" t="s">
        <v>141</v>
      </c>
      <c r="Q81" s="400">
        <v>4</v>
      </c>
      <c r="R81" s="401">
        <v>0.26666666666666666</v>
      </c>
      <c r="S81" s="402" t="s">
        <v>141</v>
      </c>
      <c r="T81" s="401" t="s">
        <v>141</v>
      </c>
      <c r="U81" s="402">
        <v>3</v>
      </c>
      <c r="V81" s="403">
        <v>0.2</v>
      </c>
      <c r="W81" s="402">
        <v>3</v>
      </c>
      <c r="X81" s="404">
        <v>-3958.75</v>
      </c>
      <c r="Y81" s="404">
        <v>2097.5</v>
      </c>
      <c r="Z81" s="404">
        <v>-1861.25</v>
      </c>
      <c r="AA81" s="404">
        <v>0</v>
      </c>
      <c r="AB81" s="404" t="s">
        <v>141</v>
      </c>
      <c r="AC81" s="404" t="s">
        <v>141</v>
      </c>
      <c r="AD81" s="404" t="s">
        <v>141</v>
      </c>
    </row>
    <row r="82" spans="1:30" x14ac:dyDescent="0.35">
      <c r="A82" s="396">
        <v>5</v>
      </c>
      <c r="B82" s="396" t="s">
        <v>130</v>
      </c>
      <c r="C82" s="396">
        <v>5</v>
      </c>
      <c r="D82" s="396" t="s">
        <v>144</v>
      </c>
      <c r="E82" s="396" t="s">
        <v>322</v>
      </c>
      <c r="F82" s="396" t="s">
        <v>323</v>
      </c>
      <c r="G82" s="396" t="s">
        <v>130</v>
      </c>
      <c r="H82" s="396" t="s">
        <v>144</v>
      </c>
      <c r="I82" s="399">
        <v>9</v>
      </c>
      <c r="J82" s="399">
        <v>5</v>
      </c>
      <c r="K82" s="400">
        <v>0</v>
      </c>
      <c r="L82" s="400">
        <v>7</v>
      </c>
      <c r="M82" s="400">
        <v>0</v>
      </c>
      <c r="N82" s="400">
        <v>21</v>
      </c>
      <c r="O82" s="400" t="s">
        <v>141</v>
      </c>
      <c r="P82" s="400" t="s">
        <v>141</v>
      </c>
      <c r="Q82" s="400">
        <v>10</v>
      </c>
      <c r="R82" s="401">
        <v>0.47619047619047616</v>
      </c>
      <c r="S82" s="402" t="s">
        <v>141</v>
      </c>
      <c r="T82" s="401" t="s">
        <v>141</v>
      </c>
      <c r="U82" s="402">
        <v>6</v>
      </c>
      <c r="V82" s="403">
        <v>0.2857142857142857</v>
      </c>
      <c r="W82" s="402">
        <v>5</v>
      </c>
      <c r="X82" s="404">
        <v>-5667.25</v>
      </c>
      <c r="Y82" s="404">
        <v>2913.4166666666661</v>
      </c>
      <c r="Z82" s="404">
        <v>-2753.0833333333298</v>
      </c>
      <c r="AA82" s="404">
        <v>0</v>
      </c>
      <c r="AB82" s="404" t="s">
        <v>141</v>
      </c>
      <c r="AC82" s="404" t="s">
        <v>141</v>
      </c>
      <c r="AD82" s="404" t="s">
        <v>141</v>
      </c>
    </row>
    <row r="83" spans="1:30" x14ac:dyDescent="0.35">
      <c r="A83" s="396">
        <v>5</v>
      </c>
      <c r="B83" s="396" t="s">
        <v>130</v>
      </c>
      <c r="C83" s="396">
        <v>6</v>
      </c>
      <c r="D83" s="396" t="s">
        <v>150</v>
      </c>
      <c r="E83" s="396" t="s">
        <v>324</v>
      </c>
      <c r="F83" s="396" t="s">
        <v>325</v>
      </c>
      <c r="G83" s="396" t="s">
        <v>130</v>
      </c>
      <c r="H83" s="396" t="s">
        <v>150</v>
      </c>
      <c r="I83" s="399">
        <v>0</v>
      </c>
      <c r="J83" s="399">
        <v>0</v>
      </c>
      <c r="K83" s="400">
        <v>0</v>
      </c>
      <c r="L83" s="400">
        <v>2</v>
      </c>
      <c r="M83" s="400">
        <v>0</v>
      </c>
      <c r="N83" s="400">
        <v>2</v>
      </c>
      <c r="O83" s="400" t="s">
        <v>141</v>
      </c>
      <c r="P83" s="400" t="s">
        <v>141</v>
      </c>
      <c r="Q83" s="400">
        <v>0</v>
      </c>
      <c r="R83" s="401">
        <v>0</v>
      </c>
      <c r="S83" s="402" t="s">
        <v>141</v>
      </c>
      <c r="T83" s="401" t="s">
        <v>141</v>
      </c>
      <c r="U83" s="402">
        <v>0</v>
      </c>
      <c r="V83" s="403">
        <v>0</v>
      </c>
      <c r="W83" s="402">
        <v>0</v>
      </c>
      <c r="X83" s="404">
        <v>0</v>
      </c>
      <c r="Y83" s="404">
        <v>0</v>
      </c>
      <c r="Z83" s="404">
        <v>0</v>
      </c>
      <c r="AA83" s="404">
        <v>0</v>
      </c>
      <c r="AB83" s="404" t="s">
        <v>141</v>
      </c>
      <c r="AC83" s="404" t="s">
        <v>141</v>
      </c>
      <c r="AD83" s="404" t="s">
        <v>141</v>
      </c>
    </row>
    <row r="84" spans="1:30" x14ac:dyDescent="0.35">
      <c r="A84" s="396">
        <v>5</v>
      </c>
      <c r="B84" s="396" t="s">
        <v>130</v>
      </c>
      <c r="C84" s="396">
        <v>7</v>
      </c>
      <c r="D84" s="396" t="s">
        <v>153</v>
      </c>
      <c r="E84" s="396" t="s">
        <v>326</v>
      </c>
      <c r="F84" s="396" t="s">
        <v>327</v>
      </c>
      <c r="G84" s="396" t="s">
        <v>130</v>
      </c>
      <c r="H84" s="396" t="s">
        <v>153</v>
      </c>
      <c r="I84" s="399">
        <v>5</v>
      </c>
      <c r="J84" s="399">
        <v>20</v>
      </c>
      <c r="K84" s="400">
        <v>24</v>
      </c>
      <c r="L84" s="400">
        <v>2</v>
      </c>
      <c r="M84" s="400">
        <v>0</v>
      </c>
      <c r="N84" s="400">
        <v>51</v>
      </c>
      <c r="O84" s="400" t="s">
        <v>141</v>
      </c>
      <c r="P84" s="400" t="s">
        <v>141</v>
      </c>
      <c r="Q84" s="400">
        <v>15</v>
      </c>
      <c r="R84" s="401">
        <v>0.29411764705882354</v>
      </c>
      <c r="S84" s="402" t="s">
        <v>141</v>
      </c>
      <c r="T84" s="401" t="s">
        <v>141</v>
      </c>
      <c r="U84" s="402">
        <v>21</v>
      </c>
      <c r="V84" s="403">
        <v>0.41176470588235292</v>
      </c>
      <c r="W84" s="402">
        <v>19</v>
      </c>
      <c r="X84" s="404">
        <v>-1994.0250000000001</v>
      </c>
      <c r="Y84" s="404">
        <v>4317.45</v>
      </c>
      <c r="Z84" s="404">
        <v>2323.8249999999998</v>
      </c>
      <c r="AA84" s="404">
        <v>0</v>
      </c>
      <c r="AB84" s="404" t="s">
        <v>141</v>
      </c>
      <c r="AC84" s="404" t="s">
        <v>141</v>
      </c>
      <c r="AD84" s="404" t="s">
        <v>141</v>
      </c>
    </row>
    <row r="85" spans="1:30" x14ac:dyDescent="0.35">
      <c r="A85" s="396">
        <v>5</v>
      </c>
      <c r="B85" s="396" t="s">
        <v>130</v>
      </c>
      <c r="C85" s="396">
        <v>8</v>
      </c>
      <c r="D85" s="396" t="s">
        <v>328</v>
      </c>
      <c r="E85" s="396" t="s">
        <v>329</v>
      </c>
      <c r="F85" s="396" t="s">
        <v>330</v>
      </c>
      <c r="G85" s="396" t="s">
        <v>130</v>
      </c>
      <c r="H85" s="396" t="s">
        <v>328</v>
      </c>
      <c r="I85" s="399">
        <v>0</v>
      </c>
      <c r="J85" s="399">
        <v>0</v>
      </c>
      <c r="K85" s="400">
        <v>0</v>
      </c>
      <c r="L85" s="400">
        <v>2</v>
      </c>
      <c r="M85" s="400">
        <v>0</v>
      </c>
      <c r="N85" s="400">
        <v>2</v>
      </c>
      <c r="O85" s="400" t="s">
        <v>141</v>
      </c>
      <c r="P85" s="400" t="s">
        <v>141</v>
      </c>
      <c r="Q85" s="400">
        <v>0</v>
      </c>
      <c r="R85" s="401">
        <v>0</v>
      </c>
      <c r="S85" s="402" t="s">
        <v>141</v>
      </c>
      <c r="T85" s="401" t="s">
        <v>141</v>
      </c>
      <c r="U85" s="402">
        <v>0</v>
      </c>
      <c r="V85" s="403">
        <v>0</v>
      </c>
      <c r="W85" s="402">
        <v>0</v>
      </c>
      <c r="X85" s="404">
        <v>0</v>
      </c>
      <c r="Y85" s="404">
        <v>0</v>
      </c>
      <c r="Z85" s="404">
        <v>0</v>
      </c>
      <c r="AA85" s="404">
        <v>0</v>
      </c>
      <c r="AB85" s="404" t="s">
        <v>141</v>
      </c>
      <c r="AC85" s="404" t="s">
        <v>141</v>
      </c>
      <c r="AD85" s="404" t="s">
        <v>141</v>
      </c>
    </row>
    <row r="86" spans="1:30" x14ac:dyDescent="0.35">
      <c r="A86" s="396">
        <v>5</v>
      </c>
      <c r="B86" s="396" t="s">
        <v>130</v>
      </c>
      <c r="C86" s="396">
        <v>9</v>
      </c>
      <c r="D86" s="396" t="s">
        <v>13</v>
      </c>
      <c r="E86" s="396" t="s">
        <v>331</v>
      </c>
      <c r="F86" s="396" t="s">
        <v>332</v>
      </c>
      <c r="G86" s="396" t="s">
        <v>130</v>
      </c>
      <c r="H86" s="396" t="s">
        <v>13</v>
      </c>
      <c r="I86" s="399">
        <v>0</v>
      </c>
      <c r="J86" s="399">
        <v>1</v>
      </c>
      <c r="K86" s="400">
        <v>11</v>
      </c>
      <c r="L86" s="400">
        <v>1</v>
      </c>
      <c r="M86" s="400">
        <v>0</v>
      </c>
      <c r="N86" s="400">
        <v>13</v>
      </c>
      <c r="O86" s="400" t="s">
        <v>141</v>
      </c>
      <c r="P86" s="400" t="s">
        <v>141</v>
      </c>
      <c r="Q86" s="400">
        <v>3</v>
      </c>
      <c r="R86" s="401">
        <v>0.23076923076923078</v>
      </c>
      <c r="S86" s="402" t="s">
        <v>141</v>
      </c>
      <c r="T86" s="401" t="s">
        <v>141</v>
      </c>
      <c r="U86" s="402">
        <v>6</v>
      </c>
      <c r="V86" s="403">
        <v>0.46153846153846156</v>
      </c>
      <c r="W86" s="402">
        <v>4</v>
      </c>
      <c r="X86" s="404">
        <v>242</v>
      </c>
      <c r="Y86" s="404">
        <v>0</v>
      </c>
      <c r="Z86" s="404">
        <v>242</v>
      </c>
      <c r="AA86" s="404">
        <v>0</v>
      </c>
      <c r="AB86" s="404" t="s">
        <v>141</v>
      </c>
      <c r="AC86" s="404" t="s">
        <v>141</v>
      </c>
      <c r="AD86" s="404" t="s">
        <v>141</v>
      </c>
    </row>
    <row r="87" spans="1:30" x14ac:dyDescent="0.35">
      <c r="A87" s="396">
        <v>5</v>
      </c>
      <c r="B87" s="396" t="s">
        <v>130</v>
      </c>
      <c r="C87" s="396">
        <v>10</v>
      </c>
      <c r="D87" s="396" t="s">
        <v>12</v>
      </c>
      <c r="E87" s="396" t="s">
        <v>333</v>
      </c>
      <c r="F87" s="396" t="s">
        <v>334</v>
      </c>
      <c r="G87" s="396" t="s">
        <v>130</v>
      </c>
      <c r="H87" s="396" t="s">
        <v>12</v>
      </c>
      <c r="I87" s="399">
        <v>0</v>
      </c>
      <c r="J87" s="399">
        <v>1</v>
      </c>
      <c r="K87" s="400">
        <v>16</v>
      </c>
      <c r="L87" s="400">
        <v>1</v>
      </c>
      <c r="M87" s="400">
        <v>0</v>
      </c>
      <c r="N87" s="400">
        <v>18</v>
      </c>
      <c r="O87" s="400" t="s">
        <v>141</v>
      </c>
      <c r="P87" s="400" t="s">
        <v>141</v>
      </c>
      <c r="Q87" s="400">
        <v>3</v>
      </c>
      <c r="R87" s="401">
        <v>0.16666666666666666</v>
      </c>
      <c r="S87" s="402" t="s">
        <v>141</v>
      </c>
      <c r="T87" s="401" t="s">
        <v>141</v>
      </c>
      <c r="U87" s="402">
        <v>6</v>
      </c>
      <c r="V87" s="403">
        <v>0.33333333333333331</v>
      </c>
      <c r="W87" s="402">
        <v>5</v>
      </c>
      <c r="X87" s="404">
        <v>-849.66666666666595</v>
      </c>
      <c r="Y87" s="404">
        <v>1385.6666666666599</v>
      </c>
      <c r="Z87" s="404">
        <v>535.66666666666595</v>
      </c>
      <c r="AA87" s="404">
        <v>0</v>
      </c>
      <c r="AB87" s="404" t="s">
        <v>141</v>
      </c>
      <c r="AC87" s="404" t="s">
        <v>141</v>
      </c>
      <c r="AD87" s="404" t="s">
        <v>141</v>
      </c>
    </row>
    <row r="88" spans="1:30" x14ac:dyDescent="0.35">
      <c r="A88" s="396">
        <v>5</v>
      </c>
      <c r="B88" s="396" t="s">
        <v>130</v>
      </c>
      <c r="C88" s="396">
        <v>11</v>
      </c>
      <c r="D88" s="396" t="s">
        <v>233</v>
      </c>
      <c r="E88" s="396" t="s">
        <v>335</v>
      </c>
      <c r="F88" s="396" t="s">
        <v>336</v>
      </c>
      <c r="G88" s="396" t="s">
        <v>130</v>
      </c>
      <c r="H88" s="396" t="s">
        <v>233</v>
      </c>
      <c r="I88" s="399">
        <v>0</v>
      </c>
      <c r="J88" s="399">
        <v>0</v>
      </c>
      <c r="K88" s="400">
        <v>0</v>
      </c>
      <c r="L88" s="400">
        <v>1</v>
      </c>
      <c r="M88" s="400">
        <v>0</v>
      </c>
      <c r="N88" s="400">
        <v>1</v>
      </c>
      <c r="O88" s="400" t="s">
        <v>141</v>
      </c>
      <c r="P88" s="400" t="s">
        <v>141</v>
      </c>
      <c r="Q88" s="400">
        <v>0</v>
      </c>
      <c r="R88" s="401">
        <v>0</v>
      </c>
      <c r="S88" s="402" t="s">
        <v>141</v>
      </c>
      <c r="T88" s="401" t="s">
        <v>141</v>
      </c>
      <c r="U88" s="402">
        <v>0</v>
      </c>
      <c r="V88" s="403">
        <v>0</v>
      </c>
      <c r="W88" s="402">
        <v>0</v>
      </c>
      <c r="X88" s="404">
        <v>0</v>
      </c>
      <c r="Y88" s="404">
        <v>0</v>
      </c>
      <c r="Z88" s="404">
        <v>0</v>
      </c>
      <c r="AA88" s="404">
        <v>0</v>
      </c>
      <c r="AB88" s="404" t="s">
        <v>141</v>
      </c>
      <c r="AC88" s="404" t="s">
        <v>141</v>
      </c>
      <c r="AD88" s="404" t="s">
        <v>141</v>
      </c>
    </row>
    <row r="89" spans="1:30" x14ac:dyDescent="0.35">
      <c r="A89" s="396">
        <v>5</v>
      </c>
      <c r="B89" s="396" t="s">
        <v>130</v>
      </c>
      <c r="C89" s="396">
        <v>12</v>
      </c>
      <c r="D89" s="396" t="s">
        <v>163</v>
      </c>
      <c r="E89" s="396" t="s">
        <v>337</v>
      </c>
      <c r="F89" s="396" t="s">
        <v>338</v>
      </c>
      <c r="G89" s="396" t="s">
        <v>130</v>
      </c>
      <c r="H89" s="396" t="s">
        <v>163</v>
      </c>
      <c r="I89" s="399">
        <v>0</v>
      </c>
      <c r="J89" s="399">
        <v>0</v>
      </c>
      <c r="K89" s="400">
        <v>12</v>
      </c>
      <c r="L89" s="400">
        <v>0</v>
      </c>
      <c r="M89" s="400">
        <v>0</v>
      </c>
      <c r="N89" s="400">
        <v>12</v>
      </c>
      <c r="O89" s="400" t="s">
        <v>141</v>
      </c>
      <c r="P89" s="400" t="s">
        <v>141</v>
      </c>
      <c r="Q89" s="400">
        <v>1</v>
      </c>
      <c r="R89" s="401">
        <v>8.3333333333333329E-2</v>
      </c>
      <c r="S89" s="402" t="s">
        <v>141</v>
      </c>
      <c r="T89" s="401" t="s">
        <v>141</v>
      </c>
      <c r="U89" s="402">
        <v>0</v>
      </c>
      <c r="V89" s="403">
        <v>0</v>
      </c>
      <c r="W89" s="402">
        <v>0</v>
      </c>
      <c r="X89" s="404">
        <v>4178</v>
      </c>
      <c r="Y89" s="404">
        <v>2232</v>
      </c>
      <c r="Z89" s="404">
        <v>6410</v>
      </c>
      <c r="AA89" s="404">
        <v>0</v>
      </c>
      <c r="AB89" s="404" t="s">
        <v>141</v>
      </c>
      <c r="AC89" s="404" t="s">
        <v>141</v>
      </c>
      <c r="AD89" s="404" t="s">
        <v>141</v>
      </c>
    </row>
    <row r="90" spans="1:30" x14ac:dyDescent="0.35">
      <c r="A90" s="396">
        <v>5</v>
      </c>
      <c r="B90" s="396" t="s">
        <v>130</v>
      </c>
      <c r="C90" s="396">
        <v>13</v>
      </c>
      <c r="D90" s="396" t="s">
        <v>171</v>
      </c>
      <c r="E90" s="396" t="s">
        <v>339</v>
      </c>
      <c r="F90" s="396" t="s">
        <v>340</v>
      </c>
      <c r="G90" s="396" t="s">
        <v>130</v>
      </c>
      <c r="H90" s="396" t="s">
        <v>171</v>
      </c>
      <c r="I90" s="399">
        <v>0</v>
      </c>
      <c r="J90" s="399">
        <v>0</v>
      </c>
      <c r="K90" s="400">
        <v>12</v>
      </c>
      <c r="L90" s="400">
        <v>0</v>
      </c>
      <c r="M90" s="400">
        <v>0</v>
      </c>
      <c r="N90" s="400">
        <v>12</v>
      </c>
      <c r="O90" s="400" t="s">
        <v>141</v>
      </c>
      <c r="P90" s="400" t="s">
        <v>141</v>
      </c>
      <c r="Q90" s="400">
        <v>1</v>
      </c>
      <c r="R90" s="401">
        <v>8.3333333333333329E-2</v>
      </c>
      <c r="S90" s="402" t="s">
        <v>141</v>
      </c>
      <c r="T90" s="401" t="s">
        <v>141</v>
      </c>
      <c r="U90" s="402">
        <v>2</v>
      </c>
      <c r="V90" s="403">
        <v>0.16666666666666666</v>
      </c>
      <c r="W90" s="402">
        <v>2</v>
      </c>
      <c r="X90" s="404">
        <v>-6493</v>
      </c>
      <c r="Y90" s="404">
        <v>253</v>
      </c>
      <c r="Z90" s="404">
        <v>-6240</v>
      </c>
      <c r="AA90" s="404">
        <v>0</v>
      </c>
      <c r="AB90" s="404" t="s">
        <v>141</v>
      </c>
      <c r="AC90" s="404" t="s">
        <v>141</v>
      </c>
      <c r="AD90" s="404" t="s">
        <v>141</v>
      </c>
    </row>
    <row r="91" spans="1:30" x14ac:dyDescent="0.35">
      <c r="A91" s="396">
        <v>5</v>
      </c>
      <c r="B91" s="396" t="s">
        <v>130</v>
      </c>
      <c r="C91" s="396">
        <v>14</v>
      </c>
      <c r="D91" s="396" t="s">
        <v>202</v>
      </c>
      <c r="E91" s="396" t="s">
        <v>341</v>
      </c>
      <c r="F91" s="396" t="s">
        <v>342</v>
      </c>
      <c r="G91" s="396" t="s">
        <v>130</v>
      </c>
      <c r="H91" s="396" t="s">
        <v>202</v>
      </c>
      <c r="I91" s="399">
        <v>0</v>
      </c>
      <c r="J91" s="399">
        <v>0</v>
      </c>
      <c r="K91" s="400">
        <v>9</v>
      </c>
      <c r="L91" s="400">
        <v>0</v>
      </c>
      <c r="M91" s="400">
        <v>0</v>
      </c>
      <c r="N91" s="400">
        <v>9</v>
      </c>
      <c r="O91" s="400" t="s">
        <v>141</v>
      </c>
      <c r="P91" s="400" t="s">
        <v>141</v>
      </c>
      <c r="Q91" s="400">
        <v>0</v>
      </c>
      <c r="R91" s="401">
        <v>0</v>
      </c>
      <c r="S91" s="402" t="s">
        <v>141</v>
      </c>
      <c r="T91" s="401" t="s">
        <v>141</v>
      </c>
      <c r="U91" s="402">
        <v>1</v>
      </c>
      <c r="V91" s="403">
        <v>0.1111111111111111</v>
      </c>
      <c r="W91" s="402">
        <v>1</v>
      </c>
      <c r="X91" s="404">
        <v>0</v>
      </c>
      <c r="Y91" s="404">
        <v>0</v>
      </c>
      <c r="Z91" s="404">
        <v>0</v>
      </c>
      <c r="AA91" s="404">
        <v>0</v>
      </c>
      <c r="AB91" s="404" t="s">
        <v>141</v>
      </c>
      <c r="AC91" s="404" t="s">
        <v>141</v>
      </c>
      <c r="AD91" s="404" t="s">
        <v>141</v>
      </c>
    </row>
    <row r="92" spans="1:30" x14ac:dyDescent="0.35">
      <c r="A92" s="396">
        <v>5</v>
      </c>
      <c r="B92" s="396" t="s">
        <v>130</v>
      </c>
      <c r="C92" s="396">
        <v>15</v>
      </c>
      <c r="D92" s="396" t="s">
        <v>160</v>
      </c>
      <c r="E92" s="396" t="s">
        <v>343</v>
      </c>
      <c r="F92" s="396" t="s">
        <v>344</v>
      </c>
      <c r="G92" s="396" t="s">
        <v>130</v>
      </c>
      <c r="H92" s="396" t="s">
        <v>160</v>
      </c>
      <c r="I92" s="399">
        <v>0</v>
      </c>
      <c r="J92" s="399">
        <v>0</v>
      </c>
      <c r="K92" s="400">
        <v>7</v>
      </c>
      <c r="L92" s="400">
        <v>0</v>
      </c>
      <c r="M92" s="400">
        <v>0</v>
      </c>
      <c r="N92" s="400">
        <v>7</v>
      </c>
      <c r="O92" s="400" t="s">
        <v>141</v>
      </c>
      <c r="P92" s="400" t="s">
        <v>141</v>
      </c>
      <c r="Q92" s="400">
        <v>0</v>
      </c>
      <c r="R92" s="401">
        <v>0</v>
      </c>
      <c r="S92" s="402" t="s">
        <v>141</v>
      </c>
      <c r="T92" s="401" t="s">
        <v>141</v>
      </c>
      <c r="U92" s="402">
        <v>2</v>
      </c>
      <c r="V92" s="403">
        <v>0.2857142857142857</v>
      </c>
      <c r="W92" s="402">
        <v>2</v>
      </c>
      <c r="X92" s="404">
        <v>0</v>
      </c>
      <c r="Y92" s="404">
        <v>0</v>
      </c>
      <c r="Z92" s="404">
        <v>0</v>
      </c>
      <c r="AA92" s="404">
        <v>0</v>
      </c>
      <c r="AB92" s="404" t="s">
        <v>141</v>
      </c>
      <c r="AC92" s="404" t="s">
        <v>141</v>
      </c>
      <c r="AD92" s="404" t="s">
        <v>141</v>
      </c>
    </row>
    <row r="93" spans="1:30" x14ac:dyDescent="0.35">
      <c r="A93" s="396">
        <v>5</v>
      </c>
      <c r="B93" s="396" t="s">
        <v>130</v>
      </c>
      <c r="C93" s="396">
        <v>16</v>
      </c>
      <c r="D93" s="396" t="s">
        <v>244</v>
      </c>
      <c r="E93" s="396" t="s">
        <v>345</v>
      </c>
      <c r="F93" s="396" t="s">
        <v>346</v>
      </c>
      <c r="G93" s="396" t="s">
        <v>130</v>
      </c>
      <c r="H93" s="396" t="s">
        <v>244</v>
      </c>
      <c r="I93" s="399">
        <v>0</v>
      </c>
      <c r="J93" s="399">
        <v>0</v>
      </c>
      <c r="K93" s="400">
        <v>4</v>
      </c>
      <c r="L93" s="400">
        <v>0</v>
      </c>
      <c r="M93" s="400">
        <v>0</v>
      </c>
      <c r="N93" s="400">
        <v>4</v>
      </c>
      <c r="O93" s="400" t="s">
        <v>141</v>
      </c>
      <c r="P93" s="400" t="s">
        <v>141</v>
      </c>
      <c r="Q93" s="400">
        <v>1</v>
      </c>
      <c r="R93" s="401">
        <v>0.25</v>
      </c>
      <c r="S93" s="402" t="s">
        <v>141</v>
      </c>
      <c r="T93" s="401" t="s">
        <v>141</v>
      </c>
      <c r="U93" s="402">
        <v>1</v>
      </c>
      <c r="V93" s="403">
        <v>0.25</v>
      </c>
      <c r="W93" s="402">
        <v>1</v>
      </c>
      <c r="X93" s="404">
        <v>1979</v>
      </c>
      <c r="Y93" s="404">
        <v>480</v>
      </c>
      <c r="Z93" s="404">
        <v>2459</v>
      </c>
      <c r="AA93" s="404">
        <v>0</v>
      </c>
      <c r="AB93" s="404" t="s">
        <v>141</v>
      </c>
      <c r="AC93" s="404" t="s">
        <v>141</v>
      </c>
      <c r="AD93" s="404" t="s">
        <v>141</v>
      </c>
    </row>
    <row r="94" spans="1:30" x14ac:dyDescent="0.35">
      <c r="A94" s="396">
        <v>5</v>
      </c>
      <c r="B94" s="396" t="s">
        <v>130</v>
      </c>
      <c r="C94" s="396">
        <v>17</v>
      </c>
      <c r="D94" s="396" t="s">
        <v>180</v>
      </c>
      <c r="E94" s="396" t="s">
        <v>347</v>
      </c>
      <c r="F94" s="396" t="s">
        <v>348</v>
      </c>
      <c r="G94" s="396" t="s">
        <v>130</v>
      </c>
      <c r="H94" s="396" t="s">
        <v>180</v>
      </c>
      <c r="I94" s="399">
        <v>0</v>
      </c>
      <c r="J94" s="399">
        <v>2</v>
      </c>
      <c r="K94" s="400">
        <v>0</v>
      </c>
      <c r="L94" s="400">
        <v>0</v>
      </c>
      <c r="M94" s="400">
        <v>0</v>
      </c>
      <c r="N94" s="400">
        <v>2</v>
      </c>
      <c r="O94" s="400" t="s">
        <v>141</v>
      </c>
      <c r="P94" s="400" t="s">
        <v>141</v>
      </c>
      <c r="Q94" s="400">
        <v>0</v>
      </c>
      <c r="R94" s="401">
        <v>0</v>
      </c>
      <c r="S94" s="402" t="s">
        <v>141</v>
      </c>
      <c r="T94" s="401" t="s">
        <v>141</v>
      </c>
      <c r="U94" s="402">
        <v>1</v>
      </c>
      <c r="V94" s="403">
        <v>0.5</v>
      </c>
      <c r="W94" s="402">
        <v>1</v>
      </c>
      <c r="X94" s="404">
        <v>0</v>
      </c>
      <c r="Y94" s="404">
        <v>0</v>
      </c>
      <c r="Z94" s="404">
        <v>0</v>
      </c>
      <c r="AA94" s="404">
        <v>0</v>
      </c>
      <c r="AB94" s="404" t="s">
        <v>141</v>
      </c>
      <c r="AC94" s="404" t="s">
        <v>141</v>
      </c>
      <c r="AD94" s="404" t="s">
        <v>141</v>
      </c>
    </row>
    <row r="95" spans="1:30" x14ac:dyDescent="0.35">
      <c r="A95" s="396">
        <v>5</v>
      </c>
      <c r="B95" s="396" t="s">
        <v>130</v>
      </c>
      <c r="C95" s="396">
        <v>18</v>
      </c>
      <c r="D95" s="396" t="s">
        <v>177</v>
      </c>
      <c r="E95" s="396" t="s">
        <v>349</v>
      </c>
      <c r="F95" s="396" t="s">
        <v>350</v>
      </c>
      <c r="G95" s="396" t="s">
        <v>130</v>
      </c>
      <c r="H95" s="396" t="s">
        <v>177</v>
      </c>
      <c r="I95" s="399">
        <v>34</v>
      </c>
      <c r="J95" s="399">
        <v>3</v>
      </c>
      <c r="K95" s="400">
        <v>0</v>
      </c>
      <c r="L95" s="400">
        <v>0</v>
      </c>
      <c r="M95" s="400">
        <v>0</v>
      </c>
      <c r="N95" s="400">
        <v>37</v>
      </c>
      <c r="O95" s="400" t="s">
        <v>141</v>
      </c>
      <c r="P95" s="400" t="s">
        <v>141</v>
      </c>
      <c r="Q95" s="400">
        <v>6</v>
      </c>
      <c r="R95" s="401">
        <v>0.16216216216216217</v>
      </c>
      <c r="S95" s="402" t="s">
        <v>141</v>
      </c>
      <c r="T95" s="401" t="s">
        <v>141</v>
      </c>
      <c r="U95" s="402">
        <v>5</v>
      </c>
      <c r="V95" s="403">
        <v>0.13513513513513514</v>
      </c>
      <c r="W95" s="402">
        <v>4</v>
      </c>
      <c r="X95" s="404">
        <v>-7941</v>
      </c>
      <c r="Y95" s="404">
        <v>4180</v>
      </c>
      <c r="Z95" s="404">
        <v>-3761.2</v>
      </c>
      <c r="AA95" s="404">
        <v>0</v>
      </c>
      <c r="AB95" s="404" t="s">
        <v>141</v>
      </c>
      <c r="AC95" s="404" t="s">
        <v>141</v>
      </c>
      <c r="AD95" s="404" t="s">
        <v>141</v>
      </c>
    </row>
    <row r="96" spans="1:30" x14ac:dyDescent="0.35">
      <c r="A96" s="396">
        <v>5</v>
      </c>
      <c r="B96" s="396" t="s">
        <v>130</v>
      </c>
      <c r="C96" s="396">
        <v>19</v>
      </c>
      <c r="D96" s="396" t="s">
        <v>261</v>
      </c>
      <c r="E96" s="396" t="s">
        <v>351</v>
      </c>
      <c r="F96" s="396" t="s">
        <v>352</v>
      </c>
      <c r="G96" s="396" t="s">
        <v>130</v>
      </c>
      <c r="H96" s="396" t="s">
        <v>261</v>
      </c>
      <c r="I96" s="399">
        <v>2</v>
      </c>
      <c r="J96" s="399">
        <v>0</v>
      </c>
      <c r="K96" s="400">
        <v>0</v>
      </c>
      <c r="L96" s="400">
        <v>0</v>
      </c>
      <c r="M96" s="400">
        <v>0</v>
      </c>
      <c r="N96" s="400">
        <v>2</v>
      </c>
      <c r="O96" s="400" t="s">
        <v>141</v>
      </c>
      <c r="P96" s="400" t="s">
        <v>141</v>
      </c>
      <c r="Q96" s="400">
        <v>2</v>
      </c>
      <c r="R96" s="401">
        <v>1</v>
      </c>
      <c r="S96" s="402" t="s">
        <v>141</v>
      </c>
      <c r="T96" s="401" t="s">
        <v>141</v>
      </c>
      <c r="U96" s="402">
        <v>0</v>
      </c>
      <c r="V96" s="403">
        <v>0</v>
      </c>
      <c r="W96" s="402">
        <v>0</v>
      </c>
      <c r="X96" s="404">
        <v>-3172.5</v>
      </c>
      <c r="Y96" s="404">
        <v>2001.5</v>
      </c>
      <c r="Z96" s="404">
        <v>-1171.5</v>
      </c>
      <c r="AA96" s="404">
        <v>0</v>
      </c>
      <c r="AB96" s="404" t="s">
        <v>141</v>
      </c>
      <c r="AC96" s="404" t="s">
        <v>141</v>
      </c>
      <c r="AD96" s="404" t="s">
        <v>141</v>
      </c>
    </row>
    <row r="97" spans="1:30" x14ac:dyDescent="0.35">
      <c r="A97" s="396">
        <v>6</v>
      </c>
      <c r="B97" s="396" t="s">
        <v>91</v>
      </c>
      <c r="C97" s="396">
        <v>1</v>
      </c>
      <c r="D97" s="396" t="s">
        <v>138</v>
      </c>
      <c r="E97" s="396" t="s">
        <v>353</v>
      </c>
      <c r="F97" s="396" t="s">
        <v>354</v>
      </c>
      <c r="G97" s="396" t="s">
        <v>91</v>
      </c>
      <c r="H97" s="396" t="s">
        <v>138</v>
      </c>
      <c r="I97" s="399">
        <v>0</v>
      </c>
      <c r="J97" s="399">
        <v>0</v>
      </c>
      <c r="K97" s="400">
        <v>0</v>
      </c>
      <c r="L97" s="400">
        <v>138</v>
      </c>
      <c r="M97" s="400">
        <v>0</v>
      </c>
      <c r="N97" s="400">
        <v>138</v>
      </c>
      <c r="O97" s="400" t="s">
        <v>141</v>
      </c>
      <c r="P97" s="400" t="s">
        <v>141</v>
      </c>
      <c r="Q97" s="400">
        <v>17</v>
      </c>
      <c r="R97" s="401">
        <v>0.12318840579710146</v>
      </c>
      <c r="S97" s="402" t="s">
        <v>141</v>
      </c>
      <c r="T97" s="401" t="s">
        <v>141</v>
      </c>
      <c r="U97" s="402">
        <v>19</v>
      </c>
      <c r="V97" s="403">
        <v>0.13768115942028986</v>
      </c>
      <c r="W97" s="402">
        <v>16</v>
      </c>
      <c r="X97" s="404">
        <v>-291.41176470588198</v>
      </c>
      <c r="Y97" s="404">
        <v>3087.4117647058802</v>
      </c>
      <c r="Z97" s="404">
        <v>2796.2941176470499</v>
      </c>
      <c r="AA97" s="404">
        <v>0</v>
      </c>
      <c r="AB97" s="404" t="s">
        <v>141</v>
      </c>
      <c r="AC97" s="404" t="s">
        <v>141</v>
      </c>
      <c r="AD97" s="404" t="s">
        <v>141</v>
      </c>
    </row>
    <row r="98" spans="1:30" x14ac:dyDescent="0.35">
      <c r="A98" s="396">
        <v>6</v>
      </c>
      <c r="B98" s="396" t="s">
        <v>91</v>
      </c>
      <c r="C98" s="396">
        <v>2</v>
      </c>
      <c r="D98" s="396" t="s">
        <v>144</v>
      </c>
      <c r="E98" s="396" t="s">
        <v>355</v>
      </c>
      <c r="F98" s="396" t="s">
        <v>356</v>
      </c>
      <c r="G98" s="396" t="s">
        <v>91</v>
      </c>
      <c r="H98" s="396" t="s">
        <v>144</v>
      </c>
      <c r="I98" s="399">
        <v>17</v>
      </c>
      <c r="J98" s="399">
        <v>9</v>
      </c>
      <c r="K98" s="400">
        <v>0</v>
      </c>
      <c r="L98" s="400">
        <v>66</v>
      </c>
      <c r="M98" s="400">
        <v>0</v>
      </c>
      <c r="N98" s="400">
        <v>92</v>
      </c>
      <c r="O98" s="400" t="s">
        <v>141</v>
      </c>
      <c r="P98" s="400" t="s">
        <v>141</v>
      </c>
      <c r="Q98" s="400">
        <v>12</v>
      </c>
      <c r="R98" s="401">
        <v>0.13043478260869565</v>
      </c>
      <c r="S98" s="402" t="s">
        <v>141</v>
      </c>
      <c r="T98" s="401" t="s">
        <v>141</v>
      </c>
      <c r="U98" s="402">
        <v>15</v>
      </c>
      <c r="V98" s="403">
        <v>0.16304347826086957</v>
      </c>
      <c r="W98" s="402">
        <v>10</v>
      </c>
      <c r="X98" s="404">
        <v>-2806.7</v>
      </c>
      <c r="Y98" s="404">
        <v>6423.9</v>
      </c>
      <c r="Z98" s="404">
        <v>3617.3666666666595</v>
      </c>
      <c r="AA98" s="404">
        <v>3500</v>
      </c>
      <c r="AB98" s="404" t="s">
        <v>141</v>
      </c>
      <c r="AC98" s="404" t="s">
        <v>141</v>
      </c>
      <c r="AD98" s="404" t="s">
        <v>141</v>
      </c>
    </row>
    <row r="99" spans="1:30" x14ac:dyDescent="0.35">
      <c r="A99" s="396">
        <v>6</v>
      </c>
      <c r="B99" s="396" t="s">
        <v>91</v>
      </c>
      <c r="C99" s="396">
        <v>3</v>
      </c>
      <c r="D99" s="396" t="s">
        <v>244</v>
      </c>
      <c r="E99" s="396" t="s">
        <v>357</v>
      </c>
      <c r="F99" s="396" t="s">
        <v>358</v>
      </c>
      <c r="G99" s="396" t="s">
        <v>91</v>
      </c>
      <c r="H99" s="396" t="s">
        <v>244</v>
      </c>
      <c r="I99" s="399">
        <v>0</v>
      </c>
      <c r="J99" s="399">
        <v>0</v>
      </c>
      <c r="K99" s="400">
        <v>26</v>
      </c>
      <c r="L99" s="400">
        <v>47</v>
      </c>
      <c r="M99" s="400">
        <v>0</v>
      </c>
      <c r="N99" s="400">
        <v>73</v>
      </c>
      <c r="O99" s="400" t="s">
        <v>141</v>
      </c>
      <c r="P99" s="400" t="s">
        <v>141</v>
      </c>
      <c r="Q99" s="400">
        <v>0</v>
      </c>
      <c r="R99" s="401">
        <v>0</v>
      </c>
      <c r="S99" s="402" t="s">
        <v>141</v>
      </c>
      <c r="T99" s="401" t="s">
        <v>141</v>
      </c>
      <c r="U99" s="402">
        <v>2</v>
      </c>
      <c r="V99" s="403">
        <v>2.7397260273972601E-2</v>
      </c>
      <c r="W99" s="402">
        <v>1</v>
      </c>
      <c r="X99" s="404">
        <v>0</v>
      </c>
      <c r="Y99" s="404">
        <v>0</v>
      </c>
      <c r="Z99" s="404">
        <v>0</v>
      </c>
      <c r="AA99" s="404">
        <v>398</v>
      </c>
      <c r="AB99" s="404" t="s">
        <v>141</v>
      </c>
      <c r="AC99" s="404" t="s">
        <v>141</v>
      </c>
      <c r="AD99" s="404" t="s">
        <v>141</v>
      </c>
    </row>
    <row r="100" spans="1:30" x14ac:dyDescent="0.35">
      <c r="A100" s="396">
        <v>6</v>
      </c>
      <c r="B100" s="396" t="s">
        <v>91</v>
      </c>
      <c r="C100" s="396">
        <v>4</v>
      </c>
      <c r="D100" s="396" t="s">
        <v>147</v>
      </c>
      <c r="E100" s="396" t="s">
        <v>359</v>
      </c>
      <c r="F100" s="396" t="s">
        <v>360</v>
      </c>
      <c r="G100" s="396" t="s">
        <v>91</v>
      </c>
      <c r="H100" s="396" t="s">
        <v>147</v>
      </c>
      <c r="I100" s="399">
        <v>0</v>
      </c>
      <c r="J100" s="399">
        <v>0</v>
      </c>
      <c r="K100" s="400">
        <v>0</v>
      </c>
      <c r="L100" s="400">
        <v>18</v>
      </c>
      <c r="M100" s="400">
        <v>0</v>
      </c>
      <c r="N100" s="400">
        <v>18</v>
      </c>
      <c r="O100" s="400" t="s">
        <v>141</v>
      </c>
      <c r="P100" s="400" t="s">
        <v>141</v>
      </c>
      <c r="Q100" s="400">
        <v>1</v>
      </c>
      <c r="R100" s="401">
        <v>5.5555555555555552E-2</v>
      </c>
      <c r="S100" s="402" t="s">
        <v>141</v>
      </c>
      <c r="T100" s="401" t="s">
        <v>141</v>
      </c>
      <c r="U100" s="402">
        <v>3</v>
      </c>
      <c r="V100" s="403">
        <v>0.16666666666666666</v>
      </c>
      <c r="W100" s="402">
        <v>2</v>
      </c>
      <c r="X100" s="404">
        <v>3137</v>
      </c>
      <c r="Y100" s="404">
        <v>4757</v>
      </c>
      <c r="Z100" s="404">
        <v>7894</v>
      </c>
      <c r="AA100" s="404">
        <v>0</v>
      </c>
      <c r="AB100" s="404" t="s">
        <v>141</v>
      </c>
      <c r="AC100" s="404" t="s">
        <v>141</v>
      </c>
      <c r="AD100" s="404" t="s">
        <v>141</v>
      </c>
    </row>
    <row r="101" spans="1:30" x14ac:dyDescent="0.35">
      <c r="A101" s="396">
        <v>6</v>
      </c>
      <c r="B101" s="396" t="s">
        <v>91</v>
      </c>
      <c r="C101" s="396">
        <v>5</v>
      </c>
      <c r="D101" s="396" t="s">
        <v>153</v>
      </c>
      <c r="E101" s="396" t="s">
        <v>361</v>
      </c>
      <c r="F101" s="396" t="s">
        <v>362</v>
      </c>
      <c r="G101" s="396" t="s">
        <v>91</v>
      </c>
      <c r="H101" s="396" t="s">
        <v>153</v>
      </c>
      <c r="I101" s="399">
        <v>61</v>
      </c>
      <c r="J101" s="399">
        <v>34</v>
      </c>
      <c r="K101" s="400">
        <v>93</v>
      </c>
      <c r="L101" s="400">
        <v>16</v>
      </c>
      <c r="M101" s="400">
        <v>0</v>
      </c>
      <c r="N101" s="400">
        <v>204</v>
      </c>
      <c r="O101" s="400" t="s">
        <v>141</v>
      </c>
      <c r="P101" s="400" t="s">
        <v>141</v>
      </c>
      <c r="Q101" s="400">
        <v>39</v>
      </c>
      <c r="R101" s="401">
        <v>0.19117647058823528</v>
      </c>
      <c r="S101" s="402" t="s">
        <v>141</v>
      </c>
      <c r="T101" s="401" t="s">
        <v>141</v>
      </c>
      <c r="U101" s="402">
        <v>42</v>
      </c>
      <c r="V101" s="403">
        <v>0.20588235294117646</v>
      </c>
      <c r="W101" s="402">
        <v>31</v>
      </c>
      <c r="X101" s="404">
        <v>-3239.2179487179401</v>
      </c>
      <c r="Y101" s="404">
        <v>6024.9022435897296</v>
      </c>
      <c r="Z101" s="404">
        <v>2785.7467948717949</v>
      </c>
      <c r="AA101" s="404">
        <v>1650</v>
      </c>
      <c r="AB101" s="404" t="s">
        <v>141</v>
      </c>
      <c r="AC101" s="404" t="s">
        <v>141</v>
      </c>
      <c r="AD101" s="404" t="s">
        <v>141</v>
      </c>
    </row>
    <row r="102" spans="1:30" x14ac:dyDescent="0.35">
      <c r="A102" s="396">
        <v>6</v>
      </c>
      <c r="B102" s="396" t="s">
        <v>91</v>
      </c>
      <c r="C102" s="396">
        <v>6</v>
      </c>
      <c r="D102" s="396" t="s">
        <v>150</v>
      </c>
      <c r="E102" s="396" t="s">
        <v>363</v>
      </c>
      <c r="F102" s="396" t="s">
        <v>364</v>
      </c>
      <c r="G102" s="396" t="s">
        <v>91</v>
      </c>
      <c r="H102" s="396" t="s">
        <v>150</v>
      </c>
      <c r="I102" s="399">
        <v>0</v>
      </c>
      <c r="J102" s="399">
        <v>0</v>
      </c>
      <c r="K102" s="400">
        <v>0</v>
      </c>
      <c r="L102" s="400">
        <v>14</v>
      </c>
      <c r="M102" s="400">
        <v>0</v>
      </c>
      <c r="N102" s="400">
        <v>14</v>
      </c>
      <c r="O102" s="400" t="s">
        <v>141</v>
      </c>
      <c r="P102" s="400" t="s">
        <v>141</v>
      </c>
      <c r="Q102" s="400">
        <v>0</v>
      </c>
      <c r="R102" s="401">
        <v>0</v>
      </c>
      <c r="S102" s="402" t="s">
        <v>141</v>
      </c>
      <c r="T102" s="401" t="s">
        <v>141</v>
      </c>
      <c r="U102" s="402">
        <v>2</v>
      </c>
      <c r="V102" s="403">
        <v>0.14285714285714285</v>
      </c>
      <c r="W102" s="402">
        <v>2</v>
      </c>
      <c r="X102" s="404">
        <v>0</v>
      </c>
      <c r="Y102" s="404">
        <v>0</v>
      </c>
      <c r="Z102" s="404">
        <v>0</v>
      </c>
      <c r="AA102" s="404">
        <v>799</v>
      </c>
      <c r="AB102" s="404" t="s">
        <v>141</v>
      </c>
      <c r="AC102" s="404" t="s">
        <v>141</v>
      </c>
      <c r="AD102" s="404" t="s">
        <v>141</v>
      </c>
    </row>
    <row r="103" spans="1:30" x14ac:dyDescent="0.35">
      <c r="A103" s="396">
        <v>6</v>
      </c>
      <c r="B103" s="396" t="s">
        <v>91</v>
      </c>
      <c r="C103" s="396">
        <v>7</v>
      </c>
      <c r="D103" s="396" t="s">
        <v>168</v>
      </c>
      <c r="E103" s="396" t="s">
        <v>365</v>
      </c>
      <c r="F103" s="396" t="s">
        <v>366</v>
      </c>
      <c r="G103" s="396" t="s">
        <v>91</v>
      </c>
      <c r="H103" s="396" t="s">
        <v>168</v>
      </c>
      <c r="I103" s="399">
        <v>0</v>
      </c>
      <c r="J103" s="399">
        <v>1</v>
      </c>
      <c r="K103" s="400">
        <v>4</v>
      </c>
      <c r="L103" s="400">
        <v>12</v>
      </c>
      <c r="M103" s="400">
        <v>0</v>
      </c>
      <c r="N103" s="400">
        <v>17</v>
      </c>
      <c r="O103" s="400" t="s">
        <v>141</v>
      </c>
      <c r="P103" s="400" t="s">
        <v>141</v>
      </c>
      <c r="Q103" s="400">
        <v>1</v>
      </c>
      <c r="R103" s="401">
        <v>5.8823529411764705E-2</v>
      </c>
      <c r="S103" s="402" t="s">
        <v>141</v>
      </c>
      <c r="T103" s="401" t="s">
        <v>141</v>
      </c>
      <c r="U103" s="402">
        <v>0</v>
      </c>
      <c r="V103" s="403">
        <v>0</v>
      </c>
      <c r="W103" s="402">
        <v>0</v>
      </c>
      <c r="X103" s="404">
        <v>-988</v>
      </c>
      <c r="Y103" s="404">
        <v>2025</v>
      </c>
      <c r="Z103" s="404">
        <v>1036</v>
      </c>
      <c r="AA103" s="404">
        <v>2145</v>
      </c>
      <c r="AB103" s="404" t="s">
        <v>141</v>
      </c>
      <c r="AC103" s="404" t="s">
        <v>141</v>
      </c>
      <c r="AD103" s="404" t="s">
        <v>141</v>
      </c>
    </row>
    <row r="104" spans="1:30" x14ac:dyDescent="0.35">
      <c r="A104" s="396">
        <v>6</v>
      </c>
      <c r="B104" s="396" t="s">
        <v>91</v>
      </c>
      <c r="C104" s="396">
        <v>8</v>
      </c>
      <c r="D104" s="396" t="s">
        <v>11</v>
      </c>
      <c r="E104" s="396" t="s">
        <v>367</v>
      </c>
      <c r="F104" s="396" t="s">
        <v>368</v>
      </c>
      <c r="G104" s="396" t="s">
        <v>91</v>
      </c>
      <c r="H104" s="396" t="s">
        <v>11</v>
      </c>
      <c r="I104" s="399">
        <v>0</v>
      </c>
      <c r="J104" s="399">
        <v>0</v>
      </c>
      <c r="K104" s="400">
        <v>0</v>
      </c>
      <c r="L104" s="400">
        <v>6</v>
      </c>
      <c r="M104" s="400">
        <v>0</v>
      </c>
      <c r="N104" s="400">
        <v>6</v>
      </c>
      <c r="O104" s="400" t="s">
        <v>141</v>
      </c>
      <c r="P104" s="400" t="s">
        <v>141</v>
      </c>
      <c r="Q104" s="400">
        <v>0</v>
      </c>
      <c r="R104" s="401">
        <v>0</v>
      </c>
      <c r="S104" s="402" t="s">
        <v>141</v>
      </c>
      <c r="T104" s="401" t="s">
        <v>141</v>
      </c>
      <c r="U104" s="402">
        <v>1</v>
      </c>
      <c r="V104" s="403">
        <v>0.16666666666666666</v>
      </c>
      <c r="W104" s="402">
        <v>0</v>
      </c>
      <c r="X104" s="404">
        <v>0</v>
      </c>
      <c r="Y104" s="404">
        <v>0</v>
      </c>
      <c r="Z104" s="404">
        <v>0</v>
      </c>
      <c r="AA104" s="404">
        <v>0</v>
      </c>
      <c r="AB104" s="404" t="s">
        <v>141</v>
      </c>
      <c r="AC104" s="404" t="s">
        <v>141</v>
      </c>
      <c r="AD104" s="404" t="s">
        <v>141</v>
      </c>
    </row>
    <row r="105" spans="1:30" x14ac:dyDescent="0.35">
      <c r="A105" s="396">
        <v>6</v>
      </c>
      <c r="B105" s="396" t="s">
        <v>91</v>
      </c>
      <c r="C105" s="396">
        <v>9</v>
      </c>
      <c r="D105" s="396" t="s">
        <v>233</v>
      </c>
      <c r="E105" s="396" t="s">
        <v>369</v>
      </c>
      <c r="F105" s="396" t="s">
        <v>370</v>
      </c>
      <c r="G105" s="396" t="s">
        <v>91</v>
      </c>
      <c r="H105" s="396" t="s">
        <v>233</v>
      </c>
      <c r="I105" s="399">
        <v>0</v>
      </c>
      <c r="J105" s="399">
        <v>0</v>
      </c>
      <c r="K105" s="400">
        <v>0</v>
      </c>
      <c r="L105" s="400">
        <v>4</v>
      </c>
      <c r="M105" s="400">
        <v>0</v>
      </c>
      <c r="N105" s="400">
        <v>4</v>
      </c>
      <c r="O105" s="400" t="s">
        <v>141</v>
      </c>
      <c r="P105" s="400" t="s">
        <v>141</v>
      </c>
      <c r="Q105" s="400">
        <v>0</v>
      </c>
      <c r="R105" s="401">
        <v>0</v>
      </c>
      <c r="S105" s="402" t="s">
        <v>141</v>
      </c>
      <c r="T105" s="401" t="s">
        <v>141</v>
      </c>
      <c r="U105" s="402">
        <v>0</v>
      </c>
      <c r="V105" s="403">
        <v>0</v>
      </c>
      <c r="W105" s="402">
        <v>0</v>
      </c>
      <c r="X105" s="404">
        <v>0</v>
      </c>
      <c r="Y105" s="404">
        <v>0</v>
      </c>
      <c r="Z105" s="404">
        <v>0</v>
      </c>
      <c r="AA105" s="404">
        <v>10</v>
      </c>
      <c r="AB105" s="404" t="s">
        <v>141</v>
      </c>
      <c r="AC105" s="404" t="s">
        <v>141</v>
      </c>
      <c r="AD105" s="404" t="s">
        <v>141</v>
      </c>
    </row>
    <row r="106" spans="1:30" x14ac:dyDescent="0.35">
      <c r="A106" s="396">
        <v>6</v>
      </c>
      <c r="B106" s="396" t="s">
        <v>91</v>
      </c>
      <c r="C106" s="396">
        <v>10</v>
      </c>
      <c r="D106" s="396" t="s">
        <v>10</v>
      </c>
      <c r="E106" s="396" t="s">
        <v>371</v>
      </c>
      <c r="F106" s="396" t="s">
        <v>372</v>
      </c>
      <c r="G106" s="396" t="s">
        <v>91</v>
      </c>
      <c r="H106" s="396" t="s">
        <v>10</v>
      </c>
      <c r="I106" s="399">
        <v>0</v>
      </c>
      <c r="J106" s="399">
        <v>0</v>
      </c>
      <c r="K106" s="400">
        <v>27</v>
      </c>
      <c r="L106" s="400">
        <v>0</v>
      </c>
      <c r="M106" s="400">
        <v>0</v>
      </c>
      <c r="N106" s="400">
        <v>27</v>
      </c>
      <c r="O106" s="400" t="s">
        <v>141</v>
      </c>
      <c r="P106" s="400" t="s">
        <v>141</v>
      </c>
      <c r="Q106" s="400">
        <v>4</v>
      </c>
      <c r="R106" s="401">
        <v>0.14814814814814814</v>
      </c>
      <c r="S106" s="402" t="s">
        <v>141</v>
      </c>
      <c r="T106" s="401" t="s">
        <v>141</v>
      </c>
      <c r="U106" s="402">
        <v>5</v>
      </c>
      <c r="V106" s="403">
        <v>0.18518518518518517</v>
      </c>
      <c r="W106" s="402">
        <v>2</v>
      </c>
      <c r="X106" s="404">
        <v>185.25</v>
      </c>
      <c r="Y106" s="404">
        <v>224.75</v>
      </c>
      <c r="Z106" s="404">
        <v>410.25</v>
      </c>
      <c r="AA106" s="404">
        <v>1500</v>
      </c>
      <c r="AB106" s="404" t="s">
        <v>141</v>
      </c>
      <c r="AC106" s="404" t="s">
        <v>141</v>
      </c>
      <c r="AD106" s="404" t="s">
        <v>141</v>
      </c>
    </row>
    <row r="107" spans="1:30" x14ac:dyDescent="0.35">
      <c r="A107" s="396">
        <v>6</v>
      </c>
      <c r="B107" s="396" t="s">
        <v>91</v>
      </c>
      <c r="C107" s="396">
        <v>11</v>
      </c>
      <c r="D107" s="396" t="s">
        <v>373</v>
      </c>
      <c r="E107" s="396" t="s">
        <v>374</v>
      </c>
      <c r="F107" s="396" t="s">
        <v>375</v>
      </c>
      <c r="G107" s="396" t="s">
        <v>91</v>
      </c>
      <c r="H107" s="396" t="s">
        <v>373</v>
      </c>
      <c r="I107" s="399">
        <v>0</v>
      </c>
      <c r="J107" s="399">
        <v>0</v>
      </c>
      <c r="K107" s="400">
        <v>0</v>
      </c>
      <c r="L107" s="400">
        <v>1</v>
      </c>
      <c r="M107" s="400">
        <v>0</v>
      </c>
      <c r="N107" s="400">
        <v>1</v>
      </c>
      <c r="O107" s="400" t="s">
        <v>141</v>
      </c>
      <c r="P107" s="400" t="s">
        <v>141</v>
      </c>
      <c r="Q107" s="400">
        <v>0</v>
      </c>
      <c r="R107" s="401">
        <v>0</v>
      </c>
      <c r="S107" s="402" t="s">
        <v>141</v>
      </c>
      <c r="T107" s="401" t="s">
        <v>141</v>
      </c>
      <c r="U107" s="402">
        <v>0</v>
      </c>
      <c r="V107" s="403">
        <v>0</v>
      </c>
      <c r="W107" s="402">
        <v>0</v>
      </c>
      <c r="X107" s="404">
        <v>0</v>
      </c>
      <c r="Y107" s="404">
        <v>0</v>
      </c>
      <c r="Z107" s="404">
        <v>0</v>
      </c>
      <c r="AA107" s="404">
        <v>99</v>
      </c>
      <c r="AB107" s="404" t="s">
        <v>141</v>
      </c>
      <c r="AC107" s="404" t="s">
        <v>141</v>
      </c>
      <c r="AD107" s="404" t="s">
        <v>141</v>
      </c>
    </row>
    <row r="108" spans="1:30" x14ac:dyDescent="0.35">
      <c r="A108" s="396">
        <v>6</v>
      </c>
      <c r="B108" s="396" t="s">
        <v>91</v>
      </c>
      <c r="C108" s="396">
        <v>12</v>
      </c>
      <c r="D108" s="396" t="s">
        <v>376</v>
      </c>
      <c r="E108" s="396" t="s">
        <v>377</v>
      </c>
      <c r="F108" s="396" t="s">
        <v>378</v>
      </c>
      <c r="G108" s="396" t="s">
        <v>91</v>
      </c>
      <c r="H108" s="396" t="s">
        <v>376</v>
      </c>
      <c r="I108" s="399">
        <v>0</v>
      </c>
      <c r="J108" s="399">
        <v>0</v>
      </c>
      <c r="K108" s="400">
        <v>0</v>
      </c>
      <c r="L108" s="400">
        <v>1</v>
      </c>
      <c r="M108" s="400">
        <v>0</v>
      </c>
      <c r="N108" s="400">
        <v>1</v>
      </c>
      <c r="O108" s="400" t="s">
        <v>141</v>
      </c>
      <c r="P108" s="400" t="s">
        <v>141</v>
      </c>
      <c r="Q108" s="400">
        <v>0</v>
      </c>
      <c r="R108" s="401">
        <v>0</v>
      </c>
      <c r="S108" s="402" t="s">
        <v>141</v>
      </c>
      <c r="T108" s="401" t="s">
        <v>141</v>
      </c>
      <c r="U108" s="402">
        <v>0</v>
      </c>
      <c r="V108" s="403">
        <v>0</v>
      </c>
      <c r="W108" s="402">
        <v>0</v>
      </c>
      <c r="X108" s="404">
        <v>0</v>
      </c>
      <c r="Y108" s="404">
        <v>0</v>
      </c>
      <c r="Z108" s="404">
        <v>0</v>
      </c>
      <c r="AA108" s="404">
        <v>0</v>
      </c>
      <c r="AB108" s="404" t="s">
        <v>141</v>
      </c>
      <c r="AC108" s="404" t="s">
        <v>141</v>
      </c>
      <c r="AD108" s="404" t="s">
        <v>141</v>
      </c>
    </row>
    <row r="109" spans="1:30" x14ac:dyDescent="0.35">
      <c r="A109" s="396">
        <v>6</v>
      </c>
      <c r="B109" s="396" t="s">
        <v>91</v>
      </c>
      <c r="C109" s="396">
        <v>13</v>
      </c>
      <c r="D109" s="396" t="s">
        <v>13</v>
      </c>
      <c r="E109" s="396" t="s">
        <v>379</v>
      </c>
      <c r="F109" s="396" t="s">
        <v>380</v>
      </c>
      <c r="G109" s="396" t="s">
        <v>91</v>
      </c>
      <c r="H109" s="396" t="s">
        <v>13</v>
      </c>
      <c r="I109" s="399">
        <v>0</v>
      </c>
      <c r="J109" s="399">
        <v>2</v>
      </c>
      <c r="K109" s="400">
        <v>55</v>
      </c>
      <c r="L109" s="400">
        <v>0</v>
      </c>
      <c r="M109" s="400">
        <v>0</v>
      </c>
      <c r="N109" s="400">
        <v>57</v>
      </c>
      <c r="O109" s="400" t="s">
        <v>141</v>
      </c>
      <c r="P109" s="400" t="s">
        <v>141</v>
      </c>
      <c r="Q109" s="400">
        <v>8</v>
      </c>
      <c r="R109" s="401">
        <v>0.14035087719298245</v>
      </c>
      <c r="S109" s="402" t="s">
        <v>141</v>
      </c>
      <c r="T109" s="401" t="s">
        <v>141</v>
      </c>
      <c r="U109" s="402">
        <v>9</v>
      </c>
      <c r="V109" s="403">
        <v>0.15789473684210525</v>
      </c>
      <c r="W109" s="402">
        <v>8</v>
      </c>
      <c r="X109" s="404">
        <v>-737.125</v>
      </c>
      <c r="Y109" s="404">
        <v>822.5</v>
      </c>
      <c r="Z109" s="404">
        <v>85.75</v>
      </c>
      <c r="AA109" s="404">
        <v>750</v>
      </c>
      <c r="AB109" s="404" t="s">
        <v>141</v>
      </c>
      <c r="AC109" s="404" t="s">
        <v>141</v>
      </c>
      <c r="AD109" s="404" t="s">
        <v>141</v>
      </c>
    </row>
    <row r="110" spans="1:30" x14ac:dyDescent="0.35">
      <c r="A110" s="396">
        <v>6</v>
      </c>
      <c r="B110" s="396" t="s">
        <v>91</v>
      </c>
      <c r="C110" s="396">
        <v>14</v>
      </c>
      <c r="D110" s="396" t="s">
        <v>12</v>
      </c>
      <c r="E110" s="396" t="s">
        <v>381</v>
      </c>
      <c r="F110" s="396" t="s">
        <v>382</v>
      </c>
      <c r="G110" s="396" t="s">
        <v>91</v>
      </c>
      <c r="H110" s="396" t="s">
        <v>12</v>
      </c>
      <c r="I110" s="399">
        <v>1</v>
      </c>
      <c r="J110" s="399">
        <v>2</v>
      </c>
      <c r="K110" s="400">
        <v>38</v>
      </c>
      <c r="L110" s="400">
        <v>0</v>
      </c>
      <c r="M110" s="400">
        <v>0</v>
      </c>
      <c r="N110" s="400">
        <v>41</v>
      </c>
      <c r="O110" s="400" t="s">
        <v>141</v>
      </c>
      <c r="P110" s="400" t="s">
        <v>141</v>
      </c>
      <c r="Q110" s="400">
        <v>6</v>
      </c>
      <c r="R110" s="401">
        <v>0.14634146341463414</v>
      </c>
      <c r="S110" s="402" t="s">
        <v>141</v>
      </c>
      <c r="T110" s="401" t="s">
        <v>141</v>
      </c>
      <c r="U110" s="402">
        <v>5</v>
      </c>
      <c r="V110" s="403">
        <v>0.12195121951219512</v>
      </c>
      <c r="W110" s="402">
        <v>3</v>
      </c>
      <c r="X110" s="404">
        <v>-362</v>
      </c>
      <c r="Y110" s="404">
        <v>4018.25</v>
      </c>
      <c r="Z110" s="404">
        <v>3656.25</v>
      </c>
      <c r="AA110" s="404">
        <v>0</v>
      </c>
      <c r="AB110" s="404" t="s">
        <v>141</v>
      </c>
      <c r="AC110" s="404" t="s">
        <v>141</v>
      </c>
      <c r="AD110" s="404" t="s">
        <v>141</v>
      </c>
    </row>
    <row r="111" spans="1:30" x14ac:dyDescent="0.35">
      <c r="A111" s="396">
        <v>6</v>
      </c>
      <c r="B111" s="396" t="s">
        <v>91</v>
      </c>
      <c r="C111" s="396">
        <v>15</v>
      </c>
      <c r="D111" s="396" t="s">
        <v>160</v>
      </c>
      <c r="E111" s="396" t="s">
        <v>383</v>
      </c>
      <c r="F111" s="396" t="s">
        <v>384</v>
      </c>
      <c r="G111" s="396" t="s">
        <v>91</v>
      </c>
      <c r="H111" s="396" t="s">
        <v>160</v>
      </c>
      <c r="I111" s="399">
        <v>0</v>
      </c>
      <c r="J111" s="399">
        <v>0</v>
      </c>
      <c r="K111" s="400">
        <v>23</v>
      </c>
      <c r="L111" s="400">
        <v>0</v>
      </c>
      <c r="M111" s="400">
        <v>0</v>
      </c>
      <c r="N111" s="400">
        <v>23</v>
      </c>
      <c r="O111" s="400" t="s">
        <v>141</v>
      </c>
      <c r="P111" s="400" t="s">
        <v>141</v>
      </c>
      <c r="Q111" s="400">
        <v>7</v>
      </c>
      <c r="R111" s="401">
        <v>0.30434782608695654</v>
      </c>
      <c r="S111" s="402" t="s">
        <v>141</v>
      </c>
      <c r="T111" s="401" t="s">
        <v>141</v>
      </c>
      <c r="U111" s="402">
        <v>7</v>
      </c>
      <c r="V111" s="403">
        <v>0.30434782608695654</v>
      </c>
      <c r="W111" s="402">
        <v>6</v>
      </c>
      <c r="X111" s="404">
        <v>-1930.2857142857099</v>
      </c>
      <c r="Y111" s="404">
        <v>1179.8571428571399</v>
      </c>
      <c r="Z111" s="404">
        <v>-750.42857142857099</v>
      </c>
      <c r="AA111" s="404">
        <v>1500</v>
      </c>
      <c r="AB111" s="404" t="s">
        <v>141</v>
      </c>
      <c r="AC111" s="404" t="s">
        <v>141</v>
      </c>
      <c r="AD111" s="404" t="s">
        <v>141</v>
      </c>
    </row>
    <row r="112" spans="1:30" x14ac:dyDescent="0.35">
      <c r="A112" s="396">
        <v>6</v>
      </c>
      <c r="B112" s="396" t="s">
        <v>91</v>
      </c>
      <c r="C112" s="396">
        <v>16</v>
      </c>
      <c r="D112" s="396" t="s">
        <v>163</v>
      </c>
      <c r="E112" s="396" t="s">
        <v>385</v>
      </c>
      <c r="F112" s="396" t="s">
        <v>386</v>
      </c>
      <c r="G112" s="396" t="s">
        <v>91</v>
      </c>
      <c r="H112" s="396" t="s">
        <v>163</v>
      </c>
      <c r="I112" s="399">
        <v>0</v>
      </c>
      <c r="J112" s="399">
        <v>0</v>
      </c>
      <c r="K112" s="400">
        <v>17</v>
      </c>
      <c r="L112" s="400">
        <v>0</v>
      </c>
      <c r="M112" s="400">
        <v>0</v>
      </c>
      <c r="N112" s="400">
        <v>17</v>
      </c>
      <c r="O112" s="400" t="s">
        <v>141</v>
      </c>
      <c r="P112" s="400" t="s">
        <v>141</v>
      </c>
      <c r="Q112" s="400">
        <v>2</v>
      </c>
      <c r="R112" s="401">
        <v>0.11764705882352941</v>
      </c>
      <c r="S112" s="402" t="s">
        <v>141</v>
      </c>
      <c r="T112" s="401" t="s">
        <v>141</v>
      </c>
      <c r="U112" s="402">
        <v>4</v>
      </c>
      <c r="V112" s="403">
        <v>0.23529411764705882</v>
      </c>
      <c r="W112" s="402">
        <v>3</v>
      </c>
      <c r="X112" s="404">
        <v>-5329</v>
      </c>
      <c r="Y112" s="404">
        <v>3293</v>
      </c>
      <c r="Z112" s="404">
        <v>-2036.5</v>
      </c>
      <c r="AA112" s="404">
        <v>15007</v>
      </c>
      <c r="AB112" s="404" t="s">
        <v>141</v>
      </c>
      <c r="AC112" s="404" t="s">
        <v>141</v>
      </c>
      <c r="AD112" s="404" t="s">
        <v>141</v>
      </c>
    </row>
    <row r="113" spans="1:30" x14ac:dyDescent="0.35">
      <c r="A113" s="396">
        <v>6</v>
      </c>
      <c r="B113" s="396" t="s">
        <v>91</v>
      </c>
      <c r="C113" s="396">
        <v>17</v>
      </c>
      <c r="D113" s="396" t="s">
        <v>171</v>
      </c>
      <c r="E113" s="396" t="s">
        <v>387</v>
      </c>
      <c r="F113" s="396" t="s">
        <v>388</v>
      </c>
      <c r="G113" s="396" t="s">
        <v>91</v>
      </c>
      <c r="H113" s="396" t="s">
        <v>171</v>
      </c>
      <c r="I113" s="399">
        <v>0</v>
      </c>
      <c r="J113" s="399">
        <v>0</v>
      </c>
      <c r="K113" s="400">
        <v>11</v>
      </c>
      <c r="L113" s="400">
        <v>0</v>
      </c>
      <c r="M113" s="400">
        <v>0</v>
      </c>
      <c r="N113" s="400">
        <v>11</v>
      </c>
      <c r="O113" s="400" t="s">
        <v>141</v>
      </c>
      <c r="P113" s="400" t="s">
        <v>141</v>
      </c>
      <c r="Q113" s="400">
        <v>1</v>
      </c>
      <c r="R113" s="401">
        <v>9.0909090909090912E-2</v>
      </c>
      <c r="S113" s="402" t="s">
        <v>141</v>
      </c>
      <c r="T113" s="401" t="s">
        <v>141</v>
      </c>
      <c r="U113" s="402">
        <v>0</v>
      </c>
      <c r="V113" s="403">
        <v>0</v>
      </c>
      <c r="W113" s="402">
        <v>0</v>
      </c>
      <c r="X113" s="404">
        <v>-5940</v>
      </c>
      <c r="Y113" s="404">
        <v>750</v>
      </c>
      <c r="Z113" s="404">
        <v>-5190</v>
      </c>
      <c r="AA113" s="404">
        <v>250</v>
      </c>
      <c r="AB113" s="404" t="s">
        <v>141</v>
      </c>
      <c r="AC113" s="404" t="s">
        <v>141</v>
      </c>
      <c r="AD113" s="404" t="s">
        <v>141</v>
      </c>
    </row>
    <row r="114" spans="1:30" x14ac:dyDescent="0.35">
      <c r="A114" s="396">
        <v>6</v>
      </c>
      <c r="B114" s="396" t="s">
        <v>91</v>
      </c>
      <c r="C114" s="396">
        <v>18</v>
      </c>
      <c r="D114" s="396" t="s">
        <v>389</v>
      </c>
      <c r="E114" s="396" t="s">
        <v>390</v>
      </c>
      <c r="F114" s="396" t="s">
        <v>391</v>
      </c>
      <c r="G114" s="396" t="s">
        <v>91</v>
      </c>
      <c r="H114" s="396" t="s">
        <v>389</v>
      </c>
      <c r="I114" s="399">
        <v>0</v>
      </c>
      <c r="J114" s="399">
        <v>0</v>
      </c>
      <c r="K114" s="400">
        <v>1</v>
      </c>
      <c r="L114" s="400">
        <v>0</v>
      </c>
      <c r="M114" s="400">
        <v>0</v>
      </c>
      <c r="N114" s="400">
        <v>1</v>
      </c>
      <c r="O114" s="400" t="s">
        <v>141</v>
      </c>
      <c r="P114" s="400" t="s">
        <v>141</v>
      </c>
      <c r="Q114" s="400">
        <v>0</v>
      </c>
      <c r="R114" s="401">
        <v>0</v>
      </c>
      <c r="S114" s="402" t="s">
        <v>141</v>
      </c>
      <c r="T114" s="401" t="s">
        <v>141</v>
      </c>
      <c r="U114" s="402">
        <v>0</v>
      </c>
      <c r="V114" s="403">
        <v>0</v>
      </c>
      <c r="W114" s="402">
        <v>0</v>
      </c>
      <c r="X114" s="404">
        <v>0</v>
      </c>
      <c r="Y114" s="404">
        <v>0</v>
      </c>
      <c r="Z114" s="404">
        <v>0</v>
      </c>
      <c r="AA114" s="404">
        <v>649</v>
      </c>
      <c r="AB114" s="404" t="s">
        <v>141</v>
      </c>
      <c r="AC114" s="404" t="s">
        <v>141</v>
      </c>
      <c r="AD114" s="404" t="s">
        <v>141</v>
      </c>
    </row>
    <row r="115" spans="1:30" x14ac:dyDescent="0.35">
      <c r="A115" s="396">
        <v>6</v>
      </c>
      <c r="B115" s="396" t="s">
        <v>91</v>
      </c>
      <c r="C115" s="396">
        <v>19</v>
      </c>
      <c r="D115" s="396" t="s">
        <v>180</v>
      </c>
      <c r="E115" s="396" t="s">
        <v>392</v>
      </c>
      <c r="F115" s="396" t="s">
        <v>393</v>
      </c>
      <c r="G115" s="396" t="s">
        <v>91</v>
      </c>
      <c r="H115" s="396" t="s">
        <v>180</v>
      </c>
      <c r="I115" s="399">
        <v>3</v>
      </c>
      <c r="J115" s="399">
        <v>11</v>
      </c>
      <c r="K115" s="400">
        <v>0</v>
      </c>
      <c r="L115" s="400">
        <v>0</v>
      </c>
      <c r="M115" s="400">
        <v>0</v>
      </c>
      <c r="N115" s="400">
        <v>14</v>
      </c>
      <c r="O115" s="400" t="s">
        <v>141</v>
      </c>
      <c r="P115" s="400" t="s">
        <v>141</v>
      </c>
      <c r="Q115" s="400">
        <v>3</v>
      </c>
      <c r="R115" s="401">
        <v>0.21428571428571427</v>
      </c>
      <c r="S115" s="402" t="s">
        <v>141</v>
      </c>
      <c r="T115" s="401" t="s">
        <v>141</v>
      </c>
      <c r="U115" s="402">
        <v>5</v>
      </c>
      <c r="V115" s="403">
        <v>0.35714285714285715</v>
      </c>
      <c r="W115" s="402">
        <v>1</v>
      </c>
      <c r="X115" s="404">
        <v>-1283</v>
      </c>
      <c r="Y115" s="404">
        <v>1093.3333333333301</v>
      </c>
      <c r="Z115" s="404">
        <v>-189.666666666666</v>
      </c>
      <c r="AA115" s="404">
        <v>0</v>
      </c>
      <c r="AB115" s="404" t="s">
        <v>141</v>
      </c>
      <c r="AC115" s="404" t="s">
        <v>141</v>
      </c>
      <c r="AD115" s="404" t="s">
        <v>141</v>
      </c>
    </row>
    <row r="116" spans="1:30" x14ac:dyDescent="0.35">
      <c r="A116" s="396">
        <v>6</v>
      </c>
      <c r="B116" s="396" t="s">
        <v>91</v>
      </c>
      <c r="C116" s="396">
        <v>20</v>
      </c>
      <c r="D116" s="396" t="s">
        <v>177</v>
      </c>
      <c r="E116" s="396" t="s">
        <v>394</v>
      </c>
      <c r="F116" s="396" t="s">
        <v>395</v>
      </c>
      <c r="G116" s="396" t="s">
        <v>91</v>
      </c>
      <c r="H116" s="396" t="s">
        <v>177</v>
      </c>
      <c r="I116" s="399">
        <v>78</v>
      </c>
      <c r="J116" s="399">
        <v>6</v>
      </c>
      <c r="K116" s="400">
        <v>0</v>
      </c>
      <c r="L116" s="400">
        <v>0</v>
      </c>
      <c r="M116" s="400">
        <v>0</v>
      </c>
      <c r="N116" s="400">
        <v>84</v>
      </c>
      <c r="O116" s="400" t="s">
        <v>141</v>
      </c>
      <c r="P116" s="400" t="s">
        <v>141</v>
      </c>
      <c r="Q116" s="400">
        <v>15</v>
      </c>
      <c r="R116" s="401">
        <v>0.17857142857142858</v>
      </c>
      <c r="S116" s="402" t="s">
        <v>141</v>
      </c>
      <c r="T116" s="401" t="s">
        <v>141</v>
      </c>
      <c r="U116" s="402">
        <v>14</v>
      </c>
      <c r="V116" s="403">
        <v>0.16666666666666666</v>
      </c>
      <c r="W116" s="402">
        <v>8</v>
      </c>
      <c r="X116" s="404">
        <v>-407.933333333333</v>
      </c>
      <c r="Y116" s="404">
        <v>1345.6666666666599</v>
      </c>
      <c r="Z116" s="404">
        <v>937.66666666666595</v>
      </c>
      <c r="AA116" s="404">
        <v>0</v>
      </c>
      <c r="AB116" s="404" t="s">
        <v>141</v>
      </c>
      <c r="AC116" s="404" t="s">
        <v>141</v>
      </c>
      <c r="AD116" s="404" t="s">
        <v>141</v>
      </c>
    </row>
    <row r="117" spans="1:30" x14ac:dyDescent="0.35">
      <c r="A117" s="396">
        <v>7</v>
      </c>
      <c r="B117" s="396" t="s">
        <v>127</v>
      </c>
      <c r="C117" s="396">
        <v>1</v>
      </c>
      <c r="D117" s="396" t="s">
        <v>168</v>
      </c>
      <c r="E117" s="396" t="s">
        <v>396</v>
      </c>
      <c r="F117" s="396" t="s">
        <v>397</v>
      </c>
      <c r="G117" s="396" t="s">
        <v>127</v>
      </c>
      <c r="H117" s="396" t="s">
        <v>168</v>
      </c>
      <c r="I117" s="399">
        <v>2</v>
      </c>
      <c r="J117" s="399">
        <v>2</v>
      </c>
      <c r="K117" s="400">
        <v>13</v>
      </c>
      <c r="L117" s="400">
        <v>106</v>
      </c>
      <c r="M117" s="400">
        <v>0</v>
      </c>
      <c r="N117" s="400">
        <v>123</v>
      </c>
      <c r="O117" s="400" t="s">
        <v>141</v>
      </c>
      <c r="P117" s="400" t="s">
        <v>141</v>
      </c>
      <c r="Q117" s="400">
        <v>5</v>
      </c>
      <c r="R117" s="401">
        <v>4.065040650406504E-2</v>
      </c>
      <c r="S117" s="402" t="s">
        <v>141</v>
      </c>
      <c r="T117" s="401" t="s">
        <v>141</v>
      </c>
      <c r="U117" s="402">
        <v>7</v>
      </c>
      <c r="V117" s="403">
        <v>5.6910569105691054E-2</v>
      </c>
      <c r="W117" s="402">
        <v>4</v>
      </c>
      <c r="X117" s="404">
        <v>-11273</v>
      </c>
      <c r="Y117" s="404">
        <v>2530</v>
      </c>
      <c r="Z117" s="404">
        <v>-8742.6666666666606</v>
      </c>
      <c r="AA117" s="404">
        <v>0</v>
      </c>
      <c r="AB117" s="404" t="s">
        <v>141</v>
      </c>
      <c r="AC117" s="404" t="s">
        <v>141</v>
      </c>
      <c r="AD117" s="404" t="s">
        <v>141</v>
      </c>
    </row>
    <row r="118" spans="1:30" x14ac:dyDescent="0.35">
      <c r="A118" s="396">
        <v>7</v>
      </c>
      <c r="B118" s="396" t="s">
        <v>127</v>
      </c>
      <c r="C118" s="396">
        <v>2</v>
      </c>
      <c r="D118" s="396" t="s">
        <v>144</v>
      </c>
      <c r="E118" s="396" t="s">
        <v>398</v>
      </c>
      <c r="F118" s="396" t="s">
        <v>399</v>
      </c>
      <c r="G118" s="396" t="s">
        <v>127</v>
      </c>
      <c r="H118" s="396" t="s">
        <v>144</v>
      </c>
      <c r="I118" s="399">
        <v>13</v>
      </c>
      <c r="J118" s="399">
        <v>17</v>
      </c>
      <c r="K118" s="400">
        <v>0</v>
      </c>
      <c r="L118" s="400">
        <v>90</v>
      </c>
      <c r="M118" s="400">
        <v>0</v>
      </c>
      <c r="N118" s="400">
        <v>120</v>
      </c>
      <c r="O118" s="400" t="s">
        <v>141</v>
      </c>
      <c r="P118" s="400" t="s">
        <v>141</v>
      </c>
      <c r="Q118" s="400">
        <v>18</v>
      </c>
      <c r="R118" s="401">
        <v>0.15</v>
      </c>
      <c r="S118" s="402" t="s">
        <v>141</v>
      </c>
      <c r="T118" s="401" t="s">
        <v>141</v>
      </c>
      <c r="U118" s="402">
        <v>21</v>
      </c>
      <c r="V118" s="403">
        <v>0.17499999999999999</v>
      </c>
      <c r="W118" s="402">
        <v>15</v>
      </c>
      <c r="X118" s="404">
        <v>-9200.4095238095106</v>
      </c>
      <c r="Y118" s="404">
        <v>4293.4761904761799</v>
      </c>
      <c r="Z118" s="404">
        <v>-4906.3761904761832</v>
      </c>
      <c r="AA118" s="404">
        <v>2100</v>
      </c>
      <c r="AB118" s="404" t="s">
        <v>141</v>
      </c>
      <c r="AC118" s="404" t="s">
        <v>141</v>
      </c>
      <c r="AD118" s="404" t="s">
        <v>141</v>
      </c>
    </row>
    <row r="119" spans="1:30" x14ac:dyDescent="0.35">
      <c r="A119" s="396">
        <v>7</v>
      </c>
      <c r="B119" s="396" t="s">
        <v>127</v>
      </c>
      <c r="C119" s="396">
        <v>3</v>
      </c>
      <c r="D119" s="396" t="s">
        <v>150</v>
      </c>
      <c r="E119" s="396" t="s">
        <v>400</v>
      </c>
      <c r="F119" s="396" t="s">
        <v>401</v>
      </c>
      <c r="G119" s="396" t="s">
        <v>127</v>
      </c>
      <c r="H119" s="396" t="s">
        <v>150</v>
      </c>
      <c r="I119" s="399">
        <v>0</v>
      </c>
      <c r="J119" s="399">
        <v>0</v>
      </c>
      <c r="K119" s="400">
        <v>0</v>
      </c>
      <c r="L119" s="400">
        <v>35</v>
      </c>
      <c r="M119" s="400">
        <v>0</v>
      </c>
      <c r="N119" s="400">
        <v>35</v>
      </c>
      <c r="O119" s="400" t="s">
        <v>141</v>
      </c>
      <c r="P119" s="400" t="s">
        <v>141</v>
      </c>
      <c r="Q119" s="400">
        <v>1</v>
      </c>
      <c r="R119" s="401">
        <v>2.8571428571428571E-2</v>
      </c>
      <c r="S119" s="402" t="s">
        <v>141</v>
      </c>
      <c r="T119" s="401" t="s">
        <v>141</v>
      </c>
      <c r="U119" s="402">
        <v>2</v>
      </c>
      <c r="V119" s="403">
        <v>5.7142857142857141E-2</v>
      </c>
      <c r="W119" s="402">
        <v>2</v>
      </c>
      <c r="X119" s="404">
        <v>-3727</v>
      </c>
      <c r="Y119" s="404">
        <v>1525</v>
      </c>
      <c r="Z119" s="404">
        <v>-2202</v>
      </c>
      <c r="AA119" s="404">
        <v>0</v>
      </c>
      <c r="AB119" s="404" t="s">
        <v>141</v>
      </c>
      <c r="AC119" s="404" t="s">
        <v>141</v>
      </c>
      <c r="AD119" s="404" t="s">
        <v>141</v>
      </c>
    </row>
    <row r="120" spans="1:30" x14ac:dyDescent="0.35">
      <c r="A120" s="396">
        <v>7</v>
      </c>
      <c r="B120" s="396" t="s">
        <v>127</v>
      </c>
      <c r="C120" s="396">
        <v>4</v>
      </c>
      <c r="D120" s="396" t="s">
        <v>138</v>
      </c>
      <c r="E120" s="396" t="s">
        <v>402</v>
      </c>
      <c r="F120" s="396" t="s">
        <v>403</v>
      </c>
      <c r="G120" s="396" t="s">
        <v>127</v>
      </c>
      <c r="H120" s="396" t="s">
        <v>138</v>
      </c>
      <c r="I120" s="399">
        <v>0</v>
      </c>
      <c r="J120" s="399">
        <v>0</v>
      </c>
      <c r="K120" s="400">
        <v>0</v>
      </c>
      <c r="L120" s="400">
        <v>34</v>
      </c>
      <c r="M120" s="400">
        <v>0</v>
      </c>
      <c r="N120" s="400">
        <v>34</v>
      </c>
      <c r="O120" s="400" t="s">
        <v>141</v>
      </c>
      <c r="P120" s="400" t="s">
        <v>141</v>
      </c>
      <c r="Q120" s="400">
        <v>3</v>
      </c>
      <c r="R120" s="401">
        <v>8.8235294117647065E-2</v>
      </c>
      <c r="S120" s="402" t="s">
        <v>141</v>
      </c>
      <c r="T120" s="401" t="s">
        <v>141</v>
      </c>
      <c r="U120" s="402">
        <v>13</v>
      </c>
      <c r="V120" s="403">
        <v>0.38235294117647056</v>
      </c>
      <c r="W120" s="402">
        <v>12</v>
      </c>
      <c r="X120" s="404">
        <v>-3140.3333333333298</v>
      </c>
      <c r="Y120" s="404">
        <v>1182.6666666666599</v>
      </c>
      <c r="Z120" s="404">
        <v>-1957.3333333333301</v>
      </c>
      <c r="AA120" s="404">
        <v>0</v>
      </c>
      <c r="AB120" s="404" t="s">
        <v>141</v>
      </c>
      <c r="AC120" s="404" t="s">
        <v>141</v>
      </c>
      <c r="AD120" s="404" t="s">
        <v>141</v>
      </c>
    </row>
    <row r="121" spans="1:30" x14ac:dyDescent="0.35">
      <c r="A121" s="396">
        <v>7</v>
      </c>
      <c r="B121" s="396" t="s">
        <v>127</v>
      </c>
      <c r="C121" s="396">
        <v>5</v>
      </c>
      <c r="D121" s="396" t="s">
        <v>11</v>
      </c>
      <c r="E121" s="396" t="s">
        <v>404</v>
      </c>
      <c r="F121" s="396" t="s">
        <v>405</v>
      </c>
      <c r="G121" s="396" t="s">
        <v>127</v>
      </c>
      <c r="H121" s="396" t="s">
        <v>11</v>
      </c>
      <c r="I121" s="399">
        <v>0</v>
      </c>
      <c r="J121" s="399">
        <v>0</v>
      </c>
      <c r="K121" s="400">
        <v>2</v>
      </c>
      <c r="L121" s="400">
        <v>31</v>
      </c>
      <c r="M121" s="400">
        <v>0</v>
      </c>
      <c r="N121" s="400">
        <v>33</v>
      </c>
      <c r="O121" s="400" t="s">
        <v>141</v>
      </c>
      <c r="P121" s="400" t="s">
        <v>141</v>
      </c>
      <c r="Q121" s="400">
        <v>0</v>
      </c>
      <c r="R121" s="401">
        <v>0</v>
      </c>
      <c r="S121" s="402" t="s">
        <v>141</v>
      </c>
      <c r="T121" s="401" t="s">
        <v>141</v>
      </c>
      <c r="U121" s="402">
        <v>0</v>
      </c>
      <c r="V121" s="403">
        <v>0</v>
      </c>
      <c r="W121" s="402">
        <v>0</v>
      </c>
      <c r="X121" s="404">
        <v>0</v>
      </c>
      <c r="Y121" s="404">
        <v>0</v>
      </c>
      <c r="Z121" s="404">
        <v>0</v>
      </c>
      <c r="AA121" s="404">
        <v>0</v>
      </c>
      <c r="AB121" s="404" t="s">
        <v>141</v>
      </c>
      <c r="AC121" s="404" t="s">
        <v>141</v>
      </c>
      <c r="AD121" s="404" t="s">
        <v>141</v>
      </c>
    </row>
    <row r="122" spans="1:30" x14ac:dyDescent="0.35">
      <c r="A122" s="396">
        <v>7</v>
      </c>
      <c r="B122" s="396" t="s">
        <v>127</v>
      </c>
      <c r="C122" s="396">
        <v>6</v>
      </c>
      <c r="D122" s="396" t="s">
        <v>233</v>
      </c>
      <c r="E122" s="396" t="s">
        <v>406</v>
      </c>
      <c r="F122" s="396" t="s">
        <v>407</v>
      </c>
      <c r="G122" s="396" t="s">
        <v>127</v>
      </c>
      <c r="H122" s="396" t="s">
        <v>233</v>
      </c>
      <c r="I122" s="399">
        <v>0</v>
      </c>
      <c r="J122" s="399">
        <v>0</v>
      </c>
      <c r="K122" s="400">
        <v>0</v>
      </c>
      <c r="L122" s="400">
        <v>8</v>
      </c>
      <c r="M122" s="400">
        <v>0</v>
      </c>
      <c r="N122" s="400">
        <v>8</v>
      </c>
      <c r="O122" s="400" t="s">
        <v>141</v>
      </c>
      <c r="P122" s="400" t="s">
        <v>141</v>
      </c>
      <c r="Q122" s="400">
        <v>0</v>
      </c>
      <c r="R122" s="401">
        <v>0</v>
      </c>
      <c r="S122" s="402" t="s">
        <v>141</v>
      </c>
      <c r="T122" s="401" t="s">
        <v>141</v>
      </c>
      <c r="U122" s="402">
        <v>0</v>
      </c>
      <c r="V122" s="403">
        <v>0</v>
      </c>
      <c r="W122" s="402">
        <v>0</v>
      </c>
      <c r="X122" s="404">
        <v>0</v>
      </c>
      <c r="Y122" s="404">
        <v>0</v>
      </c>
      <c r="Z122" s="404">
        <v>0</v>
      </c>
      <c r="AA122" s="404">
        <v>10</v>
      </c>
      <c r="AB122" s="404" t="s">
        <v>141</v>
      </c>
      <c r="AC122" s="404" t="s">
        <v>141</v>
      </c>
      <c r="AD122" s="404" t="s">
        <v>141</v>
      </c>
    </row>
    <row r="123" spans="1:30" x14ac:dyDescent="0.35">
      <c r="A123" s="396">
        <v>7</v>
      </c>
      <c r="B123" s="396" t="s">
        <v>127</v>
      </c>
      <c r="C123" s="396">
        <v>7</v>
      </c>
      <c r="D123" s="396" t="s">
        <v>244</v>
      </c>
      <c r="E123" s="396" t="s">
        <v>408</v>
      </c>
      <c r="F123" s="396" t="s">
        <v>409</v>
      </c>
      <c r="G123" s="396" t="s">
        <v>127</v>
      </c>
      <c r="H123" s="396" t="s">
        <v>244</v>
      </c>
      <c r="I123" s="399">
        <v>0</v>
      </c>
      <c r="J123" s="399">
        <v>0</v>
      </c>
      <c r="K123" s="400">
        <v>47</v>
      </c>
      <c r="L123" s="400">
        <v>7</v>
      </c>
      <c r="M123" s="400">
        <v>0</v>
      </c>
      <c r="N123" s="400">
        <v>54</v>
      </c>
      <c r="O123" s="400" t="s">
        <v>141</v>
      </c>
      <c r="P123" s="400" t="s">
        <v>141</v>
      </c>
      <c r="Q123" s="400">
        <v>3</v>
      </c>
      <c r="R123" s="401">
        <v>5.5555555555555552E-2</v>
      </c>
      <c r="S123" s="402" t="s">
        <v>141</v>
      </c>
      <c r="T123" s="401" t="s">
        <v>141</v>
      </c>
      <c r="U123" s="402">
        <v>10</v>
      </c>
      <c r="V123" s="403">
        <v>0.18518518518518517</v>
      </c>
      <c r="W123" s="402">
        <v>7</v>
      </c>
      <c r="X123" s="404">
        <v>-3210.3333333333298</v>
      </c>
      <c r="Y123" s="404">
        <v>75</v>
      </c>
      <c r="Z123" s="404">
        <v>-3135.3333333333298</v>
      </c>
      <c r="AA123" s="404">
        <v>1500</v>
      </c>
      <c r="AB123" s="404" t="s">
        <v>141</v>
      </c>
      <c r="AC123" s="404" t="s">
        <v>141</v>
      </c>
      <c r="AD123" s="404" t="s">
        <v>141</v>
      </c>
    </row>
    <row r="124" spans="1:30" x14ac:dyDescent="0.35">
      <c r="A124" s="396">
        <v>7</v>
      </c>
      <c r="B124" s="396" t="s">
        <v>127</v>
      </c>
      <c r="C124" s="396">
        <v>8</v>
      </c>
      <c r="D124" s="396" t="s">
        <v>153</v>
      </c>
      <c r="E124" s="396" t="s">
        <v>410</v>
      </c>
      <c r="F124" s="396" t="s">
        <v>411</v>
      </c>
      <c r="G124" s="396" t="s">
        <v>127</v>
      </c>
      <c r="H124" s="396" t="s">
        <v>153</v>
      </c>
      <c r="I124" s="399">
        <v>36</v>
      </c>
      <c r="J124" s="399">
        <v>45</v>
      </c>
      <c r="K124" s="400">
        <v>100</v>
      </c>
      <c r="L124" s="400">
        <v>3</v>
      </c>
      <c r="M124" s="400">
        <v>0</v>
      </c>
      <c r="N124" s="400">
        <v>184</v>
      </c>
      <c r="O124" s="400" t="s">
        <v>141</v>
      </c>
      <c r="P124" s="400" t="s">
        <v>141</v>
      </c>
      <c r="Q124" s="400">
        <v>40</v>
      </c>
      <c r="R124" s="401">
        <v>0.21739130434782608</v>
      </c>
      <c r="S124" s="402" t="s">
        <v>141</v>
      </c>
      <c r="T124" s="401" t="s">
        <v>141</v>
      </c>
      <c r="U124" s="402">
        <v>62</v>
      </c>
      <c r="V124" s="403">
        <v>0.33695652173913043</v>
      </c>
      <c r="W124" s="402">
        <v>41</v>
      </c>
      <c r="X124" s="404">
        <v>-8317.8095238095011</v>
      </c>
      <c r="Y124" s="404">
        <v>5316.7619047619</v>
      </c>
      <c r="Z124" s="404">
        <v>-3000.7047619047544</v>
      </c>
      <c r="AA124" s="404">
        <v>0</v>
      </c>
      <c r="AB124" s="404" t="s">
        <v>141</v>
      </c>
      <c r="AC124" s="404" t="s">
        <v>141</v>
      </c>
      <c r="AD124" s="404" t="s">
        <v>141</v>
      </c>
    </row>
    <row r="125" spans="1:30" x14ac:dyDescent="0.35">
      <c r="A125" s="396">
        <v>7</v>
      </c>
      <c r="B125" s="396" t="s">
        <v>127</v>
      </c>
      <c r="C125" s="396">
        <v>9</v>
      </c>
      <c r="D125" s="396" t="s">
        <v>328</v>
      </c>
      <c r="E125" s="396" t="s">
        <v>412</v>
      </c>
      <c r="F125" s="396" t="s">
        <v>413</v>
      </c>
      <c r="G125" s="396" t="s">
        <v>127</v>
      </c>
      <c r="H125" s="396" t="s">
        <v>328</v>
      </c>
      <c r="I125" s="399">
        <v>0</v>
      </c>
      <c r="J125" s="399">
        <v>0</v>
      </c>
      <c r="K125" s="400">
        <v>0</v>
      </c>
      <c r="L125" s="400">
        <v>1</v>
      </c>
      <c r="M125" s="400">
        <v>0</v>
      </c>
      <c r="N125" s="400">
        <v>1</v>
      </c>
      <c r="O125" s="400" t="s">
        <v>141</v>
      </c>
      <c r="P125" s="400" t="s">
        <v>141</v>
      </c>
      <c r="Q125" s="400">
        <v>0</v>
      </c>
      <c r="R125" s="401">
        <v>0</v>
      </c>
      <c r="S125" s="402" t="s">
        <v>141</v>
      </c>
      <c r="T125" s="401" t="s">
        <v>141</v>
      </c>
      <c r="U125" s="402">
        <v>0</v>
      </c>
      <c r="V125" s="403">
        <v>0</v>
      </c>
      <c r="W125" s="402">
        <v>0</v>
      </c>
      <c r="X125" s="404">
        <v>0</v>
      </c>
      <c r="Y125" s="404">
        <v>0</v>
      </c>
      <c r="Z125" s="404">
        <v>0</v>
      </c>
      <c r="AA125" s="404">
        <v>750</v>
      </c>
      <c r="AB125" s="404" t="s">
        <v>141</v>
      </c>
      <c r="AC125" s="404" t="s">
        <v>141</v>
      </c>
      <c r="AD125" s="404" t="s">
        <v>141</v>
      </c>
    </row>
    <row r="126" spans="1:30" x14ac:dyDescent="0.35">
      <c r="A126" s="396">
        <v>7</v>
      </c>
      <c r="B126" s="396" t="s">
        <v>127</v>
      </c>
      <c r="C126" s="396">
        <v>10</v>
      </c>
      <c r="D126" s="396" t="s">
        <v>414</v>
      </c>
      <c r="E126" s="396" t="s">
        <v>415</v>
      </c>
      <c r="F126" s="396" t="s">
        <v>416</v>
      </c>
      <c r="G126" s="396" t="s">
        <v>127</v>
      </c>
      <c r="H126" s="396" t="s">
        <v>414</v>
      </c>
      <c r="I126" s="399">
        <v>0</v>
      </c>
      <c r="J126" s="399">
        <v>0</v>
      </c>
      <c r="K126" s="400">
        <v>0</v>
      </c>
      <c r="L126" s="400">
        <v>1</v>
      </c>
      <c r="M126" s="400">
        <v>0</v>
      </c>
      <c r="N126" s="400">
        <v>1</v>
      </c>
      <c r="O126" s="400" t="s">
        <v>141</v>
      </c>
      <c r="P126" s="400" t="s">
        <v>141</v>
      </c>
      <c r="Q126" s="400">
        <v>0</v>
      </c>
      <c r="R126" s="401">
        <v>0</v>
      </c>
      <c r="S126" s="402" t="s">
        <v>141</v>
      </c>
      <c r="T126" s="401" t="s">
        <v>141</v>
      </c>
      <c r="U126" s="402">
        <v>1</v>
      </c>
      <c r="V126" s="403">
        <v>1</v>
      </c>
      <c r="W126" s="402">
        <v>0</v>
      </c>
      <c r="X126" s="404">
        <v>0</v>
      </c>
      <c r="Y126" s="404">
        <v>0</v>
      </c>
      <c r="Z126" s="404">
        <v>0</v>
      </c>
      <c r="AA126" s="404">
        <v>0</v>
      </c>
      <c r="AB126" s="404" t="s">
        <v>141</v>
      </c>
      <c r="AC126" s="404" t="s">
        <v>141</v>
      </c>
      <c r="AD126" s="404" t="s">
        <v>141</v>
      </c>
    </row>
    <row r="127" spans="1:30" x14ac:dyDescent="0.35">
      <c r="A127" s="396">
        <v>7</v>
      </c>
      <c r="B127" s="396" t="s">
        <v>127</v>
      </c>
      <c r="C127" s="396">
        <v>11</v>
      </c>
      <c r="D127" s="396" t="s">
        <v>417</v>
      </c>
      <c r="E127" s="396" t="s">
        <v>418</v>
      </c>
      <c r="F127" s="396" t="s">
        <v>419</v>
      </c>
      <c r="G127" s="396" t="s">
        <v>127</v>
      </c>
      <c r="H127" s="396" t="s">
        <v>417</v>
      </c>
      <c r="I127" s="399">
        <v>0</v>
      </c>
      <c r="J127" s="399">
        <v>0</v>
      </c>
      <c r="K127" s="400">
        <v>0</v>
      </c>
      <c r="L127" s="400">
        <v>1</v>
      </c>
      <c r="M127" s="400">
        <v>0</v>
      </c>
      <c r="N127" s="400">
        <v>1</v>
      </c>
      <c r="O127" s="400" t="s">
        <v>141</v>
      </c>
      <c r="P127" s="400" t="s">
        <v>141</v>
      </c>
      <c r="Q127" s="400">
        <v>0</v>
      </c>
      <c r="R127" s="401">
        <v>0</v>
      </c>
      <c r="S127" s="402" t="s">
        <v>141</v>
      </c>
      <c r="T127" s="401" t="s">
        <v>141</v>
      </c>
      <c r="U127" s="402">
        <v>1</v>
      </c>
      <c r="V127" s="403">
        <v>1</v>
      </c>
      <c r="W127" s="402">
        <v>1</v>
      </c>
      <c r="X127" s="404">
        <v>0</v>
      </c>
      <c r="Y127" s="404">
        <v>0</v>
      </c>
      <c r="Z127" s="404">
        <v>0</v>
      </c>
      <c r="AA127" s="404">
        <v>2000</v>
      </c>
      <c r="AB127" s="404" t="s">
        <v>141</v>
      </c>
      <c r="AC127" s="404" t="s">
        <v>141</v>
      </c>
      <c r="AD127" s="404" t="s">
        <v>141</v>
      </c>
    </row>
    <row r="128" spans="1:30" x14ac:dyDescent="0.35">
      <c r="A128" s="396">
        <v>7</v>
      </c>
      <c r="B128" s="396" t="s">
        <v>127</v>
      </c>
      <c r="C128" s="396">
        <v>12</v>
      </c>
      <c r="D128" s="396" t="s">
        <v>420</v>
      </c>
      <c r="E128" s="396" t="s">
        <v>421</v>
      </c>
      <c r="F128" s="396" t="s">
        <v>422</v>
      </c>
      <c r="G128" s="396" t="s">
        <v>127</v>
      </c>
      <c r="H128" s="396" t="s">
        <v>420</v>
      </c>
      <c r="I128" s="399">
        <v>0</v>
      </c>
      <c r="J128" s="399">
        <v>0</v>
      </c>
      <c r="K128" s="400">
        <v>0</v>
      </c>
      <c r="L128" s="400">
        <v>1</v>
      </c>
      <c r="M128" s="400">
        <v>0</v>
      </c>
      <c r="N128" s="400">
        <v>1</v>
      </c>
      <c r="O128" s="400" t="s">
        <v>141</v>
      </c>
      <c r="P128" s="400" t="s">
        <v>141</v>
      </c>
      <c r="Q128" s="400">
        <v>0</v>
      </c>
      <c r="R128" s="401">
        <v>0</v>
      </c>
      <c r="S128" s="402" t="s">
        <v>141</v>
      </c>
      <c r="T128" s="401" t="s">
        <v>141</v>
      </c>
      <c r="U128" s="402">
        <v>0</v>
      </c>
      <c r="V128" s="403">
        <v>0</v>
      </c>
      <c r="W128" s="402">
        <v>0</v>
      </c>
      <c r="X128" s="404">
        <v>0</v>
      </c>
      <c r="Y128" s="404">
        <v>0</v>
      </c>
      <c r="Z128" s="404">
        <v>0</v>
      </c>
      <c r="AA128" s="404">
        <v>19597</v>
      </c>
      <c r="AB128" s="404" t="s">
        <v>141</v>
      </c>
      <c r="AC128" s="404" t="s">
        <v>141</v>
      </c>
      <c r="AD128" s="404" t="s">
        <v>141</v>
      </c>
    </row>
    <row r="129" spans="1:30" x14ac:dyDescent="0.35">
      <c r="A129" s="396">
        <v>7</v>
      </c>
      <c r="B129" s="396" t="s">
        <v>127</v>
      </c>
      <c r="C129" s="396">
        <v>13</v>
      </c>
      <c r="D129" s="396" t="s">
        <v>12</v>
      </c>
      <c r="E129" s="396" t="s">
        <v>423</v>
      </c>
      <c r="F129" s="396" t="s">
        <v>424</v>
      </c>
      <c r="G129" s="396" t="s">
        <v>127</v>
      </c>
      <c r="H129" s="396" t="s">
        <v>12</v>
      </c>
      <c r="I129" s="399">
        <v>0</v>
      </c>
      <c r="J129" s="399">
        <v>2</v>
      </c>
      <c r="K129" s="400">
        <v>58</v>
      </c>
      <c r="L129" s="400">
        <v>0</v>
      </c>
      <c r="M129" s="400">
        <v>0</v>
      </c>
      <c r="N129" s="400">
        <v>60</v>
      </c>
      <c r="O129" s="400" t="s">
        <v>141</v>
      </c>
      <c r="P129" s="400" t="s">
        <v>141</v>
      </c>
      <c r="Q129" s="400">
        <v>4</v>
      </c>
      <c r="R129" s="401">
        <v>6.6666666666666666E-2</v>
      </c>
      <c r="S129" s="402" t="s">
        <v>141</v>
      </c>
      <c r="T129" s="401" t="s">
        <v>141</v>
      </c>
      <c r="U129" s="402">
        <v>10</v>
      </c>
      <c r="V129" s="403">
        <v>0.16666666666666666</v>
      </c>
      <c r="W129" s="402">
        <v>4</v>
      </c>
      <c r="X129" s="404">
        <v>-199.25</v>
      </c>
      <c r="Y129" s="404">
        <v>1064.5</v>
      </c>
      <c r="Z129" s="404">
        <v>864.75</v>
      </c>
      <c r="AA129" s="404">
        <v>86</v>
      </c>
      <c r="AB129" s="404" t="s">
        <v>141</v>
      </c>
      <c r="AC129" s="404" t="s">
        <v>141</v>
      </c>
      <c r="AD129" s="404" t="s">
        <v>141</v>
      </c>
    </row>
    <row r="130" spans="1:30" x14ac:dyDescent="0.35">
      <c r="A130" s="396">
        <v>7</v>
      </c>
      <c r="B130" s="396" t="s">
        <v>127</v>
      </c>
      <c r="C130" s="396">
        <v>14</v>
      </c>
      <c r="D130" s="396" t="s">
        <v>13</v>
      </c>
      <c r="E130" s="396" t="s">
        <v>425</v>
      </c>
      <c r="F130" s="396" t="s">
        <v>426</v>
      </c>
      <c r="G130" s="396" t="s">
        <v>127</v>
      </c>
      <c r="H130" s="396" t="s">
        <v>13</v>
      </c>
      <c r="I130" s="399">
        <v>0</v>
      </c>
      <c r="J130" s="399">
        <v>0</v>
      </c>
      <c r="K130" s="400">
        <v>45</v>
      </c>
      <c r="L130" s="400">
        <v>0</v>
      </c>
      <c r="M130" s="400">
        <v>0</v>
      </c>
      <c r="N130" s="400">
        <v>45</v>
      </c>
      <c r="O130" s="400" t="s">
        <v>141</v>
      </c>
      <c r="P130" s="400" t="s">
        <v>141</v>
      </c>
      <c r="Q130" s="400">
        <v>6</v>
      </c>
      <c r="R130" s="401">
        <v>0.13333333333333333</v>
      </c>
      <c r="S130" s="402" t="s">
        <v>141</v>
      </c>
      <c r="T130" s="401" t="s">
        <v>141</v>
      </c>
      <c r="U130" s="402">
        <v>9</v>
      </c>
      <c r="V130" s="403">
        <v>0.2</v>
      </c>
      <c r="W130" s="402">
        <v>6</v>
      </c>
      <c r="X130" s="404">
        <v>-1278.6666666666599</v>
      </c>
      <c r="Y130" s="404">
        <v>1341.1666666666599</v>
      </c>
      <c r="Z130" s="404">
        <v>62.5</v>
      </c>
      <c r="AA130" s="404">
        <v>666</v>
      </c>
      <c r="AB130" s="404" t="s">
        <v>141</v>
      </c>
      <c r="AC130" s="404" t="s">
        <v>141</v>
      </c>
      <c r="AD130" s="404" t="s">
        <v>141</v>
      </c>
    </row>
    <row r="131" spans="1:30" x14ac:dyDescent="0.35">
      <c r="A131" s="396">
        <v>7</v>
      </c>
      <c r="B131" s="396" t="s">
        <v>127</v>
      </c>
      <c r="C131" s="396">
        <v>15</v>
      </c>
      <c r="D131" s="396" t="s">
        <v>427</v>
      </c>
      <c r="E131" s="396" t="s">
        <v>428</v>
      </c>
      <c r="F131" s="396" t="s">
        <v>429</v>
      </c>
      <c r="G131" s="396" t="s">
        <v>127</v>
      </c>
      <c r="H131" s="396" t="s">
        <v>427</v>
      </c>
      <c r="I131" s="399">
        <v>0</v>
      </c>
      <c r="J131" s="399">
        <v>0</v>
      </c>
      <c r="K131" s="400">
        <v>32</v>
      </c>
      <c r="L131" s="400">
        <v>0</v>
      </c>
      <c r="M131" s="400">
        <v>0</v>
      </c>
      <c r="N131" s="400">
        <v>32</v>
      </c>
      <c r="O131" s="400" t="s">
        <v>141</v>
      </c>
      <c r="P131" s="400" t="s">
        <v>141</v>
      </c>
      <c r="Q131" s="400">
        <v>0</v>
      </c>
      <c r="R131" s="401">
        <v>0</v>
      </c>
      <c r="S131" s="402" t="s">
        <v>141</v>
      </c>
      <c r="T131" s="401" t="s">
        <v>141</v>
      </c>
      <c r="U131" s="402">
        <v>7</v>
      </c>
      <c r="V131" s="403">
        <v>0.21875</v>
      </c>
      <c r="W131" s="402">
        <v>2</v>
      </c>
      <c r="X131" s="404">
        <v>0</v>
      </c>
      <c r="Y131" s="404">
        <v>0</v>
      </c>
      <c r="Z131" s="404">
        <v>0</v>
      </c>
      <c r="AA131" s="404">
        <v>0</v>
      </c>
      <c r="AB131" s="404" t="s">
        <v>141</v>
      </c>
      <c r="AC131" s="404" t="s">
        <v>141</v>
      </c>
      <c r="AD131" s="404" t="s">
        <v>141</v>
      </c>
    </row>
    <row r="132" spans="1:30" x14ac:dyDescent="0.35">
      <c r="A132" s="396">
        <v>7</v>
      </c>
      <c r="B132" s="396" t="s">
        <v>127</v>
      </c>
      <c r="C132" s="396">
        <v>16</v>
      </c>
      <c r="D132" s="396" t="s">
        <v>171</v>
      </c>
      <c r="E132" s="396" t="s">
        <v>430</v>
      </c>
      <c r="F132" s="396" t="s">
        <v>431</v>
      </c>
      <c r="G132" s="396" t="s">
        <v>127</v>
      </c>
      <c r="H132" s="396" t="s">
        <v>171</v>
      </c>
      <c r="I132" s="399">
        <v>0</v>
      </c>
      <c r="J132" s="399">
        <v>0</v>
      </c>
      <c r="K132" s="400">
        <v>28</v>
      </c>
      <c r="L132" s="400">
        <v>0</v>
      </c>
      <c r="M132" s="400">
        <v>0</v>
      </c>
      <c r="N132" s="400">
        <v>28</v>
      </c>
      <c r="O132" s="400" t="s">
        <v>141</v>
      </c>
      <c r="P132" s="400" t="s">
        <v>141</v>
      </c>
      <c r="Q132" s="400">
        <v>3</v>
      </c>
      <c r="R132" s="401">
        <v>0.10714285714285714</v>
      </c>
      <c r="S132" s="402" t="s">
        <v>141</v>
      </c>
      <c r="T132" s="401" t="s">
        <v>141</v>
      </c>
      <c r="U132" s="402">
        <v>5</v>
      </c>
      <c r="V132" s="403">
        <v>0.17857142857142858</v>
      </c>
      <c r="W132" s="402">
        <v>3</v>
      </c>
      <c r="X132" s="404">
        <v>-2821.3333333333298</v>
      </c>
      <c r="Y132" s="404">
        <v>122.333333333333</v>
      </c>
      <c r="Z132" s="404">
        <v>-2699</v>
      </c>
      <c r="AA132" s="404">
        <v>500</v>
      </c>
      <c r="AB132" s="404" t="s">
        <v>141</v>
      </c>
      <c r="AC132" s="404" t="s">
        <v>141</v>
      </c>
      <c r="AD132" s="404" t="s">
        <v>141</v>
      </c>
    </row>
    <row r="133" spans="1:30" x14ac:dyDescent="0.35">
      <c r="A133" s="396">
        <v>7</v>
      </c>
      <c r="B133" s="396" t="s">
        <v>127</v>
      </c>
      <c r="C133" s="396">
        <v>17</v>
      </c>
      <c r="D133" s="396" t="s">
        <v>160</v>
      </c>
      <c r="E133" s="396" t="s">
        <v>432</v>
      </c>
      <c r="F133" s="396" t="s">
        <v>433</v>
      </c>
      <c r="G133" s="396" t="s">
        <v>127</v>
      </c>
      <c r="H133" s="396" t="s">
        <v>160</v>
      </c>
      <c r="I133" s="399">
        <v>0</v>
      </c>
      <c r="J133" s="399">
        <v>0</v>
      </c>
      <c r="K133" s="400">
        <v>21</v>
      </c>
      <c r="L133" s="400">
        <v>0</v>
      </c>
      <c r="M133" s="400">
        <v>0</v>
      </c>
      <c r="N133" s="400">
        <v>21</v>
      </c>
      <c r="O133" s="400" t="s">
        <v>141</v>
      </c>
      <c r="P133" s="400" t="s">
        <v>141</v>
      </c>
      <c r="Q133" s="400">
        <v>3</v>
      </c>
      <c r="R133" s="401">
        <v>0.14285714285714285</v>
      </c>
      <c r="S133" s="402" t="s">
        <v>141</v>
      </c>
      <c r="T133" s="401" t="s">
        <v>141</v>
      </c>
      <c r="U133" s="402">
        <v>4</v>
      </c>
      <c r="V133" s="403">
        <v>0.19047619047619047</v>
      </c>
      <c r="W133" s="402">
        <v>3</v>
      </c>
      <c r="X133" s="404">
        <v>-3505</v>
      </c>
      <c r="Y133" s="404">
        <v>646</v>
      </c>
      <c r="Z133" s="404">
        <v>-2859</v>
      </c>
      <c r="AA133" s="404">
        <v>0</v>
      </c>
      <c r="AB133" s="404" t="s">
        <v>141</v>
      </c>
      <c r="AC133" s="404" t="s">
        <v>141</v>
      </c>
      <c r="AD133" s="404" t="s">
        <v>141</v>
      </c>
    </row>
    <row r="134" spans="1:30" x14ac:dyDescent="0.35">
      <c r="A134" s="396">
        <v>7</v>
      </c>
      <c r="B134" s="396" t="s">
        <v>127</v>
      </c>
      <c r="C134" s="396">
        <v>18</v>
      </c>
      <c r="D134" s="396" t="s">
        <v>202</v>
      </c>
      <c r="E134" s="396" t="s">
        <v>434</v>
      </c>
      <c r="F134" s="396" t="s">
        <v>435</v>
      </c>
      <c r="G134" s="396" t="s">
        <v>127</v>
      </c>
      <c r="H134" s="396" t="s">
        <v>202</v>
      </c>
      <c r="I134" s="399">
        <v>0</v>
      </c>
      <c r="J134" s="399">
        <v>0</v>
      </c>
      <c r="K134" s="400">
        <v>9</v>
      </c>
      <c r="L134" s="400">
        <v>0</v>
      </c>
      <c r="M134" s="400">
        <v>0</v>
      </c>
      <c r="N134" s="400">
        <v>9</v>
      </c>
      <c r="O134" s="400" t="s">
        <v>141</v>
      </c>
      <c r="P134" s="400" t="s">
        <v>141</v>
      </c>
      <c r="Q134" s="400">
        <v>0</v>
      </c>
      <c r="R134" s="401">
        <v>0</v>
      </c>
      <c r="S134" s="402" t="s">
        <v>141</v>
      </c>
      <c r="T134" s="401" t="s">
        <v>141</v>
      </c>
      <c r="U134" s="402">
        <v>2</v>
      </c>
      <c r="V134" s="403">
        <v>0.22222222222222221</v>
      </c>
      <c r="W134" s="402">
        <v>1</v>
      </c>
      <c r="X134" s="404">
        <v>0</v>
      </c>
      <c r="Y134" s="404">
        <v>0</v>
      </c>
      <c r="Z134" s="404">
        <v>0</v>
      </c>
      <c r="AA134" s="404">
        <v>0</v>
      </c>
      <c r="AB134" s="404" t="s">
        <v>141</v>
      </c>
      <c r="AC134" s="404" t="s">
        <v>141</v>
      </c>
      <c r="AD134" s="404" t="s">
        <v>141</v>
      </c>
    </row>
    <row r="135" spans="1:30" x14ac:dyDescent="0.35">
      <c r="A135" s="396">
        <v>7</v>
      </c>
      <c r="B135" s="396" t="s">
        <v>127</v>
      </c>
      <c r="C135" s="396">
        <v>19</v>
      </c>
      <c r="D135" s="396" t="s">
        <v>10</v>
      </c>
      <c r="E135" s="396" t="s">
        <v>436</v>
      </c>
      <c r="F135" s="396" t="s">
        <v>437</v>
      </c>
      <c r="G135" s="396" t="s">
        <v>127</v>
      </c>
      <c r="H135" s="396" t="s">
        <v>10</v>
      </c>
      <c r="I135" s="399">
        <v>14</v>
      </c>
      <c r="J135" s="399">
        <v>2</v>
      </c>
      <c r="K135" s="400">
        <v>3</v>
      </c>
      <c r="L135" s="400">
        <v>0</v>
      </c>
      <c r="M135" s="400">
        <v>0</v>
      </c>
      <c r="N135" s="400">
        <v>19</v>
      </c>
      <c r="O135" s="400" t="s">
        <v>141</v>
      </c>
      <c r="P135" s="400" t="s">
        <v>141</v>
      </c>
      <c r="Q135" s="400">
        <v>4</v>
      </c>
      <c r="R135" s="401">
        <v>0.21052631578947367</v>
      </c>
      <c r="S135" s="402" t="s">
        <v>141</v>
      </c>
      <c r="T135" s="401" t="s">
        <v>141</v>
      </c>
      <c r="U135" s="402">
        <v>1</v>
      </c>
      <c r="V135" s="403">
        <v>5.2631578947368418E-2</v>
      </c>
      <c r="W135" s="402">
        <v>0</v>
      </c>
      <c r="X135" s="404">
        <v>-2634</v>
      </c>
      <c r="Y135" s="404">
        <v>3843</v>
      </c>
      <c r="Z135" s="404">
        <v>1208</v>
      </c>
      <c r="AA135" s="404">
        <v>0</v>
      </c>
      <c r="AB135" s="404" t="s">
        <v>141</v>
      </c>
      <c r="AC135" s="404" t="s">
        <v>141</v>
      </c>
      <c r="AD135" s="404" t="s">
        <v>141</v>
      </c>
    </row>
    <row r="136" spans="1:30" x14ac:dyDescent="0.35">
      <c r="A136" s="396">
        <v>7</v>
      </c>
      <c r="B136" s="396" t="s">
        <v>127</v>
      </c>
      <c r="C136" s="396">
        <v>20</v>
      </c>
      <c r="D136" s="396" t="s">
        <v>307</v>
      </c>
      <c r="E136" s="396" t="s">
        <v>438</v>
      </c>
      <c r="F136" s="396" t="s">
        <v>439</v>
      </c>
      <c r="G136" s="396" t="s">
        <v>127</v>
      </c>
      <c r="H136" s="396" t="s">
        <v>307</v>
      </c>
      <c r="I136" s="399">
        <v>0</v>
      </c>
      <c r="J136" s="399">
        <v>0</v>
      </c>
      <c r="K136" s="400">
        <v>1</v>
      </c>
      <c r="L136" s="400">
        <v>0</v>
      </c>
      <c r="M136" s="400">
        <v>0</v>
      </c>
      <c r="N136" s="400">
        <v>1</v>
      </c>
      <c r="O136" s="400" t="s">
        <v>141</v>
      </c>
      <c r="P136" s="400" t="s">
        <v>141</v>
      </c>
      <c r="Q136" s="400">
        <v>0</v>
      </c>
      <c r="R136" s="401">
        <v>0</v>
      </c>
      <c r="S136" s="402" t="s">
        <v>141</v>
      </c>
      <c r="T136" s="401" t="s">
        <v>141</v>
      </c>
      <c r="U136" s="402">
        <v>0</v>
      </c>
      <c r="V136" s="403">
        <v>0</v>
      </c>
      <c r="W136" s="402">
        <v>0</v>
      </c>
      <c r="X136" s="404">
        <v>0</v>
      </c>
      <c r="Y136" s="404">
        <v>0</v>
      </c>
      <c r="Z136" s="404">
        <v>0</v>
      </c>
      <c r="AA136" s="404">
        <v>0</v>
      </c>
      <c r="AB136" s="404" t="s">
        <v>141</v>
      </c>
      <c r="AC136" s="404" t="s">
        <v>141</v>
      </c>
      <c r="AD136" s="404" t="s">
        <v>141</v>
      </c>
    </row>
    <row r="137" spans="1:30" x14ac:dyDescent="0.35">
      <c r="A137" s="396">
        <v>7</v>
      </c>
      <c r="B137" s="396" t="s">
        <v>127</v>
      </c>
      <c r="C137" s="396">
        <v>21</v>
      </c>
      <c r="D137" s="396" t="s">
        <v>440</v>
      </c>
      <c r="E137" s="396" t="s">
        <v>441</v>
      </c>
      <c r="F137" s="396" t="s">
        <v>442</v>
      </c>
      <c r="G137" s="396" t="s">
        <v>127</v>
      </c>
      <c r="H137" s="396" t="s">
        <v>440</v>
      </c>
      <c r="I137" s="399">
        <v>0</v>
      </c>
      <c r="J137" s="399">
        <v>0</v>
      </c>
      <c r="K137" s="400">
        <v>1</v>
      </c>
      <c r="L137" s="400">
        <v>0</v>
      </c>
      <c r="M137" s="400">
        <v>0</v>
      </c>
      <c r="N137" s="400">
        <v>1</v>
      </c>
      <c r="O137" s="400" t="s">
        <v>141</v>
      </c>
      <c r="P137" s="400" t="s">
        <v>141</v>
      </c>
      <c r="Q137" s="400">
        <v>1</v>
      </c>
      <c r="R137" s="401">
        <v>1</v>
      </c>
      <c r="S137" s="402" t="s">
        <v>141</v>
      </c>
      <c r="T137" s="401" t="s">
        <v>141</v>
      </c>
      <c r="U137" s="402">
        <v>1</v>
      </c>
      <c r="V137" s="403">
        <v>1</v>
      </c>
      <c r="W137" s="402">
        <v>1</v>
      </c>
      <c r="X137" s="404">
        <v>-3354</v>
      </c>
      <c r="Y137" s="404">
        <v>500</v>
      </c>
      <c r="Z137" s="404">
        <v>-2854</v>
      </c>
      <c r="AA137" s="404">
        <v>0</v>
      </c>
      <c r="AB137" s="404" t="s">
        <v>141</v>
      </c>
      <c r="AC137" s="404" t="s">
        <v>141</v>
      </c>
      <c r="AD137" s="404" t="s">
        <v>141</v>
      </c>
    </row>
    <row r="138" spans="1:30" x14ac:dyDescent="0.35">
      <c r="A138" s="396">
        <v>7</v>
      </c>
      <c r="B138" s="396" t="s">
        <v>127</v>
      </c>
      <c r="C138" s="396">
        <v>22</v>
      </c>
      <c r="D138" s="396" t="s">
        <v>443</v>
      </c>
      <c r="E138" s="396" t="s">
        <v>444</v>
      </c>
      <c r="F138" s="396" t="s">
        <v>445</v>
      </c>
      <c r="G138" s="396" t="s">
        <v>127</v>
      </c>
      <c r="H138" s="396" t="s">
        <v>443</v>
      </c>
      <c r="I138" s="399">
        <v>0</v>
      </c>
      <c r="J138" s="399">
        <v>0</v>
      </c>
      <c r="K138" s="400">
        <v>1</v>
      </c>
      <c r="L138" s="400">
        <v>0</v>
      </c>
      <c r="M138" s="400">
        <v>0</v>
      </c>
      <c r="N138" s="400">
        <v>1</v>
      </c>
      <c r="O138" s="400" t="s">
        <v>141</v>
      </c>
      <c r="P138" s="400" t="s">
        <v>141</v>
      </c>
      <c r="Q138" s="400">
        <v>0</v>
      </c>
      <c r="R138" s="401">
        <v>0</v>
      </c>
      <c r="S138" s="402" t="s">
        <v>141</v>
      </c>
      <c r="T138" s="401" t="s">
        <v>141</v>
      </c>
      <c r="U138" s="402">
        <v>1</v>
      </c>
      <c r="V138" s="403">
        <v>1</v>
      </c>
      <c r="W138" s="402">
        <v>0</v>
      </c>
      <c r="X138" s="404">
        <v>0</v>
      </c>
      <c r="Y138" s="404">
        <v>0</v>
      </c>
      <c r="Z138" s="404">
        <v>0</v>
      </c>
      <c r="AA138" s="404">
        <v>0</v>
      </c>
      <c r="AB138" s="404" t="s">
        <v>141</v>
      </c>
      <c r="AC138" s="404" t="s">
        <v>141</v>
      </c>
      <c r="AD138" s="404" t="s">
        <v>141</v>
      </c>
    </row>
    <row r="139" spans="1:30" x14ac:dyDescent="0.35">
      <c r="A139" s="396">
        <v>7</v>
      </c>
      <c r="B139" s="396" t="s">
        <v>127</v>
      </c>
      <c r="C139" s="396">
        <v>23</v>
      </c>
      <c r="D139" s="396" t="s">
        <v>446</v>
      </c>
      <c r="E139" s="396" t="s">
        <v>447</v>
      </c>
      <c r="F139" s="396" t="s">
        <v>448</v>
      </c>
      <c r="G139" s="396" t="s">
        <v>127</v>
      </c>
      <c r="H139" s="396" t="s">
        <v>446</v>
      </c>
      <c r="I139" s="399">
        <v>0</v>
      </c>
      <c r="J139" s="399">
        <v>0</v>
      </c>
      <c r="K139" s="400">
        <v>1</v>
      </c>
      <c r="L139" s="400">
        <v>0</v>
      </c>
      <c r="M139" s="400">
        <v>0</v>
      </c>
      <c r="N139" s="400">
        <v>1</v>
      </c>
      <c r="O139" s="400" t="s">
        <v>141</v>
      </c>
      <c r="P139" s="400" t="s">
        <v>141</v>
      </c>
      <c r="Q139" s="400">
        <v>0</v>
      </c>
      <c r="R139" s="401">
        <v>0</v>
      </c>
      <c r="S139" s="402" t="s">
        <v>141</v>
      </c>
      <c r="T139" s="401" t="s">
        <v>141</v>
      </c>
      <c r="U139" s="402">
        <v>0</v>
      </c>
      <c r="V139" s="403">
        <v>0</v>
      </c>
      <c r="W139" s="402">
        <v>0</v>
      </c>
      <c r="X139" s="404">
        <v>0</v>
      </c>
      <c r="Y139" s="404">
        <v>0</v>
      </c>
      <c r="Z139" s="404">
        <v>0</v>
      </c>
      <c r="AA139" s="404">
        <v>0</v>
      </c>
      <c r="AB139" s="404" t="s">
        <v>141</v>
      </c>
      <c r="AC139" s="404" t="s">
        <v>141</v>
      </c>
      <c r="AD139" s="404" t="s">
        <v>141</v>
      </c>
    </row>
    <row r="140" spans="1:30" x14ac:dyDescent="0.35">
      <c r="A140" s="396">
        <v>7</v>
      </c>
      <c r="B140" s="396" t="s">
        <v>127</v>
      </c>
      <c r="C140" s="396">
        <v>24</v>
      </c>
      <c r="D140" s="396" t="s">
        <v>449</v>
      </c>
      <c r="E140" s="396" t="s">
        <v>450</v>
      </c>
      <c r="F140" s="396" t="s">
        <v>451</v>
      </c>
      <c r="G140" s="396" t="s">
        <v>127</v>
      </c>
      <c r="H140" s="396" t="s">
        <v>449</v>
      </c>
      <c r="I140" s="399">
        <v>0</v>
      </c>
      <c r="J140" s="399">
        <v>0</v>
      </c>
      <c r="K140" s="400">
        <v>1</v>
      </c>
      <c r="L140" s="400">
        <v>0</v>
      </c>
      <c r="M140" s="400">
        <v>0</v>
      </c>
      <c r="N140" s="400">
        <v>1</v>
      </c>
      <c r="O140" s="400" t="s">
        <v>141</v>
      </c>
      <c r="P140" s="400" t="s">
        <v>141</v>
      </c>
      <c r="Q140" s="400">
        <v>0</v>
      </c>
      <c r="R140" s="401">
        <v>0</v>
      </c>
      <c r="S140" s="402" t="s">
        <v>141</v>
      </c>
      <c r="T140" s="401" t="s">
        <v>141</v>
      </c>
      <c r="U140" s="402">
        <v>0</v>
      </c>
      <c r="V140" s="403">
        <v>0</v>
      </c>
      <c r="W140" s="402">
        <v>0</v>
      </c>
      <c r="X140" s="404">
        <v>0</v>
      </c>
      <c r="Y140" s="404">
        <v>0</v>
      </c>
      <c r="Z140" s="404">
        <v>0</v>
      </c>
      <c r="AA140" s="404">
        <v>0</v>
      </c>
      <c r="AB140" s="404" t="s">
        <v>141</v>
      </c>
      <c r="AC140" s="404" t="s">
        <v>141</v>
      </c>
      <c r="AD140" s="404" t="s">
        <v>141</v>
      </c>
    </row>
    <row r="141" spans="1:30" x14ac:dyDescent="0.35">
      <c r="A141" s="396">
        <v>7</v>
      </c>
      <c r="B141" s="396" t="s">
        <v>127</v>
      </c>
      <c r="C141" s="396">
        <v>25</v>
      </c>
      <c r="D141" s="396" t="s">
        <v>452</v>
      </c>
      <c r="E141" s="396" t="s">
        <v>453</v>
      </c>
      <c r="F141" s="396" t="s">
        <v>454</v>
      </c>
      <c r="G141" s="396" t="s">
        <v>127</v>
      </c>
      <c r="H141" s="396" t="s">
        <v>452</v>
      </c>
      <c r="I141" s="399">
        <v>0</v>
      </c>
      <c r="J141" s="399">
        <v>0</v>
      </c>
      <c r="K141" s="400">
        <v>1</v>
      </c>
      <c r="L141" s="400">
        <v>0</v>
      </c>
      <c r="M141" s="400">
        <v>0</v>
      </c>
      <c r="N141" s="400">
        <v>1</v>
      </c>
      <c r="O141" s="400" t="s">
        <v>141</v>
      </c>
      <c r="P141" s="400" t="s">
        <v>141</v>
      </c>
      <c r="Q141" s="400">
        <v>0</v>
      </c>
      <c r="R141" s="401">
        <v>0</v>
      </c>
      <c r="S141" s="402" t="s">
        <v>141</v>
      </c>
      <c r="T141" s="401" t="s">
        <v>141</v>
      </c>
      <c r="U141" s="402">
        <v>0</v>
      </c>
      <c r="V141" s="403">
        <v>0</v>
      </c>
      <c r="W141" s="402">
        <v>0</v>
      </c>
      <c r="X141" s="404">
        <v>0</v>
      </c>
      <c r="Y141" s="404">
        <v>0</v>
      </c>
      <c r="Z141" s="404">
        <v>0</v>
      </c>
      <c r="AA141" s="404">
        <v>0</v>
      </c>
      <c r="AB141" s="404" t="s">
        <v>141</v>
      </c>
      <c r="AC141" s="404" t="s">
        <v>141</v>
      </c>
      <c r="AD141" s="404" t="s">
        <v>141</v>
      </c>
    </row>
    <row r="142" spans="1:30" x14ac:dyDescent="0.35">
      <c r="A142" s="396">
        <v>7</v>
      </c>
      <c r="B142" s="396" t="s">
        <v>127</v>
      </c>
      <c r="C142" s="396">
        <v>26</v>
      </c>
      <c r="D142" s="396" t="s">
        <v>177</v>
      </c>
      <c r="E142" s="396" t="s">
        <v>455</v>
      </c>
      <c r="F142" s="396" t="s">
        <v>456</v>
      </c>
      <c r="G142" s="396" t="s">
        <v>127</v>
      </c>
      <c r="H142" s="396" t="s">
        <v>177</v>
      </c>
      <c r="I142" s="399">
        <v>124</v>
      </c>
      <c r="J142" s="399">
        <v>64</v>
      </c>
      <c r="K142" s="400">
        <v>0</v>
      </c>
      <c r="L142" s="400">
        <v>0</v>
      </c>
      <c r="M142" s="400">
        <v>0</v>
      </c>
      <c r="N142" s="400">
        <v>188</v>
      </c>
      <c r="O142" s="400" t="s">
        <v>141</v>
      </c>
      <c r="P142" s="400" t="s">
        <v>141</v>
      </c>
      <c r="Q142" s="400">
        <v>43</v>
      </c>
      <c r="R142" s="401">
        <v>0.22872340425531915</v>
      </c>
      <c r="S142" s="402" t="s">
        <v>141</v>
      </c>
      <c r="T142" s="401" t="s">
        <v>141</v>
      </c>
      <c r="U142" s="402">
        <v>59</v>
      </c>
      <c r="V142" s="403">
        <v>0.31382978723404253</v>
      </c>
      <c r="W142" s="402">
        <v>41</v>
      </c>
      <c r="X142" s="404">
        <v>-3933.4120370370301</v>
      </c>
      <c r="Y142" s="404">
        <v>2713.4768518518499</v>
      </c>
      <c r="Z142" s="404">
        <v>-1219.648148148148</v>
      </c>
      <c r="AA142" s="404">
        <v>0</v>
      </c>
      <c r="AB142" s="404" t="s">
        <v>141</v>
      </c>
      <c r="AC142" s="404" t="s">
        <v>141</v>
      </c>
      <c r="AD142" s="404" t="s">
        <v>141</v>
      </c>
    </row>
    <row r="143" spans="1:30" x14ac:dyDescent="0.35">
      <c r="A143" s="396">
        <v>7</v>
      </c>
      <c r="B143" s="396" t="s">
        <v>127</v>
      </c>
      <c r="C143" s="396">
        <v>27</v>
      </c>
      <c r="D143" s="396" t="s">
        <v>180</v>
      </c>
      <c r="E143" s="396" t="s">
        <v>457</v>
      </c>
      <c r="F143" s="396" t="s">
        <v>458</v>
      </c>
      <c r="G143" s="396" t="s">
        <v>127</v>
      </c>
      <c r="H143" s="396" t="s">
        <v>180</v>
      </c>
      <c r="I143" s="399">
        <v>20</v>
      </c>
      <c r="J143" s="399">
        <v>51</v>
      </c>
      <c r="K143" s="400">
        <v>0</v>
      </c>
      <c r="L143" s="400">
        <v>0</v>
      </c>
      <c r="M143" s="400">
        <v>0</v>
      </c>
      <c r="N143" s="400">
        <v>71</v>
      </c>
      <c r="O143" s="400" t="s">
        <v>141</v>
      </c>
      <c r="P143" s="400" t="s">
        <v>141</v>
      </c>
      <c r="Q143" s="400">
        <v>8</v>
      </c>
      <c r="R143" s="401">
        <v>0.11267605633802817</v>
      </c>
      <c r="S143" s="402" t="s">
        <v>141</v>
      </c>
      <c r="T143" s="401" t="s">
        <v>141</v>
      </c>
      <c r="U143" s="402">
        <v>6</v>
      </c>
      <c r="V143" s="403">
        <v>8.4507042253521125E-2</v>
      </c>
      <c r="W143" s="402">
        <v>3</v>
      </c>
      <c r="X143" s="404">
        <v>549.73333333334017</v>
      </c>
      <c r="Y143" s="404">
        <v>2671</v>
      </c>
      <c r="Z143" s="404">
        <v>3220.7333333333399</v>
      </c>
      <c r="AA143" s="404">
        <v>0</v>
      </c>
      <c r="AB143" s="404" t="s">
        <v>141</v>
      </c>
      <c r="AC143" s="404" t="s">
        <v>141</v>
      </c>
      <c r="AD143" s="404" t="s">
        <v>141</v>
      </c>
    </row>
    <row r="144" spans="1:30" x14ac:dyDescent="0.35">
      <c r="A144" s="396">
        <v>7</v>
      </c>
      <c r="B144" s="396" t="s">
        <v>127</v>
      </c>
      <c r="C144" s="396">
        <v>28</v>
      </c>
      <c r="D144" s="396" t="s">
        <v>261</v>
      </c>
      <c r="E144" s="396" t="s">
        <v>459</v>
      </c>
      <c r="F144" s="396" t="s">
        <v>460</v>
      </c>
      <c r="G144" s="396" t="s">
        <v>127</v>
      </c>
      <c r="H144" s="396" t="s">
        <v>261</v>
      </c>
      <c r="I144" s="399">
        <v>2</v>
      </c>
      <c r="J144" s="399">
        <v>0</v>
      </c>
      <c r="K144" s="400">
        <v>0</v>
      </c>
      <c r="L144" s="400">
        <v>0</v>
      </c>
      <c r="M144" s="400">
        <v>0</v>
      </c>
      <c r="N144" s="400">
        <v>2</v>
      </c>
      <c r="O144" s="400" t="s">
        <v>141</v>
      </c>
      <c r="P144" s="400" t="s">
        <v>141</v>
      </c>
      <c r="Q144" s="400">
        <v>0</v>
      </c>
      <c r="R144" s="401">
        <v>0</v>
      </c>
      <c r="S144" s="402" t="s">
        <v>141</v>
      </c>
      <c r="T144" s="401" t="s">
        <v>141</v>
      </c>
      <c r="U144" s="402">
        <v>0</v>
      </c>
      <c r="V144" s="403">
        <v>0</v>
      </c>
      <c r="W144" s="402">
        <v>0</v>
      </c>
      <c r="X144" s="404">
        <v>0</v>
      </c>
      <c r="Y144" s="404">
        <v>0</v>
      </c>
      <c r="Z144" s="404">
        <v>0</v>
      </c>
      <c r="AA144" s="404">
        <v>0</v>
      </c>
      <c r="AB144" s="404" t="s">
        <v>141</v>
      </c>
      <c r="AC144" s="404" t="s">
        <v>141</v>
      </c>
      <c r="AD144" s="404" t="s">
        <v>141</v>
      </c>
    </row>
    <row r="145" spans="1:30" x14ac:dyDescent="0.35">
      <c r="A145" s="396">
        <v>8</v>
      </c>
      <c r="B145" s="396" t="s">
        <v>92</v>
      </c>
      <c r="C145" s="396">
        <v>1</v>
      </c>
      <c r="D145" s="396" t="s">
        <v>168</v>
      </c>
      <c r="E145" s="396" t="s">
        <v>461</v>
      </c>
      <c r="F145" s="396" t="s">
        <v>462</v>
      </c>
      <c r="G145" s="396" t="s">
        <v>92</v>
      </c>
      <c r="H145" s="396" t="s">
        <v>168</v>
      </c>
      <c r="I145" s="399">
        <v>0</v>
      </c>
      <c r="J145" s="399">
        <v>0</v>
      </c>
      <c r="K145" s="400">
        <v>9</v>
      </c>
      <c r="L145" s="400">
        <v>122</v>
      </c>
      <c r="M145" s="400">
        <v>0</v>
      </c>
      <c r="N145" s="400">
        <v>131</v>
      </c>
      <c r="O145" s="400" t="s">
        <v>141</v>
      </c>
      <c r="P145" s="400" t="s">
        <v>141</v>
      </c>
      <c r="Q145" s="400">
        <v>4</v>
      </c>
      <c r="R145" s="401">
        <v>3.0534351145038167E-2</v>
      </c>
      <c r="S145" s="402" t="s">
        <v>141</v>
      </c>
      <c r="T145" s="401" t="s">
        <v>141</v>
      </c>
      <c r="U145" s="402">
        <v>5</v>
      </c>
      <c r="V145" s="403">
        <v>3.8167938931297711E-2</v>
      </c>
      <c r="W145" s="402">
        <v>5</v>
      </c>
      <c r="X145" s="404">
        <v>-2752.5</v>
      </c>
      <c r="Y145" s="404">
        <v>3102</v>
      </c>
      <c r="Z145" s="404">
        <v>349.5</v>
      </c>
      <c r="AA145" s="404">
        <v>6323</v>
      </c>
      <c r="AB145" s="404" t="s">
        <v>141</v>
      </c>
      <c r="AC145" s="404" t="s">
        <v>141</v>
      </c>
      <c r="AD145" s="404" t="s">
        <v>141</v>
      </c>
    </row>
    <row r="146" spans="1:30" x14ac:dyDescent="0.35">
      <c r="A146" s="396">
        <v>8</v>
      </c>
      <c r="B146" s="396" t="s">
        <v>92</v>
      </c>
      <c r="C146" s="396">
        <v>2</v>
      </c>
      <c r="D146" s="396" t="s">
        <v>138</v>
      </c>
      <c r="E146" s="396" t="s">
        <v>463</v>
      </c>
      <c r="F146" s="396" t="s">
        <v>464</v>
      </c>
      <c r="G146" s="396" t="s">
        <v>92</v>
      </c>
      <c r="H146" s="396" t="s">
        <v>138</v>
      </c>
      <c r="I146" s="399">
        <v>0</v>
      </c>
      <c r="J146" s="399">
        <v>0</v>
      </c>
      <c r="K146" s="400">
        <v>0</v>
      </c>
      <c r="L146" s="400">
        <v>37</v>
      </c>
      <c r="M146" s="400">
        <v>0</v>
      </c>
      <c r="N146" s="400">
        <v>37</v>
      </c>
      <c r="O146" s="400" t="s">
        <v>141</v>
      </c>
      <c r="P146" s="400" t="s">
        <v>141</v>
      </c>
      <c r="Q146" s="400">
        <v>8</v>
      </c>
      <c r="R146" s="401">
        <v>0.21621621621621623</v>
      </c>
      <c r="S146" s="402" t="s">
        <v>141</v>
      </c>
      <c r="T146" s="401" t="s">
        <v>141</v>
      </c>
      <c r="U146" s="402">
        <v>5</v>
      </c>
      <c r="V146" s="403">
        <v>0.13513513513513514</v>
      </c>
      <c r="W146" s="402">
        <v>5</v>
      </c>
      <c r="X146" s="404">
        <v>-1406.875</v>
      </c>
      <c r="Y146" s="404">
        <v>3082.375</v>
      </c>
      <c r="Z146" s="404">
        <v>1675.5</v>
      </c>
      <c r="AA146" s="404">
        <v>0</v>
      </c>
      <c r="AB146" s="404" t="s">
        <v>141</v>
      </c>
      <c r="AC146" s="404" t="s">
        <v>141</v>
      </c>
      <c r="AD146" s="404" t="s">
        <v>141</v>
      </c>
    </row>
    <row r="147" spans="1:30" x14ac:dyDescent="0.35">
      <c r="A147" s="396">
        <v>8</v>
      </c>
      <c r="B147" s="396" t="s">
        <v>92</v>
      </c>
      <c r="C147" s="396">
        <v>3</v>
      </c>
      <c r="D147" s="396" t="s">
        <v>147</v>
      </c>
      <c r="E147" s="396" t="s">
        <v>465</v>
      </c>
      <c r="F147" s="396" t="s">
        <v>466</v>
      </c>
      <c r="G147" s="396" t="s">
        <v>92</v>
      </c>
      <c r="H147" s="396" t="s">
        <v>147</v>
      </c>
      <c r="I147" s="399">
        <v>0</v>
      </c>
      <c r="J147" s="399">
        <v>0</v>
      </c>
      <c r="K147" s="400">
        <v>1</v>
      </c>
      <c r="L147" s="400">
        <v>28</v>
      </c>
      <c r="M147" s="400">
        <v>0</v>
      </c>
      <c r="N147" s="400">
        <v>29</v>
      </c>
      <c r="O147" s="400" t="s">
        <v>141</v>
      </c>
      <c r="P147" s="400" t="s">
        <v>141</v>
      </c>
      <c r="Q147" s="400">
        <v>0</v>
      </c>
      <c r="R147" s="401">
        <v>0</v>
      </c>
      <c r="S147" s="402" t="s">
        <v>141</v>
      </c>
      <c r="T147" s="401" t="s">
        <v>141</v>
      </c>
      <c r="U147" s="402">
        <v>3</v>
      </c>
      <c r="V147" s="403">
        <v>0.10344827586206896</v>
      </c>
      <c r="W147" s="402">
        <v>1</v>
      </c>
      <c r="X147" s="404">
        <v>0</v>
      </c>
      <c r="Y147" s="404">
        <v>0</v>
      </c>
      <c r="Z147" s="404">
        <v>0</v>
      </c>
      <c r="AA147" s="404">
        <v>0</v>
      </c>
      <c r="AB147" s="404" t="s">
        <v>141</v>
      </c>
      <c r="AC147" s="404" t="s">
        <v>141</v>
      </c>
      <c r="AD147" s="404" t="s">
        <v>141</v>
      </c>
    </row>
    <row r="148" spans="1:30" x14ac:dyDescent="0.35">
      <c r="A148" s="396">
        <v>8</v>
      </c>
      <c r="B148" s="396" t="s">
        <v>92</v>
      </c>
      <c r="C148" s="396">
        <v>4</v>
      </c>
      <c r="D148" s="396" t="s">
        <v>144</v>
      </c>
      <c r="E148" s="396" t="s">
        <v>467</v>
      </c>
      <c r="F148" s="396" t="s">
        <v>468</v>
      </c>
      <c r="G148" s="396" t="s">
        <v>92</v>
      </c>
      <c r="H148" s="396" t="s">
        <v>144</v>
      </c>
      <c r="I148" s="399">
        <v>8</v>
      </c>
      <c r="J148" s="399">
        <v>19</v>
      </c>
      <c r="K148" s="400">
        <v>0</v>
      </c>
      <c r="L148" s="400">
        <v>17</v>
      </c>
      <c r="M148" s="400">
        <v>0</v>
      </c>
      <c r="N148" s="400">
        <v>44</v>
      </c>
      <c r="O148" s="400" t="s">
        <v>141</v>
      </c>
      <c r="P148" s="400" t="s">
        <v>141</v>
      </c>
      <c r="Q148" s="400">
        <v>13</v>
      </c>
      <c r="R148" s="401">
        <v>0.29545454545454547</v>
      </c>
      <c r="S148" s="402" t="s">
        <v>141</v>
      </c>
      <c r="T148" s="401" t="s">
        <v>141</v>
      </c>
      <c r="U148" s="402">
        <v>15</v>
      </c>
      <c r="V148" s="403">
        <v>0.34090909090909088</v>
      </c>
      <c r="W148" s="402">
        <v>12</v>
      </c>
      <c r="X148" s="404">
        <v>-11439.464285714279</v>
      </c>
      <c r="Y148" s="404">
        <v>2023.357142857142</v>
      </c>
      <c r="Z148" s="404">
        <v>-9415.464285714279</v>
      </c>
      <c r="AA148" s="404">
        <v>2100</v>
      </c>
      <c r="AB148" s="404" t="s">
        <v>141</v>
      </c>
      <c r="AC148" s="404" t="s">
        <v>141</v>
      </c>
      <c r="AD148" s="404" t="s">
        <v>141</v>
      </c>
    </row>
    <row r="149" spans="1:30" x14ac:dyDescent="0.35">
      <c r="A149" s="396">
        <v>8</v>
      </c>
      <c r="B149" s="396" t="s">
        <v>92</v>
      </c>
      <c r="C149" s="396">
        <v>5</v>
      </c>
      <c r="D149" s="396" t="s">
        <v>11</v>
      </c>
      <c r="E149" s="396" t="s">
        <v>469</v>
      </c>
      <c r="F149" s="396" t="s">
        <v>470</v>
      </c>
      <c r="G149" s="396" t="s">
        <v>92</v>
      </c>
      <c r="H149" s="396" t="s">
        <v>11</v>
      </c>
      <c r="I149" s="399">
        <v>0</v>
      </c>
      <c r="J149" s="399">
        <v>0</v>
      </c>
      <c r="K149" s="400">
        <v>0</v>
      </c>
      <c r="L149" s="400">
        <v>17</v>
      </c>
      <c r="M149" s="400">
        <v>0</v>
      </c>
      <c r="N149" s="400">
        <v>17</v>
      </c>
      <c r="O149" s="400" t="s">
        <v>141</v>
      </c>
      <c r="P149" s="400" t="s">
        <v>141</v>
      </c>
      <c r="Q149" s="400">
        <v>0</v>
      </c>
      <c r="R149" s="401">
        <v>0</v>
      </c>
      <c r="S149" s="402" t="s">
        <v>141</v>
      </c>
      <c r="T149" s="401" t="s">
        <v>141</v>
      </c>
      <c r="U149" s="402">
        <v>0</v>
      </c>
      <c r="V149" s="403">
        <v>0</v>
      </c>
      <c r="W149" s="402">
        <v>0</v>
      </c>
      <c r="X149" s="404">
        <v>0</v>
      </c>
      <c r="Y149" s="404">
        <v>0</v>
      </c>
      <c r="Z149" s="404">
        <v>0</v>
      </c>
      <c r="AA149" s="404">
        <v>0</v>
      </c>
      <c r="AB149" s="404" t="s">
        <v>141</v>
      </c>
      <c r="AC149" s="404" t="s">
        <v>141</v>
      </c>
      <c r="AD149" s="404" t="s">
        <v>141</v>
      </c>
    </row>
    <row r="150" spans="1:30" x14ac:dyDescent="0.35">
      <c r="A150" s="396">
        <v>8</v>
      </c>
      <c r="B150" s="396" t="s">
        <v>92</v>
      </c>
      <c r="C150" s="396">
        <v>6</v>
      </c>
      <c r="D150" s="396" t="s">
        <v>150</v>
      </c>
      <c r="E150" s="396" t="s">
        <v>471</v>
      </c>
      <c r="F150" s="396" t="s">
        <v>472</v>
      </c>
      <c r="G150" s="396" t="s">
        <v>92</v>
      </c>
      <c r="H150" s="396" t="s">
        <v>150</v>
      </c>
      <c r="I150" s="399">
        <v>0</v>
      </c>
      <c r="J150" s="399">
        <v>0</v>
      </c>
      <c r="K150" s="400">
        <v>0</v>
      </c>
      <c r="L150" s="400">
        <v>14</v>
      </c>
      <c r="M150" s="400">
        <v>0</v>
      </c>
      <c r="N150" s="400">
        <v>14</v>
      </c>
      <c r="O150" s="400" t="s">
        <v>141</v>
      </c>
      <c r="P150" s="400" t="s">
        <v>141</v>
      </c>
      <c r="Q150" s="400">
        <v>0</v>
      </c>
      <c r="R150" s="401">
        <v>0</v>
      </c>
      <c r="S150" s="402" t="s">
        <v>141</v>
      </c>
      <c r="T150" s="401" t="s">
        <v>141</v>
      </c>
      <c r="U150" s="402">
        <v>0</v>
      </c>
      <c r="V150" s="403">
        <v>0</v>
      </c>
      <c r="W150" s="402">
        <v>0</v>
      </c>
      <c r="X150" s="404">
        <v>0</v>
      </c>
      <c r="Y150" s="404">
        <v>0</v>
      </c>
      <c r="Z150" s="404">
        <v>0</v>
      </c>
      <c r="AA150" s="404">
        <v>0</v>
      </c>
      <c r="AB150" s="404" t="s">
        <v>141</v>
      </c>
      <c r="AC150" s="404" t="s">
        <v>141</v>
      </c>
      <c r="AD150" s="404" t="s">
        <v>141</v>
      </c>
    </row>
    <row r="151" spans="1:30" x14ac:dyDescent="0.35">
      <c r="A151" s="396">
        <v>8</v>
      </c>
      <c r="B151" s="396" t="s">
        <v>92</v>
      </c>
      <c r="C151" s="396">
        <v>7</v>
      </c>
      <c r="D151" s="396" t="s">
        <v>153</v>
      </c>
      <c r="E151" s="396" t="s">
        <v>473</v>
      </c>
      <c r="F151" s="396" t="s">
        <v>474</v>
      </c>
      <c r="G151" s="396" t="s">
        <v>92</v>
      </c>
      <c r="H151" s="396" t="s">
        <v>153</v>
      </c>
      <c r="I151" s="399">
        <v>11</v>
      </c>
      <c r="J151" s="399">
        <v>32</v>
      </c>
      <c r="K151" s="400">
        <v>30</v>
      </c>
      <c r="L151" s="400">
        <v>4</v>
      </c>
      <c r="M151" s="400">
        <v>0</v>
      </c>
      <c r="N151" s="400">
        <v>77</v>
      </c>
      <c r="O151" s="400" t="s">
        <v>141</v>
      </c>
      <c r="P151" s="400" t="s">
        <v>141</v>
      </c>
      <c r="Q151" s="400">
        <v>21</v>
      </c>
      <c r="R151" s="401">
        <v>0.27272727272727271</v>
      </c>
      <c r="S151" s="402" t="s">
        <v>141</v>
      </c>
      <c r="T151" s="401" t="s">
        <v>141</v>
      </c>
      <c r="U151" s="402">
        <v>29</v>
      </c>
      <c r="V151" s="403">
        <v>0.37662337662337664</v>
      </c>
      <c r="W151" s="402">
        <v>21</v>
      </c>
      <c r="X151" s="404">
        <v>-6324.4</v>
      </c>
      <c r="Y151" s="404">
        <v>9290.9</v>
      </c>
      <c r="Z151" s="404">
        <v>2966.7999999999997</v>
      </c>
      <c r="AA151" s="404">
        <v>450</v>
      </c>
      <c r="AB151" s="404" t="s">
        <v>141</v>
      </c>
      <c r="AC151" s="404" t="s">
        <v>141</v>
      </c>
      <c r="AD151" s="404" t="s">
        <v>141</v>
      </c>
    </row>
    <row r="152" spans="1:30" x14ac:dyDescent="0.35">
      <c r="A152" s="396">
        <v>8</v>
      </c>
      <c r="B152" s="396" t="s">
        <v>92</v>
      </c>
      <c r="C152" s="396">
        <v>8</v>
      </c>
      <c r="D152" s="396" t="s">
        <v>233</v>
      </c>
      <c r="E152" s="396" t="s">
        <v>475</v>
      </c>
      <c r="F152" s="396" t="s">
        <v>476</v>
      </c>
      <c r="G152" s="396" t="s">
        <v>92</v>
      </c>
      <c r="H152" s="396" t="s">
        <v>233</v>
      </c>
      <c r="I152" s="399">
        <v>0</v>
      </c>
      <c r="J152" s="399">
        <v>0</v>
      </c>
      <c r="K152" s="400">
        <v>0</v>
      </c>
      <c r="L152" s="400">
        <v>5</v>
      </c>
      <c r="M152" s="400">
        <v>0</v>
      </c>
      <c r="N152" s="400">
        <v>5</v>
      </c>
      <c r="O152" s="400" t="s">
        <v>141</v>
      </c>
      <c r="P152" s="400" t="s">
        <v>141</v>
      </c>
      <c r="Q152" s="400">
        <v>0</v>
      </c>
      <c r="R152" s="401">
        <v>0</v>
      </c>
      <c r="S152" s="402" t="s">
        <v>141</v>
      </c>
      <c r="T152" s="401" t="s">
        <v>141</v>
      </c>
      <c r="U152" s="402">
        <v>1</v>
      </c>
      <c r="V152" s="403">
        <v>0.2</v>
      </c>
      <c r="W152" s="402">
        <v>0</v>
      </c>
      <c r="X152" s="404">
        <v>0</v>
      </c>
      <c r="Y152" s="404">
        <v>0</v>
      </c>
      <c r="Z152" s="404">
        <v>0</v>
      </c>
      <c r="AA152" s="404">
        <v>560</v>
      </c>
      <c r="AB152" s="404" t="s">
        <v>141</v>
      </c>
      <c r="AC152" s="404" t="s">
        <v>141</v>
      </c>
      <c r="AD152" s="404" t="s">
        <v>141</v>
      </c>
    </row>
    <row r="153" spans="1:30" x14ac:dyDescent="0.35">
      <c r="A153" s="396">
        <v>8</v>
      </c>
      <c r="B153" s="396" t="s">
        <v>92</v>
      </c>
      <c r="C153" s="396">
        <v>9</v>
      </c>
      <c r="D153" s="396" t="s">
        <v>10</v>
      </c>
      <c r="E153" s="396" t="s">
        <v>477</v>
      </c>
      <c r="F153" s="396" t="s">
        <v>478</v>
      </c>
      <c r="G153" s="396" t="s">
        <v>92</v>
      </c>
      <c r="H153" s="396" t="s">
        <v>10</v>
      </c>
      <c r="I153" s="399">
        <v>5</v>
      </c>
      <c r="J153" s="399">
        <v>0</v>
      </c>
      <c r="K153" s="400">
        <v>8</v>
      </c>
      <c r="L153" s="400">
        <v>3</v>
      </c>
      <c r="M153" s="400">
        <v>0</v>
      </c>
      <c r="N153" s="400">
        <v>16</v>
      </c>
      <c r="O153" s="400" t="s">
        <v>141</v>
      </c>
      <c r="P153" s="400" t="s">
        <v>141</v>
      </c>
      <c r="Q153" s="400">
        <v>1</v>
      </c>
      <c r="R153" s="401">
        <v>6.25E-2</v>
      </c>
      <c r="S153" s="402" t="s">
        <v>141</v>
      </c>
      <c r="T153" s="401" t="s">
        <v>141</v>
      </c>
      <c r="U153" s="402">
        <v>2</v>
      </c>
      <c r="V153" s="403">
        <v>0.125</v>
      </c>
      <c r="W153" s="402">
        <v>1</v>
      </c>
      <c r="X153" s="404">
        <v>552</v>
      </c>
      <c r="Y153" s="404">
        <v>2098</v>
      </c>
      <c r="Z153" s="404">
        <v>2651</v>
      </c>
      <c r="AA153" s="404">
        <v>10</v>
      </c>
      <c r="AB153" s="404" t="s">
        <v>141</v>
      </c>
      <c r="AC153" s="404" t="s">
        <v>141</v>
      </c>
      <c r="AD153" s="404" t="s">
        <v>141</v>
      </c>
    </row>
    <row r="154" spans="1:30" x14ac:dyDescent="0.35">
      <c r="A154" s="396">
        <v>8</v>
      </c>
      <c r="B154" s="396" t="s">
        <v>92</v>
      </c>
      <c r="C154" s="396">
        <v>10</v>
      </c>
      <c r="D154" s="396" t="s">
        <v>244</v>
      </c>
      <c r="E154" s="396" t="s">
        <v>479</v>
      </c>
      <c r="F154" s="396" t="s">
        <v>480</v>
      </c>
      <c r="G154" s="396" t="s">
        <v>92</v>
      </c>
      <c r="H154" s="396" t="s">
        <v>244</v>
      </c>
      <c r="I154" s="399">
        <v>0</v>
      </c>
      <c r="J154" s="399">
        <v>0</v>
      </c>
      <c r="K154" s="400">
        <v>20</v>
      </c>
      <c r="L154" s="400">
        <v>2</v>
      </c>
      <c r="M154" s="400">
        <v>0</v>
      </c>
      <c r="N154" s="400">
        <v>22</v>
      </c>
      <c r="O154" s="400" t="s">
        <v>141</v>
      </c>
      <c r="P154" s="400" t="s">
        <v>141</v>
      </c>
      <c r="Q154" s="400">
        <v>0</v>
      </c>
      <c r="R154" s="401">
        <v>0</v>
      </c>
      <c r="S154" s="402" t="s">
        <v>141</v>
      </c>
      <c r="T154" s="401" t="s">
        <v>141</v>
      </c>
      <c r="U154" s="402">
        <v>2</v>
      </c>
      <c r="V154" s="403">
        <v>9.0909090909090912E-2</v>
      </c>
      <c r="W154" s="402">
        <v>1</v>
      </c>
      <c r="X154" s="404">
        <v>0</v>
      </c>
      <c r="Y154" s="404">
        <v>0</v>
      </c>
      <c r="Z154" s="404">
        <v>0</v>
      </c>
      <c r="AA154" s="404">
        <v>1500</v>
      </c>
      <c r="AB154" s="404" t="s">
        <v>141</v>
      </c>
      <c r="AC154" s="404" t="s">
        <v>141</v>
      </c>
      <c r="AD154" s="404" t="s">
        <v>141</v>
      </c>
    </row>
    <row r="155" spans="1:30" x14ac:dyDescent="0.35">
      <c r="A155" s="396">
        <v>8</v>
      </c>
      <c r="B155" s="396" t="s">
        <v>92</v>
      </c>
      <c r="C155" s="396">
        <v>11</v>
      </c>
      <c r="D155" s="396" t="s">
        <v>420</v>
      </c>
      <c r="E155" s="396" t="s">
        <v>481</v>
      </c>
      <c r="F155" s="396" t="s">
        <v>482</v>
      </c>
      <c r="G155" s="396" t="s">
        <v>92</v>
      </c>
      <c r="H155" s="396" t="s">
        <v>420</v>
      </c>
      <c r="I155" s="399">
        <v>0</v>
      </c>
      <c r="J155" s="399">
        <v>0</v>
      </c>
      <c r="K155" s="400">
        <v>0</v>
      </c>
      <c r="L155" s="400">
        <v>1</v>
      </c>
      <c r="M155" s="400">
        <v>0</v>
      </c>
      <c r="N155" s="400">
        <v>1</v>
      </c>
      <c r="O155" s="400" t="s">
        <v>141</v>
      </c>
      <c r="P155" s="400" t="s">
        <v>141</v>
      </c>
      <c r="Q155" s="400">
        <v>0</v>
      </c>
      <c r="R155" s="401">
        <v>0</v>
      </c>
      <c r="S155" s="402" t="s">
        <v>141</v>
      </c>
      <c r="T155" s="401" t="s">
        <v>141</v>
      </c>
      <c r="U155" s="402">
        <v>0</v>
      </c>
      <c r="V155" s="403">
        <v>0</v>
      </c>
      <c r="W155" s="402">
        <v>0</v>
      </c>
      <c r="X155" s="404">
        <v>0</v>
      </c>
      <c r="Y155" s="404">
        <v>0</v>
      </c>
      <c r="Z155" s="404">
        <v>0</v>
      </c>
      <c r="AA155" s="404">
        <v>0</v>
      </c>
      <c r="AB155" s="404" t="s">
        <v>141</v>
      </c>
      <c r="AC155" s="404" t="s">
        <v>141</v>
      </c>
      <c r="AD155" s="404" t="s">
        <v>141</v>
      </c>
    </row>
    <row r="156" spans="1:30" x14ac:dyDescent="0.35">
      <c r="A156" s="396">
        <v>8</v>
      </c>
      <c r="B156" s="396" t="s">
        <v>92</v>
      </c>
      <c r="C156" s="396">
        <v>12</v>
      </c>
      <c r="D156" s="396" t="s">
        <v>483</v>
      </c>
      <c r="E156" s="396" t="s">
        <v>484</v>
      </c>
      <c r="F156" s="396" t="s">
        <v>485</v>
      </c>
      <c r="G156" s="396" t="s">
        <v>92</v>
      </c>
      <c r="H156" s="396" t="s">
        <v>483</v>
      </c>
      <c r="I156" s="399">
        <v>0</v>
      </c>
      <c r="J156" s="399">
        <v>0</v>
      </c>
      <c r="K156" s="400">
        <v>0</v>
      </c>
      <c r="L156" s="400">
        <v>1</v>
      </c>
      <c r="M156" s="400">
        <v>0</v>
      </c>
      <c r="N156" s="400">
        <v>1</v>
      </c>
      <c r="O156" s="400" t="s">
        <v>141</v>
      </c>
      <c r="P156" s="400" t="s">
        <v>141</v>
      </c>
      <c r="Q156" s="400">
        <v>0</v>
      </c>
      <c r="R156" s="401">
        <v>0</v>
      </c>
      <c r="S156" s="402" t="s">
        <v>141</v>
      </c>
      <c r="T156" s="401" t="s">
        <v>141</v>
      </c>
      <c r="U156" s="402">
        <v>0</v>
      </c>
      <c r="V156" s="403">
        <v>0</v>
      </c>
      <c r="W156" s="402">
        <v>0</v>
      </c>
      <c r="X156" s="404">
        <v>0</v>
      </c>
      <c r="Y156" s="404">
        <v>0</v>
      </c>
      <c r="Z156" s="404">
        <v>0</v>
      </c>
      <c r="AA156" s="404">
        <v>0</v>
      </c>
      <c r="AB156" s="404" t="s">
        <v>141</v>
      </c>
      <c r="AC156" s="404" t="s">
        <v>141</v>
      </c>
      <c r="AD156" s="404" t="s">
        <v>141</v>
      </c>
    </row>
    <row r="157" spans="1:30" x14ac:dyDescent="0.35">
      <c r="A157" s="396">
        <v>8</v>
      </c>
      <c r="B157" s="396" t="s">
        <v>92</v>
      </c>
      <c r="C157" s="396">
        <v>13</v>
      </c>
      <c r="D157" s="396" t="s">
        <v>12</v>
      </c>
      <c r="E157" s="396" t="s">
        <v>486</v>
      </c>
      <c r="F157" s="396" t="s">
        <v>487</v>
      </c>
      <c r="G157" s="396" t="s">
        <v>92</v>
      </c>
      <c r="H157" s="396" t="s">
        <v>12</v>
      </c>
      <c r="I157" s="399">
        <v>0</v>
      </c>
      <c r="J157" s="399">
        <v>1</v>
      </c>
      <c r="K157" s="400">
        <v>20</v>
      </c>
      <c r="L157" s="400">
        <v>0</v>
      </c>
      <c r="M157" s="400">
        <v>0</v>
      </c>
      <c r="N157" s="400">
        <v>21</v>
      </c>
      <c r="O157" s="400" t="s">
        <v>141</v>
      </c>
      <c r="P157" s="400" t="s">
        <v>141</v>
      </c>
      <c r="Q157" s="400">
        <v>4</v>
      </c>
      <c r="R157" s="401">
        <v>0.19047619047619047</v>
      </c>
      <c r="S157" s="402" t="s">
        <v>141</v>
      </c>
      <c r="T157" s="401" t="s">
        <v>141</v>
      </c>
      <c r="U157" s="402">
        <v>8</v>
      </c>
      <c r="V157" s="403">
        <v>0.38095238095238093</v>
      </c>
      <c r="W157" s="402">
        <v>4</v>
      </c>
      <c r="X157" s="404">
        <v>-1685.5</v>
      </c>
      <c r="Y157" s="404">
        <v>3650.5</v>
      </c>
      <c r="Z157" s="404">
        <v>1964.75</v>
      </c>
      <c r="AA157" s="404">
        <v>750</v>
      </c>
      <c r="AB157" s="404" t="s">
        <v>141</v>
      </c>
      <c r="AC157" s="404" t="s">
        <v>141</v>
      </c>
      <c r="AD157" s="404" t="s">
        <v>141</v>
      </c>
    </row>
    <row r="158" spans="1:30" x14ac:dyDescent="0.35">
      <c r="A158" s="396">
        <v>8</v>
      </c>
      <c r="B158" s="396" t="s">
        <v>92</v>
      </c>
      <c r="C158" s="396">
        <v>14</v>
      </c>
      <c r="D158" s="396" t="s">
        <v>171</v>
      </c>
      <c r="E158" s="396" t="s">
        <v>488</v>
      </c>
      <c r="F158" s="396" t="s">
        <v>489</v>
      </c>
      <c r="G158" s="396" t="s">
        <v>92</v>
      </c>
      <c r="H158" s="396" t="s">
        <v>171</v>
      </c>
      <c r="I158" s="399">
        <v>0</v>
      </c>
      <c r="J158" s="399">
        <v>0</v>
      </c>
      <c r="K158" s="400">
        <v>13</v>
      </c>
      <c r="L158" s="400">
        <v>0</v>
      </c>
      <c r="M158" s="400">
        <v>0</v>
      </c>
      <c r="N158" s="400">
        <v>13</v>
      </c>
      <c r="O158" s="400" t="s">
        <v>141</v>
      </c>
      <c r="P158" s="400" t="s">
        <v>141</v>
      </c>
      <c r="Q158" s="400">
        <v>0</v>
      </c>
      <c r="R158" s="401">
        <v>0</v>
      </c>
      <c r="S158" s="402" t="s">
        <v>141</v>
      </c>
      <c r="T158" s="401" t="s">
        <v>141</v>
      </c>
      <c r="U158" s="402">
        <v>3</v>
      </c>
      <c r="V158" s="403">
        <v>0.23076923076923078</v>
      </c>
      <c r="W158" s="402">
        <v>2</v>
      </c>
      <c r="X158" s="404">
        <v>0</v>
      </c>
      <c r="Y158" s="404">
        <v>0</v>
      </c>
      <c r="Z158" s="404">
        <v>0</v>
      </c>
      <c r="AA158" s="404">
        <v>0</v>
      </c>
      <c r="AB158" s="404" t="s">
        <v>141</v>
      </c>
      <c r="AC158" s="404" t="s">
        <v>141</v>
      </c>
      <c r="AD158" s="404" t="s">
        <v>141</v>
      </c>
    </row>
    <row r="159" spans="1:30" x14ac:dyDescent="0.35">
      <c r="A159" s="396">
        <v>8</v>
      </c>
      <c r="B159" s="396" t="s">
        <v>92</v>
      </c>
      <c r="C159" s="396">
        <v>15</v>
      </c>
      <c r="D159" s="396" t="s">
        <v>163</v>
      </c>
      <c r="E159" s="396" t="s">
        <v>490</v>
      </c>
      <c r="F159" s="396" t="s">
        <v>491</v>
      </c>
      <c r="G159" s="396" t="s">
        <v>92</v>
      </c>
      <c r="H159" s="396" t="s">
        <v>163</v>
      </c>
      <c r="I159" s="399">
        <v>0</v>
      </c>
      <c r="J159" s="399">
        <v>0</v>
      </c>
      <c r="K159" s="400">
        <v>9</v>
      </c>
      <c r="L159" s="400">
        <v>0</v>
      </c>
      <c r="M159" s="400">
        <v>0</v>
      </c>
      <c r="N159" s="400">
        <v>9</v>
      </c>
      <c r="O159" s="400" t="s">
        <v>141</v>
      </c>
      <c r="P159" s="400" t="s">
        <v>141</v>
      </c>
      <c r="Q159" s="400">
        <v>3</v>
      </c>
      <c r="R159" s="401">
        <v>0.33333333333333331</v>
      </c>
      <c r="S159" s="402" t="s">
        <v>141</v>
      </c>
      <c r="T159" s="401" t="s">
        <v>141</v>
      </c>
      <c r="U159" s="402">
        <v>2</v>
      </c>
      <c r="V159" s="403">
        <v>0.22222222222222221</v>
      </c>
      <c r="W159" s="402">
        <v>2</v>
      </c>
      <c r="X159" s="404">
        <v>-194.666666666666</v>
      </c>
      <c r="Y159" s="404">
        <v>4689</v>
      </c>
      <c r="Z159" s="404">
        <v>4494.3333333333303</v>
      </c>
      <c r="AA159" s="404">
        <v>0</v>
      </c>
      <c r="AB159" s="404" t="s">
        <v>141</v>
      </c>
      <c r="AC159" s="404" t="s">
        <v>141</v>
      </c>
      <c r="AD159" s="404" t="s">
        <v>141</v>
      </c>
    </row>
    <row r="160" spans="1:30" x14ac:dyDescent="0.35">
      <c r="A160" s="396">
        <v>8</v>
      </c>
      <c r="B160" s="396" t="s">
        <v>92</v>
      </c>
      <c r="C160" s="396">
        <v>16</v>
      </c>
      <c r="D160" s="396" t="s">
        <v>13</v>
      </c>
      <c r="E160" s="396" t="s">
        <v>492</v>
      </c>
      <c r="F160" s="396" t="s">
        <v>493</v>
      </c>
      <c r="G160" s="396" t="s">
        <v>92</v>
      </c>
      <c r="H160" s="396" t="s">
        <v>13</v>
      </c>
      <c r="I160" s="399">
        <v>0</v>
      </c>
      <c r="J160" s="399">
        <v>0</v>
      </c>
      <c r="K160" s="400">
        <v>16</v>
      </c>
      <c r="L160" s="400">
        <v>0</v>
      </c>
      <c r="M160" s="400">
        <v>0</v>
      </c>
      <c r="N160" s="400">
        <v>16</v>
      </c>
      <c r="O160" s="400" t="s">
        <v>141</v>
      </c>
      <c r="P160" s="400" t="s">
        <v>141</v>
      </c>
      <c r="Q160" s="400">
        <v>3</v>
      </c>
      <c r="R160" s="401">
        <v>0.1875</v>
      </c>
      <c r="S160" s="402" t="s">
        <v>141</v>
      </c>
      <c r="T160" s="401" t="s">
        <v>141</v>
      </c>
      <c r="U160" s="402">
        <v>3</v>
      </c>
      <c r="V160" s="403">
        <v>0.1875</v>
      </c>
      <c r="W160" s="402">
        <v>2</v>
      </c>
      <c r="X160" s="404">
        <v>-1063.6666666666599</v>
      </c>
      <c r="Y160" s="404">
        <v>2067.6666666666601</v>
      </c>
      <c r="Z160" s="404">
        <v>1004.33333333333</v>
      </c>
      <c r="AA160" s="404">
        <v>1000</v>
      </c>
      <c r="AB160" s="404" t="s">
        <v>141</v>
      </c>
      <c r="AC160" s="404" t="s">
        <v>141</v>
      </c>
      <c r="AD160" s="404" t="s">
        <v>141</v>
      </c>
    </row>
    <row r="161" spans="1:30" x14ac:dyDescent="0.35">
      <c r="A161" s="396">
        <v>8</v>
      </c>
      <c r="B161" s="396" t="s">
        <v>92</v>
      </c>
      <c r="C161" s="396">
        <v>17</v>
      </c>
      <c r="D161" s="396" t="s">
        <v>160</v>
      </c>
      <c r="E161" s="396" t="s">
        <v>494</v>
      </c>
      <c r="F161" s="396" t="s">
        <v>495</v>
      </c>
      <c r="G161" s="396" t="s">
        <v>92</v>
      </c>
      <c r="H161" s="396" t="s">
        <v>160</v>
      </c>
      <c r="I161" s="399">
        <v>0</v>
      </c>
      <c r="J161" s="399">
        <v>0</v>
      </c>
      <c r="K161" s="400">
        <v>4</v>
      </c>
      <c r="L161" s="400">
        <v>0</v>
      </c>
      <c r="M161" s="400">
        <v>0</v>
      </c>
      <c r="N161" s="400">
        <v>4</v>
      </c>
      <c r="O161" s="400" t="s">
        <v>141</v>
      </c>
      <c r="P161" s="400" t="s">
        <v>141</v>
      </c>
      <c r="Q161" s="400">
        <v>0</v>
      </c>
      <c r="R161" s="401">
        <v>0</v>
      </c>
      <c r="S161" s="402" t="s">
        <v>141</v>
      </c>
      <c r="T161" s="401" t="s">
        <v>141</v>
      </c>
      <c r="U161" s="402">
        <v>1</v>
      </c>
      <c r="V161" s="403">
        <v>0.25</v>
      </c>
      <c r="W161" s="402">
        <v>0</v>
      </c>
      <c r="X161" s="404">
        <v>0</v>
      </c>
      <c r="Y161" s="404">
        <v>0</v>
      </c>
      <c r="Z161" s="404">
        <v>0</v>
      </c>
      <c r="AA161" s="404">
        <v>8188</v>
      </c>
      <c r="AB161" s="404" t="s">
        <v>141</v>
      </c>
      <c r="AC161" s="404" t="s">
        <v>141</v>
      </c>
      <c r="AD161" s="404" t="s">
        <v>141</v>
      </c>
    </row>
    <row r="162" spans="1:30" x14ac:dyDescent="0.35">
      <c r="A162" s="396">
        <v>8</v>
      </c>
      <c r="B162" s="396" t="s">
        <v>92</v>
      </c>
      <c r="C162" s="396">
        <v>18</v>
      </c>
      <c r="D162" s="396" t="s">
        <v>261</v>
      </c>
      <c r="E162" s="396" t="s">
        <v>496</v>
      </c>
      <c r="F162" s="396" t="s">
        <v>497</v>
      </c>
      <c r="G162" s="396" t="s">
        <v>92</v>
      </c>
      <c r="H162" s="396" t="s">
        <v>261</v>
      </c>
      <c r="I162" s="399">
        <v>1</v>
      </c>
      <c r="J162" s="399">
        <v>6</v>
      </c>
      <c r="K162" s="400">
        <v>0</v>
      </c>
      <c r="L162" s="400">
        <v>0</v>
      </c>
      <c r="M162" s="400">
        <v>0</v>
      </c>
      <c r="N162" s="400">
        <v>7</v>
      </c>
      <c r="O162" s="400" t="s">
        <v>141</v>
      </c>
      <c r="P162" s="400" t="s">
        <v>141</v>
      </c>
      <c r="Q162" s="400">
        <v>0</v>
      </c>
      <c r="R162" s="401">
        <v>0</v>
      </c>
      <c r="S162" s="402" t="s">
        <v>141</v>
      </c>
      <c r="T162" s="401" t="s">
        <v>141</v>
      </c>
      <c r="U162" s="402">
        <v>0</v>
      </c>
      <c r="V162" s="403">
        <v>0</v>
      </c>
      <c r="W162" s="402">
        <v>0</v>
      </c>
      <c r="X162" s="404">
        <v>0</v>
      </c>
      <c r="Y162" s="404">
        <v>0</v>
      </c>
      <c r="Z162" s="404">
        <v>0</v>
      </c>
      <c r="AA162" s="404">
        <v>615</v>
      </c>
      <c r="AB162" s="404" t="s">
        <v>141</v>
      </c>
      <c r="AC162" s="404" t="s">
        <v>141</v>
      </c>
      <c r="AD162" s="404" t="s">
        <v>141</v>
      </c>
    </row>
    <row r="163" spans="1:30" x14ac:dyDescent="0.35">
      <c r="A163" s="396">
        <v>8</v>
      </c>
      <c r="B163" s="396" t="s">
        <v>92</v>
      </c>
      <c r="C163" s="396">
        <v>19</v>
      </c>
      <c r="D163" s="396" t="s">
        <v>177</v>
      </c>
      <c r="E163" s="396" t="s">
        <v>498</v>
      </c>
      <c r="F163" s="396" t="s">
        <v>499</v>
      </c>
      <c r="G163" s="396" t="s">
        <v>92</v>
      </c>
      <c r="H163" s="396" t="s">
        <v>177</v>
      </c>
      <c r="I163" s="399">
        <v>66</v>
      </c>
      <c r="J163" s="399">
        <v>1</v>
      </c>
      <c r="K163" s="400">
        <v>0</v>
      </c>
      <c r="L163" s="400">
        <v>0</v>
      </c>
      <c r="M163" s="400">
        <v>0</v>
      </c>
      <c r="N163" s="400">
        <v>67</v>
      </c>
      <c r="O163" s="400" t="s">
        <v>141</v>
      </c>
      <c r="P163" s="400" t="s">
        <v>141</v>
      </c>
      <c r="Q163" s="400">
        <v>16</v>
      </c>
      <c r="R163" s="401">
        <v>0.23880597014925373</v>
      </c>
      <c r="S163" s="402" t="s">
        <v>141</v>
      </c>
      <c r="T163" s="401" t="s">
        <v>141</v>
      </c>
      <c r="U163" s="402">
        <v>16</v>
      </c>
      <c r="V163" s="403">
        <v>0.23880597014925373</v>
      </c>
      <c r="W163" s="402">
        <v>12</v>
      </c>
      <c r="X163" s="404">
        <v>-922.33333333332996</v>
      </c>
      <c r="Y163" s="404">
        <v>5396.2</v>
      </c>
      <c r="Z163" s="404">
        <v>4474.8666666666595</v>
      </c>
      <c r="AA163" s="404">
        <v>0</v>
      </c>
      <c r="AB163" s="404" t="s">
        <v>141</v>
      </c>
      <c r="AC163" s="404" t="s">
        <v>141</v>
      </c>
      <c r="AD163" s="404" t="s">
        <v>141</v>
      </c>
    </row>
    <row r="164" spans="1:30" x14ac:dyDescent="0.35">
      <c r="A164" s="396">
        <v>8</v>
      </c>
      <c r="B164" s="396" t="s">
        <v>92</v>
      </c>
      <c r="C164" s="396">
        <v>20</v>
      </c>
      <c r="D164" s="396" t="s">
        <v>180</v>
      </c>
      <c r="E164" s="396" t="s">
        <v>500</v>
      </c>
      <c r="F164" s="396" t="s">
        <v>501</v>
      </c>
      <c r="G164" s="396" t="s">
        <v>92</v>
      </c>
      <c r="H164" s="396" t="s">
        <v>180</v>
      </c>
      <c r="I164" s="399">
        <v>3</v>
      </c>
      <c r="J164" s="399">
        <v>1</v>
      </c>
      <c r="K164" s="400">
        <v>0</v>
      </c>
      <c r="L164" s="400">
        <v>0</v>
      </c>
      <c r="M164" s="400">
        <v>0</v>
      </c>
      <c r="N164" s="400">
        <v>4</v>
      </c>
      <c r="O164" s="400" t="s">
        <v>141</v>
      </c>
      <c r="P164" s="400" t="s">
        <v>141</v>
      </c>
      <c r="Q164" s="400">
        <v>3</v>
      </c>
      <c r="R164" s="401">
        <v>0.75</v>
      </c>
      <c r="S164" s="402" t="s">
        <v>141</v>
      </c>
      <c r="T164" s="401" t="s">
        <v>141</v>
      </c>
      <c r="U164" s="402">
        <v>0</v>
      </c>
      <c r="V164" s="403">
        <v>0</v>
      </c>
      <c r="W164" s="402">
        <v>0</v>
      </c>
      <c r="X164" s="404">
        <v>-5883.3333333333303</v>
      </c>
      <c r="Y164" s="404">
        <v>100</v>
      </c>
      <c r="Z164" s="404">
        <v>-5783.3333333333303</v>
      </c>
      <c r="AA164" s="404">
        <v>0</v>
      </c>
      <c r="AB164" s="404" t="s">
        <v>141</v>
      </c>
      <c r="AC164" s="404" t="s">
        <v>141</v>
      </c>
      <c r="AD164" s="404" t="s">
        <v>141</v>
      </c>
    </row>
    <row r="165" spans="1:30" x14ac:dyDescent="0.35">
      <c r="A165" s="396">
        <v>9</v>
      </c>
      <c r="B165" s="396" t="s">
        <v>118</v>
      </c>
      <c r="C165" s="396">
        <v>1</v>
      </c>
      <c r="D165" s="396" t="s">
        <v>10</v>
      </c>
      <c r="E165" s="396" t="s">
        <v>502</v>
      </c>
      <c r="F165" s="396" t="s">
        <v>503</v>
      </c>
      <c r="G165" s="396" t="s">
        <v>118</v>
      </c>
      <c r="H165" s="396" t="s">
        <v>10</v>
      </c>
      <c r="I165" s="399">
        <v>0</v>
      </c>
      <c r="J165" s="399">
        <v>6</v>
      </c>
      <c r="K165" s="400">
        <v>17</v>
      </c>
      <c r="L165" s="400">
        <v>8</v>
      </c>
      <c r="M165" s="400">
        <v>0</v>
      </c>
      <c r="N165" s="400">
        <v>31</v>
      </c>
      <c r="O165" s="400">
        <v>0</v>
      </c>
      <c r="P165" s="400">
        <v>2</v>
      </c>
      <c r="Q165" s="400">
        <v>2</v>
      </c>
      <c r="R165" s="401">
        <v>6.4516129032258104E-2</v>
      </c>
      <c r="S165" s="402">
        <v>19</v>
      </c>
      <c r="T165" s="401">
        <v>0.61290322580645196</v>
      </c>
      <c r="U165" s="402">
        <v>19</v>
      </c>
      <c r="V165" s="403">
        <v>0.61290322580645196</v>
      </c>
      <c r="W165" s="402">
        <v>19</v>
      </c>
      <c r="X165" s="404">
        <v>35230.99</v>
      </c>
      <c r="Y165" s="404">
        <v>3425.43</v>
      </c>
      <c r="Z165" s="404">
        <v>38656.42</v>
      </c>
      <c r="AA165" s="404">
        <v>1000</v>
      </c>
      <c r="AB165" s="404">
        <v>32</v>
      </c>
      <c r="AC165" s="404">
        <v>500</v>
      </c>
      <c r="AD165" s="404">
        <v>37656</v>
      </c>
    </row>
    <row r="166" spans="1:30" x14ac:dyDescent="0.35">
      <c r="A166" s="396">
        <v>9</v>
      </c>
      <c r="B166" s="396" t="s">
        <v>118</v>
      </c>
      <c r="C166" s="396">
        <v>2</v>
      </c>
      <c r="D166" s="396" t="s">
        <v>12</v>
      </c>
      <c r="E166" s="396" t="s">
        <v>504</v>
      </c>
      <c r="F166" s="396" t="s">
        <v>505</v>
      </c>
      <c r="G166" s="396" t="s">
        <v>118</v>
      </c>
      <c r="H166" s="396" t="s">
        <v>12</v>
      </c>
      <c r="I166" s="399">
        <v>0</v>
      </c>
      <c r="J166" s="399">
        <v>0</v>
      </c>
      <c r="K166" s="400">
        <v>3</v>
      </c>
      <c r="L166" s="400">
        <v>5</v>
      </c>
      <c r="M166" s="400">
        <v>0</v>
      </c>
      <c r="N166" s="400">
        <v>8</v>
      </c>
      <c r="O166" s="400">
        <v>0</v>
      </c>
      <c r="P166" s="400">
        <v>0</v>
      </c>
      <c r="Q166" s="400">
        <v>0</v>
      </c>
      <c r="R166" s="401">
        <v>0</v>
      </c>
      <c r="S166" s="402">
        <v>2</v>
      </c>
      <c r="T166" s="401">
        <v>0.25</v>
      </c>
      <c r="U166" s="402">
        <v>2</v>
      </c>
      <c r="V166" s="403">
        <v>0.25</v>
      </c>
      <c r="W166" s="402">
        <v>1</v>
      </c>
      <c r="X166" s="404">
        <v>0</v>
      </c>
      <c r="Y166" s="404">
        <v>0</v>
      </c>
      <c r="Z166" s="404">
        <v>0</v>
      </c>
      <c r="AA166" s="404">
        <v>0</v>
      </c>
      <c r="AB166" s="404">
        <v>0</v>
      </c>
      <c r="AC166" s="404">
        <v>0</v>
      </c>
      <c r="AD166" s="404">
        <v>0</v>
      </c>
    </row>
    <row r="167" spans="1:30" x14ac:dyDescent="0.35">
      <c r="A167" s="396">
        <v>9</v>
      </c>
      <c r="B167" s="396" t="s">
        <v>118</v>
      </c>
      <c r="C167" s="396">
        <v>3</v>
      </c>
      <c r="D167" s="396" t="s">
        <v>506</v>
      </c>
      <c r="E167" s="396" t="s">
        <v>507</v>
      </c>
      <c r="F167" s="396" t="s">
        <v>508</v>
      </c>
      <c r="G167" s="396" t="s">
        <v>118</v>
      </c>
      <c r="H167" s="396" t="s">
        <v>506</v>
      </c>
      <c r="I167" s="399">
        <v>0</v>
      </c>
      <c r="J167" s="399">
        <v>0</v>
      </c>
      <c r="K167" s="400">
        <v>0</v>
      </c>
      <c r="L167" s="400">
        <v>0</v>
      </c>
      <c r="M167" s="400">
        <v>0</v>
      </c>
      <c r="N167" s="400">
        <v>0</v>
      </c>
      <c r="O167" s="400">
        <v>0</v>
      </c>
      <c r="P167" s="400">
        <v>0</v>
      </c>
      <c r="Q167" s="400">
        <v>0</v>
      </c>
      <c r="R167" s="401">
        <v>0</v>
      </c>
      <c r="S167" s="402">
        <v>0</v>
      </c>
      <c r="T167" s="401">
        <v>0</v>
      </c>
      <c r="U167" s="402">
        <v>0</v>
      </c>
      <c r="V167" s="403">
        <v>0</v>
      </c>
      <c r="W167" s="402">
        <v>0</v>
      </c>
      <c r="X167" s="404">
        <v>0</v>
      </c>
      <c r="Y167" s="404">
        <v>0</v>
      </c>
      <c r="Z167" s="404">
        <v>0</v>
      </c>
      <c r="AA167" s="404">
        <v>39</v>
      </c>
      <c r="AB167" s="404">
        <v>0</v>
      </c>
      <c r="AC167" s="404">
        <v>0</v>
      </c>
      <c r="AD167" s="404">
        <v>-39</v>
      </c>
    </row>
    <row r="168" spans="1:30" x14ac:dyDescent="0.35">
      <c r="A168" s="396">
        <v>9</v>
      </c>
      <c r="B168" s="396" t="s">
        <v>118</v>
      </c>
      <c r="C168" s="396">
        <v>4</v>
      </c>
      <c r="D168" s="396" t="s">
        <v>153</v>
      </c>
      <c r="E168" s="396" t="s">
        <v>509</v>
      </c>
      <c r="F168" s="396" t="s">
        <v>510</v>
      </c>
      <c r="G168" s="396" t="s">
        <v>118</v>
      </c>
      <c r="H168" s="396" t="s">
        <v>153</v>
      </c>
      <c r="I168" s="399">
        <v>1</v>
      </c>
      <c r="J168" s="399">
        <v>3</v>
      </c>
      <c r="K168" s="400">
        <v>6</v>
      </c>
      <c r="L168" s="400">
        <v>29</v>
      </c>
      <c r="M168" s="400">
        <v>0</v>
      </c>
      <c r="N168" s="400">
        <v>39</v>
      </c>
      <c r="O168" s="400">
        <v>2</v>
      </c>
      <c r="P168" s="400">
        <v>0</v>
      </c>
      <c r="Q168" s="400">
        <v>2</v>
      </c>
      <c r="R168" s="401">
        <v>5.1282051282051301E-2</v>
      </c>
      <c r="S168" s="402">
        <v>13</v>
      </c>
      <c r="T168" s="401">
        <v>0.33333333333333298</v>
      </c>
      <c r="U168" s="402">
        <v>13</v>
      </c>
      <c r="V168" s="403">
        <v>0.33333333333333298</v>
      </c>
      <c r="W168" s="402">
        <v>13</v>
      </c>
      <c r="X168" s="404">
        <v>-17241.46</v>
      </c>
      <c r="Y168" s="404">
        <v>3500</v>
      </c>
      <c r="Z168" s="404">
        <v>-13741.46</v>
      </c>
      <c r="AA168" s="404">
        <v>1720</v>
      </c>
      <c r="AB168" s="404">
        <v>44</v>
      </c>
      <c r="AC168" s="404">
        <v>860</v>
      </c>
      <c r="AD168" s="404">
        <v>-15461</v>
      </c>
    </row>
    <row r="169" spans="1:30" x14ac:dyDescent="0.35">
      <c r="A169" s="396">
        <v>9</v>
      </c>
      <c r="B169" s="396" t="s">
        <v>118</v>
      </c>
      <c r="C169" s="396">
        <v>5</v>
      </c>
      <c r="D169" s="396" t="s">
        <v>144</v>
      </c>
      <c r="E169" s="396" t="s">
        <v>511</v>
      </c>
      <c r="F169" s="396" t="s">
        <v>512</v>
      </c>
      <c r="G169" s="396" t="s">
        <v>118</v>
      </c>
      <c r="H169" s="396" t="s">
        <v>144</v>
      </c>
      <c r="I169" s="399">
        <v>8</v>
      </c>
      <c r="J169" s="399">
        <v>6</v>
      </c>
      <c r="K169" s="400">
        <v>0</v>
      </c>
      <c r="L169" s="400">
        <v>7</v>
      </c>
      <c r="M169" s="400">
        <v>0</v>
      </c>
      <c r="N169" s="400">
        <v>21</v>
      </c>
      <c r="O169" s="400">
        <v>2</v>
      </c>
      <c r="P169" s="400">
        <v>4</v>
      </c>
      <c r="Q169" s="400">
        <v>6</v>
      </c>
      <c r="R169" s="401">
        <v>0.28571428571428598</v>
      </c>
      <c r="S169" s="402">
        <v>16</v>
      </c>
      <c r="T169" s="401">
        <v>0.76190476190476197</v>
      </c>
      <c r="U169" s="402">
        <v>15</v>
      </c>
      <c r="V169" s="403">
        <v>0.71428571428571397</v>
      </c>
      <c r="W169" s="402">
        <v>15</v>
      </c>
      <c r="X169" s="404">
        <v>25441.52</v>
      </c>
      <c r="Y169" s="404">
        <v>9529.99</v>
      </c>
      <c r="Z169" s="404">
        <v>34971.51</v>
      </c>
      <c r="AA169" s="404">
        <v>0</v>
      </c>
      <c r="AB169" s="404">
        <v>0</v>
      </c>
      <c r="AC169" s="404">
        <v>0</v>
      </c>
      <c r="AD169" s="404">
        <v>34972</v>
      </c>
    </row>
    <row r="170" spans="1:30" x14ac:dyDescent="0.35">
      <c r="A170" s="396">
        <v>9</v>
      </c>
      <c r="B170" s="396" t="s">
        <v>118</v>
      </c>
      <c r="C170" s="396">
        <v>6</v>
      </c>
      <c r="D170" s="396" t="s">
        <v>513</v>
      </c>
      <c r="E170" s="396" t="s">
        <v>514</v>
      </c>
      <c r="F170" s="396" t="s">
        <v>515</v>
      </c>
      <c r="G170" s="396" t="s">
        <v>118</v>
      </c>
      <c r="H170" s="396" t="s">
        <v>513</v>
      </c>
      <c r="I170" s="399">
        <v>19</v>
      </c>
      <c r="J170" s="399">
        <v>4</v>
      </c>
      <c r="K170" s="400">
        <v>0</v>
      </c>
      <c r="L170" s="400">
        <v>4</v>
      </c>
      <c r="M170" s="400">
        <v>0</v>
      </c>
      <c r="N170" s="400">
        <v>27</v>
      </c>
      <c r="O170" s="400">
        <v>3</v>
      </c>
      <c r="P170" s="400">
        <v>3</v>
      </c>
      <c r="Q170" s="400">
        <v>6</v>
      </c>
      <c r="R170" s="401">
        <v>0.22222222222222199</v>
      </c>
      <c r="S170" s="402">
        <v>26</v>
      </c>
      <c r="T170" s="401">
        <v>0.96296296296296302</v>
      </c>
      <c r="U170" s="402">
        <v>25</v>
      </c>
      <c r="V170" s="403">
        <v>0.92592592592592604</v>
      </c>
      <c r="W170" s="402">
        <v>23</v>
      </c>
      <c r="X170" s="404">
        <v>36685.14</v>
      </c>
      <c r="Y170" s="404">
        <v>6284</v>
      </c>
      <c r="Z170" s="404">
        <v>42969.14</v>
      </c>
      <c r="AA170" s="404">
        <v>0</v>
      </c>
      <c r="AB170" s="404">
        <v>0</v>
      </c>
      <c r="AC170" s="404">
        <v>0</v>
      </c>
      <c r="AD170" s="404">
        <v>42969</v>
      </c>
    </row>
    <row r="171" spans="1:30" x14ac:dyDescent="0.35">
      <c r="A171" s="396">
        <v>9</v>
      </c>
      <c r="B171" s="396" t="s">
        <v>118</v>
      </c>
      <c r="C171" s="396">
        <v>7</v>
      </c>
      <c r="D171" s="396" t="s">
        <v>414</v>
      </c>
      <c r="E171" s="396" t="s">
        <v>516</v>
      </c>
      <c r="F171" s="396" t="s">
        <v>517</v>
      </c>
      <c r="G171" s="396" t="s">
        <v>118</v>
      </c>
      <c r="H171" s="396" t="s">
        <v>414</v>
      </c>
      <c r="I171" s="399">
        <v>0</v>
      </c>
      <c r="J171" s="399">
        <v>0</v>
      </c>
      <c r="K171" s="400">
        <v>0</v>
      </c>
      <c r="L171" s="400">
        <v>3</v>
      </c>
      <c r="M171" s="400">
        <v>0</v>
      </c>
      <c r="N171" s="400">
        <v>3</v>
      </c>
      <c r="O171" s="400">
        <v>0</v>
      </c>
      <c r="P171" s="400">
        <v>0</v>
      </c>
      <c r="Q171" s="400">
        <v>0</v>
      </c>
      <c r="R171" s="401">
        <v>0</v>
      </c>
      <c r="S171" s="402">
        <v>2</v>
      </c>
      <c r="T171" s="401">
        <v>0.66666666666666696</v>
      </c>
      <c r="U171" s="402">
        <v>2</v>
      </c>
      <c r="V171" s="403">
        <v>0.66666666666666696</v>
      </c>
      <c r="W171" s="402">
        <v>2</v>
      </c>
      <c r="X171" s="404">
        <v>0</v>
      </c>
      <c r="Y171" s="404">
        <v>0</v>
      </c>
      <c r="Z171" s="404">
        <v>0</v>
      </c>
      <c r="AA171" s="404">
        <v>0</v>
      </c>
      <c r="AB171" s="404">
        <v>0</v>
      </c>
      <c r="AC171" s="404">
        <v>0</v>
      </c>
      <c r="AD171" s="404">
        <v>0</v>
      </c>
    </row>
    <row r="172" spans="1:30" x14ac:dyDescent="0.35">
      <c r="A172" s="396">
        <v>9</v>
      </c>
      <c r="B172" s="396" t="s">
        <v>118</v>
      </c>
      <c r="C172" s="396">
        <v>8</v>
      </c>
      <c r="D172" s="396" t="s">
        <v>518</v>
      </c>
      <c r="E172" s="396" t="s">
        <v>519</v>
      </c>
      <c r="F172" s="396" t="s">
        <v>520</v>
      </c>
      <c r="G172" s="396" t="s">
        <v>118</v>
      </c>
      <c r="H172" s="396" t="s">
        <v>518</v>
      </c>
      <c r="I172" s="399">
        <v>0</v>
      </c>
      <c r="J172" s="399">
        <v>0</v>
      </c>
      <c r="K172" s="400">
        <v>1</v>
      </c>
      <c r="L172" s="400">
        <v>2</v>
      </c>
      <c r="M172" s="400">
        <v>0</v>
      </c>
      <c r="N172" s="400">
        <v>3</v>
      </c>
      <c r="O172" s="400">
        <v>0</v>
      </c>
      <c r="P172" s="400">
        <v>1</v>
      </c>
      <c r="Q172" s="400">
        <v>1</v>
      </c>
      <c r="R172" s="401">
        <v>0.33333333333333298</v>
      </c>
      <c r="S172" s="402">
        <v>0</v>
      </c>
      <c r="T172" s="401">
        <v>0</v>
      </c>
      <c r="U172" s="402">
        <v>0</v>
      </c>
      <c r="V172" s="403">
        <v>0</v>
      </c>
      <c r="W172" s="402">
        <v>0</v>
      </c>
      <c r="X172" s="404">
        <v>4933.1400000000003</v>
      </c>
      <c r="Y172" s="404">
        <v>2252.06</v>
      </c>
      <c r="Z172" s="404">
        <v>7185.2</v>
      </c>
      <c r="AA172" s="404">
        <v>0</v>
      </c>
      <c r="AB172" s="404">
        <v>0</v>
      </c>
      <c r="AC172" s="404">
        <v>0</v>
      </c>
      <c r="AD172" s="404">
        <v>7185</v>
      </c>
    </row>
    <row r="173" spans="1:30" x14ac:dyDescent="0.35">
      <c r="A173" s="396">
        <v>9</v>
      </c>
      <c r="B173" s="396" t="s">
        <v>118</v>
      </c>
      <c r="C173" s="396">
        <v>9</v>
      </c>
      <c r="D173" s="396" t="s">
        <v>261</v>
      </c>
      <c r="E173" s="396" t="s">
        <v>521</v>
      </c>
      <c r="F173" s="396" t="s">
        <v>522</v>
      </c>
      <c r="G173" s="396" t="s">
        <v>118</v>
      </c>
      <c r="H173" s="396" t="s">
        <v>261</v>
      </c>
      <c r="I173" s="399">
        <v>4</v>
      </c>
      <c r="J173" s="399">
        <v>8</v>
      </c>
      <c r="K173" s="400">
        <v>11</v>
      </c>
      <c r="L173" s="400">
        <v>19</v>
      </c>
      <c r="M173" s="400">
        <v>0</v>
      </c>
      <c r="N173" s="400">
        <v>42</v>
      </c>
      <c r="O173" s="400">
        <v>0</v>
      </c>
      <c r="P173" s="400">
        <v>3</v>
      </c>
      <c r="Q173" s="400">
        <v>3</v>
      </c>
      <c r="R173" s="401">
        <v>7.1428571428571397E-2</v>
      </c>
      <c r="S173" s="402">
        <v>19</v>
      </c>
      <c r="T173" s="401">
        <v>0.452380952380952</v>
      </c>
      <c r="U173" s="402">
        <v>19</v>
      </c>
      <c r="V173" s="403">
        <v>0.452380952380952</v>
      </c>
      <c r="W173" s="402">
        <v>17</v>
      </c>
      <c r="X173" s="404">
        <v>58491</v>
      </c>
      <c r="Y173" s="404">
        <v>1974.8</v>
      </c>
      <c r="Z173" s="404">
        <v>60465.8</v>
      </c>
      <c r="AA173" s="404">
        <v>2601</v>
      </c>
      <c r="AB173" s="404">
        <v>62</v>
      </c>
      <c r="AC173" s="404">
        <v>867</v>
      </c>
      <c r="AD173" s="404">
        <v>57865</v>
      </c>
    </row>
    <row r="174" spans="1:30" x14ac:dyDescent="0.35">
      <c r="A174" s="396">
        <v>9</v>
      </c>
      <c r="B174" s="396" t="s">
        <v>118</v>
      </c>
      <c r="C174" s="396">
        <v>10</v>
      </c>
      <c r="D174" s="396" t="s">
        <v>147</v>
      </c>
      <c r="E174" s="396" t="s">
        <v>523</v>
      </c>
      <c r="F174" s="396" t="s">
        <v>524</v>
      </c>
      <c r="G174" s="396" t="s">
        <v>118</v>
      </c>
      <c r="H174" s="396" t="s">
        <v>147</v>
      </c>
      <c r="I174" s="399">
        <v>0</v>
      </c>
      <c r="J174" s="399">
        <v>0</v>
      </c>
      <c r="K174" s="400">
        <v>1</v>
      </c>
      <c r="L174" s="400">
        <v>0</v>
      </c>
      <c r="M174" s="400">
        <v>0</v>
      </c>
      <c r="N174" s="400">
        <v>1</v>
      </c>
      <c r="O174" s="400">
        <v>0</v>
      </c>
      <c r="P174" s="400">
        <v>0</v>
      </c>
      <c r="Q174" s="400">
        <v>0</v>
      </c>
      <c r="R174" s="401">
        <v>0</v>
      </c>
      <c r="S174" s="402">
        <v>1</v>
      </c>
      <c r="T174" s="401">
        <v>1</v>
      </c>
      <c r="U174" s="402">
        <v>1</v>
      </c>
      <c r="V174" s="403">
        <v>1</v>
      </c>
      <c r="W174" s="402">
        <v>1</v>
      </c>
      <c r="X174" s="404">
        <v>0</v>
      </c>
      <c r="Y174" s="404">
        <v>0</v>
      </c>
      <c r="Z174" s="404">
        <v>0</v>
      </c>
      <c r="AA174" s="404">
        <v>369</v>
      </c>
      <c r="AB174" s="404">
        <v>369</v>
      </c>
      <c r="AC174" s="404">
        <v>0</v>
      </c>
      <c r="AD174" s="404">
        <v>-369</v>
      </c>
    </row>
    <row r="175" spans="1:30" x14ac:dyDescent="0.35">
      <c r="A175" s="396">
        <v>9</v>
      </c>
      <c r="B175" s="396" t="s">
        <v>118</v>
      </c>
      <c r="C175" s="396">
        <v>11</v>
      </c>
      <c r="D175" s="396" t="s">
        <v>168</v>
      </c>
      <c r="E175" s="396" t="s">
        <v>525</v>
      </c>
      <c r="F175" s="396" t="s">
        <v>526</v>
      </c>
      <c r="G175" s="396" t="s">
        <v>118</v>
      </c>
      <c r="H175" s="396" t="s">
        <v>168</v>
      </c>
      <c r="I175" s="399">
        <v>0</v>
      </c>
      <c r="J175" s="399">
        <v>0</v>
      </c>
      <c r="K175" s="400">
        <v>0</v>
      </c>
      <c r="L175" s="400">
        <v>50</v>
      </c>
      <c r="M175" s="400">
        <v>0</v>
      </c>
      <c r="N175" s="400">
        <v>50</v>
      </c>
      <c r="O175" s="400">
        <v>0</v>
      </c>
      <c r="P175" s="400">
        <v>0</v>
      </c>
      <c r="Q175" s="400">
        <v>0</v>
      </c>
      <c r="R175" s="401">
        <v>0</v>
      </c>
      <c r="S175" s="402">
        <v>6</v>
      </c>
      <c r="T175" s="401">
        <v>0.12</v>
      </c>
      <c r="U175" s="402">
        <v>6</v>
      </c>
      <c r="V175" s="403">
        <v>0.12</v>
      </c>
      <c r="W175" s="402">
        <v>5</v>
      </c>
      <c r="X175" s="404">
        <v>0</v>
      </c>
      <c r="Y175" s="404">
        <v>0</v>
      </c>
      <c r="Z175" s="404">
        <v>0</v>
      </c>
      <c r="AA175" s="404">
        <v>0</v>
      </c>
      <c r="AB175" s="404">
        <v>0</v>
      </c>
      <c r="AC175" s="404">
        <v>0</v>
      </c>
      <c r="AD175" s="404">
        <v>0</v>
      </c>
    </row>
    <row r="176" spans="1:30" x14ac:dyDescent="0.35">
      <c r="A176" s="396">
        <v>9</v>
      </c>
      <c r="B176" s="396" t="s">
        <v>118</v>
      </c>
      <c r="C176" s="396">
        <v>12</v>
      </c>
      <c r="D176" s="396" t="s">
        <v>527</v>
      </c>
      <c r="E176" s="396" t="s">
        <v>528</v>
      </c>
      <c r="F176" s="396" t="s">
        <v>529</v>
      </c>
      <c r="G176" s="396" t="s">
        <v>118</v>
      </c>
      <c r="H176" s="396" t="s">
        <v>527</v>
      </c>
      <c r="I176" s="399">
        <v>0</v>
      </c>
      <c r="J176" s="399">
        <v>0</v>
      </c>
      <c r="K176" s="400">
        <v>0</v>
      </c>
      <c r="L176" s="400">
        <v>0</v>
      </c>
      <c r="M176" s="400">
        <v>0</v>
      </c>
      <c r="N176" s="400">
        <v>0</v>
      </c>
      <c r="O176" s="400">
        <v>0</v>
      </c>
      <c r="P176" s="400">
        <v>0</v>
      </c>
      <c r="Q176" s="400">
        <v>0</v>
      </c>
      <c r="R176" s="401">
        <v>0</v>
      </c>
      <c r="S176" s="402">
        <v>5</v>
      </c>
      <c r="T176" s="401">
        <v>0</v>
      </c>
      <c r="U176" s="402">
        <v>5</v>
      </c>
      <c r="V176" s="403">
        <v>0</v>
      </c>
      <c r="W176" s="402">
        <v>5</v>
      </c>
      <c r="X176" s="404">
        <v>0</v>
      </c>
      <c r="Y176" s="404">
        <v>0</v>
      </c>
      <c r="Z176" s="404">
        <v>0</v>
      </c>
      <c r="AA176" s="404">
        <v>0</v>
      </c>
      <c r="AB176" s="404">
        <v>0</v>
      </c>
      <c r="AC176" s="404">
        <v>0</v>
      </c>
      <c r="AD176" s="404">
        <v>0</v>
      </c>
    </row>
    <row r="177" spans="1:30" x14ac:dyDescent="0.35">
      <c r="A177" s="396">
        <v>9</v>
      </c>
      <c r="B177" s="396" t="s">
        <v>118</v>
      </c>
      <c r="C177" s="396">
        <v>13</v>
      </c>
      <c r="D177" s="396" t="s">
        <v>138</v>
      </c>
      <c r="E177" s="396" t="s">
        <v>530</v>
      </c>
      <c r="F177" s="396" t="s">
        <v>531</v>
      </c>
      <c r="G177" s="396" t="s">
        <v>118</v>
      </c>
      <c r="H177" s="396" t="s">
        <v>138</v>
      </c>
      <c r="I177" s="399">
        <v>0</v>
      </c>
      <c r="J177" s="399">
        <v>0</v>
      </c>
      <c r="K177" s="400">
        <v>0</v>
      </c>
      <c r="L177" s="400">
        <v>0</v>
      </c>
      <c r="M177" s="400">
        <v>37</v>
      </c>
      <c r="N177" s="400">
        <v>37</v>
      </c>
      <c r="O177" s="400">
        <v>6</v>
      </c>
      <c r="P177" s="400">
        <v>2</v>
      </c>
      <c r="Q177" s="400">
        <v>8</v>
      </c>
      <c r="R177" s="401">
        <v>0.21621621621621601</v>
      </c>
      <c r="S177" s="402">
        <v>14</v>
      </c>
      <c r="T177" s="401">
        <v>0.37837837837837801</v>
      </c>
      <c r="U177" s="402">
        <v>13</v>
      </c>
      <c r="V177" s="403">
        <v>0.35135135135135098</v>
      </c>
      <c r="W177" s="402">
        <v>14</v>
      </c>
      <c r="X177" s="404">
        <v>100487.61</v>
      </c>
      <c r="Y177" s="404">
        <v>25375.61</v>
      </c>
      <c r="Z177" s="404">
        <v>125863.22</v>
      </c>
      <c r="AA177" s="404">
        <v>0</v>
      </c>
      <c r="AB177" s="404">
        <v>0</v>
      </c>
      <c r="AC177" s="404">
        <v>0</v>
      </c>
      <c r="AD177" s="404">
        <v>125863</v>
      </c>
    </row>
    <row r="178" spans="1:30" x14ac:dyDescent="0.35">
      <c r="A178" s="396">
        <v>9</v>
      </c>
      <c r="B178" s="396" t="s">
        <v>118</v>
      </c>
      <c r="C178" s="396">
        <v>14</v>
      </c>
      <c r="D178" s="396" t="s">
        <v>532</v>
      </c>
      <c r="E178" s="396" t="s">
        <v>533</v>
      </c>
      <c r="F178" s="396" t="s">
        <v>534</v>
      </c>
      <c r="G178" s="396" t="s">
        <v>118</v>
      </c>
      <c r="H178" s="396" t="s">
        <v>532</v>
      </c>
      <c r="I178" s="399">
        <v>18</v>
      </c>
      <c r="J178" s="399">
        <v>1</v>
      </c>
      <c r="K178" s="400">
        <v>0</v>
      </c>
      <c r="L178" s="400">
        <v>1</v>
      </c>
      <c r="M178" s="400">
        <v>0</v>
      </c>
      <c r="N178" s="400">
        <v>20</v>
      </c>
      <c r="O178" s="400">
        <v>0</v>
      </c>
      <c r="P178" s="400">
        <v>0</v>
      </c>
      <c r="Q178" s="400">
        <v>0</v>
      </c>
      <c r="R178" s="401">
        <v>0</v>
      </c>
      <c r="S178" s="402">
        <v>5</v>
      </c>
      <c r="T178" s="401">
        <v>0.25</v>
      </c>
      <c r="U178" s="402">
        <v>5</v>
      </c>
      <c r="V178" s="403">
        <v>0.25</v>
      </c>
      <c r="W178" s="402">
        <v>5</v>
      </c>
      <c r="X178" s="404">
        <v>0</v>
      </c>
      <c r="Y178" s="404">
        <v>0</v>
      </c>
      <c r="Z178" s="404">
        <v>0</v>
      </c>
      <c r="AA178" s="404">
        <v>0</v>
      </c>
      <c r="AB178" s="404">
        <v>0</v>
      </c>
      <c r="AC178" s="404">
        <v>0</v>
      </c>
      <c r="AD178" s="404">
        <v>0</v>
      </c>
    </row>
    <row r="179" spans="1:30" x14ac:dyDescent="0.35">
      <c r="A179" s="396">
        <v>10</v>
      </c>
      <c r="B179" s="396" t="s">
        <v>535</v>
      </c>
      <c r="C179" s="396">
        <v>1</v>
      </c>
      <c r="D179" s="396" t="s">
        <v>536</v>
      </c>
      <c r="E179" s="396" t="s">
        <v>537</v>
      </c>
      <c r="F179" s="396" t="s">
        <v>538</v>
      </c>
      <c r="G179" s="396" t="s">
        <v>535</v>
      </c>
      <c r="H179" s="396" t="s">
        <v>536</v>
      </c>
      <c r="I179" s="399">
        <v>0</v>
      </c>
      <c r="J179" s="399">
        <v>0</v>
      </c>
      <c r="K179" s="400">
        <v>0</v>
      </c>
      <c r="L179" s="400">
        <v>0</v>
      </c>
      <c r="M179" s="400">
        <v>0</v>
      </c>
      <c r="N179" s="400">
        <v>0</v>
      </c>
      <c r="O179" s="400">
        <v>0</v>
      </c>
      <c r="P179" s="400">
        <v>0</v>
      </c>
      <c r="Q179" s="400">
        <v>0</v>
      </c>
      <c r="R179" s="401">
        <v>0</v>
      </c>
      <c r="S179" s="402">
        <v>0</v>
      </c>
      <c r="T179" s="401">
        <v>0</v>
      </c>
      <c r="U179" s="402">
        <v>0</v>
      </c>
      <c r="V179" s="403">
        <v>0</v>
      </c>
      <c r="W179" s="402">
        <v>0</v>
      </c>
      <c r="X179" s="404">
        <v>0</v>
      </c>
      <c r="Y179" s="404">
        <v>0</v>
      </c>
      <c r="Z179" s="404">
        <v>0</v>
      </c>
      <c r="AA179" s="404">
        <v>0</v>
      </c>
      <c r="AB179" s="404">
        <v>0</v>
      </c>
      <c r="AC179" s="404">
        <v>0</v>
      </c>
      <c r="AD179" s="404">
        <v>0</v>
      </c>
    </row>
    <row r="180" spans="1:30" x14ac:dyDescent="0.35">
      <c r="A180" s="396">
        <v>11</v>
      </c>
      <c r="B180" s="396" t="s">
        <v>81</v>
      </c>
      <c r="C180" s="396">
        <v>1</v>
      </c>
      <c r="D180" s="396" t="s">
        <v>539</v>
      </c>
      <c r="E180" s="396" t="s">
        <v>540</v>
      </c>
      <c r="F180" s="396" t="s">
        <v>541</v>
      </c>
      <c r="G180" s="396" t="s">
        <v>81</v>
      </c>
      <c r="H180" s="396" t="s">
        <v>539</v>
      </c>
      <c r="I180" s="399">
        <v>7</v>
      </c>
      <c r="J180" s="399">
        <v>1</v>
      </c>
      <c r="K180" s="400">
        <v>0</v>
      </c>
      <c r="L180" s="400">
        <v>0</v>
      </c>
      <c r="M180" s="400">
        <v>0</v>
      </c>
      <c r="N180" s="400">
        <v>8</v>
      </c>
      <c r="O180" s="400">
        <v>5</v>
      </c>
      <c r="P180" s="400">
        <v>1</v>
      </c>
      <c r="Q180" s="400">
        <v>6</v>
      </c>
      <c r="R180" s="401">
        <v>0.75</v>
      </c>
      <c r="S180" s="402">
        <v>4</v>
      </c>
      <c r="T180" s="401">
        <v>0.5</v>
      </c>
      <c r="U180" s="402">
        <v>4</v>
      </c>
      <c r="V180" s="403">
        <v>0.5</v>
      </c>
      <c r="W180" s="402">
        <v>3</v>
      </c>
      <c r="X180" s="404">
        <v>-6885.6</v>
      </c>
      <c r="Y180" s="404">
        <v>15304.61</v>
      </c>
      <c r="Z180" s="404">
        <v>8419.01</v>
      </c>
      <c r="AA180" s="404">
        <v>0</v>
      </c>
      <c r="AB180" s="404">
        <v>0</v>
      </c>
      <c r="AC180" s="404">
        <v>0</v>
      </c>
      <c r="AD180" s="404">
        <v>8419</v>
      </c>
    </row>
    <row r="181" spans="1:30" x14ac:dyDescent="0.35">
      <c r="A181" s="396">
        <v>11</v>
      </c>
      <c r="B181" s="396" t="s">
        <v>81</v>
      </c>
      <c r="C181" s="396">
        <v>2</v>
      </c>
      <c r="D181" s="396" t="s">
        <v>542</v>
      </c>
      <c r="E181" s="396" t="s">
        <v>543</v>
      </c>
      <c r="F181" s="396" t="s">
        <v>544</v>
      </c>
      <c r="G181" s="396" t="s">
        <v>81</v>
      </c>
      <c r="H181" s="396" t="s">
        <v>542</v>
      </c>
      <c r="I181" s="399">
        <v>0</v>
      </c>
      <c r="J181" s="399">
        <v>3</v>
      </c>
      <c r="K181" s="400">
        <v>0</v>
      </c>
      <c r="L181" s="400">
        <v>0</v>
      </c>
      <c r="M181" s="400">
        <v>0</v>
      </c>
      <c r="N181" s="400">
        <v>3</v>
      </c>
      <c r="O181" s="400">
        <v>3</v>
      </c>
      <c r="P181" s="400">
        <v>0</v>
      </c>
      <c r="Q181" s="400">
        <v>3</v>
      </c>
      <c r="R181" s="401">
        <v>1</v>
      </c>
      <c r="S181" s="402">
        <v>3</v>
      </c>
      <c r="T181" s="401">
        <v>1</v>
      </c>
      <c r="U181" s="402">
        <v>4</v>
      </c>
      <c r="V181" s="403">
        <v>1.3333333333333299</v>
      </c>
      <c r="W181" s="402">
        <v>0</v>
      </c>
      <c r="X181" s="404">
        <v>754.27</v>
      </c>
      <c r="Y181" s="404">
        <v>10899.07</v>
      </c>
      <c r="Z181" s="404">
        <v>11653.34</v>
      </c>
      <c r="AA181" s="404">
        <v>0</v>
      </c>
      <c r="AB181" s="404">
        <v>0</v>
      </c>
      <c r="AC181" s="404">
        <v>0</v>
      </c>
      <c r="AD181" s="404">
        <v>11653</v>
      </c>
    </row>
    <row r="182" spans="1:30" x14ac:dyDescent="0.35">
      <c r="A182" s="396">
        <v>11</v>
      </c>
      <c r="B182" s="396" t="s">
        <v>81</v>
      </c>
      <c r="C182" s="396">
        <v>3</v>
      </c>
      <c r="D182" s="396" t="s">
        <v>10</v>
      </c>
      <c r="E182" s="396" t="s">
        <v>545</v>
      </c>
      <c r="F182" s="396" t="s">
        <v>546</v>
      </c>
      <c r="G182" s="396" t="s">
        <v>81</v>
      </c>
      <c r="H182" s="396" t="s">
        <v>10</v>
      </c>
      <c r="I182" s="399">
        <v>3</v>
      </c>
      <c r="J182" s="399">
        <v>17</v>
      </c>
      <c r="K182" s="400">
        <v>68</v>
      </c>
      <c r="L182" s="400">
        <v>5</v>
      </c>
      <c r="M182" s="400">
        <v>0</v>
      </c>
      <c r="N182" s="400">
        <v>93</v>
      </c>
      <c r="O182" s="400">
        <v>2</v>
      </c>
      <c r="P182" s="400">
        <v>11</v>
      </c>
      <c r="Q182" s="400">
        <v>13</v>
      </c>
      <c r="R182" s="401">
        <v>0.13978494623655899</v>
      </c>
      <c r="S182" s="402">
        <v>27</v>
      </c>
      <c r="T182" s="401">
        <v>0.29032258064516098</v>
      </c>
      <c r="U182" s="402">
        <v>27</v>
      </c>
      <c r="V182" s="403">
        <v>0.29032258064516098</v>
      </c>
      <c r="W182" s="402">
        <v>17</v>
      </c>
      <c r="X182" s="404">
        <v>15437.93</v>
      </c>
      <c r="Y182" s="404">
        <v>10260.89</v>
      </c>
      <c r="Z182" s="404">
        <v>25698.82</v>
      </c>
      <c r="AA182" s="404">
        <v>5500</v>
      </c>
      <c r="AB182" s="404">
        <v>59</v>
      </c>
      <c r="AC182" s="404">
        <v>423</v>
      </c>
      <c r="AD182" s="404">
        <v>20199</v>
      </c>
    </row>
    <row r="183" spans="1:30" x14ac:dyDescent="0.35">
      <c r="A183" s="396">
        <v>11</v>
      </c>
      <c r="B183" s="396" t="s">
        <v>81</v>
      </c>
      <c r="C183" s="396">
        <v>4</v>
      </c>
      <c r="D183" s="396" t="s">
        <v>547</v>
      </c>
      <c r="E183" s="396" t="s">
        <v>548</v>
      </c>
      <c r="F183" s="396" t="s">
        <v>549</v>
      </c>
      <c r="G183" s="396" t="s">
        <v>81</v>
      </c>
      <c r="H183" s="396" t="s">
        <v>547</v>
      </c>
      <c r="I183" s="399">
        <v>0</v>
      </c>
      <c r="J183" s="399">
        <v>0</v>
      </c>
      <c r="K183" s="400">
        <v>6</v>
      </c>
      <c r="L183" s="400">
        <v>0</v>
      </c>
      <c r="M183" s="400">
        <v>0</v>
      </c>
      <c r="N183" s="400">
        <v>6</v>
      </c>
      <c r="O183" s="400">
        <v>1</v>
      </c>
      <c r="P183" s="400">
        <v>0</v>
      </c>
      <c r="Q183" s="400">
        <v>1</v>
      </c>
      <c r="R183" s="401">
        <v>0.16666666666666699</v>
      </c>
      <c r="S183" s="402">
        <v>1</v>
      </c>
      <c r="T183" s="401">
        <v>0.16666666666666699</v>
      </c>
      <c r="U183" s="402">
        <v>1</v>
      </c>
      <c r="V183" s="403">
        <v>0.16666666666666699</v>
      </c>
      <c r="W183" s="402">
        <v>0</v>
      </c>
      <c r="X183" s="404">
        <v>-3074.16</v>
      </c>
      <c r="Y183" s="404">
        <v>3392.09</v>
      </c>
      <c r="Z183" s="404">
        <v>317.93</v>
      </c>
      <c r="AA183" s="404">
        <v>0</v>
      </c>
      <c r="AB183" s="404">
        <v>0</v>
      </c>
      <c r="AC183" s="404">
        <v>0</v>
      </c>
      <c r="AD183" s="404">
        <v>318</v>
      </c>
    </row>
    <row r="184" spans="1:30" x14ac:dyDescent="0.35">
      <c r="A184" s="396">
        <v>11</v>
      </c>
      <c r="B184" s="396" t="s">
        <v>81</v>
      </c>
      <c r="C184" s="396">
        <v>5</v>
      </c>
      <c r="D184" s="396" t="s">
        <v>11</v>
      </c>
      <c r="E184" s="396" t="s">
        <v>550</v>
      </c>
      <c r="F184" s="396" t="s">
        <v>551</v>
      </c>
      <c r="G184" s="396" t="s">
        <v>81</v>
      </c>
      <c r="H184" s="396" t="s">
        <v>11</v>
      </c>
      <c r="I184" s="399">
        <v>4</v>
      </c>
      <c r="J184" s="399">
        <v>5</v>
      </c>
      <c r="K184" s="400">
        <v>38</v>
      </c>
      <c r="L184" s="400">
        <v>14</v>
      </c>
      <c r="M184" s="400">
        <v>0</v>
      </c>
      <c r="N184" s="400">
        <v>61</v>
      </c>
      <c r="O184" s="400">
        <v>0</v>
      </c>
      <c r="P184" s="400">
        <v>5</v>
      </c>
      <c r="Q184" s="400">
        <v>5</v>
      </c>
      <c r="R184" s="401">
        <v>8.1967213114754106E-2</v>
      </c>
      <c r="S184" s="402">
        <v>13</v>
      </c>
      <c r="T184" s="401">
        <v>0.213114754098361</v>
      </c>
      <c r="U184" s="402">
        <v>15</v>
      </c>
      <c r="V184" s="403">
        <v>0.24590163934426201</v>
      </c>
      <c r="W184" s="402">
        <v>10</v>
      </c>
      <c r="X184" s="404">
        <v>8325.69</v>
      </c>
      <c r="Y184" s="404">
        <v>6708.75</v>
      </c>
      <c r="Z184" s="404">
        <v>15034.44</v>
      </c>
      <c r="AA184" s="404">
        <v>1819</v>
      </c>
      <c r="AB184" s="404">
        <v>30</v>
      </c>
      <c r="AC184" s="404">
        <v>364</v>
      </c>
      <c r="AD184" s="404">
        <v>13215</v>
      </c>
    </row>
    <row r="185" spans="1:30" x14ac:dyDescent="0.35">
      <c r="A185" s="396">
        <v>11</v>
      </c>
      <c r="B185" s="396" t="s">
        <v>81</v>
      </c>
      <c r="C185" s="396">
        <v>6</v>
      </c>
      <c r="D185" s="396" t="s">
        <v>12</v>
      </c>
      <c r="E185" s="396" t="s">
        <v>552</v>
      </c>
      <c r="F185" s="396" t="s">
        <v>553</v>
      </c>
      <c r="G185" s="396" t="s">
        <v>81</v>
      </c>
      <c r="H185" s="396" t="s">
        <v>12</v>
      </c>
      <c r="I185" s="399">
        <v>1</v>
      </c>
      <c r="J185" s="399">
        <v>21</v>
      </c>
      <c r="K185" s="400">
        <v>89</v>
      </c>
      <c r="L185" s="400">
        <v>3</v>
      </c>
      <c r="M185" s="400">
        <v>0</v>
      </c>
      <c r="N185" s="400">
        <v>114</v>
      </c>
      <c r="O185" s="400">
        <v>0</v>
      </c>
      <c r="P185" s="400">
        <v>11</v>
      </c>
      <c r="Q185" s="400">
        <v>11</v>
      </c>
      <c r="R185" s="401">
        <v>9.6491228070175405E-2</v>
      </c>
      <c r="S185" s="402">
        <v>31</v>
      </c>
      <c r="T185" s="401">
        <v>0.27192982456140402</v>
      </c>
      <c r="U185" s="402">
        <v>31</v>
      </c>
      <c r="V185" s="403">
        <v>0.27192982456140402</v>
      </c>
      <c r="W185" s="402">
        <v>20</v>
      </c>
      <c r="X185" s="404">
        <v>12679.84</v>
      </c>
      <c r="Y185" s="404">
        <v>36993.15</v>
      </c>
      <c r="Z185" s="404">
        <v>49672.99</v>
      </c>
      <c r="AA185" s="404">
        <v>3800</v>
      </c>
      <c r="AB185" s="404">
        <v>33</v>
      </c>
      <c r="AC185" s="404">
        <v>345</v>
      </c>
      <c r="AD185" s="404">
        <v>45873</v>
      </c>
    </row>
    <row r="186" spans="1:30" x14ac:dyDescent="0.35">
      <c r="A186" s="396">
        <v>11</v>
      </c>
      <c r="B186" s="396" t="s">
        <v>81</v>
      </c>
      <c r="C186" s="396">
        <v>7</v>
      </c>
      <c r="D186" s="396" t="s">
        <v>554</v>
      </c>
      <c r="E186" s="396" t="s">
        <v>555</v>
      </c>
      <c r="F186" s="396" t="s">
        <v>556</v>
      </c>
      <c r="G186" s="396" t="s">
        <v>81</v>
      </c>
      <c r="H186" s="396" t="s">
        <v>554</v>
      </c>
      <c r="I186" s="399">
        <v>0</v>
      </c>
      <c r="J186" s="399">
        <v>0</v>
      </c>
      <c r="K186" s="400">
        <v>0</v>
      </c>
      <c r="L186" s="400">
        <v>0</v>
      </c>
      <c r="M186" s="400">
        <v>0</v>
      </c>
      <c r="N186" s="400">
        <v>0</v>
      </c>
      <c r="O186" s="400">
        <v>0</v>
      </c>
      <c r="P186" s="400">
        <v>0</v>
      </c>
      <c r="Q186" s="400">
        <v>0</v>
      </c>
      <c r="R186" s="401">
        <v>0</v>
      </c>
      <c r="S186" s="402">
        <v>0</v>
      </c>
      <c r="T186" s="401">
        <v>0</v>
      </c>
      <c r="U186" s="402">
        <v>0</v>
      </c>
      <c r="V186" s="403">
        <v>0</v>
      </c>
      <c r="W186" s="402">
        <v>0</v>
      </c>
      <c r="X186" s="404">
        <v>0</v>
      </c>
      <c r="Y186" s="404">
        <v>0</v>
      </c>
      <c r="Z186" s="404">
        <v>0</v>
      </c>
      <c r="AA186" s="404">
        <v>799</v>
      </c>
      <c r="AB186" s="404">
        <v>0</v>
      </c>
      <c r="AC186" s="404">
        <v>0</v>
      </c>
      <c r="AD186" s="404">
        <v>-799</v>
      </c>
    </row>
    <row r="187" spans="1:30" x14ac:dyDescent="0.35">
      <c r="A187" s="396">
        <v>11</v>
      </c>
      <c r="B187" s="396" t="s">
        <v>81</v>
      </c>
      <c r="C187" s="396">
        <v>8</v>
      </c>
      <c r="D187" s="396" t="s">
        <v>160</v>
      </c>
      <c r="E187" s="396" t="s">
        <v>557</v>
      </c>
      <c r="F187" s="396" t="s">
        <v>558</v>
      </c>
      <c r="G187" s="396" t="s">
        <v>81</v>
      </c>
      <c r="H187" s="396" t="s">
        <v>160</v>
      </c>
      <c r="I187" s="399">
        <v>0</v>
      </c>
      <c r="J187" s="399">
        <v>0</v>
      </c>
      <c r="K187" s="400">
        <v>43</v>
      </c>
      <c r="L187" s="400">
        <v>5</v>
      </c>
      <c r="M187" s="400">
        <v>0</v>
      </c>
      <c r="N187" s="400">
        <v>48</v>
      </c>
      <c r="O187" s="400">
        <v>1</v>
      </c>
      <c r="P187" s="400">
        <v>9</v>
      </c>
      <c r="Q187" s="400">
        <v>10</v>
      </c>
      <c r="R187" s="401">
        <v>0.20833333333333301</v>
      </c>
      <c r="S187" s="402">
        <v>16</v>
      </c>
      <c r="T187" s="401">
        <v>0.33333333333333298</v>
      </c>
      <c r="U187" s="402">
        <v>16</v>
      </c>
      <c r="V187" s="403">
        <v>0.33333333333333298</v>
      </c>
      <c r="W187" s="402">
        <v>14</v>
      </c>
      <c r="X187" s="404">
        <v>-2054.4899999999998</v>
      </c>
      <c r="Y187" s="404">
        <v>18435.150000000001</v>
      </c>
      <c r="Z187" s="404">
        <v>16380.66</v>
      </c>
      <c r="AA187" s="404">
        <v>699</v>
      </c>
      <c r="AB187" s="404">
        <v>15</v>
      </c>
      <c r="AC187" s="404">
        <v>70</v>
      </c>
      <c r="AD187" s="404">
        <v>15682</v>
      </c>
    </row>
    <row r="188" spans="1:30" x14ac:dyDescent="0.35">
      <c r="A188" s="396">
        <v>11</v>
      </c>
      <c r="B188" s="396" t="s">
        <v>81</v>
      </c>
      <c r="C188" s="396">
        <v>9</v>
      </c>
      <c r="D188" s="396" t="s">
        <v>559</v>
      </c>
      <c r="E188" s="396" t="s">
        <v>560</v>
      </c>
      <c r="F188" s="396" t="s">
        <v>561</v>
      </c>
      <c r="G188" s="396" t="s">
        <v>81</v>
      </c>
      <c r="H188" s="396" t="s">
        <v>559</v>
      </c>
      <c r="I188" s="399">
        <v>0</v>
      </c>
      <c r="J188" s="399">
        <v>0</v>
      </c>
      <c r="K188" s="400">
        <v>0</v>
      </c>
      <c r="L188" s="400">
        <v>0</v>
      </c>
      <c r="M188" s="400">
        <v>0</v>
      </c>
      <c r="N188" s="400">
        <v>0</v>
      </c>
      <c r="O188" s="400">
        <v>0</v>
      </c>
      <c r="P188" s="400">
        <v>0</v>
      </c>
      <c r="Q188" s="400">
        <v>0</v>
      </c>
      <c r="R188" s="401">
        <v>0</v>
      </c>
      <c r="S188" s="402">
        <v>0</v>
      </c>
      <c r="T188" s="401">
        <v>0</v>
      </c>
      <c r="U188" s="402">
        <v>0</v>
      </c>
      <c r="V188" s="403">
        <v>0</v>
      </c>
      <c r="W188" s="402">
        <v>0</v>
      </c>
      <c r="X188" s="404">
        <v>0</v>
      </c>
      <c r="Y188" s="404">
        <v>0</v>
      </c>
      <c r="Z188" s="404">
        <v>0</v>
      </c>
      <c r="AA188" s="404">
        <v>600</v>
      </c>
      <c r="AB188" s="404">
        <v>0</v>
      </c>
      <c r="AC188" s="404">
        <v>0</v>
      </c>
      <c r="AD188" s="404">
        <v>-600</v>
      </c>
    </row>
    <row r="189" spans="1:30" x14ac:dyDescent="0.35">
      <c r="A189" s="396">
        <v>11</v>
      </c>
      <c r="B189" s="396" t="s">
        <v>81</v>
      </c>
      <c r="C189" s="396">
        <v>10</v>
      </c>
      <c r="D189" s="396" t="s">
        <v>562</v>
      </c>
      <c r="E189" s="396" t="s">
        <v>563</v>
      </c>
      <c r="F189" s="396" t="s">
        <v>564</v>
      </c>
      <c r="G189" s="396" t="s">
        <v>81</v>
      </c>
      <c r="H189" s="396" t="s">
        <v>562</v>
      </c>
      <c r="I189" s="399">
        <v>1</v>
      </c>
      <c r="J189" s="399">
        <v>0</v>
      </c>
      <c r="K189" s="400">
        <v>0</v>
      </c>
      <c r="L189" s="400">
        <v>0</v>
      </c>
      <c r="M189" s="400">
        <v>0</v>
      </c>
      <c r="N189" s="400">
        <v>1</v>
      </c>
      <c r="O189" s="400">
        <v>0</v>
      </c>
      <c r="P189" s="400">
        <v>0</v>
      </c>
      <c r="Q189" s="400">
        <v>0</v>
      </c>
      <c r="R189" s="401">
        <v>0</v>
      </c>
      <c r="S189" s="402">
        <v>0</v>
      </c>
      <c r="T189" s="401">
        <v>0</v>
      </c>
      <c r="U189" s="402">
        <v>0</v>
      </c>
      <c r="V189" s="403">
        <v>0</v>
      </c>
      <c r="W189" s="402">
        <v>0</v>
      </c>
      <c r="X189" s="404">
        <v>0</v>
      </c>
      <c r="Y189" s="404">
        <v>0</v>
      </c>
      <c r="Z189" s="404">
        <v>0</v>
      </c>
      <c r="AA189" s="404">
        <v>0</v>
      </c>
      <c r="AB189" s="404">
        <v>0</v>
      </c>
      <c r="AC189" s="404">
        <v>0</v>
      </c>
      <c r="AD189" s="404">
        <v>0</v>
      </c>
    </row>
    <row r="190" spans="1:30" x14ac:dyDescent="0.35">
      <c r="A190" s="396">
        <v>11</v>
      </c>
      <c r="B190" s="396" t="s">
        <v>81</v>
      </c>
      <c r="C190" s="396">
        <v>11</v>
      </c>
      <c r="D190" s="396" t="s">
        <v>506</v>
      </c>
      <c r="E190" s="396" t="s">
        <v>565</v>
      </c>
      <c r="F190" s="396" t="s">
        <v>566</v>
      </c>
      <c r="G190" s="396" t="s">
        <v>81</v>
      </c>
      <c r="H190" s="396" t="s">
        <v>506</v>
      </c>
      <c r="I190" s="399">
        <v>0</v>
      </c>
      <c r="J190" s="399">
        <v>0</v>
      </c>
      <c r="K190" s="400">
        <v>0</v>
      </c>
      <c r="L190" s="400">
        <v>0</v>
      </c>
      <c r="M190" s="400">
        <v>0</v>
      </c>
      <c r="N190" s="400">
        <v>0</v>
      </c>
      <c r="O190" s="400">
        <v>0</v>
      </c>
      <c r="P190" s="400">
        <v>0</v>
      </c>
      <c r="Q190" s="400">
        <v>0</v>
      </c>
      <c r="R190" s="401">
        <v>0</v>
      </c>
      <c r="S190" s="402">
        <v>0</v>
      </c>
      <c r="T190" s="401">
        <v>0</v>
      </c>
      <c r="U190" s="402">
        <v>0</v>
      </c>
      <c r="V190" s="403">
        <v>0</v>
      </c>
      <c r="W190" s="402">
        <v>0</v>
      </c>
      <c r="X190" s="404">
        <v>0</v>
      </c>
      <c r="Y190" s="404">
        <v>0</v>
      </c>
      <c r="Z190" s="404">
        <v>0</v>
      </c>
      <c r="AA190" s="404">
        <v>10</v>
      </c>
      <c r="AB190" s="404">
        <v>0</v>
      </c>
      <c r="AC190" s="404">
        <v>0</v>
      </c>
      <c r="AD190" s="404">
        <v>-10</v>
      </c>
    </row>
    <row r="191" spans="1:30" x14ac:dyDescent="0.35">
      <c r="A191" s="396">
        <v>11</v>
      </c>
      <c r="B191" s="396" t="s">
        <v>81</v>
      </c>
      <c r="C191" s="396">
        <v>12</v>
      </c>
      <c r="D191" s="396" t="s">
        <v>153</v>
      </c>
      <c r="E191" s="396" t="s">
        <v>567</v>
      </c>
      <c r="F191" s="396" t="s">
        <v>568</v>
      </c>
      <c r="G191" s="396" t="s">
        <v>81</v>
      </c>
      <c r="H191" s="396" t="s">
        <v>153</v>
      </c>
      <c r="I191" s="399">
        <v>10</v>
      </c>
      <c r="J191" s="399">
        <v>86</v>
      </c>
      <c r="K191" s="400">
        <v>146</v>
      </c>
      <c r="L191" s="400">
        <v>25</v>
      </c>
      <c r="M191" s="400">
        <v>1</v>
      </c>
      <c r="N191" s="400">
        <v>268</v>
      </c>
      <c r="O191" s="400">
        <v>16</v>
      </c>
      <c r="P191" s="400">
        <v>24</v>
      </c>
      <c r="Q191" s="400">
        <v>40</v>
      </c>
      <c r="R191" s="401">
        <v>0.14925373134328401</v>
      </c>
      <c r="S191" s="402">
        <v>106</v>
      </c>
      <c r="T191" s="401">
        <v>0.39552238805970102</v>
      </c>
      <c r="U191" s="402">
        <v>103</v>
      </c>
      <c r="V191" s="403">
        <v>0.384328358208955</v>
      </c>
      <c r="W191" s="402">
        <v>82</v>
      </c>
      <c r="X191" s="404">
        <v>40488.160000000003</v>
      </c>
      <c r="Y191" s="404">
        <v>93335.66</v>
      </c>
      <c r="Z191" s="404">
        <v>133823.82</v>
      </c>
      <c r="AA191" s="404">
        <v>1999</v>
      </c>
      <c r="AB191" s="404">
        <v>7</v>
      </c>
      <c r="AC191" s="404">
        <v>50</v>
      </c>
      <c r="AD191" s="404">
        <v>131825</v>
      </c>
    </row>
    <row r="192" spans="1:30" x14ac:dyDescent="0.35">
      <c r="A192" s="396">
        <v>11</v>
      </c>
      <c r="B192" s="396" t="s">
        <v>81</v>
      </c>
      <c r="C192" s="396">
        <v>13</v>
      </c>
      <c r="D192" s="396" t="s">
        <v>144</v>
      </c>
      <c r="E192" s="396" t="s">
        <v>569</v>
      </c>
      <c r="F192" s="396" t="s">
        <v>570</v>
      </c>
      <c r="G192" s="396" t="s">
        <v>81</v>
      </c>
      <c r="H192" s="396" t="s">
        <v>144</v>
      </c>
      <c r="I192" s="399">
        <v>32</v>
      </c>
      <c r="J192" s="399">
        <v>23</v>
      </c>
      <c r="K192" s="400">
        <v>0</v>
      </c>
      <c r="L192" s="400">
        <v>28</v>
      </c>
      <c r="M192" s="400">
        <v>58</v>
      </c>
      <c r="N192" s="400">
        <v>141</v>
      </c>
      <c r="O192" s="400">
        <v>37</v>
      </c>
      <c r="P192" s="400">
        <v>23</v>
      </c>
      <c r="Q192" s="400">
        <v>60</v>
      </c>
      <c r="R192" s="401">
        <v>0.42553191489361702</v>
      </c>
      <c r="S192" s="402">
        <v>73</v>
      </c>
      <c r="T192" s="401">
        <v>0.51773049645390101</v>
      </c>
      <c r="U192" s="402">
        <v>71</v>
      </c>
      <c r="V192" s="403">
        <v>0.50354609929077998</v>
      </c>
      <c r="W192" s="402">
        <v>58</v>
      </c>
      <c r="X192" s="404">
        <v>14813.39</v>
      </c>
      <c r="Y192" s="404">
        <v>134018.09</v>
      </c>
      <c r="Z192" s="404">
        <v>148831.48000000001</v>
      </c>
      <c r="AA192" s="404">
        <v>0</v>
      </c>
      <c r="AB192" s="404">
        <v>0</v>
      </c>
      <c r="AC192" s="404">
        <v>0</v>
      </c>
      <c r="AD192" s="404">
        <v>148831</v>
      </c>
    </row>
    <row r="193" spans="1:30" x14ac:dyDescent="0.35">
      <c r="A193" s="396">
        <v>11</v>
      </c>
      <c r="B193" s="396" t="s">
        <v>81</v>
      </c>
      <c r="C193" s="396">
        <v>14</v>
      </c>
      <c r="D193" s="396" t="s">
        <v>513</v>
      </c>
      <c r="E193" s="396" t="s">
        <v>571</v>
      </c>
      <c r="F193" s="396" t="s">
        <v>572</v>
      </c>
      <c r="G193" s="396" t="s">
        <v>81</v>
      </c>
      <c r="H193" s="396" t="s">
        <v>513</v>
      </c>
      <c r="I193" s="399">
        <v>1</v>
      </c>
      <c r="J193" s="399">
        <v>0</v>
      </c>
      <c r="K193" s="400">
        <v>1</v>
      </c>
      <c r="L193" s="400">
        <v>0</v>
      </c>
      <c r="M193" s="400">
        <v>0</v>
      </c>
      <c r="N193" s="400">
        <v>2</v>
      </c>
      <c r="O193" s="400">
        <v>0</v>
      </c>
      <c r="P193" s="400">
        <v>1</v>
      </c>
      <c r="Q193" s="400">
        <v>1</v>
      </c>
      <c r="R193" s="401">
        <v>0.5</v>
      </c>
      <c r="S193" s="402">
        <v>1</v>
      </c>
      <c r="T193" s="401">
        <v>0.5</v>
      </c>
      <c r="U193" s="402">
        <v>1</v>
      </c>
      <c r="V193" s="403">
        <v>0.5</v>
      </c>
      <c r="W193" s="402">
        <v>0</v>
      </c>
      <c r="X193" s="404">
        <v>-235</v>
      </c>
      <c r="Y193" s="404">
        <v>0</v>
      </c>
      <c r="Z193" s="404">
        <v>-235</v>
      </c>
      <c r="AA193" s="404">
        <v>0</v>
      </c>
      <c r="AB193" s="404">
        <v>0</v>
      </c>
      <c r="AC193" s="404">
        <v>0</v>
      </c>
      <c r="AD193" s="404">
        <v>-235</v>
      </c>
    </row>
    <row r="194" spans="1:30" x14ac:dyDescent="0.35">
      <c r="A194" s="396">
        <v>11</v>
      </c>
      <c r="B194" s="396" t="s">
        <v>81</v>
      </c>
      <c r="C194" s="396">
        <v>15</v>
      </c>
      <c r="D194" s="396" t="s">
        <v>414</v>
      </c>
      <c r="E194" s="396" t="s">
        <v>573</v>
      </c>
      <c r="F194" s="396" t="s">
        <v>574</v>
      </c>
      <c r="G194" s="396" t="s">
        <v>81</v>
      </c>
      <c r="H194" s="396" t="s">
        <v>414</v>
      </c>
      <c r="I194" s="399">
        <v>11</v>
      </c>
      <c r="J194" s="399">
        <v>18</v>
      </c>
      <c r="K194" s="400">
        <v>0</v>
      </c>
      <c r="L194" s="400">
        <v>11</v>
      </c>
      <c r="M194" s="400">
        <v>0</v>
      </c>
      <c r="N194" s="400">
        <v>40</v>
      </c>
      <c r="O194" s="400">
        <v>8</v>
      </c>
      <c r="P194" s="400">
        <v>4</v>
      </c>
      <c r="Q194" s="400">
        <v>12</v>
      </c>
      <c r="R194" s="401">
        <v>0.3</v>
      </c>
      <c r="S194" s="402">
        <v>19</v>
      </c>
      <c r="T194" s="401">
        <v>0.47499999999999998</v>
      </c>
      <c r="U194" s="402">
        <v>20</v>
      </c>
      <c r="V194" s="403">
        <v>0.5</v>
      </c>
      <c r="W194" s="402">
        <v>12</v>
      </c>
      <c r="X194" s="404">
        <v>8297.7000000000007</v>
      </c>
      <c r="Y194" s="404">
        <v>21951.3</v>
      </c>
      <c r="Z194" s="404">
        <v>30249</v>
      </c>
      <c r="AA194" s="404">
        <v>0</v>
      </c>
      <c r="AB194" s="404">
        <v>0</v>
      </c>
      <c r="AC194" s="404">
        <v>0</v>
      </c>
      <c r="AD194" s="404">
        <v>30249</v>
      </c>
    </row>
    <row r="195" spans="1:30" x14ac:dyDescent="0.35">
      <c r="A195" s="396">
        <v>11</v>
      </c>
      <c r="B195" s="396" t="s">
        <v>81</v>
      </c>
      <c r="C195" s="396">
        <v>16</v>
      </c>
      <c r="D195" s="396" t="s">
        <v>575</v>
      </c>
      <c r="E195" s="396" t="s">
        <v>576</v>
      </c>
      <c r="F195" s="396" t="s">
        <v>577</v>
      </c>
      <c r="G195" s="396" t="s">
        <v>81</v>
      </c>
      <c r="H195" s="396" t="s">
        <v>575</v>
      </c>
      <c r="I195" s="399">
        <v>0</v>
      </c>
      <c r="J195" s="399">
        <v>0</v>
      </c>
      <c r="K195" s="400">
        <v>0</v>
      </c>
      <c r="L195" s="400">
        <v>0</v>
      </c>
      <c r="M195" s="400">
        <v>0</v>
      </c>
      <c r="N195" s="400">
        <v>0</v>
      </c>
      <c r="O195" s="400">
        <v>0</v>
      </c>
      <c r="P195" s="400">
        <v>0</v>
      </c>
      <c r="Q195" s="400">
        <v>0</v>
      </c>
      <c r="R195" s="401">
        <v>0</v>
      </c>
      <c r="S195" s="402">
        <v>0</v>
      </c>
      <c r="T195" s="401">
        <v>0</v>
      </c>
      <c r="U195" s="402">
        <v>0</v>
      </c>
      <c r="V195" s="403">
        <v>0</v>
      </c>
      <c r="W195" s="402">
        <v>0</v>
      </c>
      <c r="X195" s="404">
        <v>0</v>
      </c>
      <c r="Y195" s="404">
        <v>0</v>
      </c>
      <c r="Z195" s="404">
        <v>0</v>
      </c>
      <c r="AA195" s="404">
        <v>750</v>
      </c>
      <c r="AB195" s="404">
        <v>0</v>
      </c>
      <c r="AC195" s="404">
        <v>0</v>
      </c>
      <c r="AD195" s="404">
        <v>-750</v>
      </c>
    </row>
    <row r="196" spans="1:30" x14ac:dyDescent="0.35">
      <c r="A196" s="396">
        <v>11</v>
      </c>
      <c r="B196" s="396" t="s">
        <v>81</v>
      </c>
      <c r="C196" s="396">
        <v>17</v>
      </c>
      <c r="D196" s="396" t="s">
        <v>427</v>
      </c>
      <c r="E196" s="396" t="s">
        <v>578</v>
      </c>
      <c r="F196" s="396" t="s">
        <v>579</v>
      </c>
      <c r="G196" s="396" t="s">
        <v>81</v>
      </c>
      <c r="H196" s="396" t="s">
        <v>427</v>
      </c>
      <c r="I196" s="399">
        <v>5</v>
      </c>
      <c r="J196" s="399">
        <v>3</v>
      </c>
      <c r="K196" s="400">
        <v>55</v>
      </c>
      <c r="L196" s="400">
        <v>8</v>
      </c>
      <c r="M196" s="400">
        <v>0</v>
      </c>
      <c r="N196" s="400">
        <v>71</v>
      </c>
      <c r="O196" s="400">
        <v>5</v>
      </c>
      <c r="P196" s="400">
        <v>9</v>
      </c>
      <c r="Q196" s="400">
        <v>14</v>
      </c>
      <c r="R196" s="401">
        <v>0.19718309859154901</v>
      </c>
      <c r="S196" s="402">
        <v>18</v>
      </c>
      <c r="T196" s="401">
        <v>0.25352112676056299</v>
      </c>
      <c r="U196" s="402">
        <v>18</v>
      </c>
      <c r="V196" s="403">
        <v>0.25352112676056299</v>
      </c>
      <c r="W196" s="402">
        <v>15</v>
      </c>
      <c r="X196" s="404">
        <v>25275.27</v>
      </c>
      <c r="Y196" s="404">
        <v>29640.61</v>
      </c>
      <c r="Z196" s="404">
        <v>54915.88</v>
      </c>
      <c r="AA196" s="404">
        <v>0</v>
      </c>
      <c r="AB196" s="404">
        <v>0</v>
      </c>
      <c r="AC196" s="404">
        <v>0</v>
      </c>
      <c r="AD196" s="404">
        <v>54916</v>
      </c>
    </row>
    <row r="197" spans="1:30" x14ac:dyDescent="0.35">
      <c r="A197" s="396">
        <v>11</v>
      </c>
      <c r="B197" s="396" t="s">
        <v>81</v>
      </c>
      <c r="C197" s="396">
        <v>18</v>
      </c>
      <c r="D197" s="396" t="s">
        <v>580</v>
      </c>
      <c r="E197" s="396" t="s">
        <v>581</v>
      </c>
      <c r="F197" s="396" t="s">
        <v>582</v>
      </c>
      <c r="G197" s="396" t="s">
        <v>81</v>
      </c>
      <c r="H197" s="396" t="s">
        <v>580</v>
      </c>
      <c r="I197" s="399">
        <v>9</v>
      </c>
      <c r="J197" s="399">
        <v>0</v>
      </c>
      <c r="K197" s="400">
        <v>0</v>
      </c>
      <c r="L197" s="400">
        <v>0</v>
      </c>
      <c r="M197" s="400">
        <v>3</v>
      </c>
      <c r="N197" s="400">
        <v>12</v>
      </c>
      <c r="O197" s="400">
        <v>5</v>
      </c>
      <c r="P197" s="400">
        <v>0</v>
      </c>
      <c r="Q197" s="400">
        <v>5</v>
      </c>
      <c r="R197" s="401">
        <v>0.41666666666666702</v>
      </c>
      <c r="S197" s="402">
        <v>6</v>
      </c>
      <c r="T197" s="401">
        <v>0.5</v>
      </c>
      <c r="U197" s="402">
        <v>6</v>
      </c>
      <c r="V197" s="403">
        <v>0.5</v>
      </c>
      <c r="W197" s="402">
        <v>5</v>
      </c>
      <c r="X197" s="404">
        <v>2359.73</v>
      </c>
      <c r="Y197" s="404">
        <v>6945.46</v>
      </c>
      <c r="Z197" s="404">
        <v>9305.19</v>
      </c>
      <c r="AA197" s="404">
        <v>0</v>
      </c>
      <c r="AB197" s="404">
        <v>0</v>
      </c>
      <c r="AC197" s="404">
        <v>0</v>
      </c>
      <c r="AD197" s="404">
        <v>9305</v>
      </c>
    </row>
    <row r="198" spans="1:30" x14ac:dyDescent="0.35">
      <c r="A198" s="396">
        <v>11</v>
      </c>
      <c r="B198" s="396" t="s">
        <v>81</v>
      </c>
      <c r="C198" s="396">
        <v>19</v>
      </c>
      <c r="D198" s="396" t="s">
        <v>171</v>
      </c>
      <c r="E198" s="396" t="s">
        <v>583</v>
      </c>
      <c r="F198" s="396" t="s">
        <v>584</v>
      </c>
      <c r="G198" s="396" t="s">
        <v>81</v>
      </c>
      <c r="H198" s="396" t="s">
        <v>171</v>
      </c>
      <c r="I198" s="399">
        <v>0</v>
      </c>
      <c r="J198" s="399">
        <v>0</v>
      </c>
      <c r="K198" s="400">
        <v>21</v>
      </c>
      <c r="L198" s="400">
        <v>1</v>
      </c>
      <c r="M198" s="400">
        <v>0</v>
      </c>
      <c r="N198" s="400">
        <v>22</v>
      </c>
      <c r="O198" s="400">
        <v>0</v>
      </c>
      <c r="P198" s="400">
        <v>0</v>
      </c>
      <c r="Q198" s="400">
        <v>0</v>
      </c>
      <c r="R198" s="401">
        <v>0</v>
      </c>
      <c r="S198" s="402">
        <v>3</v>
      </c>
      <c r="T198" s="401">
        <v>0.13636363636363599</v>
      </c>
      <c r="U198" s="402">
        <v>3</v>
      </c>
      <c r="V198" s="403">
        <v>0.13636363636363599</v>
      </c>
      <c r="W198" s="402">
        <v>2</v>
      </c>
      <c r="X198" s="404">
        <v>0</v>
      </c>
      <c r="Y198" s="404">
        <v>0</v>
      </c>
      <c r="Z198" s="404">
        <v>0</v>
      </c>
      <c r="AA198" s="404">
        <v>2750</v>
      </c>
      <c r="AB198" s="404">
        <v>125</v>
      </c>
      <c r="AC198" s="404">
        <v>0</v>
      </c>
      <c r="AD198" s="404">
        <v>-2750</v>
      </c>
    </row>
    <row r="199" spans="1:30" x14ac:dyDescent="0.35">
      <c r="A199" s="396">
        <v>11</v>
      </c>
      <c r="B199" s="396" t="s">
        <v>81</v>
      </c>
      <c r="C199" s="396">
        <v>20</v>
      </c>
      <c r="D199" s="396" t="s">
        <v>585</v>
      </c>
      <c r="E199" s="396" t="s">
        <v>586</v>
      </c>
      <c r="F199" s="396" t="s">
        <v>587</v>
      </c>
      <c r="G199" s="396" t="s">
        <v>81</v>
      </c>
      <c r="H199" s="396" t="s">
        <v>585</v>
      </c>
      <c r="I199" s="399">
        <v>0</v>
      </c>
      <c r="J199" s="399">
        <v>1</v>
      </c>
      <c r="K199" s="400">
        <v>8</v>
      </c>
      <c r="L199" s="400">
        <v>4</v>
      </c>
      <c r="M199" s="400">
        <v>0</v>
      </c>
      <c r="N199" s="400">
        <v>13</v>
      </c>
      <c r="O199" s="400">
        <v>1</v>
      </c>
      <c r="P199" s="400">
        <v>0</v>
      </c>
      <c r="Q199" s="400">
        <v>1</v>
      </c>
      <c r="R199" s="401">
        <v>7.69230769230769E-2</v>
      </c>
      <c r="S199" s="402">
        <v>2</v>
      </c>
      <c r="T199" s="401">
        <v>0.15384615384615399</v>
      </c>
      <c r="U199" s="402">
        <v>2</v>
      </c>
      <c r="V199" s="403">
        <v>0.15384615384615399</v>
      </c>
      <c r="W199" s="402">
        <v>2</v>
      </c>
      <c r="X199" s="404">
        <v>6583.74</v>
      </c>
      <c r="Y199" s="404">
        <v>8982.58</v>
      </c>
      <c r="Z199" s="404">
        <v>15566.32</v>
      </c>
      <c r="AA199" s="404">
        <v>0</v>
      </c>
      <c r="AB199" s="404">
        <v>0</v>
      </c>
      <c r="AC199" s="404">
        <v>0</v>
      </c>
      <c r="AD199" s="404">
        <v>15566</v>
      </c>
    </row>
    <row r="200" spans="1:30" x14ac:dyDescent="0.35">
      <c r="A200" s="396">
        <v>11</v>
      </c>
      <c r="B200" s="396" t="s">
        <v>81</v>
      </c>
      <c r="C200" s="396">
        <v>21</v>
      </c>
      <c r="D200" s="396" t="s">
        <v>261</v>
      </c>
      <c r="E200" s="396" t="s">
        <v>588</v>
      </c>
      <c r="F200" s="396" t="s">
        <v>589</v>
      </c>
      <c r="G200" s="396" t="s">
        <v>81</v>
      </c>
      <c r="H200" s="396" t="s">
        <v>261</v>
      </c>
      <c r="I200" s="399">
        <v>9</v>
      </c>
      <c r="J200" s="399">
        <v>114</v>
      </c>
      <c r="K200" s="400">
        <v>0</v>
      </c>
      <c r="L200" s="400">
        <v>60</v>
      </c>
      <c r="M200" s="400">
        <v>1</v>
      </c>
      <c r="N200" s="400">
        <v>184</v>
      </c>
      <c r="O200" s="400">
        <v>13</v>
      </c>
      <c r="P200" s="400">
        <v>10</v>
      </c>
      <c r="Q200" s="400">
        <v>23</v>
      </c>
      <c r="R200" s="401">
        <v>0.125</v>
      </c>
      <c r="S200" s="402">
        <v>33</v>
      </c>
      <c r="T200" s="401">
        <v>0.17934782608695701</v>
      </c>
      <c r="U200" s="402">
        <v>36</v>
      </c>
      <c r="V200" s="403">
        <v>0.19565217391304299</v>
      </c>
      <c r="W200" s="402">
        <v>21</v>
      </c>
      <c r="X200" s="404">
        <v>21851.99</v>
      </c>
      <c r="Y200" s="404">
        <v>56984.3</v>
      </c>
      <c r="Z200" s="404">
        <v>78836.289999999994</v>
      </c>
      <c r="AA200" s="404">
        <v>14570</v>
      </c>
      <c r="AB200" s="404">
        <v>79</v>
      </c>
      <c r="AC200" s="404">
        <v>633</v>
      </c>
      <c r="AD200" s="404">
        <v>64266</v>
      </c>
    </row>
    <row r="201" spans="1:30" x14ac:dyDescent="0.35">
      <c r="A201" s="396">
        <v>11</v>
      </c>
      <c r="B201" s="396" t="s">
        <v>81</v>
      </c>
      <c r="C201" s="396">
        <v>22</v>
      </c>
      <c r="D201" s="396" t="s">
        <v>147</v>
      </c>
      <c r="E201" s="396" t="s">
        <v>590</v>
      </c>
      <c r="F201" s="396" t="s">
        <v>591</v>
      </c>
      <c r="G201" s="396" t="s">
        <v>81</v>
      </c>
      <c r="H201" s="396" t="s">
        <v>147</v>
      </c>
      <c r="I201" s="399">
        <v>2</v>
      </c>
      <c r="J201" s="399">
        <v>0</v>
      </c>
      <c r="K201" s="400">
        <v>58</v>
      </c>
      <c r="L201" s="400">
        <v>6</v>
      </c>
      <c r="M201" s="400">
        <v>0</v>
      </c>
      <c r="N201" s="400">
        <v>66</v>
      </c>
      <c r="O201" s="400">
        <v>4</v>
      </c>
      <c r="P201" s="400">
        <v>3</v>
      </c>
      <c r="Q201" s="400">
        <v>7</v>
      </c>
      <c r="R201" s="401">
        <v>0.10606060606060599</v>
      </c>
      <c r="S201" s="402">
        <v>16</v>
      </c>
      <c r="T201" s="401">
        <v>0.24242424242424199</v>
      </c>
      <c r="U201" s="402">
        <v>17</v>
      </c>
      <c r="V201" s="403">
        <v>0.25757575757575801</v>
      </c>
      <c r="W201" s="402">
        <v>12</v>
      </c>
      <c r="X201" s="404">
        <v>10456.32</v>
      </c>
      <c r="Y201" s="404">
        <v>13298.74</v>
      </c>
      <c r="Z201" s="404">
        <v>23755.06</v>
      </c>
      <c r="AA201" s="404">
        <v>0</v>
      </c>
      <c r="AB201" s="404">
        <v>0</v>
      </c>
      <c r="AC201" s="404">
        <v>0</v>
      </c>
      <c r="AD201" s="404">
        <v>23755</v>
      </c>
    </row>
    <row r="202" spans="1:30" x14ac:dyDescent="0.35">
      <c r="A202" s="396">
        <v>11</v>
      </c>
      <c r="B202" s="396" t="s">
        <v>81</v>
      </c>
      <c r="C202" s="396">
        <v>23</v>
      </c>
      <c r="D202" s="396" t="s">
        <v>244</v>
      </c>
      <c r="E202" s="396" t="s">
        <v>592</v>
      </c>
      <c r="F202" s="396" t="s">
        <v>593</v>
      </c>
      <c r="G202" s="396" t="s">
        <v>81</v>
      </c>
      <c r="H202" s="396" t="s">
        <v>244</v>
      </c>
      <c r="I202" s="399">
        <v>1</v>
      </c>
      <c r="J202" s="399">
        <v>0</v>
      </c>
      <c r="K202" s="400">
        <v>14</v>
      </c>
      <c r="L202" s="400">
        <v>13</v>
      </c>
      <c r="M202" s="400">
        <v>0</v>
      </c>
      <c r="N202" s="400">
        <v>28</v>
      </c>
      <c r="O202" s="400">
        <v>0</v>
      </c>
      <c r="P202" s="400">
        <v>0</v>
      </c>
      <c r="Q202" s="400">
        <v>0</v>
      </c>
      <c r="R202" s="401">
        <v>0</v>
      </c>
      <c r="S202" s="402">
        <v>0</v>
      </c>
      <c r="T202" s="401">
        <v>0</v>
      </c>
      <c r="U202" s="402">
        <v>0</v>
      </c>
      <c r="V202" s="403">
        <v>0</v>
      </c>
      <c r="W202" s="402">
        <v>0</v>
      </c>
      <c r="X202" s="404">
        <v>0</v>
      </c>
      <c r="Y202" s="404">
        <v>0</v>
      </c>
      <c r="Z202" s="404">
        <v>0</v>
      </c>
      <c r="AA202" s="404">
        <v>0</v>
      </c>
      <c r="AB202" s="404">
        <v>0</v>
      </c>
      <c r="AC202" s="404">
        <v>0</v>
      </c>
      <c r="AD202" s="404">
        <v>0</v>
      </c>
    </row>
    <row r="203" spans="1:30" x14ac:dyDescent="0.35">
      <c r="A203" s="396">
        <v>11</v>
      </c>
      <c r="B203" s="396" t="s">
        <v>81</v>
      </c>
      <c r="C203" s="396">
        <v>24</v>
      </c>
      <c r="D203" s="396" t="s">
        <v>328</v>
      </c>
      <c r="E203" s="396" t="s">
        <v>594</v>
      </c>
      <c r="F203" s="396" t="s">
        <v>595</v>
      </c>
      <c r="G203" s="396" t="s">
        <v>81</v>
      </c>
      <c r="H203" s="396" t="s">
        <v>328</v>
      </c>
      <c r="I203" s="399">
        <v>0</v>
      </c>
      <c r="J203" s="399">
        <v>0</v>
      </c>
      <c r="K203" s="400">
        <v>0</v>
      </c>
      <c r="L203" s="400">
        <v>1</v>
      </c>
      <c r="M203" s="400">
        <v>0</v>
      </c>
      <c r="N203" s="400">
        <v>1</v>
      </c>
      <c r="O203" s="400">
        <v>0</v>
      </c>
      <c r="P203" s="400">
        <v>0</v>
      </c>
      <c r="Q203" s="400">
        <v>0</v>
      </c>
      <c r="R203" s="401">
        <v>0</v>
      </c>
      <c r="S203" s="402">
        <v>1</v>
      </c>
      <c r="T203" s="401">
        <v>1</v>
      </c>
      <c r="U203" s="402">
        <v>1</v>
      </c>
      <c r="V203" s="403">
        <v>1</v>
      </c>
      <c r="W203" s="402">
        <v>1</v>
      </c>
      <c r="X203" s="404">
        <v>0</v>
      </c>
      <c r="Y203" s="404">
        <v>0</v>
      </c>
      <c r="Z203" s="404">
        <v>0</v>
      </c>
      <c r="AA203" s="404">
        <v>0</v>
      </c>
      <c r="AB203" s="404">
        <v>0</v>
      </c>
      <c r="AC203" s="404">
        <v>0</v>
      </c>
      <c r="AD203" s="404">
        <v>0</v>
      </c>
    </row>
    <row r="204" spans="1:30" x14ac:dyDescent="0.35">
      <c r="A204" s="396">
        <v>11</v>
      </c>
      <c r="B204" s="396" t="s">
        <v>81</v>
      </c>
      <c r="C204" s="396">
        <v>25</v>
      </c>
      <c r="D204" s="396" t="s">
        <v>168</v>
      </c>
      <c r="E204" s="396" t="s">
        <v>596</v>
      </c>
      <c r="F204" s="396" t="s">
        <v>597</v>
      </c>
      <c r="G204" s="396" t="s">
        <v>81</v>
      </c>
      <c r="H204" s="396" t="s">
        <v>168</v>
      </c>
      <c r="I204" s="399">
        <v>1</v>
      </c>
      <c r="J204" s="399">
        <v>0</v>
      </c>
      <c r="K204" s="400">
        <v>49</v>
      </c>
      <c r="L204" s="400">
        <v>78</v>
      </c>
      <c r="M204" s="400">
        <v>0</v>
      </c>
      <c r="N204" s="400">
        <v>128</v>
      </c>
      <c r="O204" s="400">
        <v>12</v>
      </c>
      <c r="P204" s="400">
        <v>2</v>
      </c>
      <c r="Q204" s="400">
        <v>14</v>
      </c>
      <c r="R204" s="401">
        <v>0.109375</v>
      </c>
      <c r="S204" s="402">
        <v>39</v>
      </c>
      <c r="T204" s="401">
        <v>0.3046875</v>
      </c>
      <c r="U204" s="402">
        <v>37</v>
      </c>
      <c r="V204" s="403">
        <v>0.2890625</v>
      </c>
      <c r="W204" s="402">
        <v>32</v>
      </c>
      <c r="X204" s="404">
        <v>31978.97</v>
      </c>
      <c r="Y204" s="404">
        <v>23953.09</v>
      </c>
      <c r="Z204" s="404">
        <v>55932.06</v>
      </c>
      <c r="AA204" s="404">
        <v>0</v>
      </c>
      <c r="AB204" s="404">
        <v>0</v>
      </c>
      <c r="AC204" s="404">
        <v>0</v>
      </c>
      <c r="AD204" s="404">
        <v>55932</v>
      </c>
    </row>
    <row r="205" spans="1:30" x14ac:dyDescent="0.35">
      <c r="A205" s="396">
        <v>11</v>
      </c>
      <c r="B205" s="396" t="s">
        <v>81</v>
      </c>
      <c r="C205" s="396">
        <v>26</v>
      </c>
      <c r="D205" s="396" t="s">
        <v>527</v>
      </c>
      <c r="E205" s="396" t="s">
        <v>598</v>
      </c>
      <c r="F205" s="396" t="s">
        <v>599</v>
      </c>
      <c r="G205" s="396" t="s">
        <v>81</v>
      </c>
      <c r="H205" s="396" t="s">
        <v>527</v>
      </c>
      <c r="I205" s="399">
        <v>0</v>
      </c>
      <c r="J205" s="399">
        <v>0</v>
      </c>
      <c r="K205" s="400">
        <v>1</v>
      </c>
      <c r="L205" s="400">
        <v>16</v>
      </c>
      <c r="M205" s="400">
        <v>0</v>
      </c>
      <c r="N205" s="400">
        <v>17</v>
      </c>
      <c r="O205" s="400">
        <v>43</v>
      </c>
      <c r="P205" s="400">
        <v>25</v>
      </c>
      <c r="Q205" s="400">
        <v>68</v>
      </c>
      <c r="R205" s="401">
        <v>4</v>
      </c>
      <c r="S205" s="402">
        <v>28</v>
      </c>
      <c r="T205" s="401">
        <v>1.6470588235294099</v>
      </c>
      <c r="U205" s="402">
        <v>31</v>
      </c>
      <c r="V205" s="403">
        <v>1.8235294117647101</v>
      </c>
      <c r="W205" s="402">
        <v>23</v>
      </c>
      <c r="X205" s="404">
        <v>60780.22</v>
      </c>
      <c r="Y205" s="404">
        <v>172012.73</v>
      </c>
      <c r="Z205" s="404">
        <v>232792.95</v>
      </c>
      <c r="AA205" s="404">
        <v>0</v>
      </c>
      <c r="AB205" s="404">
        <v>0</v>
      </c>
      <c r="AC205" s="404">
        <v>0</v>
      </c>
      <c r="AD205" s="404">
        <v>232793</v>
      </c>
    </row>
    <row r="206" spans="1:30" x14ac:dyDescent="0.35">
      <c r="A206" s="396">
        <v>11</v>
      </c>
      <c r="B206" s="396" t="s">
        <v>81</v>
      </c>
      <c r="C206" s="396">
        <v>27</v>
      </c>
      <c r="D206" s="396" t="s">
        <v>600</v>
      </c>
      <c r="E206" s="396" t="s">
        <v>601</v>
      </c>
      <c r="F206" s="396" t="s">
        <v>602</v>
      </c>
      <c r="G206" s="396" t="s">
        <v>81</v>
      </c>
      <c r="H206" s="396" t="s">
        <v>600</v>
      </c>
      <c r="I206" s="399">
        <v>0</v>
      </c>
      <c r="J206" s="399">
        <v>0</v>
      </c>
      <c r="K206" s="400">
        <v>0</v>
      </c>
      <c r="L206" s="400">
        <v>0</v>
      </c>
      <c r="M206" s="400">
        <v>10</v>
      </c>
      <c r="N206" s="400">
        <v>10</v>
      </c>
      <c r="O206" s="400">
        <v>1</v>
      </c>
      <c r="P206" s="400">
        <v>0</v>
      </c>
      <c r="Q206" s="400">
        <v>1</v>
      </c>
      <c r="R206" s="401">
        <v>0.1</v>
      </c>
      <c r="S206" s="402">
        <v>3</v>
      </c>
      <c r="T206" s="401">
        <v>0.3</v>
      </c>
      <c r="U206" s="402">
        <v>3</v>
      </c>
      <c r="V206" s="403">
        <v>0.3</v>
      </c>
      <c r="W206" s="402">
        <v>2</v>
      </c>
      <c r="X206" s="404">
        <v>1247.48</v>
      </c>
      <c r="Y206" s="404">
        <v>1855.06</v>
      </c>
      <c r="Z206" s="404">
        <v>3102.54</v>
      </c>
      <c r="AA206" s="404">
        <v>0</v>
      </c>
      <c r="AB206" s="404">
        <v>0</v>
      </c>
      <c r="AC206" s="404">
        <v>0</v>
      </c>
      <c r="AD206" s="404">
        <v>3103</v>
      </c>
    </row>
    <row r="207" spans="1:30" x14ac:dyDescent="0.35">
      <c r="A207" s="396">
        <v>11</v>
      </c>
      <c r="B207" s="396" t="s">
        <v>81</v>
      </c>
      <c r="C207" s="396">
        <v>28</v>
      </c>
      <c r="D207" s="396" t="s">
        <v>138</v>
      </c>
      <c r="E207" s="396" t="s">
        <v>603</v>
      </c>
      <c r="F207" s="396" t="s">
        <v>604</v>
      </c>
      <c r="G207" s="396" t="s">
        <v>81</v>
      </c>
      <c r="H207" s="396" t="s">
        <v>138</v>
      </c>
      <c r="I207" s="399">
        <v>11</v>
      </c>
      <c r="J207" s="399">
        <v>1</v>
      </c>
      <c r="K207" s="400">
        <v>0</v>
      </c>
      <c r="L207" s="400">
        <v>69</v>
      </c>
      <c r="M207" s="400">
        <v>294</v>
      </c>
      <c r="N207" s="400">
        <v>375</v>
      </c>
      <c r="O207" s="400">
        <v>54</v>
      </c>
      <c r="P207" s="400">
        <v>24</v>
      </c>
      <c r="Q207" s="400">
        <v>78</v>
      </c>
      <c r="R207" s="401">
        <v>0.20799999999999999</v>
      </c>
      <c r="S207" s="402">
        <v>102</v>
      </c>
      <c r="T207" s="401">
        <v>0.27200000000000002</v>
      </c>
      <c r="U207" s="402">
        <v>96</v>
      </c>
      <c r="V207" s="403">
        <v>0.25600000000000001</v>
      </c>
      <c r="W207" s="402">
        <v>82</v>
      </c>
      <c r="X207" s="404">
        <v>102984.22</v>
      </c>
      <c r="Y207" s="404">
        <v>194699.4</v>
      </c>
      <c r="Z207" s="404">
        <v>297683.62</v>
      </c>
      <c r="AA207" s="404">
        <v>0</v>
      </c>
      <c r="AB207" s="404">
        <v>0</v>
      </c>
      <c r="AC207" s="404">
        <v>0</v>
      </c>
      <c r="AD207" s="404">
        <v>297684</v>
      </c>
    </row>
    <row r="208" spans="1:30" x14ac:dyDescent="0.35">
      <c r="A208" s="396">
        <v>11</v>
      </c>
      <c r="B208" s="396" t="s">
        <v>81</v>
      </c>
      <c r="C208" s="396">
        <v>29</v>
      </c>
      <c r="D208" s="396" t="s">
        <v>532</v>
      </c>
      <c r="E208" s="396" t="s">
        <v>605</v>
      </c>
      <c r="F208" s="396" t="s">
        <v>606</v>
      </c>
      <c r="G208" s="396" t="s">
        <v>81</v>
      </c>
      <c r="H208" s="396" t="s">
        <v>532</v>
      </c>
      <c r="I208" s="399">
        <v>268</v>
      </c>
      <c r="J208" s="399">
        <v>19</v>
      </c>
      <c r="K208" s="400">
        <v>0</v>
      </c>
      <c r="L208" s="400">
        <v>100</v>
      </c>
      <c r="M208" s="400">
        <v>8</v>
      </c>
      <c r="N208" s="400">
        <v>395</v>
      </c>
      <c r="O208" s="400">
        <v>9</v>
      </c>
      <c r="P208" s="400">
        <v>16</v>
      </c>
      <c r="Q208" s="400">
        <v>25</v>
      </c>
      <c r="R208" s="401">
        <v>6.3291139240506306E-2</v>
      </c>
      <c r="S208" s="402">
        <v>25</v>
      </c>
      <c r="T208" s="401">
        <v>6.3291139240506306E-2</v>
      </c>
      <c r="U208" s="402">
        <v>22</v>
      </c>
      <c r="V208" s="403">
        <v>5.5696202531645603E-2</v>
      </c>
      <c r="W208" s="402">
        <v>15</v>
      </c>
      <c r="X208" s="404">
        <v>10700.19</v>
      </c>
      <c r="Y208" s="404">
        <v>62834.36</v>
      </c>
      <c r="Z208" s="404">
        <v>73534.55</v>
      </c>
      <c r="AA208" s="404">
        <v>0</v>
      </c>
      <c r="AB208" s="404">
        <v>0</v>
      </c>
      <c r="AC208" s="404">
        <v>0</v>
      </c>
      <c r="AD208" s="404">
        <v>73535</v>
      </c>
    </row>
    <row r="209" spans="1:30" x14ac:dyDescent="0.35">
      <c r="A209" s="396">
        <v>11</v>
      </c>
      <c r="B209" s="396" t="s">
        <v>81</v>
      </c>
      <c r="C209" s="396">
        <v>30</v>
      </c>
      <c r="D209" s="396" t="s">
        <v>607</v>
      </c>
      <c r="E209" s="396" t="s">
        <v>608</v>
      </c>
      <c r="F209" s="396" t="s">
        <v>609</v>
      </c>
      <c r="G209" s="396" t="s">
        <v>81</v>
      </c>
      <c r="H209" s="396" t="s">
        <v>607</v>
      </c>
      <c r="I209" s="399">
        <v>0</v>
      </c>
      <c r="J209" s="399">
        <v>0</v>
      </c>
      <c r="K209" s="400">
        <v>1</v>
      </c>
      <c r="L209" s="400">
        <v>15</v>
      </c>
      <c r="M209" s="400">
        <v>0</v>
      </c>
      <c r="N209" s="400">
        <v>16</v>
      </c>
      <c r="O209" s="400">
        <v>2</v>
      </c>
      <c r="P209" s="400">
        <v>1</v>
      </c>
      <c r="Q209" s="400">
        <v>3</v>
      </c>
      <c r="R209" s="401">
        <v>0.1875</v>
      </c>
      <c r="S209" s="402">
        <v>8</v>
      </c>
      <c r="T209" s="401">
        <v>0.5</v>
      </c>
      <c r="U209" s="402">
        <v>8</v>
      </c>
      <c r="V209" s="403">
        <v>0.5</v>
      </c>
      <c r="W209" s="402">
        <v>6</v>
      </c>
      <c r="X209" s="404">
        <v>-321.94</v>
      </c>
      <c r="Y209" s="404">
        <v>3912.85</v>
      </c>
      <c r="Z209" s="404">
        <v>3590.91</v>
      </c>
      <c r="AA209" s="404">
        <v>0</v>
      </c>
      <c r="AB209" s="404">
        <v>0</v>
      </c>
      <c r="AC209" s="404">
        <v>0</v>
      </c>
      <c r="AD209" s="404">
        <v>3591</v>
      </c>
    </row>
    <row r="210" spans="1:30" x14ac:dyDescent="0.35">
      <c r="A210" s="396">
        <v>12</v>
      </c>
      <c r="B210" s="396" t="s">
        <v>79</v>
      </c>
      <c r="C210" s="396">
        <v>1</v>
      </c>
      <c r="D210" s="396" t="s">
        <v>610</v>
      </c>
      <c r="E210" s="396" t="s">
        <v>611</v>
      </c>
      <c r="F210" s="396" t="s">
        <v>612</v>
      </c>
      <c r="G210" s="396" t="s">
        <v>79</v>
      </c>
      <c r="H210" s="396" t="s">
        <v>610</v>
      </c>
      <c r="I210" s="399">
        <v>0</v>
      </c>
      <c r="J210" s="399">
        <v>0</v>
      </c>
      <c r="K210" s="400">
        <v>3</v>
      </c>
      <c r="L210" s="400">
        <v>0</v>
      </c>
      <c r="M210" s="400">
        <v>0</v>
      </c>
      <c r="N210" s="400">
        <v>3</v>
      </c>
      <c r="O210" s="400">
        <v>0</v>
      </c>
      <c r="P210" s="400">
        <v>0</v>
      </c>
      <c r="Q210" s="400">
        <v>0</v>
      </c>
      <c r="R210" s="401">
        <v>0</v>
      </c>
      <c r="S210" s="402">
        <v>0</v>
      </c>
      <c r="T210" s="401">
        <v>0</v>
      </c>
      <c r="U210" s="402">
        <v>0</v>
      </c>
      <c r="V210" s="403">
        <v>0</v>
      </c>
      <c r="W210" s="402">
        <v>0</v>
      </c>
      <c r="X210" s="404">
        <v>0</v>
      </c>
      <c r="Y210" s="404">
        <v>0</v>
      </c>
      <c r="Z210" s="404">
        <v>0</v>
      </c>
      <c r="AA210" s="404">
        <v>0</v>
      </c>
      <c r="AB210" s="404">
        <v>0</v>
      </c>
      <c r="AC210" s="404">
        <v>0</v>
      </c>
      <c r="AD210" s="404">
        <v>0</v>
      </c>
    </row>
    <row r="211" spans="1:30" x14ac:dyDescent="0.35">
      <c r="A211" s="396">
        <v>12</v>
      </c>
      <c r="B211" s="396" t="s">
        <v>79</v>
      </c>
      <c r="C211" s="396">
        <v>2</v>
      </c>
      <c r="D211" s="396" t="s">
        <v>542</v>
      </c>
      <c r="E211" s="396" t="s">
        <v>613</v>
      </c>
      <c r="F211" s="396" t="s">
        <v>614</v>
      </c>
      <c r="G211" s="396" t="s">
        <v>79</v>
      </c>
      <c r="H211" s="396" t="s">
        <v>542</v>
      </c>
      <c r="I211" s="399">
        <v>0</v>
      </c>
      <c r="J211" s="399">
        <v>0</v>
      </c>
      <c r="K211" s="400">
        <v>0</v>
      </c>
      <c r="L211" s="400">
        <v>1</v>
      </c>
      <c r="M211" s="400">
        <v>0</v>
      </c>
      <c r="N211" s="400">
        <v>1</v>
      </c>
      <c r="O211" s="400">
        <v>0</v>
      </c>
      <c r="P211" s="400">
        <v>0</v>
      </c>
      <c r="Q211" s="400">
        <v>0</v>
      </c>
      <c r="R211" s="401">
        <v>0</v>
      </c>
      <c r="S211" s="402">
        <v>0</v>
      </c>
      <c r="T211" s="401">
        <v>0</v>
      </c>
      <c r="U211" s="402">
        <v>0</v>
      </c>
      <c r="V211" s="403">
        <v>0</v>
      </c>
      <c r="W211" s="402">
        <v>0</v>
      </c>
      <c r="X211" s="404">
        <v>0</v>
      </c>
      <c r="Y211" s="404">
        <v>0</v>
      </c>
      <c r="Z211" s="404">
        <v>0</v>
      </c>
      <c r="AA211" s="404">
        <v>0</v>
      </c>
      <c r="AB211" s="404">
        <v>0</v>
      </c>
      <c r="AC211" s="404">
        <v>0</v>
      </c>
      <c r="AD211" s="404">
        <v>0</v>
      </c>
    </row>
    <row r="212" spans="1:30" x14ac:dyDescent="0.35">
      <c r="A212" s="396">
        <v>12</v>
      </c>
      <c r="B212" s="396" t="s">
        <v>79</v>
      </c>
      <c r="C212" s="396">
        <v>3</v>
      </c>
      <c r="D212" s="396" t="s">
        <v>10</v>
      </c>
      <c r="E212" s="396" t="s">
        <v>615</v>
      </c>
      <c r="F212" s="396" t="s">
        <v>616</v>
      </c>
      <c r="G212" s="396" t="s">
        <v>79</v>
      </c>
      <c r="H212" s="396" t="s">
        <v>10</v>
      </c>
      <c r="I212" s="399">
        <v>0</v>
      </c>
      <c r="J212" s="399">
        <v>1</v>
      </c>
      <c r="K212" s="400">
        <v>69</v>
      </c>
      <c r="L212" s="400">
        <v>20</v>
      </c>
      <c r="M212" s="400">
        <v>0</v>
      </c>
      <c r="N212" s="400">
        <v>90</v>
      </c>
      <c r="O212" s="400">
        <v>1</v>
      </c>
      <c r="P212" s="400">
        <v>4</v>
      </c>
      <c r="Q212" s="400">
        <v>5</v>
      </c>
      <c r="R212" s="401">
        <v>5.5555555555555601E-2</v>
      </c>
      <c r="S212" s="402">
        <v>10</v>
      </c>
      <c r="T212" s="401">
        <v>0.11111111111111099</v>
      </c>
      <c r="U212" s="402">
        <v>10</v>
      </c>
      <c r="V212" s="403">
        <v>0.11111111111111099</v>
      </c>
      <c r="W212" s="402">
        <v>6</v>
      </c>
      <c r="X212" s="404">
        <v>2237.02</v>
      </c>
      <c r="Y212" s="404">
        <v>3404.52</v>
      </c>
      <c r="Z212" s="404">
        <v>5641.54</v>
      </c>
      <c r="AA212" s="404">
        <v>5926</v>
      </c>
      <c r="AB212" s="404">
        <v>66</v>
      </c>
      <c r="AC212" s="404">
        <v>1185</v>
      </c>
      <c r="AD212" s="404">
        <v>-284</v>
      </c>
    </row>
    <row r="213" spans="1:30" x14ac:dyDescent="0.35">
      <c r="A213" s="396">
        <v>12</v>
      </c>
      <c r="B213" s="396" t="s">
        <v>79</v>
      </c>
      <c r="C213" s="396">
        <v>4</v>
      </c>
      <c r="D213" s="396" t="s">
        <v>547</v>
      </c>
      <c r="E213" s="396" t="s">
        <v>617</v>
      </c>
      <c r="F213" s="396" t="s">
        <v>618</v>
      </c>
      <c r="G213" s="396" t="s">
        <v>79</v>
      </c>
      <c r="H213" s="396" t="s">
        <v>547</v>
      </c>
      <c r="I213" s="399">
        <v>0</v>
      </c>
      <c r="J213" s="399">
        <v>0</v>
      </c>
      <c r="K213" s="400">
        <v>9</v>
      </c>
      <c r="L213" s="400">
        <v>2</v>
      </c>
      <c r="M213" s="400">
        <v>0</v>
      </c>
      <c r="N213" s="400">
        <v>11</v>
      </c>
      <c r="O213" s="400">
        <v>0</v>
      </c>
      <c r="P213" s="400">
        <v>1</v>
      </c>
      <c r="Q213" s="400">
        <v>1</v>
      </c>
      <c r="R213" s="401">
        <v>9.0909090909090898E-2</v>
      </c>
      <c r="S213" s="402">
        <v>5</v>
      </c>
      <c r="T213" s="401">
        <v>0.45454545454545497</v>
      </c>
      <c r="U213" s="402">
        <v>5</v>
      </c>
      <c r="V213" s="403">
        <v>0.45454545454545497</v>
      </c>
      <c r="W213" s="402">
        <v>4</v>
      </c>
      <c r="X213" s="404">
        <v>7008.5</v>
      </c>
      <c r="Y213" s="404">
        <v>7122.74</v>
      </c>
      <c r="Z213" s="404">
        <v>14131.24</v>
      </c>
      <c r="AA213" s="404">
        <v>0</v>
      </c>
      <c r="AB213" s="404">
        <v>0</v>
      </c>
      <c r="AC213" s="404">
        <v>0</v>
      </c>
      <c r="AD213" s="404">
        <v>14131</v>
      </c>
    </row>
    <row r="214" spans="1:30" x14ac:dyDescent="0.35">
      <c r="A214" s="396">
        <v>12</v>
      </c>
      <c r="B214" s="396" t="s">
        <v>79</v>
      </c>
      <c r="C214" s="396">
        <v>5</v>
      </c>
      <c r="D214" s="396" t="s">
        <v>619</v>
      </c>
      <c r="E214" s="396" t="s">
        <v>620</v>
      </c>
      <c r="F214" s="396" t="s">
        <v>621</v>
      </c>
      <c r="G214" s="396" t="s">
        <v>79</v>
      </c>
      <c r="H214" s="396" t="s">
        <v>619</v>
      </c>
      <c r="I214" s="399">
        <v>0</v>
      </c>
      <c r="J214" s="399">
        <v>0</v>
      </c>
      <c r="K214" s="400">
        <v>22</v>
      </c>
      <c r="L214" s="400">
        <v>2</v>
      </c>
      <c r="M214" s="400">
        <v>0</v>
      </c>
      <c r="N214" s="400">
        <v>24</v>
      </c>
      <c r="O214" s="400">
        <v>6</v>
      </c>
      <c r="P214" s="400">
        <v>0</v>
      </c>
      <c r="Q214" s="400">
        <v>6</v>
      </c>
      <c r="R214" s="401">
        <v>0.25</v>
      </c>
      <c r="S214" s="402">
        <v>35</v>
      </c>
      <c r="T214" s="401">
        <v>1.4583333333333299</v>
      </c>
      <c r="U214" s="402">
        <v>33</v>
      </c>
      <c r="V214" s="403">
        <v>1.375</v>
      </c>
      <c r="W214" s="402">
        <v>24</v>
      </c>
      <c r="X214" s="404">
        <v>3154.47</v>
      </c>
      <c r="Y214" s="404">
        <v>16992.099999999999</v>
      </c>
      <c r="Z214" s="404">
        <v>20146.57</v>
      </c>
      <c r="AA214" s="404">
        <v>0</v>
      </c>
      <c r="AB214" s="404">
        <v>0</v>
      </c>
      <c r="AC214" s="404">
        <v>0</v>
      </c>
      <c r="AD214" s="404">
        <v>20147</v>
      </c>
    </row>
    <row r="215" spans="1:30" x14ac:dyDescent="0.35">
      <c r="A215" s="396">
        <v>12</v>
      </c>
      <c r="B215" s="396" t="s">
        <v>79</v>
      </c>
      <c r="C215" s="396">
        <v>6</v>
      </c>
      <c r="D215" s="396" t="s">
        <v>12</v>
      </c>
      <c r="E215" s="396" t="s">
        <v>622</v>
      </c>
      <c r="F215" s="396" t="s">
        <v>623</v>
      </c>
      <c r="G215" s="396" t="s">
        <v>79</v>
      </c>
      <c r="H215" s="396" t="s">
        <v>12</v>
      </c>
      <c r="I215" s="399">
        <v>0</v>
      </c>
      <c r="J215" s="399">
        <v>3</v>
      </c>
      <c r="K215" s="400">
        <v>67</v>
      </c>
      <c r="L215" s="400">
        <v>16</v>
      </c>
      <c r="M215" s="400">
        <v>0</v>
      </c>
      <c r="N215" s="400">
        <v>86</v>
      </c>
      <c r="O215" s="400">
        <v>0</v>
      </c>
      <c r="P215" s="400">
        <v>4</v>
      </c>
      <c r="Q215" s="400">
        <v>4</v>
      </c>
      <c r="R215" s="401">
        <v>4.6511627906976702E-2</v>
      </c>
      <c r="S215" s="402">
        <v>7</v>
      </c>
      <c r="T215" s="401">
        <v>8.1395348837209294E-2</v>
      </c>
      <c r="U215" s="402">
        <v>7</v>
      </c>
      <c r="V215" s="403">
        <v>8.1395348837209294E-2</v>
      </c>
      <c r="W215" s="402">
        <v>6</v>
      </c>
      <c r="X215" s="404">
        <v>-21729.94</v>
      </c>
      <c r="Y215" s="404">
        <v>3772.11</v>
      </c>
      <c r="Z215" s="404">
        <v>-17957.830000000002</v>
      </c>
      <c r="AA215" s="404">
        <v>3900</v>
      </c>
      <c r="AB215" s="404">
        <v>45</v>
      </c>
      <c r="AC215" s="404">
        <v>975</v>
      </c>
      <c r="AD215" s="404">
        <v>-21858</v>
      </c>
    </row>
    <row r="216" spans="1:30" x14ac:dyDescent="0.35">
      <c r="A216" s="396">
        <v>12</v>
      </c>
      <c r="B216" s="396" t="s">
        <v>79</v>
      </c>
      <c r="C216" s="396">
        <v>7</v>
      </c>
      <c r="D216" s="396" t="s">
        <v>554</v>
      </c>
      <c r="E216" s="396" t="s">
        <v>624</v>
      </c>
      <c r="F216" s="396" t="s">
        <v>625</v>
      </c>
      <c r="G216" s="396" t="s">
        <v>79</v>
      </c>
      <c r="H216" s="396" t="s">
        <v>554</v>
      </c>
      <c r="I216" s="399">
        <v>0</v>
      </c>
      <c r="J216" s="399">
        <v>0</v>
      </c>
      <c r="K216" s="400">
        <v>0</v>
      </c>
      <c r="L216" s="400">
        <v>0</v>
      </c>
      <c r="M216" s="400">
        <v>0</v>
      </c>
      <c r="N216" s="400">
        <v>0</v>
      </c>
      <c r="O216" s="400">
        <v>0</v>
      </c>
      <c r="P216" s="400">
        <v>0</v>
      </c>
      <c r="Q216" s="400">
        <v>0</v>
      </c>
      <c r="R216" s="401">
        <v>0</v>
      </c>
      <c r="S216" s="402">
        <v>0</v>
      </c>
      <c r="T216" s="401">
        <v>0</v>
      </c>
      <c r="U216" s="402">
        <v>0</v>
      </c>
      <c r="V216" s="403">
        <v>0</v>
      </c>
      <c r="W216" s="402">
        <v>0</v>
      </c>
      <c r="X216" s="404">
        <v>0</v>
      </c>
      <c r="Y216" s="404">
        <v>0</v>
      </c>
      <c r="Z216" s="404">
        <v>0</v>
      </c>
      <c r="AA216" s="404">
        <v>799</v>
      </c>
      <c r="AB216" s="404">
        <v>0</v>
      </c>
      <c r="AC216" s="404">
        <v>0</v>
      </c>
      <c r="AD216" s="404">
        <v>-799</v>
      </c>
    </row>
    <row r="217" spans="1:30" x14ac:dyDescent="0.35">
      <c r="A217" s="396">
        <v>12</v>
      </c>
      <c r="B217" s="396" t="s">
        <v>79</v>
      </c>
      <c r="C217" s="396">
        <v>8</v>
      </c>
      <c r="D217" s="396" t="s">
        <v>13</v>
      </c>
      <c r="E217" s="396" t="s">
        <v>626</v>
      </c>
      <c r="F217" s="396" t="s">
        <v>627</v>
      </c>
      <c r="G217" s="396" t="s">
        <v>79</v>
      </c>
      <c r="H217" s="396" t="s">
        <v>13</v>
      </c>
      <c r="I217" s="399">
        <v>1</v>
      </c>
      <c r="J217" s="399">
        <v>5</v>
      </c>
      <c r="K217" s="400">
        <v>45</v>
      </c>
      <c r="L217" s="400">
        <v>10</v>
      </c>
      <c r="M217" s="400">
        <v>0</v>
      </c>
      <c r="N217" s="400">
        <v>61</v>
      </c>
      <c r="O217" s="400">
        <v>3</v>
      </c>
      <c r="P217" s="400">
        <v>4</v>
      </c>
      <c r="Q217" s="400">
        <v>7</v>
      </c>
      <c r="R217" s="401">
        <v>0.114754098360656</v>
      </c>
      <c r="S217" s="402">
        <v>9</v>
      </c>
      <c r="T217" s="401">
        <v>0.14754098360655701</v>
      </c>
      <c r="U217" s="402">
        <v>9</v>
      </c>
      <c r="V217" s="403">
        <v>0.14754098360655701</v>
      </c>
      <c r="W217" s="402">
        <v>7</v>
      </c>
      <c r="X217" s="404">
        <v>5056.6099999999997</v>
      </c>
      <c r="Y217" s="404">
        <v>12294.29</v>
      </c>
      <c r="Z217" s="404">
        <v>17350.900000000001</v>
      </c>
      <c r="AA217" s="404">
        <v>0</v>
      </c>
      <c r="AB217" s="404">
        <v>0</v>
      </c>
      <c r="AC217" s="404">
        <v>0</v>
      </c>
      <c r="AD217" s="404">
        <v>17351</v>
      </c>
    </row>
    <row r="218" spans="1:30" x14ac:dyDescent="0.35">
      <c r="A218" s="396">
        <v>12</v>
      </c>
      <c r="B218" s="396" t="s">
        <v>79</v>
      </c>
      <c r="C218" s="396">
        <v>9</v>
      </c>
      <c r="D218" s="396" t="s">
        <v>628</v>
      </c>
      <c r="E218" s="396" t="s">
        <v>629</v>
      </c>
      <c r="F218" s="396" t="s">
        <v>630</v>
      </c>
      <c r="G218" s="396" t="s">
        <v>79</v>
      </c>
      <c r="H218" s="396" t="s">
        <v>628</v>
      </c>
      <c r="I218" s="399">
        <v>0</v>
      </c>
      <c r="J218" s="399">
        <v>0</v>
      </c>
      <c r="K218" s="400">
        <v>4</v>
      </c>
      <c r="L218" s="400">
        <v>0</v>
      </c>
      <c r="M218" s="400">
        <v>0</v>
      </c>
      <c r="N218" s="400">
        <v>4</v>
      </c>
      <c r="O218" s="400">
        <v>0</v>
      </c>
      <c r="P218" s="400">
        <v>1</v>
      </c>
      <c r="Q218" s="400">
        <v>1</v>
      </c>
      <c r="R218" s="401">
        <v>0.25</v>
      </c>
      <c r="S218" s="402">
        <v>3</v>
      </c>
      <c r="T218" s="401">
        <v>0.75</v>
      </c>
      <c r="U218" s="402">
        <v>3</v>
      </c>
      <c r="V218" s="403">
        <v>0.75</v>
      </c>
      <c r="W218" s="402">
        <v>2</v>
      </c>
      <c r="X218" s="404">
        <v>7638.5</v>
      </c>
      <c r="Y218" s="404">
        <v>6418.66</v>
      </c>
      <c r="Z218" s="404">
        <v>14057.16</v>
      </c>
      <c r="AA218" s="404">
        <v>0</v>
      </c>
      <c r="AB218" s="404">
        <v>0</v>
      </c>
      <c r="AC218" s="404">
        <v>0</v>
      </c>
      <c r="AD218" s="404">
        <v>14057</v>
      </c>
    </row>
    <row r="219" spans="1:30" x14ac:dyDescent="0.35">
      <c r="A219" s="396">
        <v>12</v>
      </c>
      <c r="B219" s="396" t="s">
        <v>79</v>
      </c>
      <c r="C219" s="396">
        <v>10</v>
      </c>
      <c r="D219" s="396" t="s">
        <v>160</v>
      </c>
      <c r="E219" s="396" t="s">
        <v>631</v>
      </c>
      <c r="F219" s="396" t="s">
        <v>632</v>
      </c>
      <c r="G219" s="396" t="s">
        <v>79</v>
      </c>
      <c r="H219" s="396" t="s">
        <v>160</v>
      </c>
      <c r="I219" s="399">
        <v>0</v>
      </c>
      <c r="J219" s="399">
        <v>0</v>
      </c>
      <c r="K219" s="400">
        <v>46</v>
      </c>
      <c r="L219" s="400">
        <v>18</v>
      </c>
      <c r="M219" s="400">
        <v>0</v>
      </c>
      <c r="N219" s="400">
        <v>64</v>
      </c>
      <c r="O219" s="400">
        <v>6</v>
      </c>
      <c r="P219" s="400">
        <v>2</v>
      </c>
      <c r="Q219" s="400">
        <v>8</v>
      </c>
      <c r="R219" s="401">
        <v>0.125</v>
      </c>
      <c r="S219" s="402">
        <v>10</v>
      </c>
      <c r="T219" s="401">
        <v>0.15625</v>
      </c>
      <c r="U219" s="402">
        <v>12</v>
      </c>
      <c r="V219" s="403">
        <v>0.1875</v>
      </c>
      <c r="W219" s="402">
        <v>9</v>
      </c>
      <c r="X219" s="404">
        <v>1169.08</v>
      </c>
      <c r="Y219" s="404">
        <v>20152.98</v>
      </c>
      <c r="Z219" s="404">
        <v>21322.06</v>
      </c>
      <c r="AA219" s="404">
        <v>0</v>
      </c>
      <c r="AB219" s="404">
        <v>0</v>
      </c>
      <c r="AC219" s="404">
        <v>0</v>
      </c>
      <c r="AD219" s="404">
        <v>21322</v>
      </c>
    </row>
    <row r="220" spans="1:30" x14ac:dyDescent="0.35">
      <c r="A220" s="396">
        <v>12</v>
      </c>
      <c r="B220" s="396" t="s">
        <v>79</v>
      </c>
      <c r="C220" s="396">
        <v>11</v>
      </c>
      <c r="D220" s="396" t="s">
        <v>562</v>
      </c>
      <c r="E220" s="396" t="s">
        <v>633</v>
      </c>
      <c r="F220" s="396" t="s">
        <v>634</v>
      </c>
      <c r="G220" s="396" t="s">
        <v>79</v>
      </c>
      <c r="H220" s="396" t="s">
        <v>562</v>
      </c>
      <c r="I220" s="399">
        <v>0</v>
      </c>
      <c r="J220" s="399">
        <v>0</v>
      </c>
      <c r="K220" s="400">
        <v>0</v>
      </c>
      <c r="L220" s="400">
        <v>1</v>
      </c>
      <c r="M220" s="400">
        <v>0</v>
      </c>
      <c r="N220" s="400">
        <v>1</v>
      </c>
      <c r="O220" s="400">
        <v>0</v>
      </c>
      <c r="P220" s="400">
        <v>0</v>
      </c>
      <c r="Q220" s="400">
        <v>0</v>
      </c>
      <c r="R220" s="401">
        <v>0</v>
      </c>
      <c r="S220" s="402">
        <v>0</v>
      </c>
      <c r="T220" s="401">
        <v>0</v>
      </c>
      <c r="U220" s="402">
        <v>0</v>
      </c>
      <c r="V220" s="403">
        <v>0</v>
      </c>
      <c r="W220" s="402">
        <v>0</v>
      </c>
      <c r="X220" s="404">
        <v>0</v>
      </c>
      <c r="Y220" s="404">
        <v>0</v>
      </c>
      <c r="Z220" s="404">
        <v>0</v>
      </c>
      <c r="AA220" s="404">
        <v>0</v>
      </c>
      <c r="AB220" s="404">
        <v>0</v>
      </c>
      <c r="AC220" s="404">
        <v>0</v>
      </c>
      <c r="AD220" s="404">
        <v>0</v>
      </c>
    </row>
    <row r="221" spans="1:30" x14ac:dyDescent="0.35">
      <c r="A221" s="396">
        <v>12</v>
      </c>
      <c r="B221" s="396" t="s">
        <v>79</v>
      </c>
      <c r="C221" s="396">
        <v>12</v>
      </c>
      <c r="D221" s="396" t="s">
        <v>506</v>
      </c>
      <c r="E221" s="396" t="s">
        <v>635</v>
      </c>
      <c r="F221" s="396" t="s">
        <v>636</v>
      </c>
      <c r="G221" s="396" t="s">
        <v>79</v>
      </c>
      <c r="H221" s="396" t="s">
        <v>506</v>
      </c>
      <c r="I221" s="399">
        <v>0</v>
      </c>
      <c r="J221" s="399">
        <v>0</v>
      </c>
      <c r="K221" s="400">
        <v>0</v>
      </c>
      <c r="L221" s="400">
        <v>0</v>
      </c>
      <c r="M221" s="400">
        <v>0</v>
      </c>
      <c r="N221" s="400">
        <v>0</v>
      </c>
      <c r="O221" s="400">
        <v>0</v>
      </c>
      <c r="P221" s="400">
        <v>0</v>
      </c>
      <c r="Q221" s="400">
        <v>0</v>
      </c>
      <c r="R221" s="401">
        <v>0</v>
      </c>
      <c r="S221" s="402">
        <v>0</v>
      </c>
      <c r="T221" s="401">
        <v>0</v>
      </c>
      <c r="U221" s="402">
        <v>0</v>
      </c>
      <c r="V221" s="403">
        <v>0</v>
      </c>
      <c r="W221" s="402">
        <v>0</v>
      </c>
      <c r="X221" s="404">
        <v>0</v>
      </c>
      <c r="Y221" s="404">
        <v>0</v>
      </c>
      <c r="Z221" s="404">
        <v>0</v>
      </c>
      <c r="AA221" s="404">
        <v>10</v>
      </c>
      <c r="AB221" s="404">
        <v>0</v>
      </c>
      <c r="AC221" s="404">
        <v>0</v>
      </c>
      <c r="AD221" s="404">
        <v>-10</v>
      </c>
    </row>
    <row r="222" spans="1:30" x14ac:dyDescent="0.35">
      <c r="A222" s="396">
        <v>12</v>
      </c>
      <c r="B222" s="396" t="s">
        <v>79</v>
      </c>
      <c r="C222" s="396">
        <v>13</v>
      </c>
      <c r="D222" s="396" t="s">
        <v>153</v>
      </c>
      <c r="E222" s="396" t="s">
        <v>637</v>
      </c>
      <c r="F222" s="396" t="s">
        <v>638</v>
      </c>
      <c r="G222" s="396" t="s">
        <v>79</v>
      </c>
      <c r="H222" s="396" t="s">
        <v>153</v>
      </c>
      <c r="I222" s="399">
        <v>127</v>
      </c>
      <c r="J222" s="399">
        <v>137</v>
      </c>
      <c r="K222" s="400">
        <v>135</v>
      </c>
      <c r="L222" s="400">
        <v>164</v>
      </c>
      <c r="M222" s="400">
        <v>3</v>
      </c>
      <c r="N222" s="400">
        <v>566</v>
      </c>
      <c r="O222" s="400">
        <v>51</v>
      </c>
      <c r="P222" s="400">
        <v>58</v>
      </c>
      <c r="Q222" s="400">
        <v>109</v>
      </c>
      <c r="R222" s="401">
        <v>0.192579505300353</v>
      </c>
      <c r="S222" s="402">
        <v>147</v>
      </c>
      <c r="T222" s="401">
        <v>0.25971731448763302</v>
      </c>
      <c r="U222" s="402">
        <v>143</v>
      </c>
      <c r="V222" s="403">
        <v>0.25265017667844503</v>
      </c>
      <c r="W222" s="402">
        <v>123</v>
      </c>
      <c r="X222" s="404">
        <v>-1814.1900000000101</v>
      </c>
      <c r="Y222" s="404">
        <v>200798.75</v>
      </c>
      <c r="Z222" s="404">
        <v>198984.56</v>
      </c>
      <c r="AA222" s="404">
        <v>1999</v>
      </c>
      <c r="AB222" s="404">
        <v>4</v>
      </c>
      <c r="AC222" s="404">
        <v>18</v>
      </c>
      <c r="AD222" s="404">
        <v>196986</v>
      </c>
    </row>
    <row r="223" spans="1:30" x14ac:dyDescent="0.35">
      <c r="A223" s="396">
        <v>12</v>
      </c>
      <c r="B223" s="396" t="s">
        <v>79</v>
      </c>
      <c r="C223" s="396">
        <v>14</v>
      </c>
      <c r="D223" s="396" t="s">
        <v>144</v>
      </c>
      <c r="E223" s="396" t="s">
        <v>639</v>
      </c>
      <c r="F223" s="396" t="s">
        <v>640</v>
      </c>
      <c r="G223" s="396" t="s">
        <v>79</v>
      </c>
      <c r="H223" s="396" t="s">
        <v>144</v>
      </c>
      <c r="I223" s="399">
        <v>31</v>
      </c>
      <c r="J223" s="399">
        <v>12</v>
      </c>
      <c r="K223" s="400">
        <v>4</v>
      </c>
      <c r="L223" s="400">
        <v>3</v>
      </c>
      <c r="M223" s="400">
        <v>1</v>
      </c>
      <c r="N223" s="400">
        <v>51</v>
      </c>
      <c r="O223" s="400">
        <v>24</v>
      </c>
      <c r="P223" s="400">
        <v>9</v>
      </c>
      <c r="Q223" s="400">
        <v>33</v>
      </c>
      <c r="R223" s="401">
        <v>0.64705882352941202</v>
      </c>
      <c r="S223" s="402">
        <v>29</v>
      </c>
      <c r="T223" s="401">
        <v>0.56862745098039202</v>
      </c>
      <c r="U223" s="402">
        <v>29</v>
      </c>
      <c r="V223" s="403">
        <v>0.56862745098039202</v>
      </c>
      <c r="W223" s="402">
        <v>25</v>
      </c>
      <c r="X223" s="404">
        <v>27228.639999999999</v>
      </c>
      <c r="Y223" s="404">
        <v>115912.69</v>
      </c>
      <c r="Z223" s="404">
        <v>143141.32999999999</v>
      </c>
      <c r="AA223" s="404">
        <v>0</v>
      </c>
      <c r="AB223" s="404">
        <v>0</v>
      </c>
      <c r="AC223" s="404">
        <v>0</v>
      </c>
      <c r="AD223" s="404">
        <v>143141</v>
      </c>
    </row>
    <row r="224" spans="1:30" x14ac:dyDescent="0.35">
      <c r="A224" s="396">
        <v>12</v>
      </c>
      <c r="B224" s="396" t="s">
        <v>79</v>
      </c>
      <c r="C224" s="396">
        <v>15</v>
      </c>
      <c r="D224" s="396" t="s">
        <v>513</v>
      </c>
      <c r="E224" s="396" t="s">
        <v>641</v>
      </c>
      <c r="F224" s="396" t="s">
        <v>642</v>
      </c>
      <c r="G224" s="396" t="s">
        <v>79</v>
      </c>
      <c r="H224" s="396" t="s">
        <v>513</v>
      </c>
      <c r="I224" s="399">
        <v>0</v>
      </c>
      <c r="J224" s="399">
        <v>0</v>
      </c>
      <c r="K224" s="400">
        <v>0</v>
      </c>
      <c r="L224" s="400">
        <v>1</v>
      </c>
      <c r="M224" s="400">
        <v>0</v>
      </c>
      <c r="N224" s="400">
        <v>1</v>
      </c>
      <c r="O224" s="400">
        <v>1</v>
      </c>
      <c r="P224" s="400">
        <v>0</v>
      </c>
      <c r="Q224" s="400">
        <v>1</v>
      </c>
      <c r="R224" s="401">
        <v>1</v>
      </c>
      <c r="S224" s="402">
        <v>1</v>
      </c>
      <c r="T224" s="401">
        <v>1</v>
      </c>
      <c r="U224" s="402">
        <v>1</v>
      </c>
      <c r="V224" s="403">
        <v>1</v>
      </c>
      <c r="W224" s="402">
        <v>1</v>
      </c>
      <c r="X224" s="404">
        <v>-3831.52</v>
      </c>
      <c r="Y224" s="404">
        <v>250.07</v>
      </c>
      <c r="Z224" s="404">
        <v>-3581.45</v>
      </c>
      <c r="AA224" s="404">
        <v>0</v>
      </c>
      <c r="AB224" s="404">
        <v>0</v>
      </c>
      <c r="AC224" s="404">
        <v>0</v>
      </c>
      <c r="AD224" s="404">
        <v>-3581</v>
      </c>
    </row>
    <row r="225" spans="1:30" x14ac:dyDescent="0.35">
      <c r="A225" s="396">
        <v>12</v>
      </c>
      <c r="B225" s="396" t="s">
        <v>79</v>
      </c>
      <c r="C225" s="396">
        <v>16</v>
      </c>
      <c r="D225" s="396" t="s">
        <v>414</v>
      </c>
      <c r="E225" s="396" t="s">
        <v>643</v>
      </c>
      <c r="F225" s="396" t="s">
        <v>644</v>
      </c>
      <c r="G225" s="396" t="s">
        <v>79</v>
      </c>
      <c r="H225" s="396" t="s">
        <v>414</v>
      </c>
      <c r="I225" s="399">
        <v>1</v>
      </c>
      <c r="J225" s="399">
        <v>15</v>
      </c>
      <c r="K225" s="400">
        <v>0</v>
      </c>
      <c r="L225" s="400">
        <v>8</v>
      </c>
      <c r="M225" s="400">
        <v>0</v>
      </c>
      <c r="N225" s="400">
        <v>24</v>
      </c>
      <c r="O225" s="400">
        <v>1</v>
      </c>
      <c r="P225" s="400">
        <v>0</v>
      </c>
      <c r="Q225" s="400">
        <v>1</v>
      </c>
      <c r="R225" s="401">
        <v>4.1666666666666699E-2</v>
      </c>
      <c r="S225" s="402">
        <v>3</v>
      </c>
      <c r="T225" s="401">
        <v>0.125</v>
      </c>
      <c r="U225" s="402">
        <v>3</v>
      </c>
      <c r="V225" s="403">
        <v>0.125</v>
      </c>
      <c r="W225" s="402">
        <v>3</v>
      </c>
      <c r="X225" s="404">
        <v>307.77</v>
      </c>
      <c r="Y225" s="404">
        <v>342.77</v>
      </c>
      <c r="Z225" s="404">
        <v>650.54</v>
      </c>
      <c r="AA225" s="404">
        <v>0</v>
      </c>
      <c r="AB225" s="404">
        <v>0</v>
      </c>
      <c r="AC225" s="404">
        <v>0</v>
      </c>
      <c r="AD225" s="404">
        <v>651</v>
      </c>
    </row>
    <row r="226" spans="1:30" x14ac:dyDescent="0.35">
      <c r="A226" s="396">
        <v>12</v>
      </c>
      <c r="B226" s="396" t="s">
        <v>79</v>
      </c>
      <c r="C226" s="396">
        <v>17</v>
      </c>
      <c r="D226" s="396" t="s">
        <v>427</v>
      </c>
      <c r="E226" s="396" t="s">
        <v>645</v>
      </c>
      <c r="F226" s="396" t="s">
        <v>646</v>
      </c>
      <c r="G226" s="396" t="s">
        <v>79</v>
      </c>
      <c r="H226" s="396" t="s">
        <v>427</v>
      </c>
      <c r="I226" s="399">
        <v>1</v>
      </c>
      <c r="J226" s="399">
        <v>0</v>
      </c>
      <c r="K226" s="400">
        <v>52</v>
      </c>
      <c r="L226" s="400">
        <v>21</v>
      </c>
      <c r="M226" s="400">
        <v>0</v>
      </c>
      <c r="N226" s="400">
        <v>74</v>
      </c>
      <c r="O226" s="400">
        <v>3</v>
      </c>
      <c r="P226" s="400">
        <v>5</v>
      </c>
      <c r="Q226" s="400">
        <v>8</v>
      </c>
      <c r="R226" s="401">
        <v>0.108108108108108</v>
      </c>
      <c r="S226" s="402">
        <v>13</v>
      </c>
      <c r="T226" s="401">
        <v>0.17567567567567599</v>
      </c>
      <c r="U226" s="402">
        <v>13</v>
      </c>
      <c r="V226" s="403">
        <v>0.17567567567567599</v>
      </c>
      <c r="W226" s="402">
        <v>12</v>
      </c>
      <c r="X226" s="404">
        <v>-14119.5</v>
      </c>
      <c r="Y226" s="404">
        <v>16364.55</v>
      </c>
      <c r="Z226" s="404">
        <v>2245.0500000000002</v>
      </c>
      <c r="AA226" s="404">
        <v>0</v>
      </c>
      <c r="AB226" s="404">
        <v>0</v>
      </c>
      <c r="AC226" s="404">
        <v>0</v>
      </c>
      <c r="AD226" s="404">
        <v>2245</v>
      </c>
    </row>
    <row r="227" spans="1:30" x14ac:dyDescent="0.35">
      <c r="A227" s="396">
        <v>12</v>
      </c>
      <c r="B227" s="396" t="s">
        <v>79</v>
      </c>
      <c r="C227" s="396">
        <v>18</v>
      </c>
      <c r="D227" s="396" t="s">
        <v>580</v>
      </c>
      <c r="E227" s="396" t="s">
        <v>647</v>
      </c>
      <c r="F227" s="396" t="s">
        <v>648</v>
      </c>
      <c r="G227" s="396" t="s">
        <v>79</v>
      </c>
      <c r="H227" s="396" t="s">
        <v>580</v>
      </c>
      <c r="I227" s="399">
        <v>13</v>
      </c>
      <c r="J227" s="399">
        <v>0</v>
      </c>
      <c r="K227" s="400">
        <v>1</v>
      </c>
      <c r="L227" s="400">
        <v>0</v>
      </c>
      <c r="M227" s="400">
        <v>0</v>
      </c>
      <c r="N227" s="400">
        <v>14</v>
      </c>
      <c r="O227" s="400">
        <v>9</v>
      </c>
      <c r="P227" s="400">
        <v>1</v>
      </c>
      <c r="Q227" s="400">
        <v>10</v>
      </c>
      <c r="R227" s="401">
        <v>0.71428571428571397</v>
      </c>
      <c r="S227" s="402">
        <v>5</v>
      </c>
      <c r="T227" s="401">
        <v>0.35714285714285698</v>
      </c>
      <c r="U227" s="402">
        <v>5</v>
      </c>
      <c r="V227" s="403">
        <v>0.35714285714285698</v>
      </c>
      <c r="W227" s="402">
        <v>5</v>
      </c>
      <c r="X227" s="404">
        <v>12428.95</v>
      </c>
      <c r="Y227" s="404">
        <v>39452.57</v>
      </c>
      <c r="Z227" s="404">
        <v>51881.52</v>
      </c>
      <c r="AA227" s="404">
        <v>0</v>
      </c>
      <c r="AB227" s="404">
        <v>0</v>
      </c>
      <c r="AC227" s="404">
        <v>0</v>
      </c>
      <c r="AD227" s="404">
        <v>51882</v>
      </c>
    </row>
    <row r="228" spans="1:30" x14ac:dyDescent="0.35">
      <c r="A228" s="396">
        <v>12</v>
      </c>
      <c r="B228" s="396" t="s">
        <v>79</v>
      </c>
      <c r="C228" s="396">
        <v>19</v>
      </c>
      <c r="D228" s="396" t="s">
        <v>171</v>
      </c>
      <c r="E228" s="396" t="s">
        <v>649</v>
      </c>
      <c r="F228" s="396" t="s">
        <v>650</v>
      </c>
      <c r="G228" s="396" t="s">
        <v>79</v>
      </c>
      <c r="H228" s="396" t="s">
        <v>171</v>
      </c>
      <c r="I228" s="399">
        <v>0</v>
      </c>
      <c r="J228" s="399">
        <v>0</v>
      </c>
      <c r="K228" s="400">
        <v>26</v>
      </c>
      <c r="L228" s="400">
        <v>6</v>
      </c>
      <c r="M228" s="400">
        <v>0</v>
      </c>
      <c r="N228" s="400">
        <v>32</v>
      </c>
      <c r="O228" s="400">
        <v>3</v>
      </c>
      <c r="P228" s="400">
        <v>0</v>
      </c>
      <c r="Q228" s="400">
        <v>3</v>
      </c>
      <c r="R228" s="401">
        <v>9.375E-2</v>
      </c>
      <c r="S228" s="402">
        <v>6</v>
      </c>
      <c r="T228" s="401">
        <v>0.1875</v>
      </c>
      <c r="U228" s="402">
        <v>5</v>
      </c>
      <c r="V228" s="403">
        <v>0.15625</v>
      </c>
      <c r="W228" s="402">
        <v>5</v>
      </c>
      <c r="X228" s="404">
        <v>-4563.3100000000004</v>
      </c>
      <c r="Y228" s="404">
        <v>6611.44</v>
      </c>
      <c r="Z228" s="404">
        <v>2048.13</v>
      </c>
      <c r="AA228" s="404">
        <v>2000</v>
      </c>
      <c r="AB228" s="404">
        <v>63</v>
      </c>
      <c r="AC228" s="404">
        <v>667</v>
      </c>
      <c r="AD228" s="404">
        <v>48</v>
      </c>
    </row>
    <row r="229" spans="1:30" x14ac:dyDescent="0.35">
      <c r="A229" s="396">
        <v>12</v>
      </c>
      <c r="B229" s="396" t="s">
        <v>79</v>
      </c>
      <c r="C229" s="396">
        <v>20</v>
      </c>
      <c r="D229" s="396" t="s">
        <v>518</v>
      </c>
      <c r="E229" s="396" t="s">
        <v>651</v>
      </c>
      <c r="F229" s="396" t="s">
        <v>652</v>
      </c>
      <c r="G229" s="396" t="s">
        <v>79</v>
      </c>
      <c r="H229" s="396" t="s">
        <v>518</v>
      </c>
      <c r="I229" s="399">
        <v>0</v>
      </c>
      <c r="J229" s="399">
        <v>0</v>
      </c>
      <c r="K229" s="400">
        <v>2</v>
      </c>
      <c r="L229" s="400">
        <v>22</v>
      </c>
      <c r="M229" s="400">
        <v>0</v>
      </c>
      <c r="N229" s="400">
        <v>24</v>
      </c>
      <c r="O229" s="400">
        <v>0</v>
      </c>
      <c r="P229" s="400">
        <v>1</v>
      </c>
      <c r="Q229" s="400">
        <v>1</v>
      </c>
      <c r="R229" s="401">
        <v>4.1666666666666699E-2</v>
      </c>
      <c r="S229" s="402">
        <v>4</v>
      </c>
      <c r="T229" s="401">
        <v>0.16666666666666699</v>
      </c>
      <c r="U229" s="402">
        <v>3</v>
      </c>
      <c r="V229" s="403">
        <v>0.125</v>
      </c>
      <c r="W229" s="402">
        <v>1</v>
      </c>
      <c r="X229" s="404">
        <v>1960</v>
      </c>
      <c r="Y229" s="404">
        <v>820.25</v>
      </c>
      <c r="Z229" s="404">
        <v>2780.25</v>
      </c>
      <c r="AA229" s="404">
        <v>0</v>
      </c>
      <c r="AB229" s="404">
        <v>0</v>
      </c>
      <c r="AC229" s="404">
        <v>0</v>
      </c>
      <c r="AD229" s="404">
        <v>2780</v>
      </c>
    </row>
    <row r="230" spans="1:30" x14ac:dyDescent="0.35">
      <c r="A230" s="396">
        <v>12</v>
      </c>
      <c r="B230" s="396" t="s">
        <v>79</v>
      </c>
      <c r="C230" s="396">
        <v>21</v>
      </c>
      <c r="D230" s="396" t="s">
        <v>653</v>
      </c>
      <c r="E230" s="396" t="s">
        <v>654</v>
      </c>
      <c r="F230" s="396" t="s">
        <v>655</v>
      </c>
      <c r="G230" s="396" t="s">
        <v>79</v>
      </c>
      <c r="H230" s="396" t="s">
        <v>653</v>
      </c>
      <c r="I230" s="399">
        <v>0</v>
      </c>
      <c r="J230" s="399">
        <v>0</v>
      </c>
      <c r="K230" s="400">
        <v>0</v>
      </c>
      <c r="L230" s="400">
        <v>0</v>
      </c>
      <c r="M230" s="400">
        <v>139</v>
      </c>
      <c r="N230" s="400">
        <v>139</v>
      </c>
      <c r="O230" s="400">
        <v>0</v>
      </c>
      <c r="P230" s="400">
        <v>0</v>
      </c>
      <c r="Q230" s="400">
        <v>0</v>
      </c>
      <c r="R230" s="401">
        <v>0</v>
      </c>
      <c r="S230" s="402">
        <v>1</v>
      </c>
      <c r="T230" s="401">
        <v>7.1942446043165497E-3</v>
      </c>
      <c r="U230" s="402">
        <v>1</v>
      </c>
      <c r="V230" s="403">
        <v>7.1942446043165497E-3</v>
      </c>
      <c r="W230" s="402">
        <v>1</v>
      </c>
      <c r="X230" s="404">
        <v>0</v>
      </c>
      <c r="Y230" s="404">
        <v>0</v>
      </c>
      <c r="Z230" s="404">
        <v>0</v>
      </c>
      <c r="AA230" s="404">
        <v>0</v>
      </c>
      <c r="AB230" s="404">
        <v>0</v>
      </c>
      <c r="AC230" s="404">
        <v>0</v>
      </c>
      <c r="AD230" s="404">
        <v>0</v>
      </c>
    </row>
    <row r="231" spans="1:30" x14ac:dyDescent="0.35">
      <c r="A231" s="396">
        <v>12</v>
      </c>
      <c r="B231" s="396" t="s">
        <v>79</v>
      </c>
      <c r="C231" s="396">
        <v>22</v>
      </c>
      <c r="D231" s="396" t="s">
        <v>261</v>
      </c>
      <c r="E231" s="396" t="s">
        <v>656</v>
      </c>
      <c r="F231" s="396" t="s">
        <v>657</v>
      </c>
      <c r="G231" s="396" t="s">
        <v>79</v>
      </c>
      <c r="H231" s="396" t="s">
        <v>261</v>
      </c>
      <c r="I231" s="399">
        <v>2</v>
      </c>
      <c r="J231" s="399">
        <v>73</v>
      </c>
      <c r="K231" s="400">
        <v>0</v>
      </c>
      <c r="L231" s="400">
        <v>45</v>
      </c>
      <c r="M231" s="400">
        <v>0</v>
      </c>
      <c r="N231" s="400">
        <v>120</v>
      </c>
      <c r="O231" s="400">
        <v>4</v>
      </c>
      <c r="P231" s="400">
        <v>1</v>
      </c>
      <c r="Q231" s="400">
        <v>5</v>
      </c>
      <c r="R231" s="401">
        <v>4.1666666666666699E-2</v>
      </c>
      <c r="S231" s="402">
        <v>13</v>
      </c>
      <c r="T231" s="401">
        <v>0.108333333333333</v>
      </c>
      <c r="U231" s="402">
        <v>12</v>
      </c>
      <c r="V231" s="403">
        <v>0.1</v>
      </c>
      <c r="W231" s="402">
        <v>11</v>
      </c>
      <c r="X231" s="404">
        <v>-6333.81</v>
      </c>
      <c r="Y231" s="404">
        <v>13629.84</v>
      </c>
      <c r="Z231" s="404">
        <v>7296.03</v>
      </c>
      <c r="AA231" s="404">
        <v>9352</v>
      </c>
      <c r="AB231" s="404">
        <v>78</v>
      </c>
      <c r="AC231" s="404">
        <v>1870</v>
      </c>
      <c r="AD231" s="404">
        <v>-2056</v>
      </c>
    </row>
    <row r="232" spans="1:30" x14ac:dyDescent="0.35">
      <c r="A232" s="396">
        <v>12</v>
      </c>
      <c r="B232" s="396" t="s">
        <v>79</v>
      </c>
      <c r="C232" s="396">
        <v>23</v>
      </c>
      <c r="D232" s="396" t="s">
        <v>244</v>
      </c>
      <c r="E232" s="396" t="s">
        <v>658</v>
      </c>
      <c r="F232" s="396" t="s">
        <v>659</v>
      </c>
      <c r="G232" s="396" t="s">
        <v>79</v>
      </c>
      <c r="H232" s="396" t="s">
        <v>244</v>
      </c>
      <c r="I232" s="399">
        <v>0</v>
      </c>
      <c r="J232" s="399">
        <v>0</v>
      </c>
      <c r="K232" s="400">
        <v>16</v>
      </c>
      <c r="L232" s="400">
        <v>1</v>
      </c>
      <c r="M232" s="400">
        <v>0</v>
      </c>
      <c r="N232" s="400">
        <v>17</v>
      </c>
      <c r="O232" s="400">
        <v>0</v>
      </c>
      <c r="P232" s="400">
        <v>1</v>
      </c>
      <c r="Q232" s="400">
        <v>1</v>
      </c>
      <c r="R232" s="401">
        <v>5.8823529411764698E-2</v>
      </c>
      <c r="S232" s="402">
        <v>4</v>
      </c>
      <c r="T232" s="401">
        <v>0.23529411764705899</v>
      </c>
      <c r="U232" s="402">
        <v>4</v>
      </c>
      <c r="V232" s="403">
        <v>0.23529411764705899</v>
      </c>
      <c r="W232" s="402">
        <v>4</v>
      </c>
      <c r="X232" s="404">
        <v>-284.87</v>
      </c>
      <c r="Y232" s="404">
        <v>208.98</v>
      </c>
      <c r="Z232" s="404">
        <v>-75.89</v>
      </c>
      <c r="AA232" s="404">
        <v>0</v>
      </c>
      <c r="AB232" s="404">
        <v>0</v>
      </c>
      <c r="AC232" s="404">
        <v>0</v>
      </c>
      <c r="AD232" s="404">
        <v>-76</v>
      </c>
    </row>
    <row r="233" spans="1:30" x14ac:dyDescent="0.35">
      <c r="A233" s="396">
        <v>12</v>
      </c>
      <c r="B233" s="396" t="s">
        <v>79</v>
      </c>
      <c r="C233" s="396">
        <v>24</v>
      </c>
      <c r="D233" s="396" t="s">
        <v>328</v>
      </c>
      <c r="E233" s="396" t="s">
        <v>660</v>
      </c>
      <c r="F233" s="396" t="s">
        <v>661</v>
      </c>
      <c r="G233" s="396" t="s">
        <v>79</v>
      </c>
      <c r="H233" s="396" t="s">
        <v>328</v>
      </c>
      <c r="I233" s="399">
        <v>0</v>
      </c>
      <c r="J233" s="399">
        <v>3</v>
      </c>
      <c r="K233" s="400">
        <v>2</v>
      </c>
      <c r="L233" s="400">
        <v>13</v>
      </c>
      <c r="M233" s="400">
        <v>0</v>
      </c>
      <c r="N233" s="400">
        <v>18</v>
      </c>
      <c r="O233" s="400">
        <v>1</v>
      </c>
      <c r="P233" s="400">
        <v>1</v>
      </c>
      <c r="Q233" s="400">
        <v>2</v>
      </c>
      <c r="R233" s="401">
        <v>0.11111111111111099</v>
      </c>
      <c r="S233" s="402">
        <v>2</v>
      </c>
      <c r="T233" s="401">
        <v>0.11111111111111099</v>
      </c>
      <c r="U233" s="402">
        <v>2</v>
      </c>
      <c r="V233" s="403">
        <v>0.11111111111111099</v>
      </c>
      <c r="W233" s="402">
        <v>1</v>
      </c>
      <c r="X233" s="404">
        <v>-1868.38</v>
      </c>
      <c r="Y233" s="404">
        <v>4623.03</v>
      </c>
      <c r="Z233" s="404">
        <v>2754.65</v>
      </c>
      <c r="AA233" s="404">
        <v>0</v>
      </c>
      <c r="AB233" s="404">
        <v>0</v>
      </c>
      <c r="AC233" s="404">
        <v>0</v>
      </c>
      <c r="AD233" s="404">
        <v>2755</v>
      </c>
    </row>
    <row r="234" spans="1:30" x14ac:dyDescent="0.35">
      <c r="A234" s="396">
        <v>12</v>
      </c>
      <c r="B234" s="396" t="s">
        <v>79</v>
      </c>
      <c r="C234" s="396">
        <v>25</v>
      </c>
      <c r="D234" s="396" t="s">
        <v>168</v>
      </c>
      <c r="E234" s="396" t="s">
        <v>662</v>
      </c>
      <c r="F234" s="396" t="s">
        <v>663</v>
      </c>
      <c r="G234" s="396" t="s">
        <v>79</v>
      </c>
      <c r="H234" s="396" t="s">
        <v>168</v>
      </c>
      <c r="I234" s="399">
        <v>14</v>
      </c>
      <c r="J234" s="399">
        <v>5</v>
      </c>
      <c r="K234" s="400">
        <v>53</v>
      </c>
      <c r="L234" s="400">
        <v>73</v>
      </c>
      <c r="M234" s="400">
        <v>0</v>
      </c>
      <c r="N234" s="400">
        <v>145</v>
      </c>
      <c r="O234" s="400">
        <v>23</v>
      </c>
      <c r="P234" s="400">
        <v>1</v>
      </c>
      <c r="Q234" s="400">
        <v>24</v>
      </c>
      <c r="R234" s="401">
        <v>0.16551724137931001</v>
      </c>
      <c r="S234" s="402">
        <v>39</v>
      </c>
      <c r="T234" s="401">
        <v>0.26896551724137902</v>
      </c>
      <c r="U234" s="402">
        <v>35</v>
      </c>
      <c r="V234" s="403">
        <v>0.24137931034482801</v>
      </c>
      <c r="W234" s="402">
        <v>32</v>
      </c>
      <c r="X234" s="404">
        <v>9676.31</v>
      </c>
      <c r="Y234" s="404">
        <v>70569.97</v>
      </c>
      <c r="Z234" s="404">
        <v>80246.28</v>
      </c>
      <c r="AA234" s="404">
        <v>320</v>
      </c>
      <c r="AB234" s="404">
        <v>2</v>
      </c>
      <c r="AC234" s="404">
        <v>13</v>
      </c>
      <c r="AD234" s="404">
        <v>79926</v>
      </c>
    </row>
    <row r="235" spans="1:30" x14ac:dyDescent="0.35">
      <c r="A235" s="396">
        <v>12</v>
      </c>
      <c r="B235" s="396" t="s">
        <v>79</v>
      </c>
      <c r="C235" s="396">
        <v>26</v>
      </c>
      <c r="D235" s="396" t="s">
        <v>527</v>
      </c>
      <c r="E235" s="396" t="s">
        <v>664</v>
      </c>
      <c r="F235" s="396" t="s">
        <v>665</v>
      </c>
      <c r="G235" s="396" t="s">
        <v>79</v>
      </c>
      <c r="H235" s="396" t="s">
        <v>527</v>
      </c>
      <c r="I235" s="399">
        <v>0</v>
      </c>
      <c r="J235" s="399">
        <v>0</v>
      </c>
      <c r="K235" s="400">
        <v>0</v>
      </c>
      <c r="L235" s="400">
        <v>0</v>
      </c>
      <c r="M235" s="400">
        <v>0</v>
      </c>
      <c r="N235" s="400">
        <v>0</v>
      </c>
      <c r="O235" s="400">
        <v>18</v>
      </c>
      <c r="P235" s="400">
        <v>7</v>
      </c>
      <c r="Q235" s="400">
        <v>25</v>
      </c>
      <c r="R235" s="401">
        <v>0</v>
      </c>
      <c r="S235" s="402">
        <v>11</v>
      </c>
      <c r="T235" s="401">
        <v>0</v>
      </c>
      <c r="U235" s="402">
        <v>10</v>
      </c>
      <c r="V235" s="403">
        <v>0</v>
      </c>
      <c r="W235" s="402">
        <v>8</v>
      </c>
      <c r="X235" s="404">
        <v>24291.38</v>
      </c>
      <c r="Y235" s="404">
        <v>55492.85</v>
      </c>
      <c r="Z235" s="404">
        <v>79784.23</v>
      </c>
      <c r="AA235" s="404">
        <v>0</v>
      </c>
      <c r="AB235" s="404">
        <v>0</v>
      </c>
      <c r="AC235" s="404">
        <v>0</v>
      </c>
      <c r="AD235" s="404">
        <v>79784</v>
      </c>
    </row>
    <row r="236" spans="1:30" x14ac:dyDescent="0.35">
      <c r="A236" s="396">
        <v>12</v>
      </c>
      <c r="B236" s="396" t="s">
        <v>79</v>
      </c>
      <c r="C236" s="396">
        <v>27</v>
      </c>
      <c r="D236" s="396" t="s">
        <v>600</v>
      </c>
      <c r="E236" s="396" t="s">
        <v>666</v>
      </c>
      <c r="F236" s="396" t="s">
        <v>667</v>
      </c>
      <c r="G236" s="396" t="s">
        <v>79</v>
      </c>
      <c r="H236" s="396" t="s">
        <v>600</v>
      </c>
      <c r="I236" s="399">
        <v>0</v>
      </c>
      <c r="J236" s="399">
        <v>0</v>
      </c>
      <c r="K236" s="400">
        <v>0</v>
      </c>
      <c r="L236" s="400">
        <v>0</v>
      </c>
      <c r="M236" s="400">
        <v>377</v>
      </c>
      <c r="N236" s="400">
        <v>377</v>
      </c>
      <c r="O236" s="400">
        <v>14</v>
      </c>
      <c r="P236" s="400">
        <v>2</v>
      </c>
      <c r="Q236" s="400">
        <v>16</v>
      </c>
      <c r="R236" s="401">
        <v>4.24403183023873E-2</v>
      </c>
      <c r="S236" s="402">
        <v>24</v>
      </c>
      <c r="T236" s="401">
        <v>6.3660477453580902E-2</v>
      </c>
      <c r="U236" s="402">
        <v>23</v>
      </c>
      <c r="V236" s="403">
        <v>6.1007957559681698E-2</v>
      </c>
      <c r="W236" s="402">
        <v>19</v>
      </c>
      <c r="X236" s="404">
        <v>10065.879999999999</v>
      </c>
      <c r="Y236" s="404">
        <v>53596.22</v>
      </c>
      <c r="Z236" s="404">
        <v>63662.1</v>
      </c>
      <c r="AA236" s="404">
        <v>500</v>
      </c>
      <c r="AB236" s="404">
        <v>1</v>
      </c>
      <c r="AC236" s="404">
        <v>31</v>
      </c>
      <c r="AD236" s="404">
        <v>63162</v>
      </c>
    </row>
    <row r="237" spans="1:30" x14ac:dyDescent="0.35">
      <c r="A237" s="396">
        <v>12</v>
      </c>
      <c r="B237" s="396" t="s">
        <v>79</v>
      </c>
      <c r="C237" s="396">
        <v>28</v>
      </c>
      <c r="D237" s="396" t="s">
        <v>138</v>
      </c>
      <c r="E237" s="396" t="s">
        <v>668</v>
      </c>
      <c r="F237" s="396" t="s">
        <v>669</v>
      </c>
      <c r="G237" s="396" t="s">
        <v>79</v>
      </c>
      <c r="H237" s="396" t="s">
        <v>138</v>
      </c>
      <c r="I237" s="399">
        <v>4</v>
      </c>
      <c r="J237" s="399">
        <v>2</v>
      </c>
      <c r="K237" s="400">
        <v>0</v>
      </c>
      <c r="L237" s="400">
        <v>2</v>
      </c>
      <c r="M237" s="400">
        <v>191</v>
      </c>
      <c r="N237" s="400">
        <v>199</v>
      </c>
      <c r="O237" s="400">
        <v>21</v>
      </c>
      <c r="P237" s="400">
        <v>12</v>
      </c>
      <c r="Q237" s="400">
        <v>33</v>
      </c>
      <c r="R237" s="401">
        <v>0.16582914572864299</v>
      </c>
      <c r="S237" s="402">
        <v>44</v>
      </c>
      <c r="T237" s="401">
        <v>0.221105527638191</v>
      </c>
      <c r="U237" s="402">
        <v>44</v>
      </c>
      <c r="V237" s="403">
        <v>0.221105527638191</v>
      </c>
      <c r="W237" s="402">
        <v>32</v>
      </c>
      <c r="X237" s="404">
        <v>1055.0999999999999</v>
      </c>
      <c r="Y237" s="404">
        <v>125387.28</v>
      </c>
      <c r="Z237" s="404">
        <v>126442.38</v>
      </c>
      <c r="AA237" s="404">
        <v>0</v>
      </c>
      <c r="AB237" s="404">
        <v>0</v>
      </c>
      <c r="AC237" s="404">
        <v>0</v>
      </c>
      <c r="AD237" s="404">
        <v>126442</v>
      </c>
    </row>
    <row r="238" spans="1:30" x14ac:dyDescent="0.35">
      <c r="A238" s="396">
        <v>12</v>
      </c>
      <c r="B238" s="396" t="s">
        <v>79</v>
      </c>
      <c r="C238" s="396">
        <v>29</v>
      </c>
      <c r="D238" s="396" t="s">
        <v>532</v>
      </c>
      <c r="E238" s="396" t="s">
        <v>670</v>
      </c>
      <c r="F238" s="396" t="s">
        <v>671</v>
      </c>
      <c r="G238" s="396" t="s">
        <v>79</v>
      </c>
      <c r="H238" s="396" t="s">
        <v>532</v>
      </c>
      <c r="I238" s="399">
        <v>112</v>
      </c>
      <c r="J238" s="399">
        <v>18</v>
      </c>
      <c r="K238" s="400">
        <v>1</v>
      </c>
      <c r="L238" s="400">
        <v>10</v>
      </c>
      <c r="M238" s="400">
        <v>6</v>
      </c>
      <c r="N238" s="400">
        <v>147</v>
      </c>
      <c r="O238" s="400">
        <v>7</v>
      </c>
      <c r="P238" s="400">
        <v>1</v>
      </c>
      <c r="Q238" s="400">
        <v>8</v>
      </c>
      <c r="R238" s="401">
        <v>5.4421768707482998E-2</v>
      </c>
      <c r="S238" s="402">
        <v>18</v>
      </c>
      <c r="T238" s="401">
        <v>0.122448979591837</v>
      </c>
      <c r="U238" s="402">
        <v>18</v>
      </c>
      <c r="V238" s="403">
        <v>0.122448979591837</v>
      </c>
      <c r="W238" s="402">
        <v>12</v>
      </c>
      <c r="X238" s="404">
        <v>25549.69</v>
      </c>
      <c r="Y238" s="404">
        <v>19724.63</v>
      </c>
      <c r="Z238" s="404">
        <v>45274.32</v>
      </c>
      <c r="AA238" s="404">
        <v>0</v>
      </c>
      <c r="AB238" s="404">
        <v>0</v>
      </c>
      <c r="AC238" s="404">
        <v>0</v>
      </c>
      <c r="AD238" s="404">
        <v>45274</v>
      </c>
    </row>
    <row r="239" spans="1:30" x14ac:dyDescent="0.35">
      <c r="A239" s="396">
        <v>12</v>
      </c>
      <c r="B239" s="396" t="s">
        <v>79</v>
      </c>
      <c r="C239" s="396">
        <v>30</v>
      </c>
      <c r="D239" s="396" t="s">
        <v>607</v>
      </c>
      <c r="E239" s="396" t="s">
        <v>672</v>
      </c>
      <c r="F239" s="396" t="s">
        <v>673</v>
      </c>
      <c r="G239" s="396" t="s">
        <v>79</v>
      </c>
      <c r="H239" s="396" t="s">
        <v>607</v>
      </c>
      <c r="I239" s="399">
        <v>0</v>
      </c>
      <c r="J239" s="399">
        <v>0</v>
      </c>
      <c r="K239" s="400">
        <v>0</v>
      </c>
      <c r="L239" s="400">
        <v>4</v>
      </c>
      <c r="M239" s="400">
        <v>0</v>
      </c>
      <c r="N239" s="400">
        <v>4</v>
      </c>
      <c r="O239" s="400">
        <v>0</v>
      </c>
      <c r="P239" s="400">
        <v>0</v>
      </c>
      <c r="Q239" s="400">
        <v>0</v>
      </c>
      <c r="R239" s="401">
        <v>0</v>
      </c>
      <c r="S239" s="402">
        <v>0</v>
      </c>
      <c r="T239" s="401">
        <v>0</v>
      </c>
      <c r="U239" s="402">
        <v>0</v>
      </c>
      <c r="V239" s="403">
        <v>0</v>
      </c>
      <c r="W239" s="402">
        <v>0</v>
      </c>
      <c r="X239" s="404">
        <v>0</v>
      </c>
      <c r="Y239" s="404">
        <v>0</v>
      </c>
      <c r="Z239" s="404">
        <v>0</v>
      </c>
      <c r="AA239" s="404">
        <v>0</v>
      </c>
      <c r="AB239" s="404">
        <v>0</v>
      </c>
      <c r="AC239" s="404">
        <v>0</v>
      </c>
      <c r="AD239" s="404">
        <v>0</v>
      </c>
    </row>
    <row r="240" spans="1:30" x14ac:dyDescent="0.35">
      <c r="A240" s="396">
        <v>13</v>
      </c>
      <c r="B240" s="396" t="s">
        <v>78</v>
      </c>
      <c r="C240" s="396">
        <v>1</v>
      </c>
      <c r="D240" s="396" t="s">
        <v>10</v>
      </c>
      <c r="E240" s="396" t="s">
        <v>674</v>
      </c>
      <c r="F240" s="396" t="s">
        <v>675</v>
      </c>
      <c r="G240" s="396" t="s">
        <v>78</v>
      </c>
      <c r="H240" s="396" t="s">
        <v>10</v>
      </c>
      <c r="I240" s="399">
        <v>0</v>
      </c>
      <c r="J240" s="399">
        <v>7</v>
      </c>
      <c r="K240" s="400">
        <v>23</v>
      </c>
      <c r="L240" s="400">
        <v>3</v>
      </c>
      <c r="M240" s="400">
        <v>0</v>
      </c>
      <c r="N240" s="400">
        <v>33</v>
      </c>
      <c r="O240" s="400">
        <v>0</v>
      </c>
      <c r="P240" s="400">
        <v>4</v>
      </c>
      <c r="Q240" s="400">
        <v>4</v>
      </c>
      <c r="R240" s="401">
        <v>0.12121212121212099</v>
      </c>
      <c r="S240" s="402">
        <v>4</v>
      </c>
      <c r="T240" s="401">
        <v>0.12121212121212099</v>
      </c>
      <c r="U240" s="402">
        <v>4</v>
      </c>
      <c r="V240" s="403">
        <v>0.12121212121212099</v>
      </c>
      <c r="W240" s="402">
        <v>2</v>
      </c>
      <c r="X240" s="404">
        <v>1359.93</v>
      </c>
      <c r="Y240" s="404">
        <v>3643.04</v>
      </c>
      <c r="Z240" s="404">
        <v>5002.97</v>
      </c>
      <c r="AA240" s="404">
        <v>6500</v>
      </c>
      <c r="AB240" s="404">
        <v>197</v>
      </c>
      <c r="AC240" s="404">
        <v>1625</v>
      </c>
      <c r="AD240" s="404">
        <v>-1497</v>
      </c>
    </row>
    <row r="241" spans="1:30" x14ac:dyDescent="0.35">
      <c r="A241" s="396">
        <v>13</v>
      </c>
      <c r="B241" s="396" t="s">
        <v>78</v>
      </c>
      <c r="C241" s="396">
        <v>2</v>
      </c>
      <c r="D241" s="396" t="s">
        <v>11</v>
      </c>
      <c r="E241" s="396" t="s">
        <v>676</v>
      </c>
      <c r="F241" s="396" t="s">
        <v>677</v>
      </c>
      <c r="G241" s="396" t="s">
        <v>78</v>
      </c>
      <c r="H241" s="396" t="s">
        <v>11</v>
      </c>
      <c r="I241" s="399">
        <v>0</v>
      </c>
      <c r="J241" s="399">
        <v>1</v>
      </c>
      <c r="K241" s="400">
        <v>62</v>
      </c>
      <c r="L241" s="400">
        <v>24</v>
      </c>
      <c r="M241" s="400">
        <v>0</v>
      </c>
      <c r="N241" s="400">
        <v>87</v>
      </c>
      <c r="O241" s="400">
        <v>1</v>
      </c>
      <c r="P241" s="400">
        <v>1</v>
      </c>
      <c r="Q241" s="400">
        <v>2</v>
      </c>
      <c r="R241" s="401">
        <v>2.2988505747126398E-2</v>
      </c>
      <c r="S241" s="402">
        <v>12</v>
      </c>
      <c r="T241" s="401">
        <v>0.13793103448275901</v>
      </c>
      <c r="U241" s="402">
        <v>14</v>
      </c>
      <c r="V241" s="403">
        <v>0.160919540229885</v>
      </c>
      <c r="W241" s="402">
        <v>7</v>
      </c>
      <c r="X241" s="404">
        <v>-7721.99</v>
      </c>
      <c r="Y241" s="404">
        <v>9128.74</v>
      </c>
      <c r="Z241" s="404">
        <v>1406.75</v>
      </c>
      <c r="AA241" s="404">
        <v>0</v>
      </c>
      <c r="AB241" s="404">
        <v>0</v>
      </c>
      <c r="AC241" s="404">
        <v>0</v>
      </c>
      <c r="AD241" s="404">
        <v>1407</v>
      </c>
    </row>
    <row r="242" spans="1:30" x14ac:dyDescent="0.35">
      <c r="A242" s="396">
        <v>13</v>
      </c>
      <c r="B242" s="396" t="s">
        <v>78</v>
      </c>
      <c r="C242" s="396">
        <v>3</v>
      </c>
      <c r="D242" s="396" t="s">
        <v>12</v>
      </c>
      <c r="E242" s="396" t="s">
        <v>678</v>
      </c>
      <c r="F242" s="396" t="s">
        <v>679</v>
      </c>
      <c r="G242" s="396" t="s">
        <v>78</v>
      </c>
      <c r="H242" s="396" t="s">
        <v>12</v>
      </c>
      <c r="I242" s="399">
        <v>1</v>
      </c>
      <c r="J242" s="399">
        <v>4</v>
      </c>
      <c r="K242" s="400">
        <v>19</v>
      </c>
      <c r="L242" s="400">
        <v>2</v>
      </c>
      <c r="M242" s="400">
        <v>0</v>
      </c>
      <c r="N242" s="400">
        <v>26</v>
      </c>
      <c r="O242" s="400">
        <v>0</v>
      </c>
      <c r="P242" s="400">
        <v>4</v>
      </c>
      <c r="Q242" s="400">
        <v>4</v>
      </c>
      <c r="R242" s="401">
        <v>0.15384615384615399</v>
      </c>
      <c r="S242" s="402">
        <v>4</v>
      </c>
      <c r="T242" s="401">
        <v>0.15384615384615399</v>
      </c>
      <c r="U242" s="402">
        <v>2</v>
      </c>
      <c r="V242" s="403">
        <v>7.69230769230769E-2</v>
      </c>
      <c r="W242" s="402">
        <v>2</v>
      </c>
      <c r="X242" s="404">
        <v>9651.02</v>
      </c>
      <c r="Y242" s="404">
        <v>6071.98</v>
      </c>
      <c r="Z242" s="404">
        <v>15723</v>
      </c>
      <c r="AA242" s="404">
        <v>2100</v>
      </c>
      <c r="AB242" s="404">
        <v>81</v>
      </c>
      <c r="AC242" s="404">
        <v>525</v>
      </c>
      <c r="AD242" s="404">
        <v>13623</v>
      </c>
    </row>
    <row r="243" spans="1:30" x14ac:dyDescent="0.35">
      <c r="A243" s="396">
        <v>13</v>
      </c>
      <c r="B243" s="396" t="s">
        <v>78</v>
      </c>
      <c r="C243" s="396">
        <v>4</v>
      </c>
      <c r="D243" s="396" t="s">
        <v>554</v>
      </c>
      <c r="E243" s="396" t="s">
        <v>680</v>
      </c>
      <c r="F243" s="396" t="s">
        <v>681</v>
      </c>
      <c r="G243" s="396" t="s">
        <v>78</v>
      </c>
      <c r="H243" s="396" t="s">
        <v>554</v>
      </c>
      <c r="I243" s="399">
        <v>0</v>
      </c>
      <c r="J243" s="399">
        <v>0</v>
      </c>
      <c r="K243" s="400">
        <v>0</v>
      </c>
      <c r="L243" s="400">
        <v>0</v>
      </c>
      <c r="M243" s="400">
        <v>0</v>
      </c>
      <c r="N243" s="400">
        <v>0</v>
      </c>
      <c r="O243" s="400">
        <v>0</v>
      </c>
      <c r="P243" s="400">
        <v>0</v>
      </c>
      <c r="Q243" s="400">
        <v>0</v>
      </c>
      <c r="R243" s="401">
        <v>0</v>
      </c>
      <c r="S243" s="402">
        <v>0</v>
      </c>
      <c r="T243" s="401">
        <v>0</v>
      </c>
      <c r="U243" s="402">
        <v>0</v>
      </c>
      <c r="V243" s="403">
        <v>0</v>
      </c>
      <c r="W243" s="402">
        <v>0</v>
      </c>
      <c r="X243" s="404">
        <v>0</v>
      </c>
      <c r="Y243" s="404">
        <v>0</v>
      </c>
      <c r="Z243" s="404">
        <v>0</v>
      </c>
      <c r="AA243" s="404">
        <v>799</v>
      </c>
      <c r="AB243" s="404">
        <v>0</v>
      </c>
      <c r="AC243" s="404">
        <v>0</v>
      </c>
      <c r="AD243" s="404">
        <v>-799</v>
      </c>
    </row>
    <row r="244" spans="1:30" x14ac:dyDescent="0.35">
      <c r="A244" s="396">
        <v>13</v>
      </c>
      <c r="B244" s="396" t="s">
        <v>78</v>
      </c>
      <c r="C244" s="396">
        <v>5</v>
      </c>
      <c r="D244" s="396" t="s">
        <v>628</v>
      </c>
      <c r="E244" s="396" t="s">
        <v>682</v>
      </c>
      <c r="F244" s="396" t="s">
        <v>683</v>
      </c>
      <c r="G244" s="396" t="s">
        <v>78</v>
      </c>
      <c r="H244" s="396" t="s">
        <v>628</v>
      </c>
      <c r="I244" s="399">
        <v>0</v>
      </c>
      <c r="J244" s="399">
        <v>0</v>
      </c>
      <c r="K244" s="400">
        <v>1</v>
      </c>
      <c r="L244" s="400">
        <v>0</v>
      </c>
      <c r="M244" s="400">
        <v>0</v>
      </c>
      <c r="N244" s="400">
        <v>1</v>
      </c>
      <c r="O244" s="400">
        <v>0</v>
      </c>
      <c r="P244" s="400">
        <v>0</v>
      </c>
      <c r="Q244" s="400">
        <v>0</v>
      </c>
      <c r="R244" s="401">
        <v>0</v>
      </c>
      <c r="S244" s="402">
        <v>0</v>
      </c>
      <c r="T244" s="401">
        <v>0</v>
      </c>
      <c r="U244" s="402">
        <v>0</v>
      </c>
      <c r="V244" s="403">
        <v>0</v>
      </c>
      <c r="W244" s="402">
        <v>0</v>
      </c>
      <c r="X244" s="404">
        <v>0</v>
      </c>
      <c r="Y244" s="404">
        <v>0</v>
      </c>
      <c r="Z244" s="404">
        <v>0</v>
      </c>
      <c r="AA244" s="404">
        <v>0</v>
      </c>
      <c r="AB244" s="404">
        <v>0</v>
      </c>
      <c r="AC244" s="404">
        <v>0</v>
      </c>
      <c r="AD244" s="404">
        <v>0</v>
      </c>
    </row>
    <row r="245" spans="1:30" x14ac:dyDescent="0.35">
      <c r="A245" s="396">
        <v>13</v>
      </c>
      <c r="B245" s="396" t="s">
        <v>78</v>
      </c>
      <c r="C245" s="396">
        <v>6</v>
      </c>
      <c r="D245" s="396" t="s">
        <v>160</v>
      </c>
      <c r="E245" s="396" t="s">
        <v>684</v>
      </c>
      <c r="F245" s="396" t="s">
        <v>685</v>
      </c>
      <c r="G245" s="396" t="s">
        <v>78</v>
      </c>
      <c r="H245" s="396" t="s">
        <v>160</v>
      </c>
      <c r="I245" s="399">
        <v>32</v>
      </c>
      <c r="J245" s="399">
        <v>22</v>
      </c>
      <c r="K245" s="400">
        <v>9</v>
      </c>
      <c r="L245" s="400">
        <v>2</v>
      </c>
      <c r="M245" s="400">
        <v>0</v>
      </c>
      <c r="N245" s="400">
        <v>65</v>
      </c>
      <c r="O245" s="400">
        <v>5</v>
      </c>
      <c r="P245" s="400">
        <v>4</v>
      </c>
      <c r="Q245" s="400">
        <v>9</v>
      </c>
      <c r="R245" s="401">
        <v>0.138461538461538</v>
      </c>
      <c r="S245" s="402">
        <v>23</v>
      </c>
      <c r="T245" s="401">
        <v>0.35384615384615398</v>
      </c>
      <c r="U245" s="402">
        <v>23</v>
      </c>
      <c r="V245" s="403">
        <v>0.35384615384615398</v>
      </c>
      <c r="W245" s="402">
        <v>16</v>
      </c>
      <c r="X245" s="404">
        <v>10505.41</v>
      </c>
      <c r="Y245" s="404">
        <v>24589.78</v>
      </c>
      <c r="Z245" s="404">
        <v>35095.19</v>
      </c>
      <c r="AA245" s="404">
        <v>0</v>
      </c>
      <c r="AB245" s="404">
        <v>0</v>
      </c>
      <c r="AC245" s="404">
        <v>0</v>
      </c>
      <c r="AD245" s="404">
        <v>35095</v>
      </c>
    </row>
    <row r="246" spans="1:30" x14ac:dyDescent="0.35">
      <c r="A246" s="396">
        <v>13</v>
      </c>
      <c r="B246" s="396" t="s">
        <v>78</v>
      </c>
      <c r="C246" s="396">
        <v>7</v>
      </c>
      <c r="D246" s="396" t="s">
        <v>562</v>
      </c>
      <c r="E246" s="396" t="s">
        <v>686</v>
      </c>
      <c r="F246" s="396" t="s">
        <v>687</v>
      </c>
      <c r="G246" s="396" t="s">
        <v>78</v>
      </c>
      <c r="H246" s="396" t="s">
        <v>562</v>
      </c>
      <c r="I246" s="399">
        <v>0</v>
      </c>
      <c r="J246" s="399">
        <v>0</v>
      </c>
      <c r="K246" s="400">
        <v>0</v>
      </c>
      <c r="L246" s="400">
        <v>1</v>
      </c>
      <c r="M246" s="400">
        <v>0</v>
      </c>
      <c r="N246" s="400">
        <v>1</v>
      </c>
      <c r="O246" s="400">
        <v>0</v>
      </c>
      <c r="P246" s="400">
        <v>0</v>
      </c>
      <c r="Q246" s="400">
        <v>0</v>
      </c>
      <c r="R246" s="401">
        <v>0</v>
      </c>
      <c r="S246" s="402">
        <v>0</v>
      </c>
      <c r="T246" s="401">
        <v>0</v>
      </c>
      <c r="U246" s="402">
        <v>0</v>
      </c>
      <c r="V246" s="403">
        <v>0</v>
      </c>
      <c r="W246" s="402">
        <v>0</v>
      </c>
      <c r="X246" s="404">
        <v>0</v>
      </c>
      <c r="Y246" s="404">
        <v>0</v>
      </c>
      <c r="Z246" s="404">
        <v>0</v>
      </c>
      <c r="AA246" s="404">
        <v>0</v>
      </c>
      <c r="AB246" s="404">
        <v>0</v>
      </c>
      <c r="AC246" s="404">
        <v>0</v>
      </c>
      <c r="AD246" s="404">
        <v>0</v>
      </c>
    </row>
    <row r="247" spans="1:30" x14ac:dyDescent="0.35">
      <c r="A247" s="396">
        <v>13</v>
      </c>
      <c r="B247" s="396" t="s">
        <v>78</v>
      </c>
      <c r="C247" s="396">
        <v>8</v>
      </c>
      <c r="D247" s="396" t="s">
        <v>153</v>
      </c>
      <c r="E247" s="396" t="s">
        <v>688</v>
      </c>
      <c r="F247" s="396" t="s">
        <v>689</v>
      </c>
      <c r="G247" s="396" t="s">
        <v>78</v>
      </c>
      <c r="H247" s="396" t="s">
        <v>153</v>
      </c>
      <c r="I247" s="399">
        <v>44</v>
      </c>
      <c r="J247" s="399">
        <v>75</v>
      </c>
      <c r="K247" s="400">
        <v>90</v>
      </c>
      <c r="L247" s="400">
        <v>24</v>
      </c>
      <c r="M247" s="400">
        <v>0</v>
      </c>
      <c r="N247" s="400">
        <v>233</v>
      </c>
      <c r="O247" s="400">
        <v>24</v>
      </c>
      <c r="P247" s="400">
        <v>17</v>
      </c>
      <c r="Q247" s="400">
        <v>41</v>
      </c>
      <c r="R247" s="401">
        <v>0.175965665236052</v>
      </c>
      <c r="S247" s="402">
        <v>76</v>
      </c>
      <c r="T247" s="401">
        <v>0.32618025751072999</v>
      </c>
      <c r="U247" s="402">
        <v>76</v>
      </c>
      <c r="V247" s="403">
        <v>0.32618025751072999</v>
      </c>
      <c r="W247" s="402">
        <v>55</v>
      </c>
      <c r="X247" s="404">
        <v>4452.32</v>
      </c>
      <c r="Y247" s="404">
        <v>126994.92</v>
      </c>
      <c r="Z247" s="404">
        <v>131447.24</v>
      </c>
      <c r="AA247" s="404">
        <v>0</v>
      </c>
      <c r="AB247" s="404">
        <v>0</v>
      </c>
      <c r="AC247" s="404">
        <v>0</v>
      </c>
      <c r="AD247" s="404">
        <v>131447</v>
      </c>
    </row>
    <row r="248" spans="1:30" x14ac:dyDescent="0.35">
      <c r="A248" s="396">
        <v>13</v>
      </c>
      <c r="B248" s="396" t="s">
        <v>78</v>
      </c>
      <c r="C248" s="396">
        <v>9</v>
      </c>
      <c r="D248" s="396" t="s">
        <v>690</v>
      </c>
      <c r="E248" s="396" t="s">
        <v>691</v>
      </c>
      <c r="F248" s="396" t="s">
        <v>692</v>
      </c>
      <c r="G248" s="396" t="s">
        <v>78</v>
      </c>
      <c r="H248" s="396" t="s">
        <v>690</v>
      </c>
      <c r="I248" s="399">
        <v>0</v>
      </c>
      <c r="J248" s="399">
        <v>2</v>
      </c>
      <c r="K248" s="400">
        <v>0</v>
      </c>
      <c r="L248" s="400">
        <v>1</v>
      </c>
      <c r="M248" s="400">
        <v>0</v>
      </c>
      <c r="N248" s="400">
        <v>3</v>
      </c>
      <c r="O248" s="400">
        <v>0</v>
      </c>
      <c r="P248" s="400">
        <v>0</v>
      </c>
      <c r="Q248" s="400">
        <v>0</v>
      </c>
      <c r="R248" s="401">
        <v>0</v>
      </c>
      <c r="S248" s="402">
        <v>0</v>
      </c>
      <c r="T248" s="401">
        <v>0</v>
      </c>
      <c r="U248" s="402">
        <v>0</v>
      </c>
      <c r="V248" s="403">
        <v>0</v>
      </c>
      <c r="W248" s="402">
        <v>0</v>
      </c>
      <c r="X248" s="404">
        <v>0</v>
      </c>
      <c r="Y248" s="404">
        <v>0</v>
      </c>
      <c r="Z248" s="404">
        <v>0</v>
      </c>
      <c r="AA248" s="404">
        <v>0</v>
      </c>
      <c r="AB248" s="404">
        <v>0</v>
      </c>
      <c r="AC248" s="404">
        <v>0</v>
      </c>
      <c r="AD248" s="404">
        <v>0</v>
      </c>
    </row>
    <row r="249" spans="1:30" x14ac:dyDescent="0.35">
      <c r="A249" s="396">
        <v>13</v>
      </c>
      <c r="B249" s="396" t="s">
        <v>78</v>
      </c>
      <c r="C249" s="396">
        <v>10</v>
      </c>
      <c r="D249" s="396" t="s">
        <v>144</v>
      </c>
      <c r="E249" s="396" t="s">
        <v>693</v>
      </c>
      <c r="F249" s="396" t="s">
        <v>694</v>
      </c>
      <c r="G249" s="396" t="s">
        <v>78</v>
      </c>
      <c r="H249" s="396" t="s">
        <v>144</v>
      </c>
      <c r="I249" s="399">
        <v>35</v>
      </c>
      <c r="J249" s="399">
        <v>17</v>
      </c>
      <c r="K249" s="400">
        <v>0</v>
      </c>
      <c r="L249" s="400">
        <v>17</v>
      </c>
      <c r="M249" s="400">
        <v>0</v>
      </c>
      <c r="N249" s="400">
        <v>69</v>
      </c>
      <c r="O249" s="400">
        <v>22</v>
      </c>
      <c r="P249" s="400">
        <v>4</v>
      </c>
      <c r="Q249" s="400">
        <v>26</v>
      </c>
      <c r="R249" s="401">
        <v>0.376811594202899</v>
      </c>
      <c r="S249" s="402">
        <v>29</v>
      </c>
      <c r="T249" s="401">
        <v>0.42028985507246402</v>
      </c>
      <c r="U249" s="402">
        <v>30</v>
      </c>
      <c r="V249" s="403">
        <v>0.434782608695652</v>
      </c>
      <c r="W249" s="402">
        <v>26</v>
      </c>
      <c r="X249" s="404">
        <v>-6913.05</v>
      </c>
      <c r="Y249" s="404">
        <v>77698.759999999995</v>
      </c>
      <c r="Z249" s="404">
        <v>70785.710000000006</v>
      </c>
      <c r="AA249" s="404">
        <v>0</v>
      </c>
      <c r="AB249" s="404">
        <v>0</v>
      </c>
      <c r="AC249" s="404">
        <v>0</v>
      </c>
      <c r="AD249" s="404">
        <v>70786</v>
      </c>
    </row>
    <row r="250" spans="1:30" x14ac:dyDescent="0.35">
      <c r="A250" s="396">
        <v>13</v>
      </c>
      <c r="B250" s="396" t="s">
        <v>78</v>
      </c>
      <c r="C250" s="396">
        <v>11</v>
      </c>
      <c r="D250" s="396" t="s">
        <v>414</v>
      </c>
      <c r="E250" s="396" t="s">
        <v>695</v>
      </c>
      <c r="F250" s="396" t="s">
        <v>696</v>
      </c>
      <c r="G250" s="396" t="s">
        <v>78</v>
      </c>
      <c r="H250" s="396" t="s">
        <v>414</v>
      </c>
      <c r="I250" s="399">
        <v>0</v>
      </c>
      <c r="J250" s="399">
        <v>0</v>
      </c>
      <c r="K250" s="400">
        <v>0</v>
      </c>
      <c r="L250" s="400">
        <v>31</v>
      </c>
      <c r="M250" s="400">
        <v>22</v>
      </c>
      <c r="N250" s="400">
        <v>53</v>
      </c>
      <c r="O250" s="400">
        <v>3</v>
      </c>
      <c r="P250" s="400">
        <v>1</v>
      </c>
      <c r="Q250" s="400">
        <v>4</v>
      </c>
      <c r="R250" s="401">
        <v>7.5471698113207503E-2</v>
      </c>
      <c r="S250" s="402">
        <v>3</v>
      </c>
      <c r="T250" s="401">
        <v>5.6603773584905703E-2</v>
      </c>
      <c r="U250" s="402">
        <v>3</v>
      </c>
      <c r="V250" s="403">
        <v>5.6603773584905703E-2</v>
      </c>
      <c r="W250" s="402">
        <v>2</v>
      </c>
      <c r="X250" s="404">
        <v>4967.1099999999997</v>
      </c>
      <c r="Y250" s="404">
        <v>15283.91</v>
      </c>
      <c r="Z250" s="404">
        <v>20251.02</v>
      </c>
      <c r="AA250" s="404">
        <v>0</v>
      </c>
      <c r="AB250" s="404">
        <v>0</v>
      </c>
      <c r="AC250" s="404">
        <v>0</v>
      </c>
      <c r="AD250" s="404">
        <v>20251</v>
      </c>
    </row>
    <row r="251" spans="1:30" x14ac:dyDescent="0.35">
      <c r="A251" s="396">
        <v>13</v>
      </c>
      <c r="B251" s="396" t="s">
        <v>78</v>
      </c>
      <c r="C251" s="396">
        <v>12</v>
      </c>
      <c r="D251" s="396" t="s">
        <v>427</v>
      </c>
      <c r="E251" s="396" t="s">
        <v>697</v>
      </c>
      <c r="F251" s="396" t="s">
        <v>698</v>
      </c>
      <c r="G251" s="396" t="s">
        <v>78</v>
      </c>
      <c r="H251" s="396" t="s">
        <v>427</v>
      </c>
      <c r="I251" s="399">
        <v>0</v>
      </c>
      <c r="J251" s="399">
        <v>0</v>
      </c>
      <c r="K251" s="400">
        <v>40</v>
      </c>
      <c r="L251" s="400">
        <v>12</v>
      </c>
      <c r="M251" s="400">
        <v>0</v>
      </c>
      <c r="N251" s="400">
        <v>52</v>
      </c>
      <c r="O251" s="400">
        <v>9</v>
      </c>
      <c r="P251" s="400">
        <v>4</v>
      </c>
      <c r="Q251" s="400">
        <v>13</v>
      </c>
      <c r="R251" s="401">
        <v>0.25</v>
      </c>
      <c r="S251" s="402">
        <v>14</v>
      </c>
      <c r="T251" s="401">
        <v>0.269230769230769</v>
      </c>
      <c r="U251" s="402">
        <v>14</v>
      </c>
      <c r="V251" s="403">
        <v>0.269230769230769</v>
      </c>
      <c r="W251" s="402">
        <v>10</v>
      </c>
      <c r="X251" s="404">
        <v>-4942.9399999999996</v>
      </c>
      <c r="Y251" s="404">
        <v>50557.56</v>
      </c>
      <c r="Z251" s="404">
        <v>45614.62</v>
      </c>
      <c r="AA251" s="404">
        <v>0</v>
      </c>
      <c r="AB251" s="404">
        <v>0</v>
      </c>
      <c r="AC251" s="404">
        <v>0</v>
      </c>
      <c r="AD251" s="404">
        <v>45615</v>
      </c>
    </row>
    <row r="252" spans="1:30" x14ac:dyDescent="0.35">
      <c r="A252" s="396">
        <v>13</v>
      </c>
      <c r="B252" s="396" t="s">
        <v>78</v>
      </c>
      <c r="C252" s="396">
        <v>13</v>
      </c>
      <c r="D252" s="396" t="s">
        <v>580</v>
      </c>
      <c r="E252" s="396" t="s">
        <v>699</v>
      </c>
      <c r="F252" s="396" t="s">
        <v>700</v>
      </c>
      <c r="G252" s="396" t="s">
        <v>78</v>
      </c>
      <c r="H252" s="396" t="s">
        <v>580</v>
      </c>
      <c r="I252" s="399">
        <v>78</v>
      </c>
      <c r="J252" s="399">
        <v>6</v>
      </c>
      <c r="K252" s="400">
        <v>0</v>
      </c>
      <c r="L252" s="400">
        <v>0</v>
      </c>
      <c r="M252" s="400">
        <v>0</v>
      </c>
      <c r="N252" s="400">
        <v>84</v>
      </c>
      <c r="O252" s="400">
        <v>24</v>
      </c>
      <c r="P252" s="400">
        <v>9</v>
      </c>
      <c r="Q252" s="400">
        <v>33</v>
      </c>
      <c r="R252" s="401">
        <v>0.39285714285714302</v>
      </c>
      <c r="S252" s="402">
        <v>30</v>
      </c>
      <c r="T252" s="401">
        <v>0.35714285714285698</v>
      </c>
      <c r="U252" s="402">
        <v>32</v>
      </c>
      <c r="V252" s="403">
        <v>0.38095238095238099</v>
      </c>
      <c r="W252" s="402">
        <v>25</v>
      </c>
      <c r="X252" s="404">
        <v>6814.73</v>
      </c>
      <c r="Y252" s="404">
        <v>75067.710000000006</v>
      </c>
      <c r="Z252" s="404">
        <v>81882.44</v>
      </c>
      <c r="AA252" s="404">
        <v>0</v>
      </c>
      <c r="AB252" s="404">
        <v>0</v>
      </c>
      <c r="AC252" s="404">
        <v>0</v>
      </c>
      <c r="AD252" s="404">
        <v>81882</v>
      </c>
    </row>
    <row r="253" spans="1:30" x14ac:dyDescent="0.35">
      <c r="A253" s="396">
        <v>13</v>
      </c>
      <c r="B253" s="396" t="s">
        <v>78</v>
      </c>
      <c r="C253" s="396">
        <v>14</v>
      </c>
      <c r="D253" s="396" t="s">
        <v>518</v>
      </c>
      <c r="E253" s="396" t="s">
        <v>701</v>
      </c>
      <c r="F253" s="396" t="s">
        <v>702</v>
      </c>
      <c r="G253" s="396" t="s">
        <v>78</v>
      </c>
      <c r="H253" s="396" t="s">
        <v>518</v>
      </c>
      <c r="I253" s="399">
        <v>0</v>
      </c>
      <c r="J253" s="399">
        <v>0</v>
      </c>
      <c r="K253" s="400">
        <v>0</v>
      </c>
      <c r="L253" s="400">
        <v>4</v>
      </c>
      <c r="M253" s="400">
        <v>0</v>
      </c>
      <c r="N253" s="400">
        <v>4</v>
      </c>
      <c r="O253" s="400">
        <v>0</v>
      </c>
      <c r="P253" s="400">
        <v>0</v>
      </c>
      <c r="Q253" s="400">
        <v>0</v>
      </c>
      <c r="R253" s="401">
        <v>0</v>
      </c>
      <c r="S253" s="402">
        <v>0</v>
      </c>
      <c r="T253" s="401">
        <v>0</v>
      </c>
      <c r="U253" s="402">
        <v>0</v>
      </c>
      <c r="V253" s="403">
        <v>0</v>
      </c>
      <c r="W253" s="402">
        <v>0</v>
      </c>
      <c r="X253" s="404">
        <v>0</v>
      </c>
      <c r="Y253" s="404">
        <v>0</v>
      </c>
      <c r="Z253" s="404">
        <v>0</v>
      </c>
      <c r="AA253" s="404">
        <v>0</v>
      </c>
      <c r="AB253" s="404">
        <v>0</v>
      </c>
      <c r="AC253" s="404">
        <v>0</v>
      </c>
      <c r="AD253" s="404">
        <v>0</v>
      </c>
    </row>
    <row r="254" spans="1:30" x14ac:dyDescent="0.35">
      <c r="A254" s="396">
        <v>13</v>
      </c>
      <c r="B254" s="396" t="s">
        <v>78</v>
      </c>
      <c r="C254" s="396">
        <v>15</v>
      </c>
      <c r="D254" s="396" t="s">
        <v>261</v>
      </c>
      <c r="E254" s="396" t="s">
        <v>703</v>
      </c>
      <c r="F254" s="396" t="s">
        <v>704</v>
      </c>
      <c r="G254" s="396" t="s">
        <v>78</v>
      </c>
      <c r="H254" s="396" t="s">
        <v>261</v>
      </c>
      <c r="I254" s="399">
        <v>1</v>
      </c>
      <c r="J254" s="399">
        <v>0</v>
      </c>
      <c r="K254" s="400">
        <v>0</v>
      </c>
      <c r="L254" s="400">
        <v>0</v>
      </c>
      <c r="M254" s="400">
        <v>0</v>
      </c>
      <c r="N254" s="400">
        <v>1</v>
      </c>
      <c r="O254" s="400">
        <v>0</v>
      </c>
      <c r="P254" s="400">
        <v>0</v>
      </c>
      <c r="Q254" s="400">
        <v>0</v>
      </c>
      <c r="R254" s="401">
        <v>0</v>
      </c>
      <c r="S254" s="402">
        <v>0</v>
      </c>
      <c r="T254" s="401">
        <v>0</v>
      </c>
      <c r="U254" s="402">
        <v>0</v>
      </c>
      <c r="V254" s="403">
        <v>0</v>
      </c>
      <c r="W254" s="402">
        <v>0</v>
      </c>
      <c r="X254" s="404">
        <v>0</v>
      </c>
      <c r="Y254" s="404">
        <v>0</v>
      </c>
      <c r="Z254" s="404">
        <v>0</v>
      </c>
      <c r="AA254" s="404">
        <v>0</v>
      </c>
      <c r="AB254" s="404">
        <v>0</v>
      </c>
      <c r="AC254" s="404">
        <v>0</v>
      </c>
      <c r="AD254" s="404">
        <v>0</v>
      </c>
    </row>
    <row r="255" spans="1:30" x14ac:dyDescent="0.35">
      <c r="A255" s="396">
        <v>13</v>
      </c>
      <c r="B255" s="396" t="s">
        <v>78</v>
      </c>
      <c r="C255" s="396">
        <v>16</v>
      </c>
      <c r="D255" s="396" t="s">
        <v>705</v>
      </c>
      <c r="E255" s="396" t="s">
        <v>706</v>
      </c>
      <c r="F255" s="396" t="s">
        <v>707</v>
      </c>
      <c r="G255" s="396" t="s">
        <v>78</v>
      </c>
      <c r="H255" s="396" t="s">
        <v>705</v>
      </c>
      <c r="I255" s="399">
        <v>0</v>
      </c>
      <c r="J255" s="399">
        <v>47</v>
      </c>
      <c r="K255" s="400">
        <v>0</v>
      </c>
      <c r="L255" s="400">
        <v>15</v>
      </c>
      <c r="M255" s="400">
        <v>0</v>
      </c>
      <c r="N255" s="400">
        <v>62</v>
      </c>
      <c r="O255" s="400">
        <v>1</v>
      </c>
      <c r="P255" s="400">
        <v>0</v>
      </c>
      <c r="Q255" s="400">
        <v>1</v>
      </c>
      <c r="R255" s="401">
        <v>1.6129032258064498E-2</v>
      </c>
      <c r="S255" s="402">
        <v>0</v>
      </c>
      <c r="T255" s="401">
        <v>0</v>
      </c>
      <c r="U255" s="402">
        <v>0</v>
      </c>
      <c r="V255" s="403">
        <v>0</v>
      </c>
      <c r="W255" s="402">
        <v>0</v>
      </c>
      <c r="X255" s="404">
        <v>3790.05</v>
      </c>
      <c r="Y255" s="404">
        <v>1153.78</v>
      </c>
      <c r="Z255" s="404">
        <v>4943.83</v>
      </c>
      <c r="AA255" s="404">
        <v>0</v>
      </c>
      <c r="AB255" s="404">
        <v>0</v>
      </c>
      <c r="AC255" s="404">
        <v>0</v>
      </c>
      <c r="AD255" s="404">
        <v>4944</v>
      </c>
    </row>
    <row r="256" spans="1:30" x14ac:dyDescent="0.35">
      <c r="A256" s="396">
        <v>13</v>
      </c>
      <c r="B256" s="396" t="s">
        <v>78</v>
      </c>
      <c r="C256" s="396">
        <v>17</v>
      </c>
      <c r="D256" s="396" t="s">
        <v>244</v>
      </c>
      <c r="E256" s="396" t="s">
        <v>708</v>
      </c>
      <c r="F256" s="396" t="s">
        <v>709</v>
      </c>
      <c r="G256" s="396" t="s">
        <v>78</v>
      </c>
      <c r="H256" s="396" t="s">
        <v>244</v>
      </c>
      <c r="I256" s="399">
        <v>0</v>
      </c>
      <c r="J256" s="399">
        <v>0</v>
      </c>
      <c r="K256" s="400">
        <v>19</v>
      </c>
      <c r="L256" s="400">
        <v>2</v>
      </c>
      <c r="M256" s="400">
        <v>0</v>
      </c>
      <c r="N256" s="400">
        <v>21</v>
      </c>
      <c r="O256" s="400">
        <v>0</v>
      </c>
      <c r="P256" s="400">
        <v>0</v>
      </c>
      <c r="Q256" s="400">
        <v>0</v>
      </c>
      <c r="R256" s="401">
        <v>0</v>
      </c>
      <c r="S256" s="402">
        <v>3</v>
      </c>
      <c r="T256" s="401">
        <v>0.14285714285714299</v>
      </c>
      <c r="U256" s="402">
        <v>3</v>
      </c>
      <c r="V256" s="403">
        <v>0.14285714285714299</v>
      </c>
      <c r="W256" s="402">
        <v>1</v>
      </c>
      <c r="X256" s="404">
        <v>0</v>
      </c>
      <c r="Y256" s="404">
        <v>0</v>
      </c>
      <c r="Z256" s="404">
        <v>0</v>
      </c>
      <c r="AA256" s="404">
        <v>0</v>
      </c>
      <c r="AB256" s="404">
        <v>0</v>
      </c>
      <c r="AC256" s="404">
        <v>0</v>
      </c>
      <c r="AD256" s="404">
        <v>0</v>
      </c>
    </row>
    <row r="257" spans="1:30" x14ac:dyDescent="0.35">
      <c r="A257" s="396">
        <v>13</v>
      </c>
      <c r="B257" s="396" t="s">
        <v>78</v>
      </c>
      <c r="C257" s="396">
        <v>18</v>
      </c>
      <c r="D257" s="396" t="s">
        <v>328</v>
      </c>
      <c r="E257" s="396" t="s">
        <v>710</v>
      </c>
      <c r="F257" s="396" t="s">
        <v>711</v>
      </c>
      <c r="G257" s="396" t="s">
        <v>78</v>
      </c>
      <c r="H257" s="396" t="s">
        <v>328</v>
      </c>
      <c r="I257" s="399">
        <v>0</v>
      </c>
      <c r="J257" s="399">
        <v>0</v>
      </c>
      <c r="K257" s="400">
        <v>1</v>
      </c>
      <c r="L257" s="400">
        <v>10</v>
      </c>
      <c r="M257" s="400">
        <v>0</v>
      </c>
      <c r="N257" s="400">
        <v>11</v>
      </c>
      <c r="O257" s="400">
        <v>3</v>
      </c>
      <c r="P257" s="400">
        <v>0</v>
      </c>
      <c r="Q257" s="400">
        <v>3</v>
      </c>
      <c r="R257" s="401">
        <v>0.27272727272727298</v>
      </c>
      <c r="S257" s="402">
        <v>6</v>
      </c>
      <c r="T257" s="401">
        <v>0.54545454545454497</v>
      </c>
      <c r="U257" s="402">
        <v>7</v>
      </c>
      <c r="V257" s="403">
        <v>0.63636363636363602</v>
      </c>
      <c r="W257" s="402">
        <v>4</v>
      </c>
      <c r="X257" s="404">
        <v>-1382.33</v>
      </c>
      <c r="Y257" s="404">
        <v>8042.16</v>
      </c>
      <c r="Z257" s="404">
        <v>6659.83</v>
      </c>
      <c r="AA257" s="404">
        <v>0</v>
      </c>
      <c r="AB257" s="404">
        <v>0</v>
      </c>
      <c r="AC257" s="404">
        <v>0</v>
      </c>
      <c r="AD257" s="404">
        <v>6660</v>
      </c>
    </row>
    <row r="258" spans="1:30" x14ac:dyDescent="0.35">
      <c r="A258" s="396">
        <v>13</v>
      </c>
      <c r="B258" s="396" t="s">
        <v>78</v>
      </c>
      <c r="C258" s="396">
        <v>19</v>
      </c>
      <c r="D258" s="396" t="s">
        <v>168</v>
      </c>
      <c r="E258" s="396" t="s">
        <v>712</v>
      </c>
      <c r="F258" s="396" t="s">
        <v>713</v>
      </c>
      <c r="G258" s="396" t="s">
        <v>78</v>
      </c>
      <c r="H258" s="396" t="s">
        <v>168</v>
      </c>
      <c r="I258" s="399">
        <v>0</v>
      </c>
      <c r="J258" s="399">
        <v>0</v>
      </c>
      <c r="K258" s="400">
        <v>13</v>
      </c>
      <c r="L258" s="400">
        <v>21</v>
      </c>
      <c r="M258" s="400">
        <v>0</v>
      </c>
      <c r="N258" s="400">
        <v>34</v>
      </c>
      <c r="O258" s="400">
        <v>8</v>
      </c>
      <c r="P258" s="400">
        <v>2</v>
      </c>
      <c r="Q258" s="400">
        <v>10</v>
      </c>
      <c r="R258" s="401">
        <v>0.29411764705882398</v>
      </c>
      <c r="S258" s="402">
        <v>17</v>
      </c>
      <c r="T258" s="401">
        <v>0.5</v>
      </c>
      <c r="U258" s="402">
        <v>18</v>
      </c>
      <c r="V258" s="403">
        <v>0.52941176470588203</v>
      </c>
      <c r="W258" s="402">
        <v>10</v>
      </c>
      <c r="X258" s="404">
        <v>3119.29</v>
      </c>
      <c r="Y258" s="404">
        <v>26171.64</v>
      </c>
      <c r="Z258" s="404">
        <v>29290.93</v>
      </c>
      <c r="AA258" s="404">
        <v>0</v>
      </c>
      <c r="AB258" s="404">
        <v>0</v>
      </c>
      <c r="AC258" s="404">
        <v>0</v>
      </c>
      <c r="AD258" s="404">
        <v>29291</v>
      </c>
    </row>
    <row r="259" spans="1:30" x14ac:dyDescent="0.35">
      <c r="A259" s="396">
        <v>13</v>
      </c>
      <c r="B259" s="396" t="s">
        <v>78</v>
      </c>
      <c r="C259" s="396">
        <v>20</v>
      </c>
      <c r="D259" s="396" t="s">
        <v>527</v>
      </c>
      <c r="E259" s="396" t="s">
        <v>714</v>
      </c>
      <c r="F259" s="396" t="s">
        <v>715</v>
      </c>
      <c r="G259" s="396" t="s">
        <v>78</v>
      </c>
      <c r="H259" s="396" t="s">
        <v>527</v>
      </c>
      <c r="I259" s="399">
        <v>0</v>
      </c>
      <c r="J259" s="399">
        <v>0</v>
      </c>
      <c r="K259" s="400">
        <v>0</v>
      </c>
      <c r="L259" s="400">
        <v>0</v>
      </c>
      <c r="M259" s="400">
        <v>0</v>
      </c>
      <c r="N259" s="400">
        <v>0</v>
      </c>
      <c r="O259" s="400">
        <v>0</v>
      </c>
      <c r="P259" s="400">
        <v>0</v>
      </c>
      <c r="Q259" s="400">
        <v>0</v>
      </c>
      <c r="R259" s="401">
        <v>0</v>
      </c>
      <c r="S259" s="402">
        <v>1</v>
      </c>
      <c r="T259" s="401">
        <v>0</v>
      </c>
      <c r="U259" s="402">
        <v>1</v>
      </c>
      <c r="V259" s="403">
        <v>0</v>
      </c>
      <c r="W259" s="402">
        <v>0</v>
      </c>
      <c r="X259" s="404">
        <v>0</v>
      </c>
      <c r="Y259" s="404">
        <v>0</v>
      </c>
      <c r="Z259" s="404">
        <v>0</v>
      </c>
      <c r="AA259" s="404">
        <v>0</v>
      </c>
      <c r="AB259" s="404">
        <v>0</v>
      </c>
      <c r="AC259" s="404">
        <v>0</v>
      </c>
      <c r="AD259" s="404">
        <v>0</v>
      </c>
    </row>
    <row r="260" spans="1:30" x14ac:dyDescent="0.35">
      <c r="A260" s="396">
        <v>13</v>
      </c>
      <c r="B260" s="396" t="s">
        <v>78</v>
      </c>
      <c r="C260" s="396">
        <v>21</v>
      </c>
      <c r="D260" s="396" t="s">
        <v>716</v>
      </c>
      <c r="E260" s="396" t="s">
        <v>717</v>
      </c>
      <c r="F260" s="396" t="s">
        <v>718</v>
      </c>
      <c r="G260" s="396" t="s">
        <v>78</v>
      </c>
      <c r="H260" s="396" t="s">
        <v>716</v>
      </c>
      <c r="I260" s="399">
        <v>0</v>
      </c>
      <c r="J260" s="399">
        <v>3</v>
      </c>
      <c r="K260" s="400">
        <v>0</v>
      </c>
      <c r="L260" s="400">
        <v>0</v>
      </c>
      <c r="M260" s="400">
        <v>0</v>
      </c>
      <c r="N260" s="400">
        <v>3</v>
      </c>
      <c r="O260" s="400">
        <v>1</v>
      </c>
      <c r="P260" s="400">
        <v>0</v>
      </c>
      <c r="Q260" s="400">
        <v>1</v>
      </c>
      <c r="R260" s="401">
        <v>0.33333333333333298</v>
      </c>
      <c r="S260" s="402">
        <v>1</v>
      </c>
      <c r="T260" s="401">
        <v>0.33333333333333298</v>
      </c>
      <c r="U260" s="402">
        <v>1</v>
      </c>
      <c r="V260" s="403">
        <v>0.33333333333333298</v>
      </c>
      <c r="W260" s="402">
        <v>1</v>
      </c>
      <c r="X260" s="404">
        <v>2176.65</v>
      </c>
      <c r="Y260" s="404">
        <v>1706.7</v>
      </c>
      <c r="Z260" s="404">
        <v>3883.35</v>
      </c>
      <c r="AA260" s="404">
        <v>0</v>
      </c>
      <c r="AB260" s="404">
        <v>0</v>
      </c>
      <c r="AC260" s="404">
        <v>0</v>
      </c>
      <c r="AD260" s="404">
        <v>3883</v>
      </c>
    </row>
    <row r="261" spans="1:30" x14ac:dyDescent="0.35">
      <c r="A261" s="396">
        <v>13</v>
      </c>
      <c r="B261" s="396" t="s">
        <v>78</v>
      </c>
      <c r="C261" s="396">
        <v>22</v>
      </c>
      <c r="D261" s="396" t="s">
        <v>138</v>
      </c>
      <c r="E261" s="396" t="s">
        <v>719</v>
      </c>
      <c r="F261" s="396" t="s">
        <v>720</v>
      </c>
      <c r="G261" s="396" t="s">
        <v>78</v>
      </c>
      <c r="H261" s="396" t="s">
        <v>138</v>
      </c>
      <c r="I261" s="399">
        <v>7</v>
      </c>
      <c r="J261" s="399">
        <v>3</v>
      </c>
      <c r="K261" s="400">
        <v>0</v>
      </c>
      <c r="L261" s="400">
        <v>23</v>
      </c>
      <c r="M261" s="400">
        <v>0</v>
      </c>
      <c r="N261" s="400">
        <v>33</v>
      </c>
      <c r="O261" s="400">
        <v>7</v>
      </c>
      <c r="P261" s="400">
        <v>0</v>
      </c>
      <c r="Q261" s="400">
        <v>7</v>
      </c>
      <c r="R261" s="401">
        <v>0.21212121212121199</v>
      </c>
      <c r="S261" s="402">
        <v>10</v>
      </c>
      <c r="T261" s="401">
        <v>0.30303030303030298</v>
      </c>
      <c r="U261" s="402">
        <v>9</v>
      </c>
      <c r="V261" s="403">
        <v>0.27272727272727298</v>
      </c>
      <c r="W261" s="402">
        <v>9</v>
      </c>
      <c r="X261" s="404">
        <v>-2307.2800000000002</v>
      </c>
      <c r="Y261" s="404">
        <v>21475.14</v>
      </c>
      <c r="Z261" s="404">
        <v>19167.86</v>
      </c>
      <c r="AA261" s="404">
        <v>0</v>
      </c>
      <c r="AB261" s="404">
        <v>0</v>
      </c>
      <c r="AC261" s="404">
        <v>0</v>
      </c>
      <c r="AD261" s="404">
        <v>19168</v>
      </c>
    </row>
    <row r="262" spans="1:30" x14ac:dyDescent="0.35">
      <c r="A262" s="396">
        <v>13</v>
      </c>
      <c r="B262" s="396" t="s">
        <v>78</v>
      </c>
      <c r="C262" s="396">
        <v>23</v>
      </c>
      <c r="D262" s="396" t="s">
        <v>532</v>
      </c>
      <c r="E262" s="396" t="s">
        <v>721</v>
      </c>
      <c r="F262" s="396" t="s">
        <v>722</v>
      </c>
      <c r="G262" s="396" t="s">
        <v>78</v>
      </c>
      <c r="H262" s="396" t="s">
        <v>532</v>
      </c>
      <c r="I262" s="399">
        <v>0</v>
      </c>
      <c r="J262" s="399">
        <v>0</v>
      </c>
      <c r="K262" s="400">
        <v>0</v>
      </c>
      <c r="L262" s="400">
        <v>0</v>
      </c>
      <c r="M262" s="400">
        <v>0</v>
      </c>
      <c r="N262" s="400">
        <v>0</v>
      </c>
      <c r="O262" s="400">
        <v>0</v>
      </c>
      <c r="P262" s="400">
        <v>0</v>
      </c>
      <c r="Q262" s="400">
        <v>0</v>
      </c>
      <c r="R262" s="401">
        <v>0</v>
      </c>
      <c r="S262" s="402">
        <v>1</v>
      </c>
      <c r="T262" s="401">
        <v>0</v>
      </c>
      <c r="U262" s="402">
        <v>1</v>
      </c>
      <c r="V262" s="403">
        <v>0</v>
      </c>
      <c r="W262" s="402">
        <v>1</v>
      </c>
      <c r="X262" s="404">
        <v>0</v>
      </c>
      <c r="Y262" s="404">
        <v>0</v>
      </c>
      <c r="Z262" s="404">
        <v>0</v>
      </c>
      <c r="AA262" s="404">
        <v>0</v>
      </c>
      <c r="AB262" s="404">
        <v>0</v>
      </c>
      <c r="AC262" s="404">
        <v>0</v>
      </c>
      <c r="AD262" s="404">
        <v>0</v>
      </c>
    </row>
    <row r="263" spans="1:30" x14ac:dyDescent="0.35">
      <c r="A263" s="396">
        <v>13</v>
      </c>
      <c r="B263" s="396" t="s">
        <v>78</v>
      </c>
      <c r="C263" s="396">
        <v>24</v>
      </c>
      <c r="D263" s="396" t="s">
        <v>607</v>
      </c>
      <c r="E263" s="396" t="s">
        <v>723</v>
      </c>
      <c r="F263" s="396" t="s">
        <v>724</v>
      </c>
      <c r="G263" s="396" t="s">
        <v>78</v>
      </c>
      <c r="H263" s="396" t="s">
        <v>607</v>
      </c>
      <c r="I263" s="399">
        <v>0</v>
      </c>
      <c r="J263" s="399">
        <v>0</v>
      </c>
      <c r="K263" s="400">
        <v>0</v>
      </c>
      <c r="L263" s="400">
        <v>24</v>
      </c>
      <c r="M263" s="400">
        <v>0</v>
      </c>
      <c r="N263" s="400">
        <v>24</v>
      </c>
      <c r="O263" s="400">
        <v>0</v>
      </c>
      <c r="P263" s="400">
        <v>1</v>
      </c>
      <c r="Q263" s="400">
        <v>1</v>
      </c>
      <c r="R263" s="401">
        <v>4.1666666666666699E-2</v>
      </c>
      <c r="S263" s="402">
        <v>4</v>
      </c>
      <c r="T263" s="401">
        <v>0.16666666666666699</v>
      </c>
      <c r="U263" s="402">
        <v>4</v>
      </c>
      <c r="V263" s="403">
        <v>0.16666666666666699</v>
      </c>
      <c r="W263" s="402">
        <v>4</v>
      </c>
      <c r="X263" s="404">
        <v>280.7</v>
      </c>
      <c r="Y263" s="404">
        <v>1582.4</v>
      </c>
      <c r="Z263" s="404">
        <v>1863.1</v>
      </c>
      <c r="AA263" s="404">
        <v>0</v>
      </c>
      <c r="AB263" s="404">
        <v>0</v>
      </c>
      <c r="AC263" s="404">
        <v>0</v>
      </c>
      <c r="AD263" s="404">
        <v>1863</v>
      </c>
    </row>
    <row r="264" spans="1:30" x14ac:dyDescent="0.35">
      <c r="A264" s="396">
        <v>14</v>
      </c>
      <c r="B264" s="396" t="s">
        <v>725</v>
      </c>
      <c r="C264" s="396">
        <v>1</v>
      </c>
      <c r="D264" s="396" t="s">
        <v>610</v>
      </c>
      <c r="E264" s="396" t="s">
        <v>726</v>
      </c>
      <c r="F264" s="396" t="s">
        <v>727</v>
      </c>
      <c r="G264" s="396" t="s">
        <v>99</v>
      </c>
      <c r="H264" s="396" t="s">
        <v>610</v>
      </c>
      <c r="I264" s="399">
        <v>0</v>
      </c>
      <c r="J264" s="399">
        <v>0</v>
      </c>
      <c r="K264" s="400">
        <v>1</v>
      </c>
      <c r="L264" s="400">
        <v>0</v>
      </c>
      <c r="M264" s="400">
        <v>0</v>
      </c>
      <c r="N264" s="400">
        <v>1</v>
      </c>
      <c r="O264" s="400">
        <v>0</v>
      </c>
      <c r="P264" s="400">
        <v>0</v>
      </c>
      <c r="Q264" s="400">
        <v>0</v>
      </c>
      <c r="R264" s="401">
        <v>0</v>
      </c>
      <c r="S264" s="402">
        <v>0</v>
      </c>
      <c r="T264" s="401">
        <v>0</v>
      </c>
      <c r="U264" s="402">
        <v>0</v>
      </c>
      <c r="V264" s="403">
        <v>0</v>
      </c>
      <c r="W264" s="402">
        <v>0</v>
      </c>
      <c r="X264" s="404">
        <v>0</v>
      </c>
      <c r="Y264" s="404">
        <v>0</v>
      </c>
      <c r="Z264" s="404">
        <v>0</v>
      </c>
      <c r="AA264" s="404">
        <v>0</v>
      </c>
      <c r="AB264" s="404">
        <v>0</v>
      </c>
      <c r="AC264" s="404">
        <v>0</v>
      </c>
      <c r="AD264" s="404">
        <v>0</v>
      </c>
    </row>
    <row r="265" spans="1:30" x14ac:dyDescent="0.35">
      <c r="A265" s="396">
        <v>14</v>
      </c>
      <c r="B265" s="396" t="s">
        <v>725</v>
      </c>
      <c r="C265" s="396">
        <v>2</v>
      </c>
      <c r="D265" s="396" t="s">
        <v>542</v>
      </c>
      <c r="E265" s="396" t="s">
        <v>728</v>
      </c>
      <c r="F265" s="396" t="s">
        <v>729</v>
      </c>
      <c r="G265" s="396" t="s">
        <v>99</v>
      </c>
      <c r="H265" s="396" t="s">
        <v>542</v>
      </c>
      <c r="I265" s="399">
        <v>0</v>
      </c>
      <c r="J265" s="399">
        <v>0</v>
      </c>
      <c r="K265" s="400">
        <v>0</v>
      </c>
      <c r="L265" s="400">
        <v>0</v>
      </c>
      <c r="M265" s="400">
        <v>5</v>
      </c>
      <c r="N265" s="400">
        <v>5</v>
      </c>
      <c r="O265" s="400">
        <v>0</v>
      </c>
      <c r="P265" s="400">
        <v>0</v>
      </c>
      <c r="Q265" s="400">
        <v>0</v>
      </c>
      <c r="R265" s="401">
        <v>0</v>
      </c>
      <c r="S265" s="402">
        <v>2</v>
      </c>
      <c r="T265" s="401">
        <v>0.4</v>
      </c>
      <c r="U265" s="402">
        <v>3</v>
      </c>
      <c r="V265" s="403">
        <v>0.6</v>
      </c>
      <c r="W265" s="402">
        <v>1</v>
      </c>
      <c r="X265" s="404">
        <v>0</v>
      </c>
      <c r="Y265" s="404">
        <v>0</v>
      </c>
      <c r="Z265" s="404">
        <v>0</v>
      </c>
      <c r="AA265" s="404">
        <v>0</v>
      </c>
      <c r="AB265" s="404">
        <v>0</v>
      </c>
      <c r="AC265" s="404">
        <v>0</v>
      </c>
      <c r="AD265" s="404">
        <v>0</v>
      </c>
    </row>
    <row r="266" spans="1:30" x14ac:dyDescent="0.35">
      <c r="A266" s="396">
        <v>14</v>
      </c>
      <c r="B266" s="396" t="s">
        <v>725</v>
      </c>
      <c r="C266" s="396">
        <v>3</v>
      </c>
      <c r="D266" s="396" t="s">
        <v>10</v>
      </c>
      <c r="E266" s="396" t="s">
        <v>730</v>
      </c>
      <c r="F266" s="396" t="s">
        <v>731</v>
      </c>
      <c r="G266" s="396" t="s">
        <v>99</v>
      </c>
      <c r="H266" s="396" t="s">
        <v>10</v>
      </c>
      <c r="I266" s="399">
        <v>0</v>
      </c>
      <c r="J266" s="399">
        <v>4</v>
      </c>
      <c r="K266" s="400">
        <v>19</v>
      </c>
      <c r="L266" s="400">
        <v>0</v>
      </c>
      <c r="M266" s="400">
        <v>0</v>
      </c>
      <c r="N266" s="400">
        <v>23</v>
      </c>
      <c r="O266" s="400">
        <v>0</v>
      </c>
      <c r="P266" s="400">
        <v>1</v>
      </c>
      <c r="Q266" s="400">
        <v>1</v>
      </c>
      <c r="R266" s="401">
        <v>4.3478260869565202E-2</v>
      </c>
      <c r="S266" s="402">
        <v>5</v>
      </c>
      <c r="T266" s="401">
        <v>0.217391304347826</v>
      </c>
      <c r="U266" s="402">
        <v>5</v>
      </c>
      <c r="V266" s="403">
        <v>0.217391304347826</v>
      </c>
      <c r="W266" s="402">
        <v>3</v>
      </c>
      <c r="X266" s="404">
        <v>-6162.25</v>
      </c>
      <c r="Y266" s="404">
        <v>655.46</v>
      </c>
      <c r="Z266" s="404">
        <v>-5506.79</v>
      </c>
      <c r="AA266" s="404">
        <v>3000</v>
      </c>
      <c r="AB266" s="404">
        <v>130</v>
      </c>
      <c r="AC266" s="404">
        <v>3000</v>
      </c>
      <c r="AD266" s="404">
        <v>-8507</v>
      </c>
    </row>
    <row r="267" spans="1:30" x14ac:dyDescent="0.35">
      <c r="A267" s="396">
        <v>14</v>
      </c>
      <c r="B267" s="396" t="s">
        <v>725</v>
      </c>
      <c r="C267" s="396">
        <v>4</v>
      </c>
      <c r="D267" s="396" t="s">
        <v>11</v>
      </c>
      <c r="E267" s="396" t="s">
        <v>732</v>
      </c>
      <c r="F267" s="396" t="s">
        <v>733</v>
      </c>
      <c r="G267" s="396" t="s">
        <v>99</v>
      </c>
      <c r="H267" s="396" t="s">
        <v>11</v>
      </c>
      <c r="I267" s="399">
        <v>0</v>
      </c>
      <c r="J267" s="399">
        <v>2</v>
      </c>
      <c r="K267" s="400">
        <v>39</v>
      </c>
      <c r="L267" s="400">
        <v>5</v>
      </c>
      <c r="M267" s="400">
        <v>0</v>
      </c>
      <c r="N267" s="400">
        <v>46</v>
      </c>
      <c r="O267" s="400">
        <v>0</v>
      </c>
      <c r="P267" s="400">
        <v>0</v>
      </c>
      <c r="Q267" s="400">
        <v>0</v>
      </c>
      <c r="R267" s="401">
        <v>0</v>
      </c>
      <c r="S267" s="402">
        <v>4</v>
      </c>
      <c r="T267" s="401">
        <v>8.6956521739130405E-2</v>
      </c>
      <c r="U267" s="402">
        <v>4</v>
      </c>
      <c r="V267" s="403">
        <v>8.6956521739130405E-2</v>
      </c>
      <c r="W267" s="402">
        <v>2</v>
      </c>
      <c r="X267" s="404">
        <v>0</v>
      </c>
      <c r="Y267" s="404">
        <v>0</v>
      </c>
      <c r="Z267" s="404">
        <v>0</v>
      </c>
      <c r="AA267" s="404">
        <v>1099</v>
      </c>
      <c r="AB267" s="404">
        <v>24</v>
      </c>
      <c r="AC267" s="404">
        <v>0</v>
      </c>
      <c r="AD267" s="404">
        <v>-1099</v>
      </c>
    </row>
    <row r="268" spans="1:30" x14ac:dyDescent="0.35">
      <c r="A268" s="396">
        <v>14</v>
      </c>
      <c r="B268" s="396" t="s">
        <v>725</v>
      </c>
      <c r="C268" s="396">
        <v>5</v>
      </c>
      <c r="D268" s="396" t="s">
        <v>12</v>
      </c>
      <c r="E268" s="396" t="s">
        <v>734</v>
      </c>
      <c r="F268" s="396" t="s">
        <v>735</v>
      </c>
      <c r="G268" s="396" t="s">
        <v>99</v>
      </c>
      <c r="H268" s="396" t="s">
        <v>12</v>
      </c>
      <c r="I268" s="399">
        <v>0</v>
      </c>
      <c r="J268" s="399">
        <v>3</v>
      </c>
      <c r="K268" s="400">
        <v>15</v>
      </c>
      <c r="L268" s="400">
        <v>2</v>
      </c>
      <c r="M268" s="400">
        <v>0</v>
      </c>
      <c r="N268" s="400">
        <v>20</v>
      </c>
      <c r="O268" s="400">
        <v>0</v>
      </c>
      <c r="P268" s="400">
        <v>3</v>
      </c>
      <c r="Q268" s="400">
        <v>3</v>
      </c>
      <c r="R268" s="401">
        <v>0.15</v>
      </c>
      <c r="S268" s="402">
        <v>6</v>
      </c>
      <c r="T268" s="401">
        <v>0.3</v>
      </c>
      <c r="U268" s="402">
        <v>5</v>
      </c>
      <c r="V268" s="403">
        <v>0.25</v>
      </c>
      <c r="W268" s="402">
        <v>3</v>
      </c>
      <c r="X268" s="404">
        <v>4844.3500000000004</v>
      </c>
      <c r="Y268" s="404">
        <v>565</v>
      </c>
      <c r="Z268" s="404">
        <v>5409.35</v>
      </c>
      <c r="AA268" s="404">
        <v>1500</v>
      </c>
      <c r="AB268" s="404">
        <v>75</v>
      </c>
      <c r="AC268" s="404">
        <v>500</v>
      </c>
      <c r="AD268" s="404">
        <v>3909</v>
      </c>
    </row>
    <row r="269" spans="1:30" x14ac:dyDescent="0.35">
      <c r="A269" s="396">
        <v>14</v>
      </c>
      <c r="B269" s="396" t="s">
        <v>725</v>
      </c>
      <c r="C269" s="396">
        <v>6</v>
      </c>
      <c r="D269" s="396" t="s">
        <v>554</v>
      </c>
      <c r="E269" s="396" t="s">
        <v>736</v>
      </c>
      <c r="F269" s="396" t="s">
        <v>737</v>
      </c>
      <c r="G269" s="396" t="s">
        <v>99</v>
      </c>
      <c r="H269" s="396" t="s">
        <v>554</v>
      </c>
      <c r="I269" s="399">
        <v>0</v>
      </c>
      <c r="J269" s="399">
        <v>0</v>
      </c>
      <c r="K269" s="400">
        <v>0</v>
      </c>
      <c r="L269" s="400">
        <v>0</v>
      </c>
      <c r="M269" s="400">
        <v>0</v>
      </c>
      <c r="N269" s="400">
        <v>0</v>
      </c>
      <c r="O269" s="400">
        <v>0</v>
      </c>
      <c r="P269" s="400">
        <v>0</v>
      </c>
      <c r="Q269" s="400">
        <v>0</v>
      </c>
      <c r="R269" s="401">
        <v>0</v>
      </c>
      <c r="S269" s="402">
        <v>0</v>
      </c>
      <c r="T269" s="401">
        <v>0</v>
      </c>
      <c r="U269" s="402">
        <v>0</v>
      </c>
      <c r="V269" s="403">
        <v>0</v>
      </c>
      <c r="W269" s="402">
        <v>0</v>
      </c>
      <c r="X269" s="404">
        <v>0</v>
      </c>
      <c r="Y269" s="404">
        <v>0</v>
      </c>
      <c r="Z269" s="404">
        <v>0</v>
      </c>
      <c r="AA269" s="404">
        <v>1298</v>
      </c>
      <c r="AB269" s="404">
        <v>0</v>
      </c>
      <c r="AC269" s="404">
        <v>0</v>
      </c>
      <c r="AD269" s="404">
        <v>-1298</v>
      </c>
    </row>
    <row r="270" spans="1:30" x14ac:dyDescent="0.35">
      <c r="A270" s="396">
        <v>14</v>
      </c>
      <c r="B270" s="396" t="s">
        <v>725</v>
      </c>
      <c r="C270" s="396">
        <v>7</v>
      </c>
      <c r="D270" s="396" t="s">
        <v>160</v>
      </c>
      <c r="E270" s="396" t="s">
        <v>738</v>
      </c>
      <c r="F270" s="396" t="s">
        <v>739</v>
      </c>
      <c r="G270" s="396" t="s">
        <v>99</v>
      </c>
      <c r="H270" s="396" t="s">
        <v>160</v>
      </c>
      <c r="I270" s="399">
        <v>0</v>
      </c>
      <c r="J270" s="399">
        <v>0</v>
      </c>
      <c r="K270" s="400">
        <v>13</v>
      </c>
      <c r="L270" s="400">
        <v>3</v>
      </c>
      <c r="M270" s="400">
        <v>0</v>
      </c>
      <c r="N270" s="400">
        <v>16</v>
      </c>
      <c r="O270" s="400">
        <v>0</v>
      </c>
      <c r="P270" s="400">
        <v>0</v>
      </c>
      <c r="Q270" s="400">
        <v>0</v>
      </c>
      <c r="R270" s="401">
        <v>0</v>
      </c>
      <c r="S270" s="402">
        <v>3</v>
      </c>
      <c r="T270" s="401">
        <v>0.1875</v>
      </c>
      <c r="U270" s="402">
        <v>3</v>
      </c>
      <c r="V270" s="403">
        <v>0.1875</v>
      </c>
      <c r="W270" s="402">
        <v>0</v>
      </c>
      <c r="X270" s="404">
        <v>0</v>
      </c>
      <c r="Y270" s="404">
        <v>0</v>
      </c>
      <c r="Z270" s="404">
        <v>0</v>
      </c>
      <c r="AA270" s="404">
        <v>0</v>
      </c>
      <c r="AB270" s="404">
        <v>0</v>
      </c>
      <c r="AC270" s="404">
        <v>0</v>
      </c>
      <c r="AD270" s="404">
        <v>0</v>
      </c>
    </row>
    <row r="271" spans="1:30" x14ac:dyDescent="0.35">
      <c r="A271" s="396">
        <v>14</v>
      </c>
      <c r="B271" s="396" t="s">
        <v>725</v>
      </c>
      <c r="C271" s="396">
        <v>8</v>
      </c>
      <c r="D271" s="396" t="s">
        <v>202</v>
      </c>
      <c r="E271" s="396" t="s">
        <v>740</v>
      </c>
      <c r="F271" s="396" t="s">
        <v>741</v>
      </c>
      <c r="G271" s="396" t="s">
        <v>99</v>
      </c>
      <c r="H271" s="396" t="s">
        <v>202</v>
      </c>
      <c r="I271" s="399">
        <v>2</v>
      </c>
      <c r="J271" s="399">
        <v>0</v>
      </c>
      <c r="K271" s="400">
        <v>29</v>
      </c>
      <c r="L271" s="400">
        <v>0</v>
      </c>
      <c r="M271" s="400">
        <v>0</v>
      </c>
      <c r="N271" s="400">
        <v>31</v>
      </c>
      <c r="O271" s="400">
        <v>1</v>
      </c>
      <c r="P271" s="400">
        <v>0</v>
      </c>
      <c r="Q271" s="400">
        <v>1</v>
      </c>
      <c r="R271" s="401">
        <v>3.2258064516128997E-2</v>
      </c>
      <c r="S271" s="402">
        <v>2</v>
      </c>
      <c r="T271" s="401">
        <v>6.4516129032258104E-2</v>
      </c>
      <c r="U271" s="402">
        <v>2</v>
      </c>
      <c r="V271" s="403">
        <v>6.4516129032258104E-2</v>
      </c>
      <c r="W271" s="402">
        <v>2</v>
      </c>
      <c r="X271" s="404">
        <v>-1887.52</v>
      </c>
      <c r="Y271" s="404">
        <v>615</v>
      </c>
      <c r="Z271" s="404">
        <v>-1272.52</v>
      </c>
      <c r="AA271" s="404">
        <v>0</v>
      </c>
      <c r="AB271" s="404">
        <v>0</v>
      </c>
      <c r="AC271" s="404">
        <v>0</v>
      </c>
      <c r="AD271" s="404">
        <v>-1273</v>
      </c>
    </row>
    <row r="272" spans="1:30" x14ac:dyDescent="0.35">
      <c r="A272" s="396">
        <v>14</v>
      </c>
      <c r="B272" s="396" t="s">
        <v>725</v>
      </c>
      <c r="C272" s="396">
        <v>9</v>
      </c>
      <c r="D272" s="396" t="s">
        <v>153</v>
      </c>
      <c r="E272" s="396" t="s">
        <v>742</v>
      </c>
      <c r="F272" s="396" t="s">
        <v>743</v>
      </c>
      <c r="G272" s="396" t="s">
        <v>99</v>
      </c>
      <c r="H272" s="396" t="s">
        <v>153</v>
      </c>
      <c r="I272" s="399">
        <v>78</v>
      </c>
      <c r="J272" s="399">
        <v>54</v>
      </c>
      <c r="K272" s="400">
        <v>34</v>
      </c>
      <c r="L272" s="400">
        <v>17</v>
      </c>
      <c r="M272" s="400">
        <v>1</v>
      </c>
      <c r="N272" s="400">
        <v>184</v>
      </c>
      <c r="O272" s="400">
        <v>18</v>
      </c>
      <c r="P272" s="400">
        <v>12</v>
      </c>
      <c r="Q272" s="400">
        <v>30</v>
      </c>
      <c r="R272" s="401">
        <v>0.16304347826087001</v>
      </c>
      <c r="S272" s="402">
        <v>45</v>
      </c>
      <c r="T272" s="401">
        <v>0.24456521739130399</v>
      </c>
      <c r="U272" s="402">
        <v>44</v>
      </c>
      <c r="V272" s="403">
        <v>0.23913043478260901</v>
      </c>
      <c r="W272" s="402">
        <v>33</v>
      </c>
      <c r="X272" s="404">
        <v>-53831.1</v>
      </c>
      <c r="Y272" s="404">
        <v>59043.86</v>
      </c>
      <c r="Z272" s="404">
        <v>5212.7600000000102</v>
      </c>
      <c r="AA272" s="404">
        <v>0</v>
      </c>
      <c r="AB272" s="404">
        <v>0</v>
      </c>
      <c r="AC272" s="404">
        <v>0</v>
      </c>
      <c r="AD272" s="404">
        <v>5213</v>
      </c>
    </row>
    <row r="273" spans="1:30" x14ac:dyDescent="0.35">
      <c r="A273" s="396">
        <v>14</v>
      </c>
      <c r="B273" s="396" t="s">
        <v>725</v>
      </c>
      <c r="C273" s="396">
        <v>10</v>
      </c>
      <c r="D273" s="396" t="s">
        <v>144</v>
      </c>
      <c r="E273" s="396" t="s">
        <v>744</v>
      </c>
      <c r="F273" s="396" t="s">
        <v>745</v>
      </c>
      <c r="G273" s="396" t="s">
        <v>99</v>
      </c>
      <c r="H273" s="396" t="s">
        <v>144</v>
      </c>
      <c r="I273" s="399">
        <v>0</v>
      </c>
      <c r="J273" s="399">
        <v>2</v>
      </c>
      <c r="K273" s="400">
        <v>0</v>
      </c>
      <c r="L273" s="400">
        <v>2</v>
      </c>
      <c r="M273" s="400">
        <v>0</v>
      </c>
      <c r="N273" s="400">
        <v>4</v>
      </c>
      <c r="O273" s="400">
        <v>1</v>
      </c>
      <c r="P273" s="400">
        <v>0</v>
      </c>
      <c r="Q273" s="400">
        <v>1</v>
      </c>
      <c r="R273" s="401">
        <v>0.25</v>
      </c>
      <c r="S273" s="402">
        <v>2</v>
      </c>
      <c r="T273" s="401">
        <v>0.5</v>
      </c>
      <c r="U273" s="402">
        <v>2</v>
      </c>
      <c r="V273" s="403">
        <v>0.5</v>
      </c>
      <c r="W273" s="402">
        <v>2</v>
      </c>
      <c r="X273" s="404">
        <v>-4375</v>
      </c>
      <c r="Y273" s="404">
        <v>3740.77</v>
      </c>
      <c r="Z273" s="404">
        <v>-634.23</v>
      </c>
      <c r="AA273" s="404">
        <v>0</v>
      </c>
      <c r="AB273" s="404">
        <v>0</v>
      </c>
      <c r="AC273" s="404">
        <v>0</v>
      </c>
      <c r="AD273" s="404">
        <v>-634</v>
      </c>
    </row>
    <row r="274" spans="1:30" x14ac:dyDescent="0.35">
      <c r="A274" s="396">
        <v>14</v>
      </c>
      <c r="B274" s="396" t="s">
        <v>725</v>
      </c>
      <c r="C274" s="396">
        <v>11</v>
      </c>
      <c r="D274" s="396" t="s">
        <v>414</v>
      </c>
      <c r="E274" s="396" t="s">
        <v>746</v>
      </c>
      <c r="F274" s="396" t="s">
        <v>747</v>
      </c>
      <c r="G274" s="396" t="s">
        <v>99</v>
      </c>
      <c r="H274" s="396" t="s">
        <v>414</v>
      </c>
      <c r="I274" s="399">
        <v>2</v>
      </c>
      <c r="J274" s="399">
        <v>26</v>
      </c>
      <c r="K274" s="400">
        <v>7</v>
      </c>
      <c r="L274" s="400">
        <v>8</v>
      </c>
      <c r="M274" s="400">
        <v>0</v>
      </c>
      <c r="N274" s="400">
        <v>43</v>
      </c>
      <c r="O274" s="400">
        <v>0</v>
      </c>
      <c r="P274" s="400">
        <v>1</v>
      </c>
      <c r="Q274" s="400">
        <v>1</v>
      </c>
      <c r="R274" s="401">
        <v>2.32558139534884E-2</v>
      </c>
      <c r="S274" s="402">
        <v>12</v>
      </c>
      <c r="T274" s="401">
        <v>0.27906976744186002</v>
      </c>
      <c r="U274" s="402">
        <v>12</v>
      </c>
      <c r="V274" s="403">
        <v>0.27906976744186002</v>
      </c>
      <c r="W274" s="402">
        <v>11</v>
      </c>
      <c r="X274" s="404">
        <v>-666</v>
      </c>
      <c r="Y274" s="404">
        <v>5238.72</v>
      </c>
      <c r="Z274" s="404">
        <v>4572.72</v>
      </c>
      <c r="AA274" s="404">
        <v>0</v>
      </c>
      <c r="AB274" s="404">
        <v>0</v>
      </c>
      <c r="AC274" s="404">
        <v>0</v>
      </c>
      <c r="AD274" s="404">
        <v>4573</v>
      </c>
    </row>
    <row r="275" spans="1:30" x14ac:dyDescent="0.35">
      <c r="A275" s="396">
        <v>14</v>
      </c>
      <c r="B275" s="396" t="s">
        <v>725</v>
      </c>
      <c r="C275" s="396">
        <v>12</v>
      </c>
      <c r="D275" s="396" t="s">
        <v>427</v>
      </c>
      <c r="E275" s="396" t="s">
        <v>748</v>
      </c>
      <c r="F275" s="396" t="s">
        <v>749</v>
      </c>
      <c r="G275" s="396" t="s">
        <v>99</v>
      </c>
      <c r="H275" s="396" t="s">
        <v>427</v>
      </c>
      <c r="I275" s="399">
        <v>0</v>
      </c>
      <c r="J275" s="399">
        <v>0</v>
      </c>
      <c r="K275" s="400">
        <v>19</v>
      </c>
      <c r="L275" s="400">
        <v>2</v>
      </c>
      <c r="M275" s="400">
        <v>0</v>
      </c>
      <c r="N275" s="400">
        <v>21</v>
      </c>
      <c r="O275" s="400">
        <v>0</v>
      </c>
      <c r="P275" s="400">
        <v>0</v>
      </c>
      <c r="Q275" s="400">
        <v>0</v>
      </c>
      <c r="R275" s="401">
        <v>0</v>
      </c>
      <c r="S275" s="402">
        <v>4</v>
      </c>
      <c r="T275" s="401">
        <v>0.19047619047618999</v>
      </c>
      <c r="U275" s="402">
        <v>4</v>
      </c>
      <c r="V275" s="403">
        <v>0.19047619047618999</v>
      </c>
      <c r="W275" s="402">
        <v>2</v>
      </c>
      <c r="X275" s="404">
        <v>0</v>
      </c>
      <c r="Y275" s="404">
        <v>0</v>
      </c>
      <c r="Z275" s="404">
        <v>0</v>
      </c>
      <c r="AA275" s="404">
        <v>0</v>
      </c>
      <c r="AB275" s="404">
        <v>0</v>
      </c>
      <c r="AC275" s="404">
        <v>0</v>
      </c>
      <c r="AD275" s="404">
        <v>0</v>
      </c>
    </row>
    <row r="276" spans="1:30" x14ac:dyDescent="0.35">
      <c r="A276" s="396">
        <v>14</v>
      </c>
      <c r="B276" s="396" t="s">
        <v>725</v>
      </c>
      <c r="C276" s="396">
        <v>13</v>
      </c>
      <c r="D276" s="396" t="s">
        <v>580</v>
      </c>
      <c r="E276" s="396" t="s">
        <v>750</v>
      </c>
      <c r="F276" s="396" t="s">
        <v>751</v>
      </c>
      <c r="G276" s="396" t="s">
        <v>99</v>
      </c>
      <c r="H276" s="396" t="s">
        <v>580</v>
      </c>
      <c r="I276" s="399">
        <v>23</v>
      </c>
      <c r="J276" s="399">
        <v>0</v>
      </c>
      <c r="K276" s="400">
        <v>0</v>
      </c>
      <c r="L276" s="400">
        <v>1</v>
      </c>
      <c r="M276" s="400">
        <v>0</v>
      </c>
      <c r="N276" s="400">
        <v>24</v>
      </c>
      <c r="O276" s="400">
        <v>0</v>
      </c>
      <c r="P276" s="400">
        <v>3</v>
      </c>
      <c r="Q276" s="400">
        <v>3</v>
      </c>
      <c r="R276" s="401">
        <v>0.125</v>
      </c>
      <c r="S276" s="402">
        <v>4</v>
      </c>
      <c r="T276" s="401">
        <v>0.16666666666666699</v>
      </c>
      <c r="U276" s="402">
        <v>4</v>
      </c>
      <c r="V276" s="403">
        <v>0.16666666666666699</v>
      </c>
      <c r="W276" s="402">
        <v>3</v>
      </c>
      <c r="X276" s="404">
        <v>-10654.65</v>
      </c>
      <c r="Y276" s="404">
        <v>4056.47</v>
      </c>
      <c r="Z276" s="404">
        <v>-6598.18</v>
      </c>
      <c r="AA276" s="404">
        <v>0</v>
      </c>
      <c r="AB276" s="404">
        <v>0</v>
      </c>
      <c r="AC276" s="404">
        <v>0</v>
      </c>
      <c r="AD276" s="404">
        <v>-6598</v>
      </c>
    </row>
    <row r="277" spans="1:30" x14ac:dyDescent="0.35">
      <c r="A277" s="396">
        <v>14</v>
      </c>
      <c r="B277" s="396" t="s">
        <v>725</v>
      </c>
      <c r="C277" s="396">
        <v>14</v>
      </c>
      <c r="D277" s="396" t="s">
        <v>171</v>
      </c>
      <c r="E277" s="396" t="s">
        <v>752</v>
      </c>
      <c r="F277" s="396" t="s">
        <v>753</v>
      </c>
      <c r="G277" s="396" t="s">
        <v>99</v>
      </c>
      <c r="H277" s="396" t="s">
        <v>171</v>
      </c>
      <c r="I277" s="399">
        <v>0</v>
      </c>
      <c r="J277" s="399">
        <v>0</v>
      </c>
      <c r="K277" s="400">
        <v>18</v>
      </c>
      <c r="L277" s="400">
        <v>0</v>
      </c>
      <c r="M277" s="400">
        <v>0</v>
      </c>
      <c r="N277" s="400">
        <v>18</v>
      </c>
      <c r="O277" s="400">
        <v>2</v>
      </c>
      <c r="P277" s="400">
        <v>2</v>
      </c>
      <c r="Q277" s="400">
        <v>4</v>
      </c>
      <c r="R277" s="401">
        <v>0.22222222222222199</v>
      </c>
      <c r="S277" s="402">
        <v>6</v>
      </c>
      <c r="T277" s="401">
        <v>0.33333333333333298</v>
      </c>
      <c r="U277" s="402">
        <v>6</v>
      </c>
      <c r="V277" s="403">
        <v>0.33333333333333298</v>
      </c>
      <c r="W277" s="402">
        <v>6</v>
      </c>
      <c r="X277" s="404">
        <v>-7883.16</v>
      </c>
      <c r="Y277" s="404">
        <v>12363.33</v>
      </c>
      <c r="Z277" s="404">
        <v>4480.17</v>
      </c>
      <c r="AA277" s="404">
        <v>1500</v>
      </c>
      <c r="AB277" s="404">
        <v>83</v>
      </c>
      <c r="AC277" s="404">
        <v>375</v>
      </c>
      <c r="AD277" s="404">
        <v>2980</v>
      </c>
    </row>
    <row r="278" spans="1:30" x14ac:dyDescent="0.35">
      <c r="A278" s="396">
        <v>14</v>
      </c>
      <c r="B278" s="396" t="s">
        <v>725</v>
      </c>
      <c r="C278" s="396">
        <v>15</v>
      </c>
      <c r="D278" s="396" t="s">
        <v>518</v>
      </c>
      <c r="E278" s="396" t="s">
        <v>754</v>
      </c>
      <c r="F278" s="396" t="s">
        <v>755</v>
      </c>
      <c r="G278" s="396" t="s">
        <v>99</v>
      </c>
      <c r="H278" s="396" t="s">
        <v>518</v>
      </c>
      <c r="I278" s="399">
        <v>0</v>
      </c>
      <c r="J278" s="399">
        <v>0</v>
      </c>
      <c r="K278" s="400">
        <v>2</v>
      </c>
      <c r="L278" s="400">
        <v>38</v>
      </c>
      <c r="M278" s="400">
        <v>0</v>
      </c>
      <c r="N278" s="400">
        <v>40</v>
      </c>
      <c r="O278" s="400">
        <v>0</v>
      </c>
      <c r="P278" s="400">
        <v>0</v>
      </c>
      <c r="Q278" s="400">
        <v>0</v>
      </c>
      <c r="R278" s="401">
        <v>0</v>
      </c>
      <c r="S278" s="402">
        <v>14</v>
      </c>
      <c r="T278" s="401">
        <v>0.35</v>
      </c>
      <c r="U278" s="402">
        <v>14</v>
      </c>
      <c r="V278" s="403">
        <v>0.35</v>
      </c>
      <c r="W278" s="402">
        <v>2</v>
      </c>
      <c r="X278" s="404">
        <v>0</v>
      </c>
      <c r="Y278" s="404">
        <v>0</v>
      </c>
      <c r="Z278" s="404">
        <v>0</v>
      </c>
      <c r="AA278" s="404">
        <v>0</v>
      </c>
      <c r="AB278" s="404">
        <v>0</v>
      </c>
      <c r="AC278" s="404">
        <v>0</v>
      </c>
      <c r="AD278" s="404">
        <v>0</v>
      </c>
    </row>
    <row r="279" spans="1:30" x14ac:dyDescent="0.35">
      <c r="A279" s="396">
        <v>14</v>
      </c>
      <c r="B279" s="396" t="s">
        <v>725</v>
      </c>
      <c r="C279" s="396">
        <v>16</v>
      </c>
      <c r="D279" s="396" t="s">
        <v>585</v>
      </c>
      <c r="E279" s="396" t="s">
        <v>756</v>
      </c>
      <c r="F279" s="396" t="s">
        <v>757</v>
      </c>
      <c r="G279" s="396" t="s">
        <v>99</v>
      </c>
      <c r="H279" s="396" t="s">
        <v>585</v>
      </c>
      <c r="I279" s="399">
        <v>0</v>
      </c>
      <c r="J279" s="399">
        <v>0</v>
      </c>
      <c r="K279" s="400">
        <v>0</v>
      </c>
      <c r="L279" s="400">
        <v>6</v>
      </c>
      <c r="M279" s="400">
        <v>0</v>
      </c>
      <c r="N279" s="400">
        <v>6</v>
      </c>
      <c r="O279" s="400">
        <v>0</v>
      </c>
      <c r="P279" s="400">
        <v>0</v>
      </c>
      <c r="Q279" s="400">
        <v>0</v>
      </c>
      <c r="R279" s="401">
        <v>0</v>
      </c>
      <c r="S279" s="402">
        <v>0</v>
      </c>
      <c r="T279" s="401">
        <v>0</v>
      </c>
      <c r="U279" s="402">
        <v>0</v>
      </c>
      <c r="V279" s="403">
        <v>0</v>
      </c>
      <c r="W279" s="402">
        <v>0</v>
      </c>
      <c r="X279" s="404">
        <v>0</v>
      </c>
      <c r="Y279" s="404">
        <v>0</v>
      </c>
      <c r="Z279" s="404">
        <v>0</v>
      </c>
      <c r="AA279" s="404">
        <v>0</v>
      </c>
      <c r="AB279" s="404">
        <v>0</v>
      </c>
      <c r="AC279" s="404">
        <v>0</v>
      </c>
      <c r="AD279" s="404">
        <v>0</v>
      </c>
    </row>
    <row r="280" spans="1:30" x14ac:dyDescent="0.35">
      <c r="A280" s="396">
        <v>14</v>
      </c>
      <c r="B280" s="396" t="s">
        <v>725</v>
      </c>
      <c r="C280" s="396">
        <v>17</v>
      </c>
      <c r="D280" s="396" t="s">
        <v>147</v>
      </c>
      <c r="E280" s="396" t="s">
        <v>758</v>
      </c>
      <c r="F280" s="396" t="s">
        <v>759</v>
      </c>
      <c r="G280" s="396" t="s">
        <v>99</v>
      </c>
      <c r="H280" s="396" t="s">
        <v>147</v>
      </c>
      <c r="I280" s="399">
        <v>0</v>
      </c>
      <c r="J280" s="399">
        <v>0</v>
      </c>
      <c r="K280" s="400">
        <v>0</v>
      </c>
      <c r="L280" s="400">
        <v>0</v>
      </c>
      <c r="M280" s="400">
        <v>0</v>
      </c>
      <c r="N280" s="400">
        <v>0</v>
      </c>
      <c r="O280" s="400">
        <v>0</v>
      </c>
      <c r="P280" s="400">
        <v>0</v>
      </c>
      <c r="Q280" s="400">
        <v>0</v>
      </c>
      <c r="R280" s="401">
        <v>0</v>
      </c>
      <c r="S280" s="402">
        <v>0</v>
      </c>
      <c r="T280" s="401">
        <v>0</v>
      </c>
      <c r="U280" s="402">
        <v>0</v>
      </c>
      <c r="V280" s="403">
        <v>0</v>
      </c>
      <c r="W280" s="402">
        <v>0</v>
      </c>
      <c r="X280" s="404">
        <v>0</v>
      </c>
      <c r="Y280" s="404">
        <v>0</v>
      </c>
      <c r="Z280" s="404">
        <v>0</v>
      </c>
      <c r="AA280" s="404">
        <v>5000</v>
      </c>
      <c r="AB280" s="404">
        <v>0</v>
      </c>
      <c r="AC280" s="404">
        <v>0</v>
      </c>
      <c r="AD280" s="404">
        <v>-5000</v>
      </c>
    </row>
    <row r="281" spans="1:30" x14ac:dyDescent="0.35">
      <c r="A281" s="396">
        <v>14</v>
      </c>
      <c r="B281" s="396" t="s">
        <v>725</v>
      </c>
      <c r="C281" s="396">
        <v>18</v>
      </c>
      <c r="D281" s="396" t="s">
        <v>760</v>
      </c>
      <c r="E281" s="396" t="s">
        <v>761</v>
      </c>
      <c r="F281" s="396" t="s">
        <v>762</v>
      </c>
      <c r="G281" s="396" t="s">
        <v>99</v>
      </c>
      <c r="H281" s="396" t="s">
        <v>760</v>
      </c>
      <c r="I281" s="399">
        <v>0</v>
      </c>
      <c r="J281" s="399">
        <v>0</v>
      </c>
      <c r="K281" s="400">
        <v>0</v>
      </c>
      <c r="L281" s="400">
        <v>0</v>
      </c>
      <c r="M281" s="400">
        <v>0</v>
      </c>
      <c r="N281" s="400">
        <v>0</v>
      </c>
      <c r="O281" s="400">
        <v>1</v>
      </c>
      <c r="P281" s="400">
        <v>0</v>
      </c>
      <c r="Q281" s="400">
        <v>1</v>
      </c>
      <c r="R281" s="401">
        <v>0</v>
      </c>
      <c r="S281" s="402">
        <v>0</v>
      </c>
      <c r="T281" s="401">
        <v>0</v>
      </c>
      <c r="U281" s="402">
        <v>0</v>
      </c>
      <c r="V281" s="403">
        <v>0</v>
      </c>
      <c r="W281" s="402">
        <v>0</v>
      </c>
      <c r="X281" s="404">
        <v>3042.2</v>
      </c>
      <c r="Y281" s="404">
        <v>927.78</v>
      </c>
      <c r="Z281" s="404">
        <v>3969.98</v>
      </c>
      <c r="AA281" s="404">
        <v>595</v>
      </c>
      <c r="AB281" s="404">
        <v>0</v>
      </c>
      <c r="AC281" s="404">
        <v>595</v>
      </c>
      <c r="AD281" s="404">
        <v>3375</v>
      </c>
    </row>
    <row r="282" spans="1:30" x14ac:dyDescent="0.35">
      <c r="A282" s="396">
        <v>14</v>
      </c>
      <c r="B282" s="396" t="s">
        <v>725</v>
      </c>
      <c r="C282" s="396">
        <v>19</v>
      </c>
      <c r="D282" s="396" t="s">
        <v>244</v>
      </c>
      <c r="E282" s="396" t="s">
        <v>763</v>
      </c>
      <c r="F282" s="396" t="s">
        <v>764</v>
      </c>
      <c r="G282" s="396" t="s">
        <v>99</v>
      </c>
      <c r="H282" s="396" t="s">
        <v>244</v>
      </c>
      <c r="I282" s="399">
        <v>0</v>
      </c>
      <c r="J282" s="399">
        <v>0</v>
      </c>
      <c r="K282" s="400">
        <v>15</v>
      </c>
      <c r="L282" s="400">
        <v>1</v>
      </c>
      <c r="M282" s="400">
        <v>0</v>
      </c>
      <c r="N282" s="400">
        <v>16</v>
      </c>
      <c r="O282" s="400">
        <v>0</v>
      </c>
      <c r="P282" s="400">
        <v>0</v>
      </c>
      <c r="Q282" s="400">
        <v>0</v>
      </c>
      <c r="R282" s="401">
        <v>0</v>
      </c>
      <c r="S282" s="402">
        <v>0</v>
      </c>
      <c r="T282" s="401">
        <v>0</v>
      </c>
      <c r="U282" s="402">
        <v>0</v>
      </c>
      <c r="V282" s="403">
        <v>0</v>
      </c>
      <c r="W282" s="402">
        <v>0</v>
      </c>
      <c r="X282" s="404">
        <v>0</v>
      </c>
      <c r="Y282" s="404">
        <v>0</v>
      </c>
      <c r="Z282" s="404">
        <v>0</v>
      </c>
      <c r="AA282" s="404">
        <v>0</v>
      </c>
      <c r="AB282" s="404">
        <v>0</v>
      </c>
      <c r="AC282" s="404">
        <v>0</v>
      </c>
      <c r="AD282" s="404">
        <v>0</v>
      </c>
    </row>
    <row r="283" spans="1:30" x14ac:dyDescent="0.35">
      <c r="A283" s="396">
        <v>14</v>
      </c>
      <c r="B283" s="396" t="s">
        <v>725</v>
      </c>
      <c r="C283" s="396">
        <v>20</v>
      </c>
      <c r="D283" s="396" t="s">
        <v>328</v>
      </c>
      <c r="E283" s="396" t="s">
        <v>765</v>
      </c>
      <c r="F283" s="396" t="s">
        <v>766</v>
      </c>
      <c r="G283" s="396" t="s">
        <v>99</v>
      </c>
      <c r="H283" s="396" t="s">
        <v>328</v>
      </c>
      <c r="I283" s="399">
        <v>0</v>
      </c>
      <c r="J283" s="399">
        <v>0</v>
      </c>
      <c r="K283" s="400">
        <v>0</v>
      </c>
      <c r="L283" s="400">
        <v>10</v>
      </c>
      <c r="M283" s="400">
        <v>0</v>
      </c>
      <c r="N283" s="400">
        <v>10</v>
      </c>
      <c r="O283" s="400">
        <v>0</v>
      </c>
      <c r="P283" s="400">
        <v>0</v>
      </c>
      <c r="Q283" s="400">
        <v>0</v>
      </c>
      <c r="R283" s="401">
        <v>0</v>
      </c>
      <c r="S283" s="402">
        <v>0</v>
      </c>
      <c r="T283" s="401">
        <v>0</v>
      </c>
      <c r="U283" s="402">
        <v>0</v>
      </c>
      <c r="V283" s="403">
        <v>0</v>
      </c>
      <c r="W283" s="402">
        <v>0</v>
      </c>
      <c r="X283" s="404">
        <v>0</v>
      </c>
      <c r="Y283" s="404">
        <v>0</v>
      </c>
      <c r="Z283" s="404">
        <v>0</v>
      </c>
      <c r="AA283" s="404">
        <v>0</v>
      </c>
      <c r="AB283" s="404">
        <v>0</v>
      </c>
      <c r="AC283" s="404">
        <v>0</v>
      </c>
      <c r="AD283" s="404">
        <v>0</v>
      </c>
    </row>
    <row r="284" spans="1:30" x14ac:dyDescent="0.35">
      <c r="A284" s="396">
        <v>14</v>
      </c>
      <c r="B284" s="396" t="s">
        <v>725</v>
      </c>
      <c r="C284" s="396">
        <v>21</v>
      </c>
      <c r="D284" s="396" t="s">
        <v>168</v>
      </c>
      <c r="E284" s="396" t="s">
        <v>767</v>
      </c>
      <c r="F284" s="396" t="s">
        <v>768</v>
      </c>
      <c r="G284" s="396" t="s">
        <v>99</v>
      </c>
      <c r="H284" s="396" t="s">
        <v>168</v>
      </c>
      <c r="I284" s="399">
        <v>0</v>
      </c>
      <c r="J284" s="399">
        <v>1</v>
      </c>
      <c r="K284" s="400">
        <v>19</v>
      </c>
      <c r="L284" s="400">
        <v>25</v>
      </c>
      <c r="M284" s="400">
        <v>0</v>
      </c>
      <c r="N284" s="400">
        <v>45</v>
      </c>
      <c r="O284" s="400">
        <v>1</v>
      </c>
      <c r="P284" s="400">
        <v>0</v>
      </c>
      <c r="Q284" s="400">
        <v>1</v>
      </c>
      <c r="R284" s="401">
        <v>2.2222222222222199E-2</v>
      </c>
      <c r="S284" s="402">
        <v>6</v>
      </c>
      <c r="T284" s="401">
        <v>0.133333333333333</v>
      </c>
      <c r="U284" s="402">
        <v>6</v>
      </c>
      <c r="V284" s="403">
        <v>0.133333333333333</v>
      </c>
      <c r="W284" s="402">
        <v>3</v>
      </c>
      <c r="X284" s="404">
        <v>-4800</v>
      </c>
      <c r="Y284" s="404">
        <v>3552.12</v>
      </c>
      <c r="Z284" s="404">
        <v>-1247.8800000000001</v>
      </c>
      <c r="AA284" s="404">
        <v>0</v>
      </c>
      <c r="AB284" s="404">
        <v>0</v>
      </c>
      <c r="AC284" s="404">
        <v>0</v>
      </c>
      <c r="AD284" s="404">
        <v>-1248</v>
      </c>
    </row>
    <row r="285" spans="1:30" x14ac:dyDescent="0.35">
      <c r="A285" s="396">
        <v>14</v>
      </c>
      <c r="B285" s="396" t="s">
        <v>725</v>
      </c>
      <c r="C285" s="396">
        <v>22</v>
      </c>
      <c r="D285" s="396" t="s">
        <v>527</v>
      </c>
      <c r="E285" s="396" t="s">
        <v>769</v>
      </c>
      <c r="F285" s="396" t="s">
        <v>770</v>
      </c>
      <c r="G285" s="396" t="s">
        <v>99</v>
      </c>
      <c r="H285" s="396" t="s">
        <v>527</v>
      </c>
      <c r="I285" s="399">
        <v>0</v>
      </c>
      <c r="J285" s="399">
        <v>0</v>
      </c>
      <c r="K285" s="400">
        <v>0</v>
      </c>
      <c r="L285" s="400">
        <v>0</v>
      </c>
      <c r="M285" s="400">
        <v>0</v>
      </c>
      <c r="N285" s="400">
        <v>0</v>
      </c>
      <c r="O285" s="400">
        <v>0</v>
      </c>
      <c r="P285" s="400">
        <v>0</v>
      </c>
      <c r="Q285" s="400">
        <v>0</v>
      </c>
      <c r="R285" s="401">
        <v>0</v>
      </c>
      <c r="S285" s="402">
        <v>1</v>
      </c>
      <c r="T285" s="401">
        <v>0</v>
      </c>
      <c r="U285" s="402">
        <v>1</v>
      </c>
      <c r="V285" s="403">
        <v>0</v>
      </c>
      <c r="W285" s="402">
        <v>0</v>
      </c>
      <c r="X285" s="404">
        <v>0</v>
      </c>
      <c r="Y285" s="404">
        <v>0</v>
      </c>
      <c r="Z285" s="404">
        <v>0</v>
      </c>
      <c r="AA285" s="404">
        <v>0</v>
      </c>
      <c r="AB285" s="404">
        <v>0</v>
      </c>
      <c r="AC285" s="404">
        <v>0</v>
      </c>
      <c r="AD285" s="404">
        <v>0</v>
      </c>
    </row>
    <row r="286" spans="1:30" x14ac:dyDescent="0.35">
      <c r="A286" s="396">
        <v>14</v>
      </c>
      <c r="B286" s="396" t="s">
        <v>725</v>
      </c>
      <c r="C286" s="396">
        <v>23</v>
      </c>
      <c r="D286" s="396" t="s">
        <v>771</v>
      </c>
      <c r="E286" s="396" t="s">
        <v>772</v>
      </c>
      <c r="F286" s="396" t="s">
        <v>773</v>
      </c>
      <c r="G286" s="396" t="s">
        <v>99</v>
      </c>
      <c r="H286" s="396" t="s">
        <v>771</v>
      </c>
      <c r="I286" s="399">
        <v>1</v>
      </c>
      <c r="J286" s="399">
        <v>1</v>
      </c>
      <c r="K286" s="400">
        <v>1</v>
      </c>
      <c r="L286" s="400">
        <v>0</v>
      </c>
      <c r="M286" s="400">
        <v>0</v>
      </c>
      <c r="N286" s="400">
        <v>3</v>
      </c>
      <c r="O286" s="400">
        <v>3</v>
      </c>
      <c r="P286" s="400">
        <v>0</v>
      </c>
      <c r="Q286" s="400">
        <v>3</v>
      </c>
      <c r="R286" s="401">
        <v>1</v>
      </c>
      <c r="S286" s="402">
        <v>1</v>
      </c>
      <c r="T286" s="401">
        <v>0.33333333333333298</v>
      </c>
      <c r="U286" s="402">
        <v>1</v>
      </c>
      <c r="V286" s="403">
        <v>0.33333333333333298</v>
      </c>
      <c r="W286" s="402">
        <v>1</v>
      </c>
      <c r="X286" s="404">
        <v>-12244.67</v>
      </c>
      <c r="Y286" s="404">
        <v>11021.81</v>
      </c>
      <c r="Z286" s="404">
        <v>-1222.8599999999999</v>
      </c>
      <c r="AA286" s="404">
        <v>0</v>
      </c>
      <c r="AB286" s="404">
        <v>0</v>
      </c>
      <c r="AC286" s="404">
        <v>0</v>
      </c>
      <c r="AD286" s="404">
        <v>-1223</v>
      </c>
    </row>
    <row r="287" spans="1:30" x14ac:dyDescent="0.35">
      <c r="A287" s="396">
        <v>14</v>
      </c>
      <c r="B287" s="396" t="s">
        <v>725</v>
      </c>
      <c r="C287" s="396">
        <v>24</v>
      </c>
      <c r="D287" s="396" t="s">
        <v>600</v>
      </c>
      <c r="E287" s="396" t="s">
        <v>774</v>
      </c>
      <c r="F287" s="396" t="s">
        <v>775</v>
      </c>
      <c r="G287" s="396" t="s">
        <v>99</v>
      </c>
      <c r="H287" s="396" t="s">
        <v>600</v>
      </c>
      <c r="I287" s="399">
        <v>0</v>
      </c>
      <c r="J287" s="399">
        <v>0</v>
      </c>
      <c r="K287" s="400">
        <v>0</v>
      </c>
      <c r="L287" s="400">
        <v>0</v>
      </c>
      <c r="M287" s="400">
        <v>20</v>
      </c>
      <c r="N287" s="400">
        <v>20</v>
      </c>
      <c r="O287" s="400">
        <v>0</v>
      </c>
      <c r="P287" s="400">
        <v>0</v>
      </c>
      <c r="Q287" s="400">
        <v>0</v>
      </c>
      <c r="R287" s="401">
        <v>0</v>
      </c>
      <c r="S287" s="402">
        <v>0</v>
      </c>
      <c r="T287" s="401">
        <v>0</v>
      </c>
      <c r="U287" s="402">
        <v>0</v>
      </c>
      <c r="V287" s="403">
        <v>0</v>
      </c>
      <c r="W287" s="402">
        <v>0</v>
      </c>
      <c r="X287" s="404">
        <v>0</v>
      </c>
      <c r="Y287" s="404">
        <v>0</v>
      </c>
      <c r="Z287" s="404">
        <v>0</v>
      </c>
      <c r="AA287" s="404">
        <v>0</v>
      </c>
      <c r="AB287" s="404">
        <v>0</v>
      </c>
      <c r="AC287" s="404">
        <v>0</v>
      </c>
      <c r="AD287" s="404">
        <v>0</v>
      </c>
    </row>
    <row r="288" spans="1:30" x14ac:dyDescent="0.35">
      <c r="A288" s="396">
        <v>14</v>
      </c>
      <c r="B288" s="396" t="s">
        <v>725</v>
      </c>
      <c r="C288" s="396">
        <v>25</v>
      </c>
      <c r="D288" s="396" t="s">
        <v>138</v>
      </c>
      <c r="E288" s="396" t="s">
        <v>776</v>
      </c>
      <c r="F288" s="396" t="s">
        <v>777</v>
      </c>
      <c r="G288" s="396" t="s">
        <v>99</v>
      </c>
      <c r="H288" s="396" t="s">
        <v>138</v>
      </c>
      <c r="I288" s="399">
        <v>0</v>
      </c>
      <c r="J288" s="399">
        <v>0</v>
      </c>
      <c r="K288" s="400">
        <v>0</v>
      </c>
      <c r="L288" s="400">
        <v>4</v>
      </c>
      <c r="M288" s="400">
        <v>53</v>
      </c>
      <c r="N288" s="400">
        <v>57</v>
      </c>
      <c r="O288" s="400">
        <v>20</v>
      </c>
      <c r="P288" s="400">
        <v>5</v>
      </c>
      <c r="Q288" s="400">
        <v>25</v>
      </c>
      <c r="R288" s="401">
        <v>0.43859649122806998</v>
      </c>
      <c r="S288" s="402">
        <v>35</v>
      </c>
      <c r="T288" s="401">
        <v>0.61403508771929804</v>
      </c>
      <c r="U288" s="402">
        <v>35</v>
      </c>
      <c r="V288" s="403">
        <v>0.61403508771929804</v>
      </c>
      <c r="W288" s="402">
        <v>30</v>
      </c>
      <c r="X288" s="404">
        <v>-95204.75</v>
      </c>
      <c r="Y288" s="404">
        <v>73703.360000000001</v>
      </c>
      <c r="Z288" s="404">
        <v>-21501.39</v>
      </c>
      <c r="AA288" s="404">
        <v>0</v>
      </c>
      <c r="AB288" s="404">
        <v>0</v>
      </c>
      <c r="AC288" s="404">
        <v>0</v>
      </c>
      <c r="AD288" s="404">
        <v>-21501</v>
      </c>
    </row>
    <row r="289" spans="1:30" x14ac:dyDescent="0.35">
      <c r="A289" s="396">
        <v>14</v>
      </c>
      <c r="B289" s="396" t="s">
        <v>725</v>
      </c>
      <c r="C289" s="396">
        <v>26</v>
      </c>
      <c r="D289" s="396" t="s">
        <v>532</v>
      </c>
      <c r="E289" s="396" t="s">
        <v>778</v>
      </c>
      <c r="F289" s="396" t="s">
        <v>779</v>
      </c>
      <c r="G289" s="396" t="s">
        <v>99</v>
      </c>
      <c r="H289" s="396" t="s">
        <v>532</v>
      </c>
      <c r="I289" s="399">
        <v>27</v>
      </c>
      <c r="J289" s="399">
        <v>7</v>
      </c>
      <c r="K289" s="400">
        <v>1</v>
      </c>
      <c r="L289" s="400">
        <v>24</v>
      </c>
      <c r="M289" s="400">
        <v>1</v>
      </c>
      <c r="N289" s="400">
        <v>60</v>
      </c>
      <c r="O289" s="400">
        <v>1</v>
      </c>
      <c r="P289" s="400">
        <v>0</v>
      </c>
      <c r="Q289" s="400">
        <v>1</v>
      </c>
      <c r="R289" s="401">
        <v>1.6666666666666701E-2</v>
      </c>
      <c r="S289" s="402">
        <v>5</v>
      </c>
      <c r="T289" s="401">
        <v>8.3333333333333301E-2</v>
      </c>
      <c r="U289" s="402">
        <v>5</v>
      </c>
      <c r="V289" s="403">
        <v>8.3333333333333301E-2</v>
      </c>
      <c r="W289" s="402">
        <v>1</v>
      </c>
      <c r="X289" s="404">
        <v>204.71</v>
      </c>
      <c r="Y289" s="404">
        <v>2930.24</v>
      </c>
      <c r="Z289" s="404">
        <v>3134.95</v>
      </c>
      <c r="AA289" s="404">
        <v>0</v>
      </c>
      <c r="AB289" s="404">
        <v>0</v>
      </c>
      <c r="AC289" s="404">
        <v>0</v>
      </c>
      <c r="AD289" s="404">
        <v>3135</v>
      </c>
    </row>
    <row r="290" spans="1:30" x14ac:dyDescent="0.35">
      <c r="A290" s="396">
        <v>14</v>
      </c>
      <c r="B290" s="396" t="s">
        <v>725</v>
      </c>
      <c r="C290" s="396">
        <v>27</v>
      </c>
      <c r="D290" s="396" t="s">
        <v>607</v>
      </c>
      <c r="E290" s="396" t="s">
        <v>780</v>
      </c>
      <c r="F290" s="396" t="s">
        <v>781</v>
      </c>
      <c r="G290" s="396" t="s">
        <v>99</v>
      </c>
      <c r="H290" s="396" t="s">
        <v>607</v>
      </c>
      <c r="I290" s="399">
        <v>0</v>
      </c>
      <c r="J290" s="399">
        <v>0</v>
      </c>
      <c r="K290" s="400">
        <v>0</v>
      </c>
      <c r="L290" s="400">
        <v>12</v>
      </c>
      <c r="M290" s="400">
        <v>0</v>
      </c>
      <c r="N290" s="400">
        <v>12</v>
      </c>
      <c r="O290" s="400">
        <v>0</v>
      </c>
      <c r="P290" s="400">
        <v>0</v>
      </c>
      <c r="Q290" s="400">
        <v>0</v>
      </c>
      <c r="R290" s="401">
        <v>0</v>
      </c>
      <c r="S290" s="402">
        <v>4</v>
      </c>
      <c r="T290" s="401">
        <v>0.33333333333333298</v>
      </c>
      <c r="U290" s="402">
        <v>4</v>
      </c>
      <c r="V290" s="403">
        <v>0.33333333333333298</v>
      </c>
      <c r="W290" s="402">
        <v>1</v>
      </c>
      <c r="X290" s="404">
        <v>0</v>
      </c>
      <c r="Y290" s="404">
        <v>0</v>
      </c>
      <c r="Z290" s="404">
        <v>0</v>
      </c>
      <c r="AA290" s="404">
        <v>0</v>
      </c>
      <c r="AB290" s="404">
        <v>0</v>
      </c>
      <c r="AC290" s="404">
        <v>0</v>
      </c>
      <c r="AD290" s="404">
        <v>0</v>
      </c>
    </row>
    <row r="291" spans="1:30" x14ac:dyDescent="0.35">
      <c r="A291" s="396">
        <v>15</v>
      </c>
      <c r="B291" s="396" t="s">
        <v>96</v>
      </c>
      <c r="C291" s="396">
        <v>1</v>
      </c>
      <c r="D291" s="396" t="s">
        <v>782</v>
      </c>
      <c r="E291" s="396" t="s">
        <v>783</v>
      </c>
      <c r="F291" s="396" t="s">
        <v>784</v>
      </c>
      <c r="G291" s="396" t="s">
        <v>96</v>
      </c>
      <c r="H291" s="396" t="s">
        <v>782</v>
      </c>
      <c r="I291" s="399">
        <v>0</v>
      </c>
      <c r="J291" s="399">
        <v>0</v>
      </c>
      <c r="K291" s="400">
        <v>5</v>
      </c>
      <c r="L291" s="400">
        <v>6</v>
      </c>
      <c r="M291" s="400">
        <v>0</v>
      </c>
      <c r="N291" s="400">
        <v>11</v>
      </c>
      <c r="O291" s="400">
        <v>0</v>
      </c>
      <c r="P291" s="400">
        <v>0</v>
      </c>
      <c r="Q291" s="400">
        <v>0</v>
      </c>
      <c r="R291" s="401">
        <v>0</v>
      </c>
      <c r="S291" s="402">
        <v>1</v>
      </c>
      <c r="T291" s="401">
        <v>9.0909090909090898E-2</v>
      </c>
      <c r="U291" s="402">
        <v>1</v>
      </c>
      <c r="V291" s="403">
        <v>9.0909090909090898E-2</v>
      </c>
      <c r="W291" s="402">
        <v>0</v>
      </c>
      <c r="X291" s="404">
        <v>0</v>
      </c>
      <c r="Y291" s="404">
        <v>0</v>
      </c>
      <c r="Z291" s="404">
        <v>0</v>
      </c>
      <c r="AA291" s="404">
        <v>0</v>
      </c>
      <c r="AB291" s="404">
        <v>0</v>
      </c>
      <c r="AC291" s="404">
        <v>0</v>
      </c>
      <c r="AD291" s="404">
        <v>0</v>
      </c>
    </row>
    <row r="292" spans="1:30" x14ac:dyDescent="0.35">
      <c r="A292" s="396">
        <v>15</v>
      </c>
      <c r="B292" s="396" t="s">
        <v>96</v>
      </c>
      <c r="C292" s="396">
        <v>2</v>
      </c>
      <c r="D292" s="396" t="s">
        <v>610</v>
      </c>
      <c r="E292" s="396" t="s">
        <v>785</v>
      </c>
      <c r="F292" s="396" t="s">
        <v>786</v>
      </c>
      <c r="G292" s="396" t="s">
        <v>96</v>
      </c>
      <c r="H292" s="396" t="s">
        <v>610</v>
      </c>
      <c r="I292" s="399">
        <v>0</v>
      </c>
      <c r="J292" s="399">
        <v>0</v>
      </c>
      <c r="K292" s="400">
        <v>2</v>
      </c>
      <c r="L292" s="400">
        <v>0</v>
      </c>
      <c r="M292" s="400">
        <v>0</v>
      </c>
      <c r="N292" s="400">
        <v>2</v>
      </c>
      <c r="O292" s="400">
        <v>0</v>
      </c>
      <c r="P292" s="400">
        <v>1</v>
      </c>
      <c r="Q292" s="400">
        <v>1</v>
      </c>
      <c r="R292" s="401">
        <v>0.5</v>
      </c>
      <c r="S292" s="402">
        <v>2</v>
      </c>
      <c r="T292" s="401">
        <v>1</v>
      </c>
      <c r="U292" s="402">
        <v>2</v>
      </c>
      <c r="V292" s="403">
        <v>1</v>
      </c>
      <c r="W292" s="402">
        <v>1</v>
      </c>
      <c r="X292" s="404">
        <v>1062.3399999999999</v>
      </c>
      <c r="Y292" s="404">
        <v>1000</v>
      </c>
      <c r="Z292" s="404">
        <v>2062.34</v>
      </c>
      <c r="AA292" s="404">
        <v>0</v>
      </c>
      <c r="AB292" s="404">
        <v>0</v>
      </c>
      <c r="AC292" s="404">
        <v>0</v>
      </c>
      <c r="AD292" s="404">
        <v>2062</v>
      </c>
    </row>
    <row r="293" spans="1:30" x14ac:dyDescent="0.35">
      <c r="A293" s="396">
        <v>15</v>
      </c>
      <c r="B293" s="396" t="s">
        <v>96</v>
      </c>
      <c r="C293" s="396">
        <v>3</v>
      </c>
      <c r="D293" s="396" t="s">
        <v>10</v>
      </c>
      <c r="E293" s="396" t="s">
        <v>787</v>
      </c>
      <c r="F293" s="396" t="s">
        <v>788</v>
      </c>
      <c r="G293" s="396" t="s">
        <v>96</v>
      </c>
      <c r="H293" s="396" t="s">
        <v>10</v>
      </c>
      <c r="I293" s="399">
        <v>0</v>
      </c>
      <c r="J293" s="399">
        <v>0</v>
      </c>
      <c r="K293" s="400">
        <v>39</v>
      </c>
      <c r="L293" s="400">
        <v>1</v>
      </c>
      <c r="M293" s="400">
        <v>0</v>
      </c>
      <c r="N293" s="400">
        <v>40</v>
      </c>
      <c r="O293" s="400">
        <v>0</v>
      </c>
      <c r="P293" s="400">
        <v>2</v>
      </c>
      <c r="Q293" s="400">
        <v>2</v>
      </c>
      <c r="R293" s="401">
        <v>0.05</v>
      </c>
      <c r="S293" s="402">
        <v>5</v>
      </c>
      <c r="T293" s="401">
        <v>0.125</v>
      </c>
      <c r="U293" s="402">
        <v>5</v>
      </c>
      <c r="V293" s="403">
        <v>0.125</v>
      </c>
      <c r="W293" s="402">
        <v>4</v>
      </c>
      <c r="X293" s="404">
        <v>-1316.12</v>
      </c>
      <c r="Y293" s="404">
        <v>1220.33</v>
      </c>
      <c r="Z293" s="404">
        <v>-95.79</v>
      </c>
      <c r="AA293" s="404">
        <v>3500</v>
      </c>
      <c r="AB293" s="404">
        <v>87</v>
      </c>
      <c r="AC293" s="404">
        <v>1750</v>
      </c>
      <c r="AD293" s="404">
        <v>-3596</v>
      </c>
    </row>
    <row r="294" spans="1:30" x14ac:dyDescent="0.35">
      <c r="A294" s="396">
        <v>15</v>
      </c>
      <c r="B294" s="396" t="s">
        <v>96</v>
      </c>
      <c r="C294" s="396">
        <v>4</v>
      </c>
      <c r="D294" s="396" t="s">
        <v>547</v>
      </c>
      <c r="E294" s="396" t="s">
        <v>789</v>
      </c>
      <c r="F294" s="396" t="s">
        <v>790</v>
      </c>
      <c r="G294" s="396" t="s">
        <v>96</v>
      </c>
      <c r="H294" s="396" t="s">
        <v>547</v>
      </c>
      <c r="I294" s="399">
        <v>0</v>
      </c>
      <c r="J294" s="399">
        <v>0</v>
      </c>
      <c r="K294" s="400">
        <v>3</v>
      </c>
      <c r="L294" s="400">
        <v>1</v>
      </c>
      <c r="M294" s="400">
        <v>0</v>
      </c>
      <c r="N294" s="400">
        <v>4</v>
      </c>
      <c r="O294" s="400">
        <v>0</v>
      </c>
      <c r="P294" s="400">
        <v>0</v>
      </c>
      <c r="Q294" s="400">
        <v>0</v>
      </c>
      <c r="R294" s="401">
        <v>0</v>
      </c>
      <c r="S294" s="402">
        <v>0</v>
      </c>
      <c r="T294" s="401">
        <v>0</v>
      </c>
      <c r="U294" s="402">
        <v>0</v>
      </c>
      <c r="V294" s="403">
        <v>0</v>
      </c>
      <c r="W294" s="402">
        <v>0</v>
      </c>
      <c r="X294" s="404">
        <v>0</v>
      </c>
      <c r="Y294" s="404">
        <v>0</v>
      </c>
      <c r="Z294" s="404">
        <v>0</v>
      </c>
      <c r="AA294" s="404">
        <v>0</v>
      </c>
      <c r="AB294" s="404">
        <v>0</v>
      </c>
      <c r="AC294" s="404">
        <v>0</v>
      </c>
      <c r="AD294" s="404">
        <v>0</v>
      </c>
    </row>
    <row r="295" spans="1:30" x14ac:dyDescent="0.35">
      <c r="A295" s="396">
        <v>15</v>
      </c>
      <c r="B295" s="396" t="s">
        <v>96</v>
      </c>
      <c r="C295" s="396">
        <v>5</v>
      </c>
      <c r="D295" s="396" t="s">
        <v>791</v>
      </c>
      <c r="E295" s="396" t="s">
        <v>792</v>
      </c>
      <c r="F295" s="396" t="s">
        <v>793</v>
      </c>
      <c r="G295" s="396" t="s">
        <v>96</v>
      </c>
      <c r="H295" s="396" t="s">
        <v>791</v>
      </c>
      <c r="I295" s="399">
        <v>19</v>
      </c>
      <c r="J295" s="399">
        <v>2</v>
      </c>
      <c r="K295" s="400">
        <v>0</v>
      </c>
      <c r="L295" s="400">
        <v>0</v>
      </c>
      <c r="M295" s="400">
        <v>3</v>
      </c>
      <c r="N295" s="400">
        <v>24</v>
      </c>
      <c r="O295" s="400">
        <v>12</v>
      </c>
      <c r="P295" s="400">
        <v>2</v>
      </c>
      <c r="Q295" s="400">
        <v>14</v>
      </c>
      <c r="R295" s="401">
        <v>0.58333333333333304</v>
      </c>
      <c r="S295" s="402">
        <v>21</v>
      </c>
      <c r="T295" s="401">
        <v>0.875</v>
      </c>
      <c r="U295" s="402">
        <v>23</v>
      </c>
      <c r="V295" s="403">
        <v>0.95833333333333304</v>
      </c>
      <c r="W295" s="402">
        <v>17</v>
      </c>
      <c r="X295" s="404">
        <v>-54988.24</v>
      </c>
      <c r="Y295" s="404">
        <v>3547.5</v>
      </c>
      <c r="Z295" s="404">
        <v>-51440.74</v>
      </c>
      <c r="AA295" s="404">
        <v>0</v>
      </c>
      <c r="AB295" s="404">
        <v>0</v>
      </c>
      <c r="AC295" s="404">
        <v>0</v>
      </c>
      <c r="AD295" s="404">
        <v>-51441</v>
      </c>
    </row>
    <row r="296" spans="1:30" x14ac:dyDescent="0.35">
      <c r="A296" s="396">
        <v>15</v>
      </c>
      <c r="B296" s="396" t="s">
        <v>96</v>
      </c>
      <c r="C296" s="396">
        <v>6</v>
      </c>
      <c r="D296" s="396" t="s">
        <v>11</v>
      </c>
      <c r="E296" s="396" t="s">
        <v>794</v>
      </c>
      <c r="F296" s="396" t="s">
        <v>795</v>
      </c>
      <c r="G296" s="396" t="s">
        <v>96</v>
      </c>
      <c r="H296" s="396" t="s">
        <v>11</v>
      </c>
      <c r="I296" s="399">
        <v>0</v>
      </c>
      <c r="J296" s="399">
        <v>0</v>
      </c>
      <c r="K296" s="400">
        <v>0</v>
      </c>
      <c r="L296" s="400">
        <v>58</v>
      </c>
      <c r="M296" s="400">
        <v>0</v>
      </c>
      <c r="N296" s="400">
        <v>58</v>
      </c>
      <c r="O296" s="400">
        <v>0</v>
      </c>
      <c r="P296" s="400">
        <v>0</v>
      </c>
      <c r="Q296" s="400">
        <v>0</v>
      </c>
      <c r="R296" s="401">
        <v>0</v>
      </c>
      <c r="S296" s="402">
        <v>0</v>
      </c>
      <c r="T296" s="401">
        <v>0</v>
      </c>
      <c r="U296" s="402">
        <v>0</v>
      </c>
      <c r="V296" s="403">
        <v>0</v>
      </c>
      <c r="W296" s="402">
        <v>0</v>
      </c>
      <c r="X296" s="404">
        <v>0</v>
      </c>
      <c r="Y296" s="404">
        <v>0</v>
      </c>
      <c r="Z296" s="404">
        <v>0</v>
      </c>
      <c r="AA296" s="404">
        <v>0</v>
      </c>
      <c r="AB296" s="404">
        <v>0</v>
      </c>
      <c r="AC296" s="404">
        <v>0</v>
      </c>
      <c r="AD296" s="404">
        <v>0</v>
      </c>
    </row>
    <row r="297" spans="1:30" x14ac:dyDescent="0.35">
      <c r="A297" s="396">
        <v>15</v>
      </c>
      <c r="B297" s="396" t="s">
        <v>96</v>
      </c>
      <c r="C297" s="396">
        <v>7</v>
      </c>
      <c r="D297" s="396" t="s">
        <v>12</v>
      </c>
      <c r="E297" s="396" t="s">
        <v>796</v>
      </c>
      <c r="F297" s="396" t="s">
        <v>797</v>
      </c>
      <c r="G297" s="396" t="s">
        <v>96</v>
      </c>
      <c r="H297" s="396" t="s">
        <v>12</v>
      </c>
      <c r="I297" s="399">
        <v>0</v>
      </c>
      <c r="J297" s="399">
        <v>2</v>
      </c>
      <c r="K297" s="400">
        <v>20</v>
      </c>
      <c r="L297" s="400">
        <v>2</v>
      </c>
      <c r="M297" s="400">
        <v>0</v>
      </c>
      <c r="N297" s="400">
        <v>24</v>
      </c>
      <c r="O297" s="400">
        <v>0</v>
      </c>
      <c r="P297" s="400">
        <v>0</v>
      </c>
      <c r="Q297" s="400">
        <v>0</v>
      </c>
      <c r="R297" s="401">
        <v>0</v>
      </c>
      <c r="S297" s="402">
        <v>5</v>
      </c>
      <c r="T297" s="401">
        <v>0.20833333333333301</v>
      </c>
      <c r="U297" s="402">
        <v>5</v>
      </c>
      <c r="V297" s="403">
        <v>0.20833333333333301</v>
      </c>
      <c r="W297" s="402">
        <v>3</v>
      </c>
      <c r="X297" s="404">
        <v>0</v>
      </c>
      <c r="Y297" s="404">
        <v>0</v>
      </c>
      <c r="Z297" s="404">
        <v>0</v>
      </c>
      <c r="AA297" s="404">
        <v>4700</v>
      </c>
      <c r="AB297" s="404">
        <v>196</v>
      </c>
      <c r="AC297" s="404">
        <v>0</v>
      </c>
      <c r="AD297" s="404">
        <v>-4700</v>
      </c>
    </row>
    <row r="298" spans="1:30" x14ac:dyDescent="0.35">
      <c r="A298" s="396">
        <v>15</v>
      </c>
      <c r="B298" s="396" t="s">
        <v>96</v>
      </c>
      <c r="C298" s="396">
        <v>8</v>
      </c>
      <c r="D298" s="396" t="s">
        <v>13</v>
      </c>
      <c r="E298" s="396" t="s">
        <v>798</v>
      </c>
      <c r="F298" s="396" t="s">
        <v>799</v>
      </c>
      <c r="G298" s="396" t="s">
        <v>96</v>
      </c>
      <c r="H298" s="396" t="s">
        <v>13</v>
      </c>
      <c r="I298" s="399">
        <v>0</v>
      </c>
      <c r="J298" s="399">
        <v>3</v>
      </c>
      <c r="K298" s="400">
        <v>32</v>
      </c>
      <c r="L298" s="400">
        <v>9</v>
      </c>
      <c r="M298" s="400">
        <v>0</v>
      </c>
      <c r="N298" s="400">
        <v>44</v>
      </c>
      <c r="O298" s="400">
        <v>1</v>
      </c>
      <c r="P298" s="400">
        <v>1</v>
      </c>
      <c r="Q298" s="400">
        <v>2</v>
      </c>
      <c r="R298" s="401">
        <v>4.5454545454545497E-2</v>
      </c>
      <c r="S298" s="402">
        <v>5</v>
      </c>
      <c r="T298" s="401">
        <v>0.11363636363636399</v>
      </c>
      <c r="U298" s="402">
        <v>4</v>
      </c>
      <c r="V298" s="403">
        <v>9.0909090909090898E-2</v>
      </c>
      <c r="W298" s="402">
        <v>3</v>
      </c>
      <c r="X298" s="404">
        <v>2662.89</v>
      </c>
      <c r="Y298" s="404">
        <v>4892.16</v>
      </c>
      <c r="Z298" s="404">
        <v>7555.05</v>
      </c>
      <c r="AA298" s="404">
        <v>0</v>
      </c>
      <c r="AB298" s="404">
        <v>0</v>
      </c>
      <c r="AC298" s="404">
        <v>0</v>
      </c>
      <c r="AD298" s="404">
        <v>7555</v>
      </c>
    </row>
    <row r="299" spans="1:30" x14ac:dyDescent="0.35">
      <c r="A299" s="396">
        <v>15</v>
      </c>
      <c r="B299" s="396" t="s">
        <v>96</v>
      </c>
      <c r="C299" s="396">
        <v>9</v>
      </c>
      <c r="D299" s="396" t="s">
        <v>160</v>
      </c>
      <c r="E299" s="396" t="s">
        <v>800</v>
      </c>
      <c r="F299" s="396" t="s">
        <v>801</v>
      </c>
      <c r="G299" s="396" t="s">
        <v>96</v>
      </c>
      <c r="H299" s="396" t="s">
        <v>160</v>
      </c>
      <c r="I299" s="399">
        <v>0</v>
      </c>
      <c r="J299" s="399">
        <v>0</v>
      </c>
      <c r="K299" s="400">
        <v>43</v>
      </c>
      <c r="L299" s="400">
        <v>5</v>
      </c>
      <c r="M299" s="400">
        <v>0</v>
      </c>
      <c r="N299" s="400">
        <v>48</v>
      </c>
      <c r="O299" s="400">
        <v>0</v>
      </c>
      <c r="P299" s="400">
        <v>2</v>
      </c>
      <c r="Q299" s="400">
        <v>2</v>
      </c>
      <c r="R299" s="401">
        <v>4.1666666666666699E-2</v>
      </c>
      <c r="S299" s="402">
        <v>19</v>
      </c>
      <c r="T299" s="401">
        <v>0.39583333333333298</v>
      </c>
      <c r="U299" s="402">
        <v>18</v>
      </c>
      <c r="V299" s="403">
        <v>0.375</v>
      </c>
      <c r="W299" s="402">
        <v>13</v>
      </c>
      <c r="X299" s="404">
        <v>4923.57</v>
      </c>
      <c r="Y299" s="404">
        <v>5385.6</v>
      </c>
      <c r="Z299" s="404">
        <v>10309.17</v>
      </c>
      <c r="AA299" s="404">
        <v>0</v>
      </c>
      <c r="AB299" s="404">
        <v>0</v>
      </c>
      <c r="AC299" s="404">
        <v>0</v>
      </c>
      <c r="AD299" s="404">
        <v>10309</v>
      </c>
    </row>
    <row r="300" spans="1:30" x14ac:dyDescent="0.35">
      <c r="A300" s="396">
        <v>15</v>
      </c>
      <c r="B300" s="396" t="s">
        <v>96</v>
      </c>
      <c r="C300" s="396">
        <v>10</v>
      </c>
      <c r="D300" s="396" t="s">
        <v>202</v>
      </c>
      <c r="E300" s="396" t="s">
        <v>802</v>
      </c>
      <c r="F300" s="396" t="s">
        <v>803</v>
      </c>
      <c r="G300" s="396" t="s">
        <v>96</v>
      </c>
      <c r="H300" s="396" t="s">
        <v>202</v>
      </c>
      <c r="I300" s="399">
        <v>0</v>
      </c>
      <c r="J300" s="399">
        <v>0</v>
      </c>
      <c r="K300" s="400">
        <v>0</v>
      </c>
      <c r="L300" s="400">
        <v>0</v>
      </c>
      <c r="M300" s="400">
        <v>0</v>
      </c>
      <c r="N300" s="400">
        <v>0</v>
      </c>
      <c r="O300" s="400">
        <v>0</v>
      </c>
      <c r="P300" s="400">
        <v>0</v>
      </c>
      <c r="Q300" s="400">
        <v>0</v>
      </c>
      <c r="R300" s="401">
        <v>0</v>
      </c>
      <c r="S300" s="402">
        <v>0</v>
      </c>
      <c r="T300" s="401">
        <v>0</v>
      </c>
      <c r="U300" s="402">
        <v>0</v>
      </c>
      <c r="V300" s="403">
        <v>0</v>
      </c>
      <c r="W300" s="402">
        <v>0</v>
      </c>
      <c r="X300" s="404">
        <v>0</v>
      </c>
      <c r="Y300" s="404">
        <v>0</v>
      </c>
      <c r="Z300" s="404">
        <v>0</v>
      </c>
      <c r="AA300" s="404">
        <v>1000</v>
      </c>
      <c r="AB300" s="404">
        <v>0</v>
      </c>
      <c r="AC300" s="404">
        <v>0</v>
      </c>
      <c r="AD300" s="404">
        <v>-1000</v>
      </c>
    </row>
    <row r="301" spans="1:30" x14ac:dyDescent="0.35">
      <c r="A301" s="396">
        <v>15</v>
      </c>
      <c r="B301" s="396" t="s">
        <v>96</v>
      </c>
      <c r="C301" s="396">
        <v>11</v>
      </c>
      <c r="D301" s="396" t="s">
        <v>506</v>
      </c>
      <c r="E301" s="396" t="s">
        <v>804</v>
      </c>
      <c r="F301" s="396" t="s">
        <v>805</v>
      </c>
      <c r="G301" s="396" t="s">
        <v>96</v>
      </c>
      <c r="H301" s="396" t="s">
        <v>506</v>
      </c>
      <c r="I301" s="399">
        <v>0</v>
      </c>
      <c r="J301" s="399">
        <v>0</v>
      </c>
      <c r="K301" s="400">
        <v>0</v>
      </c>
      <c r="L301" s="400">
        <v>0</v>
      </c>
      <c r="M301" s="400">
        <v>0</v>
      </c>
      <c r="N301" s="400">
        <v>0</v>
      </c>
      <c r="O301" s="400">
        <v>0</v>
      </c>
      <c r="P301" s="400">
        <v>0</v>
      </c>
      <c r="Q301" s="400">
        <v>0</v>
      </c>
      <c r="R301" s="401">
        <v>0</v>
      </c>
      <c r="S301" s="402">
        <v>0</v>
      </c>
      <c r="T301" s="401">
        <v>0</v>
      </c>
      <c r="U301" s="402">
        <v>0</v>
      </c>
      <c r="V301" s="403">
        <v>0</v>
      </c>
      <c r="W301" s="402">
        <v>0</v>
      </c>
      <c r="X301" s="404">
        <v>0</v>
      </c>
      <c r="Y301" s="404">
        <v>0</v>
      </c>
      <c r="Z301" s="404">
        <v>0</v>
      </c>
      <c r="AA301" s="404">
        <v>19</v>
      </c>
      <c r="AB301" s="404">
        <v>0</v>
      </c>
      <c r="AC301" s="404">
        <v>0</v>
      </c>
      <c r="AD301" s="404">
        <v>-19</v>
      </c>
    </row>
    <row r="302" spans="1:30" x14ac:dyDescent="0.35">
      <c r="A302" s="396">
        <v>15</v>
      </c>
      <c r="B302" s="396" t="s">
        <v>96</v>
      </c>
      <c r="C302" s="396">
        <v>12</v>
      </c>
      <c r="D302" s="396" t="s">
        <v>153</v>
      </c>
      <c r="E302" s="396" t="s">
        <v>806</v>
      </c>
      <c r="F302" s="396" t="s">
        <v>807</v>
      </c>
      <c r="G302" s="396" t="s">
        <v>96</v>
      </c>
      <c r="H302" s="396" t="s">
        <v>153</v>
      </c>
      <c r="I302" s="399">
        <v>74</v>
      </c>
      <c r="J302" s="399">
        <v>82</v>
      </c>
      <c r="K302" s="400">
        <v>96</v>
      </c>
      <c r="L302" s="400">
        <v>48</v>
      </c>
      <c r="M302" s="400">
        <v>0</v>
      </c>
      <c r="N302" s="400">
        <v>300</v>
      </c>
      <c r="O302" s="400">
        <v>23</v>
      </c>
      <c r="P302" s="400">
        <v>20</v>
      </c>
      <c r="Q302" s="400">
        <v>43</v>
      </c>
      <c r="R302" s="401">
        <v>0.14333333333333301</v>
      </c>
      <c r="S302" s="402">
        <v>128</v>
      </c>
      <c r="T302" s="401">
        <v>0.42666666666666703</v>
      </c>
      <c r="U302" s="402">
        <v>126</v>
      </c>
      <c r="V302" s="403">
        <v>0.42</v>
      </c>
      <c r="W302" s="402">
        <v>107</v>
      </c>
      <c r="X302" s="404">
        <v>-65519.44</v>
      </c>
      <c r="Y302" s="404">
        <v>98896.31</v>
      </c>
      <c r="Z302" s="404">
        <v>33376.870000000003</v>
      </c>
      <c r="AA302" s="404">
        <v>2998</v>
      </c>
      <c r="AB302" s="404">
        <v>10</v>
      </c>
      <c r="AC302" s="404">
        <v>70</v>
      </c>
      <c r="AD302" s="404">
        <v>30379</v>
      </c>
    </row>
    <row r="303" spans="1:30" x14ac:dyDescent="0.35">
      <c r="A303" s="396">
        <v>15</v>
      </c>
      <c r="B303" s="396" t="s">
        <v>96</v>
      </c>
      <c r="C303" s="396">
        <v>13</v>
      </c>
      <c r="D303" s="396" t="s">
        <v>144</v>
      </c>
      <c r="E303" s="396" t="s">
        <v>808</v>
      </c>
      <c r="F303" s="396" t="s">
        <v>809</v>
      </c>
      <c r="G303" s="396" t="s">
        <v>96</v>
      </c>
      <c r="H303" s="396" t="s">
        <v>144</v>
      </c>
      <c r="I303" s="399">
        <v>58</v>
      </c>
      <c r="J303" s="399">
        <v>11</v>
      </c>
      <c r="K303" s="400">
        <v>0</v>
      </c>
      <c r="L303" s="400">
        <v>2</v>
      </c>
      <c r="M303" s="400">
        <v>23</v>
      </c>
      <c r="N303" s="400">
        <v>94</v>
      </c>
      <c r="O303" s="400">
        <v>16</v>
      </c>
      <c r="P303" s="400">
        <v>4</v>
      </c>
      <c r="Q303" s="400">
        <v>20</v>
      </c>
      <c r="R303" s="401">
        <v>0.21276595744680901</v>
      </c>
      <c r="S303" s="402">
        <v>55</v>
      </c>
      <c r="T303" s="401">
        <v>0.58510638297872297</v>
      </c>
      <c r="U303" s="402">
        <v>53</v>
      </c>
      <c r="V303" s="403">
        <v>0.56382978723404298</v>
      </c>
      <c r="W303" s="402">
        <v>44</v>
      </c>
      <c r="X303" s="404">
        <v>-63981.78</v>
      </c>
      <c r="Y303" s="404">
        <v>37307.730000000003</v>
      </c>
      <c r="Z303" s="404">
        <v>-26674.05</v>
      </c>
      <c r="AA303" s="404">
        <v>0</v>
      </c>
      <c r="AB303" s="404">
        <v>0</v>
      </c>
      <c r="AC303" s="404">
        <v>0</v>
      </c>
      <c r="AD303" s="404">
        <v>-26674</v>
      </c>
    </row>
    <row r="304" spans="1:30" x14ac:dyDescent="0.35">
      <c r="A304" s="396">
        <v>15</v>
      </c>
      <c r="B304" s="396" t="s">
        <v>96</v>
      </c>
      <c r="C304" s="396">
        <v>14</v>
      </c>
      <c r="D304" s="396" t="s">
        <v>513</v>
      </c>
      <c r="E304" s="396" t="s">
        <v>810</v>
      </c>
      <c r="F304" s="396" t="s">
        <v>811</v>
      </c>
      <c r="G304" s="396" t="s">
        <v>96</v>
      </c>
      <c r="H304" s="396" t="s">
        <v>513</v>
      </c>
      <c r="I304" s="399">
        <v>30</v>
      </c>
      <c r="J304" s="399">
        <v>0</v>
      </c>
      <c r="K304" s="400">
        <v>0</v>
      </c>
      <c r="L304" s="400">
        <v>0</v>
      </c>
      <c r="M304" s="400">
        <v>0</v>
      </c>
      <c r="N304" s="400">
        <v>30</v>
      </c>
      <c r="O304" s="400">
        <v>5</v>
      </c>
      <c r="P304" s="400">
        <v>1</v>
      </c>
      <c r="Q304" s="400">
        <v>6</v>
      </c>
      <c r="R304" s="401">
        <v>0.2</v>
      </c>
      <c r="S304" s="402">
        <v>6</v>
      </c>
      <c r="T304" s="401">
        <v>0.2</v>
      </c>
      <c r="U304" s="402">
        <v>6</v>
      </c>
      <c r="V304" s="403">
        <v>0.2</v>
      </c>
      <c r="W304" s="402">
        <v>5</v>
      </c>
      <c r="X304" s="404">
        <v>-15120.59</v>
      </c>
      <c r="Y304" s="404">
        <v>17213.05</v>
      </c>
      <c r="Z304" s="404">
        <v>2092.46</v>
      </c>
      <c r="AA304" s="404">
        <v>0</v>
      </c>
      <c r="AB304" s="404">
        <v>0</v>
      </c>
      <c r="AC304" s="404">
        <v>0</v>
      </c>
      <c r="AD304" s="404">
        <v>2092</v>
      </c>
    </row>
    <row r="305" spans="1:30" x14ac:dyDescent="0.35">
      <c r="A305" s="396">
        <v>15</v>
      </c>
      <c r="B305" s="396" t="s">
        <v>96</v>
      </c>
      <c r="C305" s="396">
        <v>15</v>
      </c>
      <c r="D305" s="396" t="s">
        <v>414</v>
      </c>
      <c r="E305" s="396" t="s">
        <v>812</v>
      </c>
      <c r="F305" s="396" t="s">
        <v>813</v>
      </c>
      <c r="G305" s="396" t="s">
        <v>96</v>
      </c>
      <c r="H305" s="396" t="s">
        <v>414</v>
      </c>
      <c r="I305" s="399">
        <v>0</v>
      </c>
      <c r="J305" s="399">
        <v>1</v>
      </c>
      <c r="K305" s="400">
        <v>0</v>
      </c>
      <c r="L305" s="400">
        <v>5</v>
      </c>
      <c r="M305" s="400">
        <v>0</v>
      </c>
      <c r="N305" s="400">
        <v>6</v>
      </c>
      <c r="O305" s="400">
        <v>0</v>
      </c>
      <c r="P305" s="400">
        <v>0</v>
      </c>
      <c r="Q305" s="400">
        <v>0</v>
      </c>
      <c r="R305" s="401">
        <v>0</v>
      </c>
      <c r="S305" s="402">
        <v>1</v>
      </c>
      <c r="T305" s="401">
        <v>0.16666666666666699</v>
      </c>
      <c r="U305" s="402">
        <v>0</v>
      </c>
      <c r="V305" s="403">
        <v>0</v>
      </c>
      <c r="W305" s="402">
        <v>1</v>
      </c>
      <c r="X305" s="404">
        <v>0</v>
      </c>
      <c r="Y305" s="404">
        <v>0</v>
      </c>
      <c r="Z305" s="404">
        <v>0</v>
      </c>
      <c r="AA305" s="404">
        <v>0</v>
      </c>
      <c r="AB305" s="404">
        <v>0</v>
      </c>
      <c r="AC305" s="404">
        <v>0</v>
      </c>
      <c r="AD305" s="404">
        <v>0</v>
      </c>
    </row>
    <row r="306" spans="1:30" x14ac:dyDescent="0.35">
      <c r="A306" s="396">
        <v>15</v>
      </c>
      <c r="B306" s="396" t="s">
        <v>96</v>
      </c>
      <c r="C306" s="396">
        <v>16</v>
      </c>
      <c r="D306" s="396" t="s">
        <v>427</v>
      </c>
      <c r="E306" s="396" t="s">
        <v>814</v>
      </c>
      <c r="F306" s="396" t="s">
        <v>815</v>
      </c>
      <c r="G306" s="396" t="s">
        <v>96</v>
      </c>
      <c r="H306" s="396" t="s">
        <v>427</v>
      </c>
      <c r="I306" s="399">
        <v>4</v>
      </c>
      <c r="J306" s="399">
        <v>0</v>
      </c>
      <c r="K306" s="400">
        <v>77</v>
      </c>
      <c r="L306" s="400">
        <v>11</v>
      </c>
      <c r="M306" s="400">
        <v>0</v>
      </c>
      <c r="N306" s="400">
        <v>92</v>
      </c>
      <c r="O306" s="400">
        <v>4</v>
      </c>
      <c r="P306" s="400">
        <v>2</v>
      </c>
      <c r="Q306" s="400">
        <v>6</v>
      </c>
      <c r="R306" s="401">
        <v>6.5217391304347797E-2</v>
      </c>
      <c r="S306" s="402">
        <v>25</v>
      </c>
      <c r="T306" s="401">
        <v>0.27173913043478298</v>
      </c>
      <c r="U306" s="402">
        <v>24</v>
      </c>
      <c r="V306" s="403">
        <v>0.26086956521739102</v>
      </c>
      <c r="W306" s="402">
        <v>20</v>
      </c>
      <c r="X306" s="404">
        <v>-17498.689999999999</v>
      </c>
      <c r="Y306" s="404">
        <v>12611.67</v>
      </c>
      <c r="Z306" s="404">
        <v>-4887.0200000000004</v>
      </c>
      <c r="AA306" s="404">
        <v>0</v>
      </c>
      <c r="AB306" s="404">
        <v>0</v>
      </c>
      <c r="AC306" s="404">
        <v>0</v>
      </c>
      <c r="AD306" s="404">
        <v>-4887</v>
      </c>
    </row>
    <row r="307" spans="1:30" x14ac:dyDescent="0.35">
      <c r="A307" s="396">
        <v>15</v>
      </c>
      <c r="B307" s="396" t="s">
        <v>96</v>
      </c>
      <c r="C307" s="396">
        <v>17</v>
      </c>
      <c r="D307" s="396" t="s">
        <v>580</v>
      </c>
      <c r="E307" s="396" t="s">
        <v>816</v>
      </c>
      <c r="F307" s="396" t="s">
        <v>817</v>
      </c>
      <c r="G307" s="396" t="s">
        <v>96</v>
      </c>
      <c r="H307" s="396" t="s">
        <v>580</v>
      </c>
      <c r="I307" s="399">
        <v>23</v>
      </c>
      <c r="J307" s="399">
        <v>1</v>
      </c>
      <c r="K307" s="400">
        <v>0</v>
      </c>
      <c r="L307" s="400">
        <v>0</v>
      </c>
      <c r="M307" s="400">
        <v>0</v>
      </c>
      <c r="N307" s="400">
        <v>24</v>
      </c>
      <c r="O307" s="400">
        <v>3</v>
      </c>
      <c r="P307" s="400">
        <v>0</v>
      </c>
      <c r="Q307" s="400">
        <v>3</v>
      </c>
      <c r="R307" s="401">
        <v>0.125</v>
      </c>
      <c r="S307" s="402">
        <v>4</v>
      </c>
      <c r="T307" s="401">
        <v>0.16666666666666699</v>
      </c>
      <c r="U307" s="402">
        <v>4</v>
      </c>
      <c r="V307" s="403">
        <v>0.16666666666666699</v>
      </c>
      <c r="W307" s="402">
        <v>3</v>
      </c>
      <c r="X307" s="404">
        <v>-5007.79</v>
      </c>
      <c r="Y307" s="404">
        <v>5358.91</v>
      </c>
      <c r="Z307" s="404">
        <v>351.12</v>
      </c>
      <c r="AA307" s="404">
        <v>0</v>
      </c>
      <c r="AB307" s="404">
        <v>0</v>
      </c>
      <c r="AC307" s="404">
        <v>0</v>
      </c>
      <c r="AD307" s="404">
        <v>351</v>
      </c>
    </row>
    <row r="308" spans="1:30" x14ac:dyDescent="0.35">
      <c r="A308" s="396">
        <v>15</v>
      </c>
      <c r="B308" s="396" t="s">
        <v>96</v>
      </c>
      <c r="C308" s="396">
        <v>18</v>
      </c>
      <c r="D308" s="396" t="s">
        <v>518</v>
      </c>
      <c r="E308" s="396" t="s">
        <v>818</v>
      </c>
      <c r="F308" s="396" t="s">
        <v>819</v>
      </c>
      <c r="G308" s="396" t="s">
        <v>96</v>
      </c>
      <c r="H308" s="396" t="s">
        <v>518</v>
      </c>
      <c r="I308" s="399">
        <v>0</v>
      </c>
      <c r="J308" s="399">
        <v>0</v>
      </c>
      <c r="K308" s="400">
        <v>3</v>
      </c>
      <c r="L308" s="400">
        <v>4</v>
      </c>
      <c r="M308" s="400">
        <v>0</v>
      </c>
      <c r="N308" s="400">
        <v>7</v>
      </c>
      <c r="O308" s="400">
        <v>0</v>
      </c>
      <c r="P308" s="400">
        <v>0</v>
      </c>
      <c r="Q308" s="400">
        <v>0</v>
      </c>
      <c r="R308" s="401">
        <v>0</v>
      </c>
      <c r="S308" s="402">
        <v>2</v>
      </c>
      <c r="T308" s="401">
        <v>0.28571428571428598</v>
      </c>
      <c r="U308" s="402">
        <v>2</v>
      </c>
      <c r="V308" s="403">
        <v>0.28571428571428598</v>
      </c>
      <c r="W308" s="402">
        <v>0</v>
      </c>
      <c r="X308" s="404">
        <v>0</v>
      </c>
      <c r="Y308" s="404">
        <v>0</v>
      </c>
      <c r="Z308" s="404">
        <v>0</v>
      </c>
      <c r="AA308" s="404">
        <v>0</v>
      </c>
      <c r="AB308" s="404">
        <v>0</v>
      </c>
      <c r="AC308" s="404">
        <v>0</v>
      </c>
      <c r="AD308" s="404">
        <v>0</v>
      </c>
    </row>
    <row r="309" spans="1:30" x14ac:dyDescent="0.35">
      <c r="A309" s="396">
        <v>15</v>
      </c>
      <c r="B309" s="396" t="s">
        <v>96</v>
      </c>
      <c r="C309" s="396">
        <v>19</v>
      </c>
      <c r="D309" s="396" t="s">
        <v>261</v>
      </c>
      <c r="E309" s="396" t="s">
        <v>820</v>
      </c>
      <c r="F309" s="396" t="s">
        <v>821</v>
      </c>
      <c r="G309" s="396" t="s">
        <v>96</v>
      </c>
      <c r="H309" s="396" t="s">
        <v>261</v>
      </c>
      <c r="I309" s="399">
        <v>60</v>
      </c>
      <c r="J309" s="399">
        <v>78</v>
      </c>
      <c r="K309" s="400">
        <v>0</v>
      </c>
      <c r="L309" s="400">
        <v>42</v>
      </c>
      <c r="M309" s="400">
        <v>0</v>
      </c>
      <c r="N309" s="400">
        <v>180</v>
      </c>
      <c r="O309" s="400">
        <v>8</v>
      </c>
      <c r="P309" s="400">
        <v>2</v>
      </c>
      <c r="Q309" s="400">
        <v>10</v>
      </c>
      <c r="R309" s="401">
        <v>5.5555555555555601E-2</v>
      </c>
      <c r="S309" s="402">
        <v>43</v>
      </c>
      <c r="T309" s="401">
        <v>0.23888888888888901</v>
      </c>
      <c r="U309" s="402">
        <v>42</v>
      </c>
      <c r="V309" s="403">
        <v>0.233333333333333</v>
      </c>
      <c r="W309" s="402">
        <v>31</v>
      </c>
      <c r="X309" s="404">
        <v>-39257.54</v>
      </c>
      <c r="Y309" s="404">
        <v>27113.82</v>
      </c>
      <c r="Z309" s="404">
        <v>-12143.72</v>
      </c>
      <c r="AA309" s="404">
        <v>16501</v>
      </c>
      <c r="AB309" s="404">
        <v>92</v>
      </c>
      <c r="AC309" s="404">
        <v>1650</v>
      </c>
      <c r="AD309" s="404">
        <v>-28645</v>
      </c>
    </row>
    <row r="310" spans="1:30" x14ac:dyDescent="0.35">
      <c r="A310" s="396">
        <v>15</v>
      </c>
      <c r="B310" s="396" t="s">
        <v>96</v>
      </c>
      <c r="C310" s="396">
        <v>20</v>
      </c>
      <c r="D310" s="396" t="s">
        <v>147</v>
      </c>
      <c r="E310" s="396" t="s">
        <v>822</v>
      </c>
      <c r="F310" s="396" t="s">
        <v>823</v>
      </c>
      <c r="G310" s="396" t="s">
        <v>96</v>
      </c>
      <c r="H310" s="396" t="s">
        <v>147</v>
      </c>
      <c r="I310" s="399">
        <v>0</v>
      </c>
      <c r="J310" s="399">
        <v>0</v>
      </c>
      <c r="K310" s="400">
        <v>0</v>
      </c>
      <c r="L310" s="400">
        <v>0</v>
      </c>
      <c r="M310" s="400">
        <v>0</v>
      </c>
      <c r="N310" s="400">
        <v>0</v>
      </c>
      <c r="O310" s="400">
        <v>0</v>
      </c>
      <c r="P310" s="400">
        <v>0</v>
      </c>
      <c r="Q310" s="400">
        <v>0</v>
      </c>
      <c r="R310" s="401">
        <v>0</v>
      </c>
      <c r="S310" s="402">
        <v>0</v>
      </c>
      <c r="T310" s="401">
        <v>0</v>
      </c>
      <c r="U310" s="402">
        <v>0</v>
      </c>
      <c r="V310" s="403">
        <v>0</v>
      </c>
      <c r="W310" s="402">
        <v>0</v>
      </c>
      <c r="X310" s="404">
        <v>0</v>
      </c>
      <c r="Y310" s="404">
        <v>0</v>
      </c>
      <c r="Z310" s="404">
        <v>0</v>
      </c>
      <c r="AA310" s="404">
        <v>5000</v>
      </c>
      <c r="AB310" s="404">
        <v>0</v>
      </c>
      <c r="AC310" s="404">
        <v>0</v>
      </c>
      <c r="AD310" s="404">
        <v>-5000</v>
      </c>
    </row>
    <row r="311" spans="1:30" x14ac:dyDescent="0.35">
      <c r="A311" s="396">
        <v>15</v>
      </c>
      <c r="B311" s="396" t="s">
        <v>96</v>
      </c>
      <c r="C311" s="396">
        <v>21</v>
      </c>
      <c r="D311" s="396" t="s">
        <v>244</v>
      </c>
      <c r="E311" s="396" t="s">
        <v>824</v>
      </c>
      <c r="F311" s="396" t="s">
        <v>825</v>
      </c>
      <c r="G311" s="396" t="s">
        <v>96</v>
      </c>
      <c r="H311" s="396" t="s">
        <v>244</v>
      </c>
      <c r="I311" s="399">
        <v>0</v>
      </c>
      <c r="J311" s="399">
        <v>0</v>
      </c>
      <c r="K311" s="400">
        <v>13</v>
      </c>
      <c r="L311" s="400">
        <v>9</v>
      </c>
      <c r="M311" s="400">
        <v>0</v>
      </c>
      <c r="N311" s="400">
        <v>22</v>
      </c>
      <c r="O311" s="400">
        <v>0</v>
      </c>
      <c r="P311" s="400">
        <v>0</v>
      </c>
      <c r="Q311" s="400">
        <v>0</v>
      </c>
      <c r="R311" s="401">
        <v>0</v>
      </c>
      <c r="S311" s="402">
        <v>1</v>
      </c>
      <c r="T311" s="401">
        <v>4.5454545454545497E-2</v>
      </c>
      <c r="U311" s="402">
        <v>1</v>
      </c>
      <c r="V311" s="403">
        <v>4.5454545454545497E-2</v>
      </c>
      <c r="W311" s="402">
        <v>0</v>
      </c>
      <c r="X311" s="404">
        <v>0</v>
      </c>
      <c r="Y311" s="404">
        <v>0</v>
      </c>
      <c r="Z311" s="404">
        <v>0</v>
      </c>
      <c r="AA311" s="404">
        <v>0</v>
      </c>
      <c r="AB311" s="404">
        <v>0</v>
      </c>
      <c r="AC311" s="404">
        <v>0</v>
      </c>
      <c r="AD311" s="404">
        <v>0</v>
      </c>
    </row>
    <row r="312" spans="1:30" x14ac:dyDescent="0.35">
      <c r="A312" s="396">
        <v>15</v>
      </c>
      <c r="B312" s="396" t="s">
        <v>96</v>
      </c>
      <c r="C312" s="396">
        <v>22</v>
      </c>
      <c r="D312" s="396" t="s">
        <v>328</v>
      </c>
      <c r="E312" s="396" t="s">
        <v>826</v>
      </c>
      <c r="F312" s="396" t="s">
        <v>827</v>
      </c>
      <c r="G312" s="396" t="s">
        <v>96</v>
      </c>
      <c r="H312" s="396" t="s">
        <v>328</v>
      </c>
      <c r="I312" s="399">
        <v>0</v>
      </c>
      <c r="J312" s="399">
        <v>0</v>
      </c>
      <c r="K312" s="400">
        <v>0</v>
      </c>
      <c r="L312" s="400">
        <v>36</v>
      </c>
      <c r="M312" s="400">
        <v>0</v>
      </c>
      <c r="N312" s="400">
        <v>36</v>
      </c>
      <c r="O312" s="400">
        <v>0</v>
      </c>
      <c r="P312" s="400">
        <v>0</v>
      </c>
      <c r="Q312" s="400">
        <v>0</v>
      </c>
      <c r="R312" s="401">
        <v>0</v>
      </c>
      <c r="S312" s="402">
        <v>0</v>
      </c>
      <c r="T312" s="401">
        <v>0</v>
      </c>
      <c r="U312" s="402">
        <v>0</v>
      </c>
      <c r="V312" s="403">
        <v>0</v>
      </c>
      <c r="W312" s="402">
        <v>0</v>
      </c>
      <c r="X312" s="404">
        <v>0</v>
      </c>
      <c r="Y312" s="404">
        <v>0</v>
      </c>
      <c r="Z312" s="404">
        <v>0</v>
      </c>
      <c r="AA312" s="404">
        <v>0</v>
      </c>
      <c r="AB312" s="404">
        <v>0</v>
      </c>
      <c r="AC312" s="404">
        <v>0</v>
      </c>
      <c r="AD312" s="404">
        <v>0</v>
      </c>
    </row>
    <row r="313" spans="1:30" x14ac:dyDescent="0.35">
      <c r="A313" s="396">
        <v>15</v>
      </c>
      <c r="B313" s="396" t="s">
        <v>96</v>
      </c>
      <c r="C313" s="396">
        <v>23</v>
      </c>
      <c r="D313" s="396" t="s">
        <v>168</v>
      </c>
      <c r="E313" s="396" t="s">
        <v>828</v>
      </c>
      <c r="F313" s="396" t="s">
        <v>829</v>
      </c>
      <c r="G313" s="396" t="s">
        <v>96</v>
      </c>
      <c r="H313" s="396" t="s">
        <v>168</v>
      </c>
      <c r="I313" s="399">
        <v>7</v>
      </c>
      <c r="J313" s="399">
        <v>8</v>
      </c>
      <c r="K313" s="400">
        <v>49</v>
      </c>
      <c r="L313" s="400">
        <v>137</v>
      </c>
      <c r="M313" s="400">
        <v>1</v>
      </c>
      <c r="N313" s="400">
        <v>202</v>
      </c>
      <c r="O313" s="400">
        <v>11</v>
      </c>
      <c r="P313" s="400">
        <v>3</v>
      </c>
      <c r="Q313" s="400">
        <v>14</v>
      </c>
      <c r="R313" s="401">
        <v>6.9306930693069299E-2</v>
      </c>
      <c r="S313" s="402">
        <v>67</v>
      </c>
      <c r="T313" s="401">
        <v>0.33168316831683198</v>
      </c>
      <c r="U313" s="402">
        <v>68</v>
      </c>
      <c r="V313" s="403">
        <v>0.33663366336633699</v>
      </c>
      <c r="W313" s="402">
        <v>37</v>
      </c>
      <c r="X313" s="404">
        <v>-25127.75</v>
      </c>
      <c r="Y313" s="404">
        <v>40456.78</v>
      </c>
      <c r="Z313" s="404">
        <v>15329.03</v>
      </c>
      <c r="AA313" s="404">
        <v>0</v>
      </c>
      <c r="AB313" s="404">
        <v>0</v>
      </c>
      <c r="AC313" s="404">
        <v>0</v>
      </c>
      <c r="AD313" s="404">
        <v>15329</v>
      </c>
    </row>
    <row r="314" spans="1:30" x14ac:dyDescent="0.35">
      <c r="A314" s="396">
        <v>15</v>
      </c>
      <c r="B314" s="396" t="s">
        <v>96</v>
      </c>
      <c r="C314" s="396">
        <v>24</v>
      </c>
      <c r="D314" s="396" t="s">
        <v>527</v>
      </c>
      <c r="E314" s="396" t="s">
        <v>830</v>
      </c>
      <c r="F314" s="396" t="s">
        <v>831</v>
      </c>
      <c r="G314" s="396" t="s">
        <v>96</v>
      </c>
      <c r="H314" s="396" t="s">
        <v>527</v>
      </c>
      <c r="I314" s="399">
        <v>0</v>
      </c>
      <c r="J314" s="399">
        <v>0</v>
      </c>
      <c r="K314" s="400">
        <v>1</v>
      </c>
      <c r="L314" s="400">
        <v>1</v>
      </c>
      <c r="M314" s="400">
        <v>0</v>
      </c>
      <c r="N314" s="400">
        <v>2</v>
      </c>
      <c r="O314" s="400">
        <v>0</v>
      </c>
      <c r="P314" s="400">
        <v>0</v>
      </c>
      <c r="Q314" s="400">
        <v>0</v>
      </c>
      <c r="R314" s="401">
        <v>0</v>
      </c>
      <c r="S314" s="402">
        <v>7</v>
      </c>
      <c r="T314" s="401">
        <v>3.5</v>
      </c>
      <c r="U314" s="402">
        <v>8</v>
      </c>
      <c r="V314" s="403">
        <v>4</v>
      </c>
      <c r="W314" s="402">
        <v>7</v>
      </c>
      <c r="X314" s="404">
        <v>0</v>
      </c>
      <c r="Y314" s="404">
        <v>0</v>
      </c>
      <c r="Z314" s="404">
        <v>0</v>
      </c>
      <c r="AA314" s="404">
        <v>0</v>
      </c>
      <c r="AB314" s="404">
        <v>0</v>
      </c>
      <c r="AC314" s="404">
        <v>0</v>
      </c>
      <c r="AD314" s="404">
        <v>0</v>
      </c>
    </row>
    <row r="315" spans="1:30" x14ac:dyDescent="0.35">
      <c r="A315" s="396">
        <v>15</v>
      </c>
      <c r="B315" s="396" t="s">
        <v>96</v>
      </c>
      <c r="C315" s="396">
        <v>25</v>
      </c>
      <c r="D315" s="396" t="s">
        <v>53</v>
      </c>
      <c r="E315" s="396" t="s">
        <v>832</v>
      </c>
      <c r="F315" s="396" t="s">
        <v>833</v>
      </c>
      <c r="G315" s="396" t="s">
        <v>96</v>
      </c>
      <c r="H315" s="396" t="s">
        <v>53</v>
      </c>
      <c r="I315" s="399">
        <v>0</v>
      </c>
      <c r="J315" s="399">
        <v>0</v>
      </c>
      <c r="K315" s="400">
        <v>0</v>
      </c>
      <c r="L315" s="400">
        <v>9</v>
      </c>
      <c r="M315" s="400">
        <v>0</v>
      </c>
      <c r="N315" s="400">
        <v>9</v>
      </c>
      <c r="O315" s="400">
        <v>0</v>
      </c>
      <c r="P315" s="400">
        <v>0</v>
      </c>
      <c r="Q315" s="400">
        <v>0</v>
      </c>
      <c r="R315" s="401">
        <v>0</v>
      </c>
      <c r="S315" s="402">
        <v>1</v>
      </c>
      <c r="T315" s="401">
        <v>0.11111111111111099</v>
      </c>
      <c r="U315" s="402">
        <v>1</v>
      </c>
      <c r="V315" s="403">
        <v>0.11111111111111099</v>
      </c>
      <c r="W315" s="402">
        <v>0</v>
      </c>
      <c r="X315" s="404">
        <v>0</v>
      </c>
      <c r="Y315" s="404">
        <v>0</v>
      </c>
      <c r="Z315" s="404">
        <v>0</v>
      </c>
      <c r="AA315" s="404">
        <v>0</v>
      </c>
      <c r="AB315" s="404">
        <v>0</v>
      </c>
      <c r="AC315" s="404">
        <v>0</v>
      </c>
      <c r="AD315" s="404">
        <v>0</v>
      </c>
    </row>
    <row r="316" spans="1:30" x14ac:dyDescent="0.35">
      <c r="A316" s="396">
        <v>15</v>
      </c>
      <c r="B316" s="396" t="s">
        <v>96</v>
      </c>
      <c r="C316" s="396">
        <v>26</v>
      </c>
      <c r="D316" s="396" t="s">
        <v>716</v>
      </c>
      <c r="E316" s="396" t="s">
        <v>834</v>
      </c>
      <c r="F316" s="396" t="s">
        <v>835</v>
      </c>
      <c r="G316" s="396" t="s">
        <v>96</v>
      </c>
      <c r="H316" s="396" t="s">
        <v>716</v>
      </c>
      <c r="I316" s="399">
        <v>0</v>
      </c>
      <c r="J316" s="399">
        <v>0</v>
      </c>
      <c r="K316" s="400">
        <v>0</v>
      </c>
      <c r="L316" s="400">
        <v>2</v>
      </c>
      <c r="M316" s="400">
        <v>0</v>
      </c>
      <c r="N316" s="400">
        <v>2</v>
      </c>
      <c r="O316" s="400">
        <v>0</v>
      </c>
      <c r="P316" s="400">
        <v>0</v>
      </c>
      <c r="Q316" s="400">
        <v>0</v>
      </c>
      <c r="R316" s="401">
        <v>0</v>
      </c>
      <c r="S316" s="402">
        <v>0</v>
      </c>
      <c r="T316" s="401">
        <v>0</v>
      </c>
      <c r="U316" s="402">
        <v>0</v>
      </c>
      <c r="V316" s="403">
        <v>0</v>
      </c>
      <c r="W316" s="402">
        <v>0</v>
      </c>
      <c r="X316" s="404">
        <v>0</v>
      </c>
      <c r="Y316" s="404">
        <v>0</v>
      </c>
      <c r="Z316" s="404">
        <v>0</v>
      </c>
      <c r="AA316" s="404">
        <v>0</v>
      </c>
      <c r="AB316" s="404">
        <v>0</v>
      </c>
      <c r="AC316" s="404">
        <v>0</v>
      </c>
      <c r="AD316" s="404">
        <v>0</v>
      </c>
    </row>
    <row r="317" spans="1:30" x14ac:dyDescent="0.35">
      <c r="A317" s="396">
        <v>15</v>
      </c>
      <c r="B317" s="396" t="s">
        <v>96</v>
      </c>
      <c r="C317" s="396">
        <v>27</v>
      </c>
      <c r="D317" s="396" t="s">
        <v>600</v>
      </c>
      <c r="E317" s="396" t="s">
        <v>836</v>
      </c>
      <c r="F317" s="396" t="s">
        <v>837</v>
      </c>
      <c r="G317" s="396" t="s">
        <v>96</v>
      </c>
      <c r="H317" s="396" t="s">
        <v>600</v>
      </c>
      <c r="I317" s="399">
        <v>0</v>
      </c>
      <c r="J317" s="399">
        <v>0</v>
      </c>
      <c r="K317" s="400">
        <v>0</v>
      </c>
      <c r="L317" s="400">
        <v>0</v>
      </c>
      <c r="M317" s="400">
        <v>69</v>
      </c>
      <c r="N317" s="400">
        <v>69</v>
      </c>
      <c r="O317" s="400">
        <v>1</v>
      </c>
      <c r="P317" s="400">
        <v>1</v>
      </c>
      <c r="Q317" s="400">
        <v>2</v>
      </c>
      <c r="R317" s="401">
        <v>2.8985507246376802E-2</v>
      </c>
      <c r="S317" s="402">
        <v>15</v>
      </c>
      <c r="T317" s="401">
        <v>0.217391304347826</v>
      </c>
      <c r="U317" s="402">
        <v>15</v>
      </c>
      <c r="V317" s="403">
        <v>0.217391304347826</v>
      </c>
      <c r="W317" s="402">
        <v>11</v>
      </c>
      <c r="X317" s="404">
        <v>1845</v>
      </c>
      <c r="Y317" s="404">
        <v>5932.04</v>
      </c>
      <c r="Z317" s="404">
        <v>7777.04</v>
      </c>
      <c r="AA317" s="404">
        <v>0</v>
      </c>
      <c r="AB317" s="404">
        <v>0</v>
      </c>
      <c r="AC317" s="404">
        <v>0</v>
      </c>
      <c r="AD317" s="404">
        <v>7777</v>
      </c>
    </row>
    <row r="318" spans="1:30" x14ac:dyDescent="0.35">
      <c r="A318" s="396">
        <v>15</v>
      </c>
      <c r="B318" s="396" t="s">
        <v>96</v>
      </c>
      <c r="C318" s="396">
        <v>28</v>
      </c>
      <c r="D318" s="396" t="s">
        <v>138</v>
      </c>
      <c r="E318" s="396" t="s">
        <v>838</v>
      </c>
      <c r="F318" s="396" t="s">
        <v>839</v>
      </c>
      <c r="G318" s="396" t="s">
        <v>96</v>
      </c>
      <c r="H318" s="396" t="s">
        <v>138</v>
      </c>
      <c r="I318" s="399">
        <v>0</v>
      </c>
      <c r="J318" s="399">
        <v>0</v>
      </c>
      <c r="K318" s="400">
        <v>0</v>
      </c>
      <c r="L318" s="400">
        <v>0</v>
      </c>
      <c r="M318" s="400">
        <v>188</v>
      </c>
      <c r="N318" s="400">
        <v>188</v>
      </c>
      <c r="O318" s="400">
        <v>30</v>
      </c>
      <c r="P318" s="400">
        <v>10</v>
      </c>
      <c r="Q318" s="400">
        <v>40</v>
      </c>
      <c r="R318" s="401">
        <v>0.21276595744680901</v>
      </c>
      <c r="S318" s="402">
        <v>81</v>
      </c>
      <c r="T318" s="401">
        <v>0.430851063829787</v>
      </c>
      <c r="U318" s="402">
        <v>82</v>
      </c>
      <c r="V318" s="403">
        <v>0.43617021276595702</v>
      </c>
      <c r="W318" s="402">
        <v>70</v>
      </c>
      <c r="X318" s="404">
        <v>-100474.94</v>
      </c>
      <c r="Y318" s="404">
        <v>78148.37</v>
      </c>
      <c r="Z318" s="404">
        <v>-22326.57</v>
      </c>
      <c r="AA318" s="404">
        <v>0</v>
      </c>
      <c r="AB318" s="404">
        <v>0</v>
      </c>
      <c r="AC318" s="404">
        <v>0</v>
      </c>
      <c r="AD318" s="404">
        <v>-22327</v>
      </c>
    </row>
    <row r="319" spans="1:30" x14ac:dyDescent="0.35">
      <c r="A319" s="396">
        <v>15</v>
      </c>
      <c r="B319" s="396" t="s">
        <v>96</v>
      </c>
      <c r="C319" s="396">
        <v>29</v>
      </c>
      <c r="D319" s="396" t="s">
        <v>532</v>
      </c>
      <c r="E319" s="396" t="s">
        <v>840</v>
      </c>
      <c r="F319" s="396" t="s">
        <v>841</v>
      </c>
      <c r="G319" s="396" t="s">
        <v>96</v>
      </c>
      <c r="H319" s="396" t="s">
        <v>532</v>
      </c>
      <c r="I319" s="399">
        <v>33</v>
      </c>
      <c r="J319" s="399">
        <v>5</v>
      </c>
      <c r="K319" s="400">
        <v>0</v>
      </c>
      <c r="L319" s="400">
        <v>1</v>
      </c>
      <c r="M319" s="400">
        <v>2</v>
      </c>
      <c r="N319" s="400">
        <v>41</v>
      </c>
      <c r="O319" s="400">
        <v>0</v>
      </c>
      <c r="P319" s="400">
        <v>0</v>
      </c>
      <c r="Q319" s="400">
        <v>0</v>
      </c>
      <c r="R319" s="401">
        <v>0</v>
      </c>
      <c r="S319" s="402">
        <v>4</v>
      </c>
      <c r="T319" s="401">
        <v>9.7560975609756101E-2</v>
      </c>
      <c r="U319" s="402">
        <v>3</v>
      </c>
      <c r="V319" s="403">
        <v>7.3170731707317097E-2</v>
      </c>
      <c r="W319" s="402">
        <v>3</v>
      </c>
      <c r="X319" s="404">
        <v>0</v>
      </c>
      <c r="Y319" s="404">
        <v>0</v>
      </c>
      <c r="Z319" s="404">
        <v>0</v>
      </c>
      <c r="AA319" s="404">
        <v>0</v>
      </c>
      <c r="AB319" s="404">
        <v>0</v>
      </c>
      <c r="AC319" s="404">
        <v>0</v>
      </c>
      <c r="AD319" s="404">
        <v>0</v>
      </c>
    </row>
    <row r="320" spans="1:30" x14ac:dyDescent="0.35">
      <c r="A320" s="396">
        <v>15</v>
      </c>
      <c r="B320" s="396" t="s">
        <v>96</v>
      </c>
      <c r="C320" s="396">
        <v>30</v>
      </c>
      <c r="D320" s="396" t="s">
        <v>607</v>
      </c>
      <c r="E320" s="396" t="s">
        <v>842</v>
      </c>
      <c r="F320" s="396" t="s">
        <v>843</v>
      </c>
      <c r="G320" s="396" t="s">
        <v>96</v>
      </c>
      <c r="H320" s="396" t="s">
        <v>607</v>
      </c>
      <c r="I320" s="399">
        <v>0</v>
      </c>
      <c r="J320" s="399">
        <v>0</v>
      </c>
      <c r="K320" s="400">
        <v>1</v>
      </c>
      <c r="L320" s="400">
        <v>39</v>
      </c>
      <c r="M320" s="400">
        <v>0</v>
      </c>
      <c r="N320" s="400">
        <v>40</v>
      </c>
      <c r="O320" s="400">
        <v>0</v>
      </c>
      <c r="P320" s="400">
        <v>0</v>
      </c>
      <c r="Q320" s="400">
        <v>0</v>
      </c>
      <c r="R320" s="401">
        <v>0</v>
      </c>
      <c r="S320" s="402">
        <v>0</v>
      </c>
      <c r="T320" s="401">
        <v>0</v>
      </c>
      <c r="U320" s="402">
        <v>0</v>
      </c>
      <c r="V320" s="403">
        <v>0</v>
      </c>
      <c r="W320" s="402">
        <v>0</v>
      </c>
      <c r="X320" s="404">
        <v>0</v>
      </c>
      <c r="Y320" s="404">
        <v>0</v>
      </c>
      <c r="Z320" s="404">
        <v>0</v>
      </c>
      <c r="AA320" s="404">
        <v>0</v>
      </c>
      <c r="AB320" s="404">
        <v>0</v>
      </c>
      <c r="AC320" s="404">
        <v>0</v>
      </c>
      <c r="AD320" s="404">
        <v>0</v>
      </c>
    </row>
    <row r="321" spans="1:30" x14ac:dyDescent="0.35">
      <c r="A321" s="396">
        <v>16</v>
      </c>
      <c r="B321" s="396" t="s">
        <v>93</v>
      </c>
      <c r="C321" s="396">
        <v>1</v>
      </c>
      <c r="D321" s="396" t="s">
        <v>542</v>
      </c>
      <c r="E321" s="396" t="s">
        <v>844</v>
      </c>
      <c r="F321" s="396" t="s">
        <v>845</v>
      </c>
      <c r="G321" s="396" t="s">
        <v>93</v>
      </c>
      <c r="H321" s="396" t="s">
        <v>542</v>
      </c>
      <c r="I321" s="399">
        <v>0</v>
      </c>
      <c r="J321" s="399">
        <v>0</v>
      </c>
      <c r="K321" s="400">
        <v>0</v>
      </c>
      <c r="L321" s="400">
        <v>1</v>
      </c>
      <c r="M321" s="400">
        <v>0</v>
      </c>
      <c r="N321" s="400">
        <v>1</v>
      </c>
      <c r="O321" s="400">
        <v>0</v>
      </c>
      <c r="P321" s="400">
        <v>0</v>
      </c>
      <c r="Q321" s="400">
        <v>0</v>
      </c>
      <c r="R321" s="401">
        <v>0</v>
      </c>
      <c r="S321" s="402">
        <v>0</v>
      </c>
      <c r="T321" s="401">
        <v>0</v>
      </c>
      <c r="U321" s="402">
        <v>0</v>
      </c>
      <c r="V321" s="403">
        <v>0</v>
      </c>
      <c r="W321" s="402">
        <v>0</v>
      </c>
      <c r="X321" s="404">
        <v>0</v>
      </c>
      <c r="Y321" s="404">
        <v>0</v>
      </c>
      <c r="Z321" s="404">
        <v>0</v>
      </c>
      <c r="AA321" s="404">
        <v>0</v>
      </c>
      <c r="AB321" s="404">
        <v>0</v>
      </c>
      <c r="AC321" s="404">
        <v>0</v>
      </c>
      <c r="AD321" s="404">
        <v>0</v>
      </c>
    </row>
    <row r="322" spans="1:30" x14ac:dyDescent="0.35">
      <c r="A322" s="396">
        <v>16</v>
      </c>
      <c r="B322" s="396" t="s">
        <v>93</v>
      </c>
      <c r="C322" s="396">
        <v>2</v>
      </c>
      <c r="D322" s="396" t="s">
        <v>10</v>
      </c>
      <c r="E322" s="396" t="s">
        <v>846</v>
      </c>
      <c r="F322" s="396" t="s">
        <v>847</v>
      </c>
      <c r="G322" s="396" t="s">
        <v>93</v>
      </c>
      <c r="H322" s="396" t="s">
        <v>10</v>
      </c>
      <c r="I322" s="399">
        <v>0</v>
      </c>
      <c r="J322" s="399">
        <v>8</v>
      </c>
      <c r="K322" s="400">
        <v>25</v>
      </c>
      <c r="L322" s="400">
        <v>2</v>
      </c>
      <c r="M322" s="400">
        <v>0</v>
      </c>
      <c r="N322" s="400">
        <v>35</v>
      </c>
      <c r="O322" s="400">
        <v>1</v>
      </c>
      <c r="P322" s="400">
        <v>2</v>
      </c>
      <c r="Q322" s="400">
        <v>3</v>
      </c>
      <c r="R322" s="401">
        <v>8.5714285714285701E-2</v>
      </c>
      <c r="S322" s="402">
        <v>8</v>
      </c>
      <c r="T322" s="401">
        <v>0.22857142857142901</v>
      </c>
      <c r="U322" s="402">
        <v>8</v>
      </c>
      <c r="V322" s="403">
        <v>0.22857142857142901</v>
      </c>
      <c r="W322" s="402">
        <v>4</v>
      </c>
      <c r="X322" s="404">
        <v>17986.79</v>
      </c>
      <c r="Y322" s="404">
        <v>7184.62</v>
      </c>
      <c r="Z322" s="404">
        <v>25171.41</v>
      </c>
      <c r="AA322" s="404">
        <v>3500</v>
      </c>
      <c r="AB322" s="404">
        <v>100</v>
      </c>
      <c r="AC322" s="404">
        <v>1167</v>
      </c>
      <c r="AD322" s="404">
        <v>21672</v>
      </c>
    </row>
    <row r="323" spans="1:30" x14ac:dyDescent="0.35">
      <c r="A323" s="396">
        <v>16</v>
      </c>
      <c r="B323" s="396" t="s">
        <v>93</v>
      </c>
      <c r="C323" s="396">
        <v>3</v>
      </c>
      <c r="D323" s="396" t="s">
        <v>547</v>
      </c>
      <c r="E323" s="396" t="s">
        <v>848</v>
      </c>
      <c r="F323" s="396" t="s">
        <v>849</v>
      </c>
      <c r="G323" s="396" t="s">
        <v>93</v>
      </c>
      <c r="H323" s="396" t="s">
        <v>547</v>
      </c>
      <c r="I323" s="399">
        <v>0</v>
      </c>
      <c r="J323" s="399">
        <v>0</v>
      </c>
      <c r="K323" s="400">
        <v>0</v>
      </c>
      <c r="L323" s="400">
        <v>7</v>
      </c>
      <c r="M323" s="400">
        <v>0</v>
      </c>
      <c r="N323" s="400">
        <v>7</v>
      </c>
      <c r="O323" s="400">
        <v>0</v>
      </c>
      <c r="P323" s="400">
        <v>0</v>
      </c>
      <c r="Q323" s="400">
        <v>0</v>
      </c>
      <c r="R323" s="401">
        <v>0</v>
      </c>
      <c r="S323" s="402">
        <v>0</v>
      </c>
      <c r="T323" s="401">
        <v>0</v>
      </c>
      <c r="U323" s="402">
        <v>0</v>
      </c>
      <c r="V323" s="403">
        <v>0</v>
      </c>
      <c r="W323" s="402">
        <v>0</v>
      </c>
      <c r="X323" s="404">
        <v>0</v>
      </c>
      <c r="Y323" s="404">
        <v>0</v>
      </c>
      <c r="Z323" s="404">
        <v>0</v>
      </c>
      <c r="AA323" s="404">
        <v>180</v>
      </c>
      <c r="AB323" s="404">
        <v>26</v>
      </c>
      <c r="AC323" s="404">
        <v>0</v>
      </c>
      <c r="AD323" s="404">
        <v>-180</v>
      </c>
    </row>
    <row r="324" spans="1:30" x14ac:dyDescent="0.35">
      <c r="A324" s="396">
        <v>16</v>
      </c>
      <c r="B324" s="396" t="s">
        <v>93</v>
      </c>
      <c r="C324" s="396">
        <v>4</v>
      </c>
      <c r="D324" s="396" t="s">
        <v>11</v>
      </c>
      <c r="E324" s="396" t="s">
        <v>850</v>
      </c>
      <c r="F324" s="396" t="s">
        <v>851</v>
      </c>
      <c r="G324" s="396" t="s">
        <v>93</v>
      </c>
      <c r="H324" s="396" t="s">
        <v>11</v>
      </c>
      <c r="I324" s="399">
        <v>0</v>
      </c>
      <c r="J324" s="399">
        <v>0</v>
      </c>
      <c r="K324" s="400">
        <v>0</v>
      </c>
      <c r="L324" s="400">
        <v>25</v>
      </c>
      <c r="M324" s="400">
        <v>0</v>
      </c>
      <c r="N324" s="400">
        <v>25</v>
      </c>
      <c r="O324" s="400">
        <v>0</v>
      </c>
      <c r="P324" s="400">
        <v>0</v>
      </c>
      <c r="Q324" s="400">
        <v>0</v>
      </c>
      <c r="R324" s="401">
        <v>0</v>
      </c>
      <c r="S324" s="402">
        <v>0</v>
      </c>
      <c r="T324" s="401">
        <v>0</v>
      </c>
      <c r="U324" s="402">
        <v>0</v>
      </c>
      <c r="V324" s="403">
        <v>0</v>
      </c>
      <c r="W324" s="402">
        <v>0</v>
      </c>
      <c r="X324" s="404">
        <v>0</v>
      </c>
      <c r="Y324" s="404">
        <v>0</v>
      </c>
      <c r="Z324" s="404">
        <v>0</v>
      </c>
      <c r="AA324" s="404">
        <v>0</v>
      </c>
      <c r="AB324" s="404">
        <v>0</v>
      </c>
      <c r="AC324" s="404">
        <v>0</v>
      </c>
      <c r="AD324" s="404">
        <v>0</v>
      </c>
    </row>
    <row r="325" spans="1:30" x14ac:dyDescent="0.35">
      <c r="A325" s="396">
        <v>16</v>
      </c>
      <c r="B325" s="396" t="s">
        <v>93</v>
      </c>
      <c r="C325" s="396">
        <v>5</v>
      </c>
      <c r="D325" s="396" t="s">
        <v>12</v>
      </c>
      <c r="E325" s="396" t="s">
        <v>852</v>
      </c>
      <c r="F325" s="396" t="s">
        <v>853</v>
      </c>
      <c r="G325" s="396" t="s">
        <v>93</v>
      </c>
      <c r="H325" s="396" t="s">
        <v>12</v>
      </c>
      <c r="I325" s="399">
        <v>0</v>
      </c>
      <c r="J325" s="399">
        <v>5</v>
      </c>
      <c r="K325" s="400">
        <v>27</v>
      </c>
      <c r="L325" s="400">
        <v>3</v>
      </c>
      <c r="M325" s="400">
        <v>0</v>
      </c>
      <c r="N325" s="400">
        <v>35</v>
      </c>
      <c r="O325" s="400">
        <v>0</v>
      </c>
      <c r="P325" s="400">
        <v>1</v>
      </c>
      <c r="Q325" s="400">
        <v>1</v>
      </c>
      <c r="R325" s="401">
        <v>2.8571428571428598E-2</v>
      </c>
      <c r="S325" s="402">
        <v>4</v>
      </c>
      <c r="T325" s="401">
        <v>0.114285714285714</v>
      </c>
      <c r="U325" s="402">
        <v>4</v>
      </c>
      <c r="V325" s="403">
        <v>0.114285714285714</v>
      </c>
      <c r="W325" s="402">
        <v>2</v>
      </c>
      <c r="X325" s="404">
        <v>-1328.13</v>
      </c>
      <c r="Y325" s="404">
        <v>2735.09</v>
      </c>
      <c r="Z325" s="404">
        <v>1406.96</v>
      </c>
      <c r="AA325" s="404">
        <v>1650</v>
      </c>
      <c r="AB325" s="404">
        <v>47</v>
      </c>
      <c r="AC325" s="404">
        <v>1650</v>
      </c>
      <c r="AD325" s="404">
        <v>-243</v>
      </c>
    </row>
    <row r="326" spans="1:30" x14ac:dyDescent="0.35">
      <c r="A326" s="396">
        <v>16</v>
      </c>
      <c r="B326" s="396" t="s">
        <v>93</v>
      </c>
      <c r="C326" s="396">
        <v>6</v>
      </c>
      <c r="D326" s="396" t="s">
        <v>13</v>
      </c>
      <c r="E326" s="396" t="s">
        <v>854</v>
      </c>
      <c r="F326" s="396" t="s">
        <v>855</v>
      </c>
      <c r="G326" s="396" t="s">
        <v>93</v>
      </c>
      <c r="H326" s="396" t="s">
        <v>13</v>
      </c>
      <c r="I326" s="399">
        <v>0</v>
      </c>
      <c r="J326" s="399">
        <v>0</v>
      </c>
      <c r="K326" s="400">
        <v>31</v>
      </c>
      <c r="L326" s="400">
        <v>5</v>
      </c>
      <c r="M326" s="400">
        <v>0</v>
      </c>
      <c r="N326" s="400">
        <v>36</v>
      </c>
      <c r="O326" s="400">
        <v>0</v>
      </c>
      <c r="P326" s="400">
        <v>2</v>
      </c>
      <c r="Q326" s="400">
        <v>2</v>
      </c>
      <c r="R326" s="401">
        <v>5.5555555555555601E-2</v>
      </c>
      <c r="S326" s="402">
        <v>2</v>
      </c>
      <c r="T326" s="401">
        <v>5.5555555555555601E-2</v>
      </c>
      <c r="U326" s="402">
        <v>2</v>
      </c>
      <c r="V326" s="403">
        <v>5.5555555555555601E-2</v>
      </c>
      <c r="W326" s="402">
        <v>2</v>
      </c>
      <c r="X326" s="404">
        <v>96.67</v>
      </c>
      <c r="Y326" s="404">
        <v>1485</v>
      </c>
      <c r="Z326" s="404">
        <v>1581.67</v>
      </c>
      <c r="AA326" s="404">
        <v>0</v>
      </c>
      <c r="AB326" s="404">
        <v>0</v>
      </c>
      <c r="AC326" s="404">
        <v>0</v>
      </c>
      <c r="AD326" s="404">
        <v>1582</v>
      </c>
    </row>
    <row r="327" spans="1:30" x14ac:dyDescent="0.35">
      <c r="A327" s="396">
        <v>16</v>
      </c>
      <c r="B327" s="396" t="s">
        <v>93</v>
      </c>
      <c r="C327" s="396">
        <v>7</v>
      </c>
      <c r="D327" s="396" t="s">
        <v>628</v>
      </c>
      <c r="E327" s="396" t="s">
        <v>856</v>
      </c>
      <c r="F327" s="396" t="s">
        <v>857</v>
      </c>
      <c r="G327" s="396" t="s">
        <v>93</v>
      </c>
      <c r="H327" s="396" t="s">
        <v>628</v>
      </c>
      <c r="I327" s="399">
        <v>0</v>
      </c>
      <c r="J327" s="399">
        <v>0</v>
      </c>
      <c r="K327" s="400">
        <v>2</v>
      </c>
      <c r="L327" s="400">
        <v>1</v>
      </c>
      <c r="M327" s="400">
        <v>0</v>
      </c>
      <c r="N327" s="400">
        <v>3</v>
      </c>
      <c r="O327" s="400">
        <v>0</v>
      </c>
      <c r="P327" s="400">
        <v>1</v>
      </c>
      <c r="Q327" s="400">
        <v>1</v>
      </c>
      <c r="R327" s="401">
        <v>0.33333333333333298</v>
      </c>
      <c r="S327" s="402">
        <v>0</v>
      </c>
      <c r="T327" s="401">
        <v>0</v>
      </c>
      <c r="U327" s="402">
        <v>0</v>
      </c>
      <c r="V327" s="403">
        <v>0</v>
      </c>
      <c r="W327" s="402">
        <v>0</v>
      </c>
      <c r="X327" s="404">
        <v>3690.36</v>
      </c>
      <c r="Y327" s="404">
        <v>-50</v>
      </c>
      <c r="Z327" s="404">
        <v>3640.36</v>
      </c>
      <c r="AA327" s="404">
        <v>0</v>
      </c>
      <c r="AB327" s="404">
        <v>0</v>
      </c>
      <c r="AC327" s="404">
        <v>0</v>
      </c>
      <c r="AD327" s="404">
        <v>3640</v>
      </c>
    </row>
    <row r="328" spans="1:30" x14ac:dyDescent="0.35">
      <c r="A328" s="396">
        <v>16</v>
      </c>
      <c r="B328" s="396" t="s">
        <v>93</v>
      </c>
      <c r="C328" s="396">
        <v>8</v>
      </c>
      <c r="D328" s="396" t="s">
        <v>160</v>
      </c>
      <c r="E328" s="396" t="s">
        <v>858</v>
      </c>
      <c r="F328" s="396" t="s">
        <v>859</v>
      </c>
      <c r="G328" s="396" t="s">
        <v>93</v>
      </c>
      <c r="H328" s="396" t="s">
        <v>160</v>
      </c>
      <c r="I328" s="399">
        <v>0</v>
      </c>
      <c r="J328" s="399">
        <v>0</v>
      </c>
      <c r="K328" s="400">
        <v>30</v>
      </c>
      <c r="L328" s="400">
        <v>15</v>
      </c>
      <c r="M328" s="400">
        <v>0</v>
      </c>
      <c r="N328" s="400">
        <v>45</v>
      </c>
      <c r="O328" s="400">
        <v>3</v>
      </c>
      <c r="P328" s="400">
        <v>6</v>
      </c>
      <c r="Q328" s="400">
        <v>9</v>
      </c>
      <c r="R328" s="401">
        <v>0.2</v>
      </c>
      <c r="S328" s="402">
        <v>15</v>
      </c>
      <c r="T328" s="401">
        <v>0.33333333333333298</v>
      </c>
      <c r="U328" s="402">
        <v>15</v>
      </c>
      <c r="V328" s="403">
        <v>0.33333333333333298</v>
      </c>
      <c r="W328" s="402">
        <v>13</v>
      </c>
      <c r="X328" s="404">
        <v>6095.03</v>
      </c>
      <c r="Y328" s="404">
        <v>14543.83</v>
      </c>
      <c r="Z328" s="404">
        <v>20638.86</v>
      </c>
      <c r="AA328" s="404">
        <v>0</v>
      </c>
      <c r="AB328" s="404">
        <v>0</v>
      </c>
      <c r="AC328" s="404">
        <v>0</v>
      </c>
      <c r="AD328" s="404">
        <v>20639</v>
      </c>
    </row>
    <row r="329" spans="1:30" x14ac:dyDescent="0.35">
      <c r="A329" s="396">
        <v>16</v>
      </c>
      <c r="B329" s="396" t="s">
        <v>93</v>
      </c>
      <c r="C329" s="396">
        <v>9</v>
      </c>
      <c r="D329" s="396" t="s">
        <v>562</v>
      </c>
      <c r="E329" s="396" t="s">
        <v>860</v>
      </c>
      <c r="F329" s="396" t="s">
        <v>861</v>
      </c>
      <c r="G329" s="396" t="s">
        <v>93</v>
      </c>
      <c r="H329" s="396" t="s">
        <v>562</v>
      </c>
      <c r="I329" s="399">
        <v>0</v>
      </c>
      <c r="J329" s="399">
        <v>3</v>
      </c>
      <c r="K329" s="400">
        <v>0</v>
      </c>
      <c r="L329" s="400">
        <v>1</v>
      </c>
      <c r="M329" s="400">
        <v>0</v>
      </c>
      <c r="N329" s="400">
        <v>4</v>
      </c>
      <c r="O329" s="400">
        <v>0</v>
      </c>
      <c r="P329" s="400">
        <v>0</v>
      </c>
      <c r="Q329" s="400">
        <v>0</v>
      </c>
      <c r="R329" s="401">
        <v>0</v>
      </c>
      <c r="S329" s="402">
        <v>0</v>
      </c>
      <c r="T329" s="401">
        <v>0</v>
      </c>
      <c r="U329" s="402">
        <v>0</v>
      </c>
      <c r="V329" s="403">
        <v>0</v>
      </c>
      <c r="W329" s="402">
        <v>0</v>
      </c>
      <c r="X329" s="404">
        <v>0</v>
      </c>
      <c r="Y329" s="404">
        <v>0</v>
      </c>
      <c r="Z329" s="404">
        <v>0</v>
      </c>
      <c r="AA329" s="404">
        <v>0</v>
      </c>
      <c r="AB329" s="404">
        <v>0</v>
      </c>
      <c r="AC329" s="404">
        <v>0</v>
      </c>
      <c r="AD329" s="404">
        <v>0</v>
      </c>
    </row>
    <row r="330" spans="1:30" x14ac:dyDescent="0.35">
      <c r="A330" s="396">
        <v>16</v>
      </c>
      <c r="B330" s="396" t="s">
        <v>93</v>
      </c>
      <c r="C330" s="396">
        <v>10</v>
      </c>
      <c r="D330" s="396" t="s">
        <v>202</v>
      </c>
      <c r="E330" s="396" t="s">
        <v>862</v>
      </c>
      <c r="F330" s="396" t="s">
        <v>863</v>
      </c>
      <c r="G330" s="396" t="s">
        <v>93</v>
      </c>
      <c r="H330" s="396" t="s">
        <v>202</v>
      </c>
      <c r="I330" s="399">
        <v>0</v>
      </c>
      <c r="J330" s="399">
        <v>0</v>
      </c>
      <c r="K330" s="400">
        <v>0</v>
      </c>
      <c r="L330" s="400">
        <v>0</v>
      </c>
      <c r="M330" s="400">
        <v>0</v>
      </c>
      <c r="N330" s="400">
        <v>0</v>
      </c>
      <c r="O330" s="400">
        <v>0</v>
      </c>
      <c r="P330" s="400">
        <v>0</v>
      </c>
      <c r="Q330" s="400">
        <v>0</v>
      </c>
      <c r="R330" s="401">
        <v>0</v>
      </c>
      <c r="S330" s="402">
        <v>0</v>
      </c>
      <c r="T330" s="401">
        <v>0</v>
      </c>
      <c r="U330" s="402">
        <v>0</v>
      </c>
      <c r="V330" s="403">
        <v>0</v>
      </c>
      <c r="W330" s="402">
        <v>0</v>
      </c>
      <c r="X330" s="404">
        <v>0</v>
      </c>
      <c r="Y330" s="404">
        <v>0</v>
      </c>
      <c r="Z330" s="404">
        <v>0</v>
      </c>
      <c r="AA330" s="404">
        <v>2500</v>
      </c>
      <c r="AB330" s="404">
        <v>0</v>
      </c>
      <c r="AC330" s="404">
        <v>0</v>
      </c>
      <c r="AD330" s="404">
        <v>-2500</v>
      </c>
    </row>
    <row r="331" spans="1:30" x14ac:dyDescent="0.35">
      <c r="A331" s="396">
        <v>16</v>
      </c>
      <c r="B331" s="396" t="s">
        <v>93</v>
      </c>
      <c r="C331" s="396">
        <v>11</v>
      </c>
      <c r="D331" s="396" t="s">
        <v>506</v>
      </c>
      <c r="E331" s="396" t="s">
        <v>864</v>
      </c>
      <c r="F331" s="396" t="s">
        <v>865</v>
      </c>
      <c r="G331" s="396" t="s">
        <v>93</v>
      </c>
      <c r="H331" s="396" t="s">
        <v>506</v>
      </c>
      <c r="I331" s="399">
        <v>0</v>
      </c>
      <c r="J331" s="399">
        <v>0</v>
      </c>
      <c r="K331" s="400">
        <v>24</v>
      </c>
      <c r="L331" s="400">
        <v>1</v>
      </c>
      <c r="M331" s="400">
        <v>0</v>
      </c>
      <c r="N331" s="400">
        <v>25</v>
      </c>
      <c r="O331" s="400">
        <v>4</v>
      </c>
      <c r="P331" s="400">
        <v>5</v>
      </c>
      <c r="Q331" s="400">
        <v>9</v>
      </c>
      <c r="R331" s="401">
        <v>0.36</v>
      </c>
      <c r="S331" s="402">
        <v>14</v>
      </c>
      <c r="T331" s="401">
        <v>0.56000000000000005</v>
      </c>
      <c r="U331" s="402">
        <v>14</v>
      </c>
      <c r="V331" s="403">
        <v>0.56000000000000005</v>
      </c>
      <c r="W331" s="402">
        <v>11</v>
      </c>
      <c r="X331" s="404">
        <v>-22733.599999999999</v>
      </c>
      <c r="Y331" s="404">
        <v>15121.28</v>
      </c>
      <c r="Z331" s="404">
        <v>-7612.32</v>
      </c>
      <c r="AA331" s="404">
        <v>10</v>
      </c>
      <c r="AB331" s="404">
        <v>0</v>
      </c>
      <c r="AC331" s="404">
        <v>1</v>
      </c>
      <c r="AD331" s="404">
        <v>-7622</v>
      </c>
    </row>
    <row r="332" spans="1:30" x14ac:dyDescent="0.35">
      <c r="A332" s="396">
        <v>16</v>
      </c>
      <c r="B332" s="396" t="s">
        <v>93</v>
      </c>
      <c r="C332" s="396">
        <v>12</v>
      </c>
      <c r="D332" s="396" t="s">
        <v>153</v>
      </c>
      <c r="E332" s="396" t="s">
        <v>866</v>
      </c>
      <c r="F332" s="396" t="s">
        <v>867</v>
      </c>
      <c r="G332" s="396" t="s">
        <v>93</v>
      </c>
      <c r="H332" s="396" t="s">
        <v>153</v>
      </c>
      <c r="I332" s="399">
        <v>89</v>
      </c>
      <c r="J332" s="399">
        <v>143</v>
      </c>
      <c r="K332" s="400">
        <v>92</v>
      </c>
      <c r="L332" s="400">
        <v>106</v>
      </c>
      <c r="M332" s="400">
        <v>3</v>
      </c>
      <c r="N332" s="400">
        <v>433</v>
      </c>
      <c r="O332" s="400">
        <v>53</v>
      </c>
      <c r="P332" s="400">
        <v>40</v>
      </c>
      <c r="Q332" s="400">
        <v>93</v>
      </c>
      <c r="R332" s="401">
        <v>0.21478060046189401</v>
      </c>
      <c r="S332" s="402">
        <v>148</v>
      </c>
      <c r="T332" s="401">
        <v>0.34180138568129298</v>
      </c>
      <c r="U332" s="402">
        <v>149</v>
      </c>
      <c r="V332" s="403">
        <v>0.34411085450346401</v>
      </c>
      <c r="W332" s="402">
        <v>113</v>
      </c>
      <c r="X332" s="404">
        <v>3005.92</v>
      </c>
      <c r="Y332" s="404">
        <v>187505.86</v>
      </c>
      <c r="Z332" s="404">
        <v>190511.78</v>
      </c>
      <c r="AA332" s="404">
        <v>1999</v>
      </c>
      <c r="AB332" s="404">
        <v>5</v>
      </c>
      <c r="AC332" s="404">
        <v>21</v>
      </c>
      <c r="AD332" s="404">
        <v>188513</v>
      </c>
    </row>
    <row r="333" spans="1:30" x14ac:dyDescent="0.35">
      <c r="A333" s="396">
        <v>16</v>
      </c>
      <c r="B333" s="396" t="s">
        <v>93</v>
      </c>
      <c r="C333" s="396">
        <v>13</v>
      </c>
      <c r="D333" s="396" t="s">
        <v>868</v>
      </c>
      <c r="E333" s="396" t="s">
        <v>869</v>
      </c>
      <c r="F333" s="396" t="s">
        <v>870</v>
      </c>
      <c r="G333" s="396" t="s">
        <v>93</v>
      </c>
      <c r="H333" s="396" t="s">
        <v>868</v>
      </c>
      <c r="I333" s="399">
        <v>3</v>
      </c>
      <c r="J333" s="399">
        <v>0</v>
      </c>
      <c r="K333" s="400">
        <v>5</v>
      </c>
      <c r="L333" s="400">
        <v>0</v>
      </c>
      <c r="M333" s="400">
        <v>0</v>
      </c>
      <c r="N333" s="400">
        <v>8</v>
      </c>
      <c r="O333" s="400">
        <v>1</v>
      </c>
      <c r="P333" s="400">
        <v>0</v>
      </c>
      <c r="Q333" s="400">
        <v>1</v>
      </c>
      <c r="R333" s="401">
        <v>0.125</v>
      </c>
      <c r="S333" s="402">
        <v>4</v>
      </c>
      <c r="T333" s="401">
        <v>0.5</v>
      </c>
      <c r="U333" s="402">
        <v>4</v>
      </c>
      <c r="V333" s="403">
        <v>0.5</v>
      </c>
      <c r="W333" s="402">
        <v>3</v>
      </c>
      <c r="X333" s="404">
        <v>-6009</v>
      </c>
      <c r="Y333" s="404">
        <v>1421.86</v>
      </c>
      <c r="Z333" s="404">
        <v>-4587.1400000000003</v>
      </c>
      <c r="AA333" s="404">
        <v>0</v>
      </c>
      <c r="AB333" s="404">
        <v>0</v>
      </c>
      <c r="AC333" s="404">
        <v>0</v>
      </c>
      <c r="AD333" s="404">
        <v>-4587</v>
      </c>
    </row>
    <row r="334" spans="1:30" x14ac:dyDescent="0.35">
      <c r="A334" s="396">
        <v>16</v>
      </c>
      <c r="B334" s="396" t="s">
        <v>93</v>
      </c>
      <c r="C334" s="396">
        <v>14</v>
      </c>
      <c r="D334" s="396" t="s">
        <v>144</v>
      </c>
      <c r="E334" s="396" t="s">
        <v>871</v>
      </c>
      <c r="F334" s="396" t="s">
        <v>872</v>
      </c>
      <c r="G334" s="396" t="s">
        <v>93</v>
      </c>
      <c r="H334" s="396" t="s">
        <v>144</v>
      </c>
      <c r="I334" s="399">
        <v>44</v>
      </c>
      <c r="J334" s="399">
        <v>29</v>
      </c>
      <c r="K334" s="400">
        <v>2</v>
      </c>
      <c r="L334" s="400">
        <v>1</v>
      </c>
      <c r="M334" s="400">
        <v>0</v>
      </c>
      <c r="N334" s="400">
        <v>76</v>
      </c>
      <c r="O334" s="400">
        <v>45</v>
      </c>
      <c r="P334" s="400">
        <v>12</v>
      </c>
      <c r="Q334" s="400">
        <v>57</v>
      </c>
      <c r="R334" s="401">
        <v>0.75</v>
      </c>
      <c r="S334" s="402">
        <v>61</v>
      </c>
      <c r="T334" s="401">
        <v>0.80263157894736803</v>
      </c>
      <c r="U334" s="402">
        <v>61</v>
      </c>
      <c r="V334" s="403">
        <v>0.80263157894736803</v>
      </c>
      <c r="W334" s="402">
        <v>59</v>
      </c>
      <c r="X334" s="404">
        <v>-58149.11</v>
      </c>
      <c r="Y334" s="404">
        <v>104375.03999999999</v>
      </c>
      <c r="Z334" s="404">
        <v>46225.93</v>
      </c>
      <c r="AA334" s="404">
        <v>0</v>
      </c>
      <c r="AB334" s="404">
        <v>0</v>
      </c>
      <c r="AC334" s="404">
        <v>0</v>
      </c>
      <c r="AD334" s="404">
        <v>46226</v>
      </c>
    </row>
    <row r="335" spans="1:30" x14ac:dyDescent="0.35">
      <c r="A335" s="396">
        <v>16</v>
      </c>
      <c r="B335" s="396" t="s">
        <v>93</v>
      </c>
      <c r="C335" s="396">
        <v>15</v>
      </c>
      <c r="D335" s="396" t="s">
        <v>414</v>
      </c>
      <c r="E335" s="396" t="s">
        <v>873</v>
      </c>
      <c r="F335" s="396" t="s">
        <v>874</v>
      </c>
      <c r="G335" s="396" t="s">
        <v>93</v>
      </c>
      <c r="H335" s="396" t="s">
        <v>414</v>
      </c>
      <c r="I335" s="399">
        <v>0</v>
      </c>
      <c r="J335" s="399">
        <v>0</v>
      </c>
      <c r="K335" s="400">
        <v>0</v>
      </c>
      <c r="L335" s="400">
        <v>8</v>
      </c>
      <c r="M335" s="400">
        <v>0</v>
      </c>
      <c r="N335" s="400">
        <v>8</v>
      </c>
      <c r="O335" s="400">
        <v>1</v>
      </c>
      <c r="P335" s="400">
        <v>0</v>
      </c>
      <c r="Q335" s="400">
        <v>1</v>
      </c>
      <c r="R335" s="401">
        <v>0.125</v>
      </c>
      <c r="S335" s="402">
        <v>0</v>
      </c>
      <c r="T335" s="401">
        <v>0</v>
      </c>
      <c r="U335" s="402">
        <v>0</v>
      </c>
      <c r="V335" s="403">
        <v>0</v>
      </c>
      <c r="W335" s="402">
        <v>0</v>
      </c>
      <c r="X335" s="404">
        <v>-820</v>
      </c>
      <c r="Y335" s="404">
        <v>1561.77</v>
      </c>
      <c r="Z335" s="404">
        <v>741.77</v>
      </c>
      <c r="AA335" s="404">
        <v>0</v>
      </c>
      <c r="AB335" s="404">
        <v>0</v>
      </c>
      <c r="AC335" s="404">
        <v>0</v>
      </c>
      <c r="AD335" s="404">
        <v>742</v>
      </c>
    </row>
    <row r="336" spans="1:30" x14ac:dyDescent="0.35">
      <c r="A336" s="396">
        <v>16</v>
      </c>
      <c r="B336" s="396" t="s">
        <v>93</v>
      </c>
      <c r="C336" s="396">
        <v>16</v>
      </c>
      <c r="D336" s="396" t="s">
        <v>575</v>
      </c>
      <c r="E336" s="396" t="s">
        <v>875</v>
      </c>
      <c r="F336" s="396" t="s">
        <v>876</v>
      </c>
      <c r="G336" s="396" t="s">
        <v>93</v>
      </c>
      <c r="H336" s="396" t="s">
        <v>575</v>
      </c>
      <c r="I336" s="399">
        <v>0</v>
      </c>
      <c r="J336" s="399">
        <v>0</v>
      </c>
      <c r="K336" s="400">
        <v>0</v>
      </c>
      <c r="L336" s="400">
        <v>0</v>
      </c>
      <c r="M336" s="400">
        <v>0</v>
      </c>
      <c r="N336" s="400">
        <v>0</v>
      </c>
      <c r="O336" s="400">
        <v>0</v>
      </c>
      <c r="P336" s="400">
        <v>0</v>
      </c>
      <c r="Q336" s="400">
        <v>0</v>
      </c>
      <c r="R336" s="401">
        <v>0</v>
      </c>
      <c r="S336" s="402">
        <v>0</v>
      </c>
      <c r="T336" s="401">
        <v>0</v>
      </c>
      <c r="U336" s="402">
        <v>0</v>
      </c>
      <c r="V336" s="403">
        <v>0</v>
      </c>
      <c r="W336" s="402">
        <v>0</v>
      </c>
      <c r="X336" s="404">
        <v>0</v>
      </c>
      <c r="Y336" s="404">
        <v>0</v>
      </c>
      <c r="Z336" s="404">
        <v>0</v>
      </c>
      <c r="AA336" s="404">
        <v>750</v>
      </c>
      <c r="AB336" s="404">
        <v>0</v>
      </c>
      <c r="AC336" s="404">
        <v>0</v>
      </c>
      <c r="AD336" s="404">
        <v>-750</v>
      </c>
    </row>
    <row r="337" spans="1:30" x14ac:dyDescent="0.35">
      <c r="A337" s="396">
        <v>16</v>
      </c>
      <c r="B337" s="396" t="s">
        <v>93</v>
      </c>
      <c r="C337" s="396">
        <v>17</v>
      </c>
      <c r="D337" s="396" t="s">
        <v>427</v>
      </c>
      <c r="E337" s="396" t="s">
        <v>877</v>
      </c>
      <c r="F337" s="396" t="s">
        <v>878</v>
      </c>
      <c r="G337" s="396" t="s">
        <v>93</v>
      </c>
      <c r="H337" s="396" t="s">
        <v>427</v>
      </c>
      <c r="I337" s="399">
        <v>0</v>
      </c>
      <c r="J337" s="399">
        <v>0</v>
      </c>
      <c r="K337" s="400">
        <v>30</v>
      </c>
      <c r="L337" s="400">
        <v>8</v>
      </c>
      <c r="M337" s="400">
        <v>0</v>
      </c>
      <c r="N337" s="400">
        <v>38</v>
      </c>
      <c r="O337" s="400">
        <v>3</v>
      </c>
      <c r="P337" s="400">
        <v>3</v>
      </c>
      <c r="Q337" s="400">
        <v>6</v>
      </c>
      <c r="R337" s="401">
        <v>0.157894736842105</v>
      </c>
      <c r="S337" s="402">
        <v>10</v>
      </c>
      <c r="T337" s="401">
        <v>0.26315789473684198</v>
      </c>
      <c r="U337" s="402">
        <v>11</v>
      </c>
      <c r="V337" s="403">
        <v>0.28947368421052599</v>
      </c>
      <c r="W337" s="402">
        <v>9</v>
      </c>
      <c r="X337" s="404">
        <v>3509.17</v>
      </c>
      <c r="Y337" s="404">
        <v>18448.25</v>
      </c>
      <c r="Z337" s="404">
        <v>21957.42</v>
      </c>
      <c r="AA337" s="404">
        <v>0</v>
      </c>
      <c r="AB337" s="404">
        <v>0</v>
      </c>
      <c r="AC337" s="404">
        <v>0</v>
      </c>
      <c r="AD337" s="404">
        <v>21957</v>
      </c>
    </row>
    <row r="338" spans="1:30" x14ac:dyDescent="0.35">
      <c r="A338" s="396">
        <v>16</v>
      </c>
      <c r="B338" s="396" t="s">
        <v>93</v>
      </c>
      <c r="C338" s="396">
        <v>18</v>
      </c>
      <c r="D338" s="396" t="s">
        <v>580</v>
      </c>
      <c r="E338" s="396" t="s">
        <v>879</v>
      </c>
      <c r="F338" s="396" t="s">
        <v>880</v>
      </c>
      <c r="G338" s="396" t="s">
        <v>93</v>
      </c>
      <c r="H338" s="396" t="s">
        <v>580</v>
      </c>
      <c r="I338" s="399">
        <v>2</v>
      </c>
      <c r="J338" s="399">
        <v>0</v>
      </c>
      <c r="K338" s="400">
        <v>0</v>
      </c>
      <c r="L338" s="400">
        <v>0</v>
      </c>
      <c r="M338" s="400">
        <v>0</v>
      </c>
      <c r="N338" s="400">
        <v>2</v>
      </c>
      <c r="O338" s="400">
        <v>0</v>
      </c>
      <c r="P338" s="400">
        <v>1</v>
      </c>
      <c r="Q338" s="400">
        <v>1</v>
      </c>
      <c r="R338" s="401">
        <v>0.5</v>
      </c>
      <c r="S338" s="402">
        <v>1</v>
      </c>
      <c r="T338" s="401">
        <v>0.5</v>
      </c>
      <c r="U338" s="402">
        <v>1</v>
      </c>
      <c r="V338" s="403">
        <v>0.5</v>
      </c>
      <c r="W338" s="402">
        <v>1</v>
      </c>
      <c r="X338" s="404">
        <v>501</v>
      </c>
      <c r="Y338" s="404">
        <v>1259.3599999999999</v>
      </c>
      <c r="Z338" s="404">
        <v>1760.36</v>
      </c>
      <c r="AA338" s="404">
        <v>0</v>
      </c>
      <c r="AB338" s="404">
        <v>0</v>
      </c>
      <c r="AC338" s="404">
        <v>0</v>
      </c>
      <c r="AD338" s="404">
        <v>1760</v>
      </c>
    </row>
    <row r="339" spans="1:30" x14ac:dyDescent="0.35">
      <c r="A339" s="396">
        <v>16</v>
      </c>
      <c r="B339" s="396" t="s">
        <v>93</v>
      </c>
      <c r="C339" s="396">
        <v>19</v>
      </c>
      <c r="D339" s="396" t="s">
        <v>171</v>
      </c>
      <c r="E339" s="396" t="s">
        <v>881</v>
      </c>
      <c r="F339" s="396" t="s">
        <v>882</v>
      </c>
      <c r="G339" s="396" t="s">
        <v>93</v>
      </c>
      <c r="H339" s="396" t="s">
        <v>171</v>
      </c>
      <c r="I339" s="399">
        <v>0</v>
      </c>
      <c r="J339" s="399">
        <v>0</v>
      </c>
      <c r="K339" s="400">
        <v>18</v>
      </c>
      <c r="L339" s="400">
        <v>5</v>
      </c>
      <c r="M339" s="400">
        <v>0</v>
      </c>
      <c r="N339" s="400">
        <v>23</v>
      </c>
      <c r="O339" s="400">
        <v>0</v>
      </c>
      <c r="P339" s="400">
        <v>0</v>
      </c>
      <c r="Q339" s="400">
        <v>0</v>
      </c>
      <c r="R339" s="401">
        <v>0</v>
      </c>
      <c r="S339" s="402">
        <v>3</v>
      </c>
      <c r="T339" s="401">
        <v>0.13043478260869601</v>
      </c>
      <c r="U339" s="402">
        <v>3</v>
      </c>
      <c r="V339" s="403">
        <v>0.13043478260869601</v>
      </c>
      <c r="W339" s="402">
        <v>1</v>
      </c>
      <c r="X339" s="404">
        <v>0</v>
      </c>
      <c r="Y339" s="404">
        <v>0</v>
      </c>
      <c r="Z339" s="404">
        <v>0</v>
      </c>
      <c r="AA339" s="404">
        <v>2000</v>
      </c>
      <c r="AB339" s="404">
        <v>87</v>
      </c>
      <c r="AC339" s="404">
        <v>0</v>
      </c>
      <c r="AD339" s="404">
        <v>-2000</v>
      </c>
    </row>
    <row r="340" spans="1:30" x14ac:dyDescent="0.35">
      <c r="A340" s="396">
        <v>16</v>
      </c>
      <c r="B340" s="396" t="s">
        <v>93</v>
      </c>
      <c r="C340" s="396">
        <v>20</v>
      </c>
      <c r="D340" s="396" t="s">
        <v>518</v>
      </c>
      <c r="E340" s="396" t="s">
        <v>883</v>
      </c>
      <c r="F340" s="396" t="s">
        <v>884</v>
      </c>
      <c r="G340" s="396" t="s">
        <v>93</v>
      </c>
      <c r="H340" s="396" t="s">
        <v>518</v>
      </c>
      <c r="I340" s="399">
        <v>0</v>
      </c>
      <c r="J340" s="399">
        <v>0</v>
      </c>
      <c r="K340" s="400">
        <v>0</v>
      </c>
      <c r="L340" s="400">
        <v>15</v>
      </c>
      <c r="M340" s="400">
        <v>0</v>
      </c>
      <c r="N340" s="400">
        <v>15</v>
      </c>
      <c r="O340" s="400">
        <v>0</v>
      </c>
      <c r="P340" s="400">
        <v>0</v>
      </c>
      <c r="Q340" s="400">
        <v>0</v>
      </c>
      <c r="R340" s="401">
        <v>0</v>
      </c>
      <c r="S340" s="402">
        <v>0</v>
      </c>
      <c r="T340" s="401">
        <v>0</v>
      </c>
      <c r="U340" s="402">
        <v>0</v>
      </c>
      <c r="V340" s="403">
        <v>0</v>
      </c>
      <c r="W340" s="402">
        <v>0</v>
      </c>
      <c r="X340" s="404">
        <v>0</v>
      </c>
      <c r="Y340" s="404">
        <v>0</v>
      </c>
      <c r="Z340" s="404">
        <v>0</v>
      </c>
      <c r="AA340" s="404">
        <v>0</v>
      </c>
      <c r="AB340" s="404">
        <v>0</v>
      </c>
      <c r="AC340" s="404">
        <v>0</v>
      </c>
      <c r="AD340" s="404">
        <v>0</v>
      </c>
    </row>
    <row r="341" spans="1:30" x14ac:dyDescent="0.35">
      <c r="A341" s="396">
        <v>16</v>
      </c>
      <c r="B341" s="396" t="s">
        <v>93</v>
      </c>
      <c r="C341" s="396">
        <v>21</v>
      </c>
      <c r="D341" s="396" t="s">
        <v>261</v>
      </c>
      <c r="E341" s="396" t="s">
        <v>885</v>
      </c>
      <c r="F341" s="396" t="s">
        <v>886</v>
      </c>
      <c r="G341" s="396" t="s">
        <v>93</v>
      </c>
      <c r="H341" s="396" t="s">
        <v>261</v>
      </c>
      <c r="I341" s="399">
        <v>1</v>
      </c>
      <c r="J341" s="399">
        <v>29</v>
      </c>
      <c r="K341" s="400">
        <v>0</v>
      </c>
      <c r="L341" s="400">
        <v>28</v>
      </c>
      <c r="M341" s="400">
        <v>0</v>
      </c>
      <c r="N341" s="400">
        <v>58</v>
      </c>
      <c r="O341" s="400">
        <v>6</v>
      </c>
      <c r="P341" s="400">
        <v>3</v>
      </c>
      <c r="Q341" s="400">
        <v>9</v>
      </c>
      <c r="R341" s="401">
        <v>0.15517241379310301</v>
      </c>
      <c r="S341" s="402">
        <v>14</v>
      </c>
      <c r="T341" s="401">
        <v>0.24137931034482801</v>
      </c>
      <c r="U341" s="402">
        <v>12</v>
      </c>
      <c r="V341" s="403">
        <v>0.20689655172413801</v>
      </c>
      <c r="W341" s="402">
        <v>13</v>
      </c>
      <c r="X341" s="404">
        <v>22154.240000000002</v>
      </c>
      <c r="Y341" s="404">
        <v>8474.9599999999991</v>
      </c>
      <c r="Z341" s="404">
        <v>30629.200000000001</v>
      </c>
      <c r="AA341" s="404">
        <v>12410</v>
      </c>
      <c r="AB341" s="404">
        <v>214</v>
      </c>
      <c r="AC341" s="404">
        <v>1379</v>
      </c>
      <c r="AD341" s="404">
        <v>18219</v>
      </c>
    </row>
    <row r="342" spans="1:30" x14ac:dyDescent="0.35">
      <c r="A342" s="396">
        <v>16</v>
      </c>
      <c r="B342" s="396" t="s">
        <v>93</v>
      </c>
      <c r="C342" s="396">
        <v>22</v>
      </c>
      <c r="D342" s="396" t="s">
        <v>147</v>
      </c>
      <c r="E342" s="396" t="s">
        <v>887</v>
      </c>
      <c r="F342" s="396" t="s">
        <v>888</v>
      </c>
      <c r="G342" s="396" t="s">
        <v>93</v>
      </c>
      <c r="H342" s="396" t="s">
        <v>147</v>
      </c>
      <c r="I342" s="399">
        <v>0</v>
      </c>
      <c r="J342" s="399">
        <v>0</v>
      </c>
      <c r="K342" s="400">
        <v>0</v>
      </c>
      <c r="L342" s="400">
        <v>0</v>
      </c>
      <c r="M342" s="400">
        <v>0</v>
      </c>
      <c r="N342" s="400">
        <v>0</v>
      </c>
      <c r="O342" s="400">
        <v>0</v>
      </c>
      <c r="P342" s="400">
        <v>0</v>
      </c>
      <c r="Q342" s="400">
        <v>0</v>
      </c>
      <c r="R342" s="401">
        <v>0</v>
      </c>
      <c r="S342" s="402">
        <v>0</v>
      </c>
      <c r="T342" s="401">
        <v>0</v>
      </c>
      <c r="U342" s="402">
        <v>0</v>
      </c>
      <c r="V342" s="403">
        <v>0</v>
      </c>
      <c r="W342" s="402">
        <v>0</v>
      </c>
      <c r="X342" s="404">
        <v>0</v>
      </c>
      <c r="Y342" s="404">
        <v>0</v>
      </c>
      <c r="Z342" s="404">
        <v>0</v>
      </c>
      <c r="AA342" s="404">
        <v>1600</v>
      </c>
      <c r="AB342" s="404">
        <v>0</v>
      </c>
      <c r="AC342" s="404">
        <v>0</v>
      </c>
      <c r="AD342" s="404">
        <v>-1600</v>
      </c>
    </row>
    <row r="343" spans="1:30" x14ac:dyDescent="0.35">
      <c r="A343" s="396">
        <v>16</v>
      </c>
      <c r="B343" s="396" t="s">
        <v>93</v>
      </c>
      <c r="C343" s="396">
        <v>23</v>
      </c>
      <c r="D343" s="396" t="s">
        <v>244</v>
      </c>
      <c r="E343" s="396" t="s">
        <v>889</v>
      </c>
      <c r="F343" s="396" t="s">
        <v>890</v>
      </c>
      <c r="G343" s="396" t="s">
        <v>93</v>
      </c>
      <c r="H343" s="396" t="s">
        <v>244</v>
      </c>
      <c r="I343" s="399">
        <v>0</v>
      </c>
      <c r="J343" s="399">
        <v>0</v>
      </c>
      <c r="K343" s="400">
        <v>8</v>
      </c>
      <c r="L343" s="400">
        <v>1</v>
      </c>
      <c r="M343" s="400">
        <v>0</v>
      </c>
      <c r="N343" s="400">
        <v>9</v>
      </c>
      <c r="O343" s="400">
        <v>0</v>
      </c>
      <c r="P343" s="400">
        <v>0</v>
      </c>
      <c r="Q343" s="400">
        <v>0</v>
      </c>
      <c r="R343" s="401">
        <v>0</v>
      </c>
      <c r="S343" s="402">
        <v>1</v>
      </c>
      <c r="T343" s="401">
        <v>0.11111111111111099</v>
      </c>
      <c r="U343" s="402">
        <v>2</v>
      </c>
      <c r="V343" s="403">
        <v>0.22222222222222199</v>
      </c>
      <c r="W343" s="402">
        <v>1</v>
      </c>
      <c r="X343" s="404">
        <v>0</v>
      </c>
      <c r="Y343" s="404">
        <v>0</v>
      </c>
      <c r="Z343" s="404">
        <v>0</v>
      </c>
      <c r="AA343" s="404">
        <v>0</v>
      </c>
      <c r="AB343" s="404">
        <v>0</v>
      </c>
      <c r="AC343" s="404">
        <v>0</v>
      </c>
      <c r="AD343" s="404">
        <v>0</v>
      </c>
    </row>
    <row r="344" spans="1:30" x14ac:dyDescent="0.35">
      <c r="A344" s="396">
        <v>16</v>
      </c>
      <c r="B344" s="396" t="s">
        <v>93</v>
      </c>
      <c r="C344" s="396">
        <v>24</v>
      </c>
      <c r="D344" s="396" t="s">
        <v>328</v>
      </c>
      <c r="E344" s="396" t="s">
        <v>891</v>
      </c>
      <c r="F344" s="396" t="s">
        <v>892</v>
      </c>
      <c r="G344" s="396" t="s">
        <v>93</v>
      </c>
      <c r="H344" s="396" t="s">
        <v>328</v>
      </c>
      <c r="I344" s="399">
        <v>0</v>
      </c>
      <c r="J344" s="399">
        <v>0</v>
      </c>
      <c r="K344" s="400">
        <v>2</v>
      </c>
      <c r="L344" s="400">
        <v>19</v>
      </c>
      <c r="M344" s="400">
        <v>0</v>
      </c>
      <c r="N344" s="400">
        <v>21</v>
      </c>
      <c r="O344" s="400">
        <v>0</v>
      </c>
      <c r="P344" s="400">
        <v>1</v>
      </c>
      <c r="Q344" s="400">
        <v>1</v>
      </c>
      <c r="R344" s="401">
        <v>4.7619047619047603E-2</v>
      </c>
      <c r="S344" s="402">
        <v>0</v>
      </c>
      <c r="T344" s="401">
        <v>0</v>
      </c>
      <c r="U344" s="402">
        <v>0</v>
      </c>
      <c r="V344" s="403">
        <v>0</v>
      </c>
      <c r="W344" s="402">
        <v>0</v>
      </c>
      <c r="X344" s="404">
        <v>649.84</v>
      </c>
      <c r="Y344" s="404">
        <v>3685.18</v>
      </c>
      <c r="Z344" s="404">
        <v>4335.0200000000004</v>
      </c>
      <c r="AA344" s="404">
        <v>0</v>
      </c>
      <c r="AB344" s="404">
        <v>0</v>
      </c>
      <c r="AC344" s="404">
        <v>0</v>
      </c>
      <c r="AD344" s="404">
        <v>4335</v>
      </c>
    </row>
    <row r="345" spans="1:30" x14ac:dyDescent="0.35">
      <c r="A345" s="396">
        <v>16</v>
      </c>
      <c r="B345" s="396" t="s">
        <v>93</v>
      </c>
      <c r="C345" s="396">
        <v>25</v>
      </c>
      <c r="D345" s="396" t="s">
        <v>168</v>
      </c>
      <c r="E345" s="396" t="s">
        <v>893</v>
      </c>
      <c r="F345" s="396" t="s">
        <v>894</v>
      </c>
      <c r="G345" s="396" t="s">
        <v>93</v>
      </c>
      <c r="H345" s="396" t="s">
        <v>168</v>
      </c>
      <c r="I345" s="399">
        <v>32</v>
      </c>
      <c r="J345" s="399">
        <v>14</v>
      </c>
      <c r="K345" s="400">
        <v>43</v>
      </c>
      <c r="L345" s="400">
        <v>107</v>
      </c>
      <c r="M345" s="400">
        <v>2</v>
      </c>
      <c r="N345" s="400">
        <v>198</v>
      </c>
      <c r="O345" s="400">
        <v>17</v>
      </c>
      <c r="P345" s="400">
        <v>3</v>
      </c>
      <c r="Q345" s="400">
        <v>20</v>
      </c>
      <c r="R345" s="401">
        <v>0.10101010101010099</v>
      </c>
      <c r="S345" s="402">
        <v>54</v>
      </c>
      <c r="T345" s="401">
        <v>0.27272727272727298</v>
      </c>
      <c r="U345" s="402">
        <v>54</v>
      </c>
      <c r="V345" s="403">
        <v>0.27272727272727298</v>
      </c>
      <c r="W345" s="402">
        <v>35</v>
      </c>
      <c r="X345" s="404">
        <v>-42777.79</v>
      </c>
      <c r="Y345" s="404">
        <v>44655.77</v>
      </c>
      <c r="Z345" s="404">
        <v>1877.98000000001</v>
      </c>
      <c r="AA345" s="404">
        <v>17168</v>
      </c>
      <c r="AB345" s="404">
        <v>87</v>
      </c>
      <c r="AC345" s="404">
        <v>858</v>
      </c>
      <c r="AD345" s="404">
        <v>-15290</v>
      </c>
    </row>
    <row r="346" spans="1:30" x14ac:dyDescent="0.35">
      <c r="A346" s="396">
        <v>16</v>
      </c>
      <c r="B346" s="396" t="s">
        <v>93</v>
      </c>
      <c r="C346" s="396">
        <v>26</v>
      </c>
      <c r="D346" s="396" t="s">
        <v>527</v>
      </c>
      <c r="E346" s="396" t="s">
        <v>895</v>
      </c>
      <c r="F346" s="396" t="s">
        <v>896</v>
      </c>
      <c r="G346" s="396" t="s">
        <v>93</v>
      </c>
      <c r="H346" s="396" t="s">
        <v>527</v>
      </c>
      <c r="I346" s="399">
        <v>0</v>
      </c>
      <c r="J346" s="399">
        <v>1</v>
      </c>
      <c r="K346" s="400">
        <v>0</v>
      </c>
      <c r="L346" s="400">
        <v>0</v>
      </c>
      <c r="M346" s="400">
        <v>0</v>
      </c>
      <c r="N346" s="400">
        <v>1</v>
      </c>
      <c r="O346" s="400">
        <v>0</v>
      </c>
      <c r="P346" s="400">
        <v>1</v>
      </c>
      <c r="Q346" s="400">
        <v>1</v>
      </c>
      <c r="R346" s="401">
        <v>1</v>
      </c>
      <c r="S346" s="402">
        <v>17</v>
      </c>
      <c r="T346" s="401">
        <v>17</v>
      </c>
      <c r="U346" s="402">
        <v>17</v>
      </c>
      <c r="V346" s="403">
        <v>17</v>
      </c>
      <c r="W346" s="402">
        <v>7</v>
      </c>
      <c r="X346" s="404">
        <v>0</v>
      </c>
      <c r="Y346" s="404">
        <v>2050</v>
      </c>
      <c r="Z346" s="404">
        <v>2050</v>
      </c>
      <c r="AA346" s="404">
        <v>0</v>
      </c>
      <c r="AB346" s="404">
        <v>0</v>
      </c>
      <c r="AC346" s="404">
        <v>0</v>
      </c>
      <c r="AD346" s="404">
        <v>2050</v>
      </c>
    </row>
    <row r="347" spans="1:30" x14ac:dyDescent="0.35">
      <c r="A347" s="396">
        <v>16</v>
      </c>
      <c r="B347" s="396" t="s">
        <v>93</v>
      </c>
      <c r="C347" s="396">
        <v>27</v>
      </c>
      <c r="D347" s="396" t="s">
        <v>600</v>
      </c>
      <c r="E347" s="396" t="s">
        <v>897</v>
      </c>
      <c r="F347" s="396" t="s">
        <v>898</v>
      </c>
      <c r="G347" s="396" t="s">
        <v>93</v>
      </c>
      <c r="H347" s="396" t="s">
        <v>600</v>
      </c>
      <c r="I347" s="399">
        <v>0</v>
      </c>
      <c r="J347" s="399">
        <v>0</v>
      </c>
      <c r="K347" s="400">
        <v>0</v>
      </c>
      <c r="L347" s="400">
        <v>0</v>
      </c>
      <c r="M347" s="400">
        <v>104</v>
      </c>
      <c r="N347" s="400">
        <v>104</v>
      </c>
      <c r="O347" s="400">
        <v>8</v>
      </c>
      <c r="P347" s="400">
        <v>3</v>
      </c>
      <c r="Q347" s="400">
        <v>11</v>
      </c>
      <c r="R347" s="401">
        <v>0.105769230769231</v>
      </c>
      <c r="S347" s="402">
        <v>14</v>
      </c>
      <c r="T347" s="401">
        <v>0.134615384615385</v>
      </c>
      <c r="U347" s="402">
        <v>14</v>
      </c>
      <c r="V347" s="403">
        <v>0.134615384615385</v>
      </c>
      <c r="W347" s="402">
        <v>11</v>
      </c>
      <c r="X347" s="404">
        <v>-12409.41</v>
      </c>
      <c r="Y347" s="404">
        <v>20288.02</v>
      </c>
      <c r="Z347" s="404">
        <v>7878.61</v>
      </c>
      <c r="AA347" s="404">
        <v>500</v>
      </c>
      <c r="AB347" s="404">
        <v>5</v>
      </c>
      <c r="AC347" s="404">
        <v>45</v>
      </c>
      <c r="AD347" s="404">
        <v>7379</v>
      </c>
    </row>
    <row r="348" spans="1:30" x14ac:dyDescent="0.35">
      <c r="A348" s="396">
        <v>16</v>
      </c>
      <c r="B348" s="396" t="s">
        <v>93</v>
      </c>
      <c r="C348" s="396">
        <v>28</v>
      </c>
      <c r="D348" s="396" t="s">
        <v>138</v>
      </c>
      <c r="E348" s="396" t="s">
        <v>899</v>
      </c>
      <c r="F348" s="396" t="s">
        <v>900</v>
      </c>
      <c r="G348" s="396" t="s">
        <v>93</v>
      </c>
      <c r="H348" s="396" t="s">
        <v>138</v>
      </c>
      <c r="I348" s="399">
        <v>0</v>
      </c>
      <c r="J348" s="399">
        <v>0</v>
      </c>
      <c r="K348" s="400">
        <v>0</v>
      </c>
      <c r="L348" s="400">
        <v>0</v>
      </c>
      <c r="M348" s="400">
        <v>179</v>
      </c>
      <c r="N348" s="400">
        <v>179</v>
      </c>
      <c r="O348" s="400">
        <v>51</v>
      </c>
      <c r="P348" s="400">
        <v>13</v>
      </c>
      <c r="Q348" s="400">
        <v>64</v>
      </c>
      <c r="R348" s="401">
        <v>0.35754189944134102</v>
      </c>
      <c r="S348" s="402">
        <v>103</v>
      </c>
      <c r="T348" s="401">
        <v>0.57541899441340805</v>
      </c>
      <c r="U348" s="402">
        <v>102</v>
      </c>
      <c r="V348" s="403">
        <v>0.56983240223463705</v>
      </c>
      <c r="W348" s="402">
        <v>85</v>
      </c>
      <c r="X348" s="404">
        <v>-47286.720000000001</v>
      </c>
      <c r="Y348" s="404">
        <v>149622.62</v>
      </c>
      <c r="Z348" s="404">
        <v>102335.9</v>
      </c>
      <c r="AA348" s="404">
        <v>0</v>
      </c>
      <c r="AB348" s="404">
        <v>0</v>
      </c>
      <c r="AC348" s="404">
        <v>0</v>
      </c>
      <c r="AD348" s="404">
        <v>102336</v>
      </c>
    </row>
    <row r="349" spans="1:30" x14ac:dyDescent="0.35">
      <c r="A349" s="396">
        <v>16</v>
      </c>
      <c r="B349" s="396" t="s">
        <v>93</v>
      </c>
      <c r="C349" s="396">
        <v>29</v>
      </c>
      <c r="D349" s="396" t="s">
        <v>532</v>
      </c>
      <c r="E349" s="396" t="s">
        <v>901</v>
      </c>
      <c r="F349" s="396" t="s">
        <v>902</v>
      </c>
      <c r="G349" s="396" t="s">
        <v>93</v>
      </c>
      <c r="H349" s="396" t="s">
        <v>532</v>
      </c>
      <c r="I349" s="399">
        <v>84</v>
      </c>
      <c r="J349" s="399">
        <v>12</v>
      </c>
      <c r="K349" s="400">
        <v>1</v>
      </c>
      <c r="L349" s="400">
        <v>3</v>
      </c>
      <c r="M349" s="400">
        <v>1</v>
      </c>
      <c r="N349" s="400">
        <v>101</v>
      </c>
      <c r="O349" s="400">
        <v>0</v>
      </c>
      <c r="P349" s="400">
        <v>0</v>
      </c>
      <c r="Q349" s="400">
        <v>0</v>
      </c>
      <c r="R349" s="401">
        <v>0</v>
      </c>
      <c r="S349" s="402">
        <v>13</v>
      </c>
      <c r="T349" s="401">
        <v>0.12871287128712899</v>
      </c>
      <c r="U349" s="402">
        <v>12</v>
      </c>
      <c r="V349" s="403">
        <v>0.118811881188119</v>
      </c>
      <c r="W349" s="402">
        <v>9</v>
      </c>
      <c r="X349" s="404">
        <v>0</v>
      </c>
      <c r="Y349" s="404">
        <v>0</v>
      </c>
      <c r="Z349" s="404">
        <v>0</v>
      </c>
      <c r="AA349" s="404">
        <v>0</v>
      </c>
      <c r="AB349" s="404">
        <v>0</v>
      </c>
      <c r="AC349" s="404">
        <v>0</v>
      </c>
      <c r="AD349" s="404">
        <v>0</v>
      </c>
    </row>
    <row r="350" spans="1:30" x14ac:dyDescent="0.35">
      <c r="A350" s="396">
        <v>17</v>
      </c>
      <c r="B350" s="396" t="s">
        <v>113</v>
      </c>
      <c r="C350" s="396">
        <v>1</v>
      </c>
      <c r="D350" s="396" t="s">
        <v>138</v>
      </c>
      <c r="E350" s="396" t="s">
        <v>903</v>
      </c>
      <c r="F350" s="396" t="s">
        <v>904</v>
      </c>
      <c r="G350" s="396" t="s">
        <v>113</v>
      </c>
      <c r="H350" s="396" t="s">
        <v>138</v>
      </c>
      <c r="I350" s="399">
        <v>0</v>
      </c>
      <c r="J350" s="399">
        <v>0</v>
      </c>
      <c r="K350" s="400">
        <v>0</v>
      </c>
      <c r="L350" s="400">
        <v>75</v>
      </c>
      <c r="M350" s="400">
        <v>0</v>
      </c>
      <c r="N350" s="400">
        <v>75</v>
      </c>
      <c r="O350" s="400" t="s">
        <v>141</v>
      </c>
      <c r="P350" s="400" t="s">
        <v>141</v>
      </c>
      <c r="Q350" s="400">
        <v>8</v>
      </c>
      <c r="R350" s="401">
        <v>0.10666666666666667</v>
      </c>
      <c r="S350" s="402" t="s">
        <v>141</v>
      </c>
      <c r="T350" s="401" t="s">
        <v>141</v>
      </c>
      <c r="U350" s="402">
        <v>4</v>
      </c>
      <c r="V350" s="403">
        <v>5.3333333333333337E-2</v>
      </c>
      <c r="W350" s="402">
        <v>3</v>
      </c>
      <c r="X350" s="404">
        <v>-913.125</v>
      </c>
      <c r="Y350" s="404">
        <v>1096.625</v>
      </c>
      <c r="Z350" s="404">
        <v>183.375</v>
      </c>
      <c r="AA350" s="404">
        <v>0</v>
      </c>
      <c r="AB350" s="404" t="s">
        <v>141</v>
      </c>
      <c r="AC350" s="404" t="s">
        <v>141</v>
      </c>
      <c r="AD350" s="404" t="s">
        <v>141</v>
      </c>
    </row>
    <row r="351" spans="1:30" x14ac:dyDescent="0.35">
      <c r="A351" s="396">
        <v>17</v>
      </c>
      <c r="B351" s="396" t="s">
        <v>113</v>
      </c>
      <c r="C351" s="396">
        <v>2</v>
      </c>
      <c r="D351" s="396" t="s">
        <v>147</v>
      </c>
      <c r="E351" s="396" t="s">
        <v>905</v>
      </c>
      <c r="F351" s="396" t="s">
        <v>906</v>
      </c>
      <c r="G351" s="396" t="s">
        <v>113</v>
      </c>
      <c r="H351" s="396" t="s">
        <v>147</v>
      </c>
      <c r="I351" s="399">
        <v>0</v>
      </c>
      <c r="J351" s="399">
        <v>0</v>
      </c>
      <c r="K351" s="400">
        <v>0</v>
      </c>
      <c r="L351" s="400">
        <v>52</v>
      </c>
      <c r="M351" s="400">
        <v>0</v>
      </c>
      <c r="N351" s="400">
        <v>52</v>
      </c>
      <c r="O351" s="400" t="s">
        <v>141</v>
      </c>
      <c r="P351" s="400" t="s">
        <v>141</v>
      </c>
      <c r="Q351" s="400">
        <v>0</v>
      </c>
      <c r="R351" s="401">
        <v>0</v>
      </c>
      <c r="S351" s="402" t="s">
        <v>141</v>
      </c>
      <c r="T351" s="401" t="s">
        <v>141</v>
      </c>
      <c r="U351" s="402">
        <v>2</v>
      </c>
      <c r="V351" s="403">
        <v>3.8461538461538464E-2</v>
      </c>
      <c r="W351" s="402">
        <v>1</v>
      </c>
      <c r="X351" s="404">
        <v>0</v>
      </c>
      <c r="Y351" s="404">
        <v>0</v>
      </c>
      <c r="Z351" s="404">
        <v>0</v>
      </c>
      <c r="AA351" s="404">
        <v>1500</v>
      </c>
      <c r="AB351" s="404" t="s">
        <v>141</v>
      </c>
      <c r="AC351" s="404" t="s">
        <v>141</v>
      </c>
      <c r="AD351" s="404" t="s">
        <v>141</v>
      </c>
    </row>
    <row r="352" spans="1:30" x14ac:dyDescent="0.35">
      <c r="A352" s="396">
        <v>17</v>
      </c>
      <c r="B352" s="396" t="s">
        <v>113</v>
      </c>
      <c r="C352" s="396">
        <v>3</v>
      </c>
      <c r="D352" s="396" t="s">
        <v>11</v>
      </c>
      <c r="E352" s="396" t="s">
        <v>907</v>
      </c>
      <c r="F352" s="396" t="s">
        <v>908</v>
      </c>
      <c r="G352" s="396" t="s">
        <v>113</v>
      </c>
      <c r="H352" s="396" t="s">
        <v>11</v>
      </c>
      <c r="I352" s="399">
        <v>0</v>
      </c>
      <c r="J352" s="399">
        <v>0</v>
      </c>
      <c r="K352" s="400">
        <v>2</v>
      </c>
      <c r="L352" s="400">
        <v>25</v>
      </c>
      <c r="M352" s="400">
        <v>0</v>
      </c>
      <c r="N352" s="400">
        <v>27</v>
      </c>
      <c r="O352" s="400" t="s">
        <v>141</v>
      </c>
      <c r="P352" s="400" t="s">
        <v>141</v>
      </c>
      <c r="Q352" s="400">
        <v>0</v>
      </c>
      <c r="R352" s="401">
        <v>0</v>
      </c>
      <c r="S352" s="402" t="s">
        <v>141</v>
      </c>
      <c r="T352" s="401" t="s">
        <v>141</v>
      </c>
      <c r="U352" s="402">
        <v>1</v>
      </c>
      <c r="V352" s="403">
        <v>3.7037037037037035E-2</v>
      </c>
      <c r="W352" s="402">
        <v>0</v>
      </c>
      <c r="X352" s="404">
        <v>0</v>
      </c>
      <c r="Y352" s="404">
        <v>0</v>
      </c>
      <c r="Z352" s="404">
        <v>0</v>
      </c>
      <c r="AA352" s="404">
        <v>0</v>
      </c>
      <c r="AB352" s="404" t="s">
        <v>141</v>
      </c>
      <c r="AC352" s="404" t="s">
        <v>141</v>
      </c>
      <c r="AD352" s="404" t="s">
        <v>141</v>
      </c>
    </row>
    <row r="353" spans="1:30" x14ac:dyDescent="0.35">
      <c r="A353" s="396">
        <v>17</v>
      </c>
      <c r="B353" s="396" t="s">
        <v>113</v>
      </c>
      <c r="C353" s="396">
        <v>4</v>
      </c>
      <c r="D353" s="396" t="s">
        <v>427</v>
      </c>
      <c r="E353" s="396" t="s">
        <v>909</v>
      </c>
      <c r="F353" s="396" t="s">
        <v>910</v>
      </c>
      <c r="G353" s="396" t="s">
        <v>113</v>
      </c>
      <c r="H353" s="396" t="s">
        <v>427</v>
      </c>
      <c r="I353" s="399">
        <v>0</v>
      </c>
      <c r="J353" s="399">
        <v>0</v>
      </c>
      <c r="K353" s="400">
        <v>7</v>
      </c>
      <c r="L353" s="400">
        <v>7</v>
      </c>
      <c r="M353" s="400">
        <v>0</v>
      </c>
      <c r="N353" s="400">
        <v>14</v>
      </c>
      <c r="O353" s="400" t="s">
        <v>141</v>
      </c>
      <c r="P353" s="400" t="s">
        <v>141</v>
      </c>
      <c r="Q353" s="400">
        <v>0</v>
      </c>
      <c r="R353" s="401">
        <v>0</v>
      </c>
      <c r="S353" s="402" t="s">
        <v>141</v>
      </c>
      <c r="T353" s="401" t="s">
        <v>141</v>
      </c>
      <c r="U353" s="402">
        <v>6</v>
      </c>
      <c r="V353" s="403">
        <v>0.42857142857142855</v>
      </c>
      <c r="W353" s="402">
        <v>1</v>
      </c>
      <c r="X353" s="404">
        <v>0</v>
      </c>
      <c r="Y353" s="404">
        <v>0</v>
      </c>
      <c r="Z353" s="404">
        <v>0</v>
      </c>
      <c r="AA353" s="404">
        <v>1100</v>
      </c>
      <c r="AB353" s="404" t="s">
        <v>141</v>
      </c>
      <c r="AC353" s="404" t="s">
        <v>141</v>
      </c>
      <c r="AD353" s="404" t="s">
        <v>141</v>
      </c>
    </row>
    <row r="354" spans="1:30" x14ac:dyDescent="0.35">
      <c r="A354" s="396">
        <v>17</v>
      </c>
      <c r="B354" s="396" t="s">
        <v>113</v>
      </c>
      <c r="C354" s="396">
        <v>5</v>
      </c>
      <c r="D354" s="396" t="s">
        <v>150</v>
      </c>
      <c r="E354" s="396" t="s">
        <v>911</v>
      </c>
      <c r="F354" s="396" t="s">
        <v>912</v>
      </c>
      <c r="G354" s="396" t="s">
        <v>113</v>
      </c>
      <c r="H354" s="396" t="s">
        <v>150</v>
      </c>
      <c r="I354" s="399">
        <v>0</v>
      </c>
      <c r="J354" s="399">
        <v>0</v>
      </c>
      <c r="K354" s="400">
        <v>0</v>
      </c>
      <c r="L354" s="400">
        <v>6</v>
      </c>
      <c r="M354" s="400">
        <v>0</v>
      </c>
      <c r="N354" s="400">
        <v>6</v>
      </c>
      <c r="O354" s="400" t="s">
        <v>141</v>
      </c>
      <c r="P354" s="400" t="s">
        <v>141</v>
      </c>
      <c r="Q354" s="400">
        <v>0</v>
      </c>
      <c r="R354" s="401">
        <v>0</v>
      </c>
      <c r="S354" s="402" t="s">
        <v>141</v>
      </c>
      <c r="T354" s="401" t="s">
        <v>141</v>
      </c>
      <c r="U354" s="402">
        <v>0</v>
      </c>
      <c r="V354" s="403">
        <v>0</v>
      </c>
      <c r="W354" s="402">
        <v>0</v>
      </c>
      <c r="X354" s="404">
        <v>0</v>
      </c>
      <c r="Y354" s="404">
        <v>0</v>
      </c>
      <c r="Z354" s="404">
        <v>0</v>
      </c>
      <c r="AA354" s="404">
        <v>0</v>
      </c>
      <c r="AB354" s="404" t="s">
        <v>141</v>
      </c>
      <c r="AC354" s="404" t="s">
        <v>141</v>
      </c>
      <c r="AD354" s="404" t="s">
        <v>141</v>
      </c>
    </row>
    <row r="355" spans="1:30" x14ac:dyDescent="0.35">
      <c r="A355" s="396">
        <v>17</v>
      </c>
      <c r="B355" s="396" t="s">
        <v>113</v>
      </c>
      <c r="C355" s="396">
        <v>6</v>
      </c>
      <c r="D355" s="396" t="s">
        <v>153</v>
      </c>
      <c r="E355" s="396" t="s">
        <v>913</v>
      </c>
      <c r="F355" s="396" t="s">
        <v>914</v>
      </c>
      <c r="G355" s="396" t="s">
        <v>113</v>
      </c>
      <c r="H355" s="396" t="s">
        <v>153</v>
      </c>
      <c r="I355" s="399">
        <v>12</v>
      </c>
      <c r="J355" s="399">
        <v>14</v>
      </c>
      <c r="K355" s="400">
        <v>43</v>
      </c>
      <c r="L355" s="400">
        <v>2</v>
      </c>
      <c r="M355" s="400">
        <v>0</v>
      </c>
      <c r="N355" s="400">
        <v>71</v>
      </c>
      <c r="O355" s="400" t="s">
        <v>141</v>
      </c>
      <c r="P355" s="400" t="s">
        <v>141</v>
      </c>
      <c r="Q355" s="400">
        <v>20</v>
      </c>
      <c r="R355" s="401">
        <v>0.28169014084507044</v>
      </c>
      <c r="S355" s="402" t="s">
        <v>141</v>
      </c>
      <c r="T355" s="401" t="s">
        <v>141</v>
      </c>
      <c r="U355" s="402">
        <v>19</v>
      </c>
      <c r="V355" s="403">
        <v>0.26760563380281688</v>
      </c>
      <c r="W355" s="402">
        <v>7</v>
      </c>
      <c r="X355" s="404">
        <v>-594.65000000000009</v>
      </c>
      <c r="Y355" s="404">
        <v>7080.0999999999995</v>
      </c>
      <c r="Z355" s="404">
        <v>6485.4</v>
      </c>
      <c r="AA355" s="404">
        <v>0</v>
      </c>
      <c r="AB355" s="404" t="s">
        <v>141</v>
      </c>
      <c r="AC355" s="404" t="s">
        <v>141</v>
      </c>
      <c r="AD355" s="404" t="s">
        <v>141</v>
      </c>
    </row>
    <row r="356" spans="1:30" x14ac:dyDescent="0.35">
      <c r="A356" s="396">
        <v>17</v>
      </c>
      <c r="B356" s="396" t="s">
        <v>113</v>
      </c>
      <c r="C356" s="396">
        <v>7</v>
      </c>
      <c r="D356" s="396" t="s">
        <v>144</v>
      </c>
      <c r="E356" s="396" t="s">
        <v>915</v>
      </c>
      <c r="F356" s="396" t="s">
        <v>916</v>
      </c>
      <c r="G356" s="396" t="s">
        <v>113</v>
      </c>
      <c r="H356" s="396" t="s">
        <v>144</v>
      </c>
      <c r="I356" s="399">
        <v>3</v>
      </c>
      <c r="J356" s="399">
        <v>5</v>
      </c>
      <c r="K356" s="400">
        <v>0</v>
      </c>
      <c r="L356" s="400">
        <v>1</v>
      </c>
      <c r="M356" s="400">
        <v>0</v>
      </c>
      <c r="N356" s="400">
        <v>9</v>
      </c>
      <c r="O356" s="400" t="s">
        <v>141</v>
      </c>
      <c r="P356" s="400" t="s">
        <v>141</v>
      </c>
      <c r="Q356" s="400">
        <v>3</v>
      </c>
      <c r="R356" s="401">
        <v>0.33333333333333331</v>
      </c>
      <c r="S356" s="402" t="s">
        <v>141</v>
      </c>
      <c r="T356" s="401" t="s">
        <v>141</v>
      </c>
      <c r="U356" s="402">
        <v>1</v>
      </c>
      <c r="V356" s="403">
        <v>0.1111111111111111</v>
      </c>
      <c r="W356" s="402">
        <v>0</v>
      </c>
      <c r="X356" s="404">
        <v>-829.66666666666595</v>
      </c>
      <c r="Y356" s="404">
        <v>1363.3333333333301</v>
      </c>
      <c r="Z356" s="404">
        <v>533</v>
      </c>
      <c r="AA356" s="404">
        <v>399</v>
      </c>
      <c r="AB356" s="404" t="s">
        <v>141</v>
      </c>
      <c r="AC356" s="404" t="s">
        <v>141</v>
      </c>
      <c r="AD356" s="404" t="s">
        <v>141</v>
      </c>
    </row>
    <row r="357" spans="1:30" x14ac:dyDescent="0.35">
      <c r="A357" s="396">
        <v>17</v>
      </c>
      <c r="B357" s="396" t="s">
        <v>113</v>
      </c>
      <c r="C357" s="396">
        <v>8</v>
      </c>
      <c r="D357" s="396" t="s">
        <v>12</v>
      </c>
      <c r="E357" s="396" t="s">
        <v>917</v>
      </c>
      <c r="F357" s="396" t="s">
        <v>918</v>
      </c>
      <c r="G357" s="396" t="s">
        <v>113</v>
      </c>
      <c r="H357" s="396" t="s">
        <v>12</v>
      </c>
      <c r="I357" s="399">
        <v>0</v>
      </c>
      <c r="J357" s="399">
        <v>1</v>
      </c>
      <c r="K357" s="400">
        <v>26</v>
      </c>
      <c r="L357" s="400">
        <v>1</v>
      </c>
      <c r="M357" s="400">
        <v>0</v>
      </c>
      <c r="N357" s="400">
        <v>28</v>
      </c>
      <c r="O357" s="400" t="s">
        <v>141</v>
      </c>
      <c r="P357" s="400" t="s">
        <v>141</v>
      </c>
      <c r="Q357" s="400">
        <v>2</v>
      </c>
      <c r="R357" s="401">
        <v>7.1428571428571425E-2</v>
      </c>
      <c r="S357" s="402" t="s">
        <v>141</v>
      </c>
      <c r="T357" s="401" t="s">
        <v>141</v>
      </c>
      <c r="U357" s="402">
        <v>13</v>
      </c>
      <c r="V357" s="403">
        <v>0.4642857142857143</v>
      </c>
      <c r="W357" s="402">
        <v>3</v>
      </c>
      <c r="X357" s="404">
        <v>2992</v>
      </c>
      <c r="Y357" s="404">
        <v>1084.5</v>
      </c>
      <c r="Z357" s="404">
        <v>4076.5</v>
      </c>
      <c r="AA357" s="404">
        <v>2200</v>
      </c>
      <c r="AB357" s="404" t="s">
        <v>141</v>
      </c>
      <c r="AC357" s="404" t="s">
        <v>141</v>
      </c>
      <c r="AD357" s="404" t="s">
        <v>141</v>
      </c>
    </row>
    <row r="358" spans="1:30" x14ac:dyDescent="0.35">
      <c r="A358" s="396">
        <v>17</v>
      </c>
      <c r="B358" s="396" t="s">
        <v>113</v>
      </c>
      <c r="C358" s="396">
        <v>9</v>
      </c>
      <c r="D358" s="396" t="s">
        <v>10</v>
      </c>
      <c r="E358" s="396" t="s">
        <v>919</v>
      </c>
      <c r="F358" s="396" t="s">
        <v>920</v>
      </c>
      <c r="G358" s="396" t="s">
        <v>113</v>
      </c>
      <c r="H358" s="396" t="s">
        <v>10</v>
      </c>
      <c r="I358" s="399">
        <v>3</v>
      </c>
      <c r="J358" s="399">
        <v>1</v>
      </c>
      <c r="K358" s="400">
        <v>11</v>
      </c>
      <c r="L358" s="400">
        <v>1</v>
      </c>
      <c r="M358" s="400">
        <v>0</v>
      </c>
      <c r="N358" s="400">
        <v>16</v>
      </c>
      <c r="O358" s="400" t="s">
        <v>141</v>
      </c>
      <c r="P358" s="400" t="s">
        <v>141</v>
      </c>
      <c r="Q358" s="400">
        <v>1</v>
      </c>
      <c r="R358" s="401">
        <v>6.25E-2</v>
      </c>
      <c r="S358" s="402" t="s">
        <v>141</v>
      </c>
      <c r="T358" s="401" t="s">
        <v>141</v>
      </c>
      <c r="U358" s="402">
        <v>4</v>
      </c>
      <c r="V358" s="403">
        <v>0.25</v>
      </c>
      <c r="W358" s="402">
        <v>1</v>
      </c>
      <c r="X358" s="404">
        <v>-1947</v>
      </c>
      <c r="Y358" s="404">
        <v>5223</v>
      </c>
      <c r="Z358" s="404">
        <v>3275</v>
      </c>
      <c r="AA358" s="404">
        <v>10</v>
      </c>
      <c r="AB358" s="404" t="s">
        <v>141</v>
      </c>
      <c r="AC358" s="404" t="s">
        <v>141</v>
      </c>
      <c r="AD358" s="404" t="s">
        <v>141</v>
      </c>
    </row>
    <row r="359" spans="1:30" x14ac:dyDescent="0.35">
      <c r="A359" s="396">
        <v>17</v>
      </c>
      <c r="B359" s="396" t="s">
        <v>113</v>
      </c>
      <c r="C359" s="396">
        <v>10</v>
      </c>
      <c r="D359" s="396" t="s">
        <v>417</v>
      </c>
      <c r="E359" s="396" t="s">
        <v>921</v>
      </c>
      <c r="F359" s="396" t="s">
        <v>922</v>
      </c>
      <c r="G359" s="396" t="s">
        <v>113</v>
      </c>
      <c r="H359" s="396" t="s">
        <v>417</v>
      </c>
      <c r="I359" s="399">
        <v>0</v>
      </c>
      <c r="J359" s="399">
        <v>0</v>
      </c>
      <c r="K359" s="400">
        <v>0</v>
      </c>
      <c r="L359" s="400">
        <v>1</v>
      </c>
      <c r="M359" s="400">
        <v>0</v>
      </c>
      <c r="N359" s="400">
        <v>1</v>
      </c>
      <c r="O359" s="400" t="s">
        <v>141</v>
      </c>
      <c r="P359" s="400" t="s">
        <v>141</v>
      </c>
      <c r="Q359" s="400">
        <v>0</v>
      </c>
      <c r="R359" s="401">
        <v>0</v>
      </c>
      <c r="S359" s="402" t="s">
        <v>141</v>
      </c>
      <c r="T359" s="401" t="s">
        <v>141</v>
      </c>
      <c r="U359" s="402">
        <v>0</v>
      </c>
      <c r="V359" s="403">
        <v>0</v>
      </c>
      <c r="W359" s="402">
        <v>0</v>
      </c>
      <c r="X359" s="404">
        <v>0</v>
      </c>
      <c r="Y359" s="404">
        <v>0</v>
      </c>
      <c r="Z359" s="404">
        <v>0</v>
      </c>
      <c r="AA359" s="404">
        <v>1999</v>
      </c>
      <c r="AB359" s="404" t="s">
        <v>141</v>
      </c>
      <c r="AC359" s="404" t="s">
        <v>141</v>
      </c>
      <c r="AD359" s="404" t="s">
        <v>141</v>
      </c>
    </row>
    <row r="360" spans="1:30" x14ac:dyDescent="0.35">
      <c r="A360" s="396">
        <v>17</v>
      </c>
      <c r="B360" s="396" t="s">
        <v>113</v>
      </c>
      <c r="C360" s="396">
        <v>11</v>
      </c>
      <c r="D360" s="396" t="s">
        <v>160</v>
      </c>
      <c r="E360" s="396" t="s">
        <v>923</v>
      </c>
      <c r="F360" s="396" t="s">
        <v>924</v>
      </c>
      <c r="G360" s="396" t="s">
        <v>113</v>
      </c>
      <c r="H360" s="396" t="s">
        <v>160</v>
      </c>
      <c r="I360" s="399">
        <v>0</v>
      </c>
      <c r="J360" s="399">
        <v>0</v>
      </c>
      <c r="K360" s="400">
        <v>2</v>
      </c>
      <c r="L360" s="400">
        <v>0</v>
      </c>
      <c r="M360" s="400">
        <v>0</v>
      </c>
      <c r="N360" s="400">
        <v>2</v>
      </c>
      <c r="O360" s="400" t="s">
        <v>141</v>
      </c>
      <c r="P360" s="400" t="s">
        <v>141</v>
      </c>
      <c r="Q360" s="400">
        <v>0</v>
      </c>
      <c r="R360" s="401">
        <v>0</v>
      </c>
      <c r="S360" s="402" t="s">
        <v>141</v>
      </c>
      <c r="T360" s="401" t="s">
        <v>141</v>
      </c>
      <c r="U360" s="402">
        <v>2</v>
      </c>
      <c r="V360" s="403">
        <v>1</v>
      </c>
      <c r="W360" s="402">
        <v>1</v>
      </c>
      <c r="X360" s="404">
        <v>0</v>
      </c>
      <c r="Y360" s="404">
        <v>0</v>
      </c>
      <c r="Z360" s="404">
        <v>0</v>
      </c>
      <c r="AA360" s="404">
        <v>750</v>
      </c>
      <c r="AB360" s="404" t="s">
        <v>141</v>
      </c>
      <c r="AC360" s="404" t="s">
        <v>141</v>
      </c>
      <c r="AD360" s="404" t="s">
        <v>141</v>
      </c>
    </row>
    <row r="361" spans="1:30" x14ac:dyDescent="0.35">
      <c r="A361" s="396">
        <v>17</v>
      </c>
      <c r="B361" s="396" t="s">
        <v>113</v>
      </c>
      <c r="C361" s="396">
        <v>12</v>
      </c>
      <c r="D361" s="396" t="s">
        <v>202</v>
      </c>
      <c r="E361" s="396" t="s">
        <v>925</v>
      </c>
      <c r="F361" s="396" t="s">
        <v>926</v>
      </c>
      <c r="G361" s="396" t="s">
        <v>113</v>
      </c>
      <c r="H361" s="396" t="s">
        <v>202</v>
      </c>
      <c r="I361" s="399">
        <v>0</v>
      </c>
      <c r="J361" s="399">
        <v>0</v>
      </c>
      <c r="K361" s="400">
        <v>25</v>
      </c>
      <c r="L361" s="400">
        <v>0</v>
      </c>
      <c r="M361" s="400">
        <v>0</v>
      </c>
      <c r="N361" s="400">
        <v>25</v>
      </c>
      <c r="O361" s="400" t="s">
        <v>141</v>
      </c>
      <c r="P361" s="400" t="s">
        <v>141</v>
      </c>
      <c r="Q361" s="400">
        <v>3</v>
      </c>
      <c r="R361" s="401">
        <v>0.12</v>
      </c>
      <c r="S361" s="402" t="s">
        <v>141</v>
      </c>
      <c r="T361" s="401" t="s">
        <v>141</v>
      </c>
      <c r="U361" s="402">
        <v>8</v>
      </c>
      <c r="V361" s="403">
        <v>0.32</v>
      </c>
      <c r="W361" s="402">
        <v>3</v>
      </c>
      <c r="X361" s="404">
        <v>-1515</v>
      </c>
      <c r="Y361" s="404">
        <v>939.66666666666595</v>
      </c>
      <c r="Z361" s="404">
        <v>-575.33333333333303</v>
      </c>
      <c r="AA361" s="404">
        <v>0</v>
      </c>
      <c r="AB361" s="404" t="s">
        <v>141</v>
      </c>
      <c r="AC361" s="404" t="s">
        <v>141</v>
      </c>
      <c r="AD361" s="404" t="s">
        <v>141</v>
      </c>
    </row>
    <row r="362" spans="1:30" x14ac:dyDescent="0.35">
      <c r="A362" s="396">
        <v>17</v>
      </c>
      <c r="B362" s="396" t="s">
        <v>113</v>
      </c>
      <c r="C362" s="396">
        <v>13</v>
      </c>
      <c r="D362" s="396" t="s">
        <v>13</v>
      </c>
      <c r="E362" s="396" t="s">
        <v>927</v>
      </c>
      <c r="F362" s="396" t="s">
        <v>928</v>
      </c>
      <c r="G362" s="396" t="s">
        <v>113</v>
      </c>
      <c r="H362" s="396" t="s">
        <v>13</v>
      </c>
      <c r="I362" s="399">
        <v>1</v>
      </c>
      <c r="J362" s="399">
        <v>2</v>
      </c>
      <c r="K362" s="400">
        <v>16</v>
      </c>
      <c r="L362" s="400">
        <v>0</v>
      </c>
      <c r="M362" s="400">
        <v>0</v>
      </c>
      <c r="N362" s="400">
        <v>19</v>
      </c>
      <c r="O362" s="400" t="s">
        <v>141</v>
      </c>
      <c r="P362" s="400" t="s">
        <v>141</v>
      </c>
      <c r="Q362" s="400">
        <v>0</v>
      </c>
      <c r="R362" s="401">
        <v>0</v>
      </c>
      <c r="S362" s="402" t="s">
        <v>141</v>
      </c>
      <c r="T362" s="401" t="s">
        <v>141</v>
      </c>
      <c r="U362" s="402">
        <v>2</v>
      </c>
      <c r="V362" s="403">
        <v>0.10526315789473684</v>
      </c>
      <c r="W362" s="402">
        <v>0</v>
      </c>
      <c r="X362" s="404">
        <v>0</v>
      </c>
      <c r="Y362" s="404">
        <v>0</v>
      </c>
      <c r="Z362" s="404">
        <v>0</v>
      </c>
      <c r="AA362" s="404">
        <v>1500</v>
      </c>
      <c r="AB362" s="404" t="s">
        <v>141</v>
      </c>
      <c r="AC362" s="404" t="s">
        <v>141</v>
      </c>
      <c r="AD362" s="404" t="s">
        <v>141</v>
      </c>
    </row>
    <row r="363" spans="1:30" x14ac:dyDescent="0.35">
      <c r="A363" s="396">
        <v>17</v>
      </c>
      <c r="B363" s="396" t="s">
        <v>113</v>
      </c>
      <c r="C363" s="396">
        <v>14</v>
      </c>
      <c r="D363" s="396" t="s">
        <v>168</v>
      </c>
      <c r="E363" s="396" t="s">
        <v>929</v>
      </c>
      <c r="F363" s="396" t="s">
        <v>930</v>
      </c>
      <c r="G363" s="396" t="s">
        <v>113</v>
      </c>
      <c r="H363" s="396" t="s">
        <v>168</v>
      </c>
      <c r="I363" s="399">
        <v>0</v>
      </c>
      <c r="J363" s="399">
        <v>1</v>
      </c>
      <c r="K363" s="400">
        <v>7</v>
      </c>
      <c r="L363" s="400">
        <v>0</v>
      </c>
      <c r="M363" s="400">
        <v>0</v>
      </c>
      <c r="N363" s="400">
        <v>8</v>
      </c>
      <c r="O363" s="400" t="s">
        <v>141</v>
      </c>
      <c r="P363" s="400" t="s">
        <v>141</v>
      </c>
      <c r="Q363" s="400">
        <v>1</v>
      </c>
      <c r="R363" s="401">
        <v>0.125</v>
      </c>
      <c r="S363" s="402" t="s">
        <v>141</v>
      </c>
      <c r="T363" s="401" t="s">
        <v>141</v>
      </c>
      <c r="U363" s="402">
        <v>4</v>
      </c>
      <c r="V363" s="403">
        <v>0.5</v>
      </c>
      <c r="W363" s="402">
        <v>2</v>
      </c>
      <c r="X363" s="404">
        <v>-2530</v>
      </c>
      <c r="Y363" s="404">
        <v>2635</v>
      </c>
      <c r="Z363" s="404">
        <v>104</v>
      </c>
      <c r="AA363" s="404">
        <v>7878</v>
      </c>
      <c r="AB363" s="404" t="s">
        <v>141</v>
      </c>
      <c r="AC363" s="404" t="s">
        <v>141</v>
      </c>
      <c r="AD363" s="404" t="s">
        <v>141</v>
      </c>
    </row>
    <row r="364" spans="1:30" x14ac:dyDescent="0.35">
      <c r="A364" s="396">
        <v>17</v>
      </c>
      <c r="B364" s="396" t="s">
        <v>113</v>
      </c>
      <c r="C364" s="396">
        <v>15</v>
      </c>
      <c r="D364" s="396" t="s">
        <v>171</v>
      </c>
      <c r="E364" s="396" t="s">
        <v>931</v>
      </c>
      <c r="F364" s="396" t="s">
        <v>932</v>
      </c>
      <c r="G364" s="396" t="s">
        <v>113</v>
      </c>
      <c r="H364" s="396" t="s">
        <v>171</v>
      </c>
      <c r="I364" s="399">
        <v>0</v>
      </c>
      <c r="J364" s="399">
        <v>0</v>
      </c>
      <c r="K364" s="400">
        <v>3</v>
      </c>
      <c r="L364" s="400">
        <v>0</v>
      </c>
      <c r="M364" s="400">
        <v>0</v>
      </c>
      <c r="N364" s="400">
        <v>3</v>
      </c>
      <c r="O364" s="400" t="s">
        <v>141</v>
      </c>
      <c r="P364" s="400" t="s">
        <v>141</v>
      </c>
      <c r="Q364" s="400">
        <v>0</v>
      </c>
      <c r="R364" s="401">
        <v>0</v>
      </c>
      <c r="S364" s="402" t="s">
        <v>141</v>
      </c>
      <c r="T364" s="401" t="s">
        <v>141</v>
      </c>
      <c r="U364" s="402">
        <v>0</v>
      </c>
      <c r="V364" s="403">
        <v>0</v>
      </c>
      <c r="W364" s="402">
        <v>0</v>
      </c>
      <c r="X364" s="404">
        <v>0</v>
      </c>
      <c r="Y364" s="404">
        <v>0</v>
      </c>
      <c r="Z364" s="404">
        <v>0</v>
      </c>
      <c r="AA364" s="404">
        <v>205</v>
      </c>
      <c r="AB364" s="404" t="s">
        <v>141</v>
      </c>
      <c r="AC364" s="404" t="s">
        <v>141</v>
      </c>
      <c r="AD364" s="404" t="s">
        <v>141</v>
      </c>
    </row>
    <row r="365" spans="1:30" x14ac:dyDescent="0.35">
      <c r="A365" s="396">
        <v>17</v>
      </c>
      <c r="B365" s="396" t="s">
        <v>113</v>
      </c>
      <c r="C365" s="396">
        <v>16</v>
      </c>
      <c r="D365" s="396" t="s">
        <v>261</v>
      </c>
      <c r="E365" s="396" t="s">
        <v>933</v>
      </c>
      <c r="F365" s="396" t="s">
        <v>934</v>
      </c>
      <c r="G365" s="396" t="s">
        <v>113</v>
      </c>
      <c r="H365" s="396" t="s">
        <v>261</v>
      </c>
      <c r="I365" s="399">
        <v>2</v>
      </c>
      <c r="J365" s="399">
        <v>8</v>
      </c>
      <c r="K365" s="400">
        <v>0</v>
      </c>
      <c r="L365" s="400">
        <v>0</v>
      </c>
      <c r="M365" s="400">
        <v>0</v>
      </c>
      <c r="N365" s="400">
        <v>10</v>
      </c>
      <c r="O365" s="400" t="s">
        <v>141</v>
      </c>
      <c r="P365" s="400" t="s">
        <v>141</v>
      </c>
      <c r="Q365" s="400">
        <v>5</v>
      </c>
      <c r="R365" s="401">
        <v>0.5</v>
      </c>
      <c r="S365" s="402" t="s">
        <v>141</v>
      </c>
      <c r="T365" s="401" t="s">
        <v>141</v>
      </c>
      <c r="U365" s="402">
        <v>6</v>
      </c>
      <c r="V365" s="403">
        <v>0.6</v>
      </c>
      <c r="W365" s="402">
        <v>3</v>
      </c>
      <c r="X365" s="404">
        <v>-6742</v>
      </c>
      <c r="Y365" s="404">
        <v>3257.75</v>
      </c>
      <c r="Z365" s="404">
        <v>-3484.5</v>
      </c>
      <c r="AA365" s="404">
        <v>1458</v>
      </c>
      <c r="AB365" s="404" t="s">
        <v>141</v>
      </c>
      <c r="AC365" s="404" t="s">
        <v>141</v>
      </c>
      <c r="AD365" s="404" t="s">
        <v>141</v>
      </c>
    </row>
    <row r="366" spans="1:30" x14ac:dyDescent="0.35">
      <c r="A366" s="396">
        <v>17</v>
      </c>
      <c r="B366" s="396" t="s">
        <v>113</v>
      </c>
      <c r="C366" s="396">
        <v>17</v>
      </c>
      <c r="D366" s="396" t="s">
        <v>935</v>
      </c>
      <c r="E366" s="396" t="s">
        <v>936</v>
      </c>
      <c r="F366" s="396" t="s">
        <v>937</v>
      </c>
      <c r="G366" s="396" t="s">
        <v>113</v>
      </c>
      <c r="H366" s="396" t="s">
        <v>935</v>
      </c>
      <c r="I366" s="399">
        <v>35</v>
      </c>
      <c r="J366" s="399">
        <v>3</v>
      </c>
      <c r="K366" s="400">
        <v>0</v>
      </c>
      <c r="L366" s="400">
        <v>0</v>
      </c>
      <c r="M366" s="400">
        <v>0</v>
      </c>
      <c r="N366" s="400">
        <v>38</v>
      </c>
      <c r="O366" s="400" t="s">
        <v>141</v>
      </c>
      <c r="P366" s="400" t="s">
        <v>141</v>
      </c>
      <c r="Q366" s="400">
        <v>13</v>
      </c>
      <c r="R366" s="401">
        <v>0.34210526315789475</v>
      </c>
      <c r="S366" s="402" t="s">
        <v>141</v>
      </c>
      <c r="T366" s="401" t="s">
        <v>141</v>
      </c>
      <c r="U366" s="402">
        <v>7</v>
      </c>
      <c r="V366" s="403">
        <v>0.18421052631578946</v>
      </c>
      <c r="W366" s="402">
        <v>2</v>
      </c>
      <c r="X366" s="404">
        <v>-33.076923076923002</v>
      </c>
      <c r="Y366" s="404">
        <v>1500.38461538461</v>
      </c>
      <c r="Z366" s="404">
        <v>1467.3076923076901</v>
      </c>
      <c r="AA366" s="404">
        <v>0</v>
      </c>
      <c r="AB366" s="404" t="s">
        <v>141</v>
      </c>
      <c r="AC366" s="404" t="s">
        <v>141</v>
      </c>
      <c r="AD366" s="404" t="s">
        <v>141</v>
      </c>
    </row>
    <row r="367" spans="1:30" x14ac:dyDescent="0.35">
      <c r="A367" s="396">
        <v>17</v>
      </c>
      <c r="B367" s="396" t="s">
        <v>113</v>
      </c>
      <c r="C367" s="396">
        <v>18</v>
      </c>
      <c r="D367" s="396" t="s">
        <v>532</v>
      </c>
      <c r="E367" s="396" t="s">
        <v>938</v>
      </c>
      <c r="F367" s="396" t="s">
        <v>939</v>
      </c>
      <c r="G367" s="396" t="s">
        <v>113</v>
      </c>
      <c r="H367" s="396" t="s">
        <v>532</v>
      </c>
      <c r="I367" s="399">
        <v>4</v>
      </c>
      <c r="J367" s="399">
        <v>0</v>
      </c>
      <c r="K367" s="400">
        <v>0</v>
      </c>
      <c r="L367" s="400">
        <v>0</v>
      </c>
      <c r="M367" s="400">
        <v>0</v>
      </c>
      <c r="N367" s="400">
        <v>4</v>
      </c>
      <c r="O367" s="400" t="s">
        <v>141</v>
      </c>
      <c r="P367" s="400" t="s">
        <v>141</v>
      </c>
      <c r="Q367" s="400">
        <v>4</v>
      </c>
      <c r="R367" s="401">
        <v>1</v>
      </c>
      <c r="S367" s="402" t="s">
        <v>141</v>
      </c>
      <c r="T367" s="401" t="s">
        <v>141</v>
      </c>
      <c r="U367" s="402">
        <v>0</v>
      </c>
      <c r="V367" s="403">
        <v>0</v>
      </c>
      <c r="W367" s="402">
        <v>0</v>
      </c>
      <c r="X367" s="404">
        <v>-991.75</v>
      </c>
      <c r="Y367" s="404">
        <v>415</v>
      </c>
      <c r="Z367" s="404">
        <v>-576.75</v>
      </c>
      <c r="AA367" s="404">
        <v>433</v>
      </c>
      <c r="AB367" s="404" t="s">
        <v>141</v>
      </c>
      <c r="AC367" s="404" t="s">
        <v>141</v>
      </c>
      <c r="AD367" s="404" t="s">
        <v>141</v>
      </c>
    </row>
    <row r="368" spans="1:30" x14ac:dyDescent="0.35">
      <c r="A368" s="396">
        <v>18</v>
      </c>
      <c r="B368" s="396" t="s">
        <v>94</v>
      </c>
      <c r="C368" s="396">
        <v>1</v>
      </c>
      <c r="D368" s="396" t="s">
        <v>940</v>
      </c>
      <c r="E368" s="396" t="s">
        <v>941</v>
      </c>
      <c r="F368" s="396" t="s">
        <v>942</v>
      </c>
      <c r="G368" s="396" t="s">
        <v>94</v>
      </c>
      <c r="H368" s="396" t="s">
        <v>940</v>
      </c>
      <c r="I368" s="399">
        <v>0</v>
      </c>
      <c r="J368" s="399">
        <v>0</v>
      </c>
      <c r="K368" s="400">
        <v>0</v>
      </c>
      <c r="L368" s="400">
        <v>0</v>
      </c>
      <c r="M368" s="400">
        <v>0</v>
      </c>
      <c r="N368" s="400">
        <v>0</v>
      </c>
      <c r="O368" s="400">
        <v>0</v>
      </c>
      <c r="P368" s="400">
        <v>0</v>
      </c>
      <c r="Q368" s="400">
        <v>0</v>
      </c>
      <c r="R368" s="401">
        <v>0</v>
      </c>
      <c r="S368" s="402">
        <v>0</v>
      </c>
      <c r="T368" s="401">
        <v>0</v>
      </c>
      <c r="U368" s="402">
        <v>0</v>
      </c>
      <c r="V368" s="403">
        <v>0</v>
      </c>
      <c r="W368" s="402">
        <v>0</v>
      </c>
      <c r="X368" s="404">
        <v>0</v>
      </c>
      <c r="Y368" s="404">
        <v>0</v>
      </c>
      <c r="Z368" s="404">
        <v>0</v>
      </c>
      <c r="AA368" s="404">
        <v>1399</v>
      </c>
      <c r="AB368" s="404">
        <v>0</v>
      </c>
      <c r="AC368" s="404">
        <v>0</v>
      </c>
      <c r="AD368" s="404">
        <v>-1399</v>
      </c>
    </row>
    <row r="369" spans="1:30" x14ac:dyDescent="0.35">
      <c r="A369" s="396">
        <v>18</v>
      </c>
      <c r="B369" s="396" t="s">
        <v>94</v>
      </c>
      <c r="C369" s="396">
        <v>2</v>
      </c>
      <c r="D369" s="396" t="s">
        <v>10</v>
      </c>
      <c r="E369" s="396" t="s">
        <v>943</v>
      </c>
      <c r="F369" s="396" t="s">
        <v>944</v>
      </c>
      <c r="G369" s="396" t="s">
        <v>94</v>
      </c>
      <c r="H369" s="396" t="s">
        <v>10</v>
      </c>
      <c r="I369" s="399">
        <v>0</v>
      </c>
      <c r="J369" s="399">
        <v>0</v>
      </c>
      <c r="K369" s="400">
        <v>18</v>
      </c>
      <c r="L369" s="400">
        <v>2</v>
      </c>
      <c r="M369" s="400">
        <v>0</v>
      </c>
      <c r="N369" s="400">
        <v>20</v>
      </c>
      <c r="O369" s="400">
        <v>0</v>
      </c>
      <c r="P369" s="400">
        <v>0</v>
      </c>
      <c r="Q369" s="400">
        <v>0</v>
      </c>
      <c r="R369" s="401">
        <v>0</v>
      </c>
      <c r="S369" s="402">
        <v>6</v>
      </c>
      <c r="T369" s="401">
        <v>0.3</v>
      </c>
      <c r="U369" s="402">
        <v>6</v>
      </c>
      <c r="V369" s="403">
        <v>0.3</v>
      </c>
      <c r="W369" s="402">
        <v>1</v>
      </c>
      <c r="X369" s="404">
        <v>0</v>
      </c>
      <c r="Y369" s="404">
        <v>0</v>
      </c>
      <c r="Z369" s="404">
        <v>0</v>
      </c>
      <c r="AA369" s="404">
        <v>3500</v>
      </c>
      <c r="AB369" s="404">
        <v>175</v>
      </c>
      <c r="AC369" s="404">
        <v>0</v>
      </c>
      <c r="AD369" s="404">
        <v>-3500</v>
      </c>
    </row>
    <row r="370" spans="1:30" x14ac:dyDescent="0.35">
      <c r="A370" s="396">
        <v>18</v>
      </c>
      <c r="B370" s="396" t="s">
        <v>94</v>
      </c>
      <c r="C370" s="396">
        <v>3</v>
      </c>
      <c r="D370" s="396" t="s">
        <v>945</v>
      </c>
      <c r="E370" s="396" t="s">
        <v>946</v>
      </c>
      <c r="F370" s="396" t="s">
        <v>947</v>
      </c>
      <c r="G370" s="396" t="s">
        <v>94</v>
      </c>
      <c r="H370" s="396" t="s">
        <v>945</v>
      </c>
      <c r="I370" s="399">
        <v>1</v>
      </c>
      <c r="J370" s="399">
        <v>0</v>
      </c>
      <c r="K370" s="400">
        <v>85</v>
      </c>
      <c r="L370" s="400">
        <v>4</v>
      </c>
      <c r="M370" s="400">
        <v>0</v>
      </c>
      <c r="N370" s="400">
        <v>90</v>
      </c>
      <c r="O370" s="400">
        <v>0</v>
      </c>
      <c r="P370" s="400">
        <v>1</v>
      </c>
      <c r="Q370" s="400">
        <v>1</v>
      </c>
      <c r="R370" s="401">
        <v>1.1111111111111099E-2</v>
      </c>
      <c r="S370" s="402">
        <v>27</v>
      </c>
      <c r="T370" s="401">
        <v>0.3</v>
      </c>
      <c r="U370" s="402">
        <v>29</v>
      </c>
      <c r="V370" s="403">
        <v>0.32222222222222202</v>
      </c>
      <c r="W370" s="402">
        <v>13</v>
      </c>
      <c r="X370" s="404">
        <v>325.99</v>
      </c>
      <c r="Y370" s="404">
        <v>2531.3000000000002</v>
      </c>
      <c r="Z370" s="404">
        <v>2857.29</v>
      </c>
      <c r="AA370" s="404">
        <v>0</v>
      </c>
      <c r="AB370" s="404">
        <v>0</v>
      </c>
      <c r="AC370" s="404">
        <v>0</v>
      </c>
      <c r="AD370" s="404">
        <v>2857</v>
      </c>
    </row>
    <row r="371" spans="1:30" x14ac:dyDescent="0.35">
      <c r="A371" s="396">
        <v>18</v>
      </c>
      <c r="B371" s="396" t="s">
        <v>94</v>
      </c>
      <c r="C371" s="396">
        <v>4</v>
      </c>
      <c r="D371" s="396" t="s">
        <v>11</v>
      </c>
      <c r="E371" s="396" t="s">
        <v>948</v>
      </c>
      <c r="F371" s="396" t="s">
        <v>949</v>
      </c>
      <c r="G371" s="396" t="s">
        <v>94</v>
      </c>
      <c r="H371" s="396" t="s">
        <v>11</v>
      </c>
      <c r="I371" s="399">
        <v>0</v>
      </c>
      <c r="J371" s="399">
        <v>0</v>
      </c>
      <c r="K371" s="400">
        <v>0</v>
      </c>
      <c r="L371" s="400">
        <v>19</v>
      </c>
      <c r="M371" s="400">
        <v>0</v>
      </c>
      <c r="N371" s="400">
        <v>19</v>
      </c>
      <c r="O371" s="400">
        <v>0</v>
      </c>
      <c r="P371" s="400">
        <v>0</v>
      </c>
      <c r="Q371" s="400">
        <v>0</v>
      </c>
      <c r="R371" s="401">
        <v>0</v>
      </c>
      <c r="S371" s="402">
        <v>2</v>
      </c>
      <c r="T371" s="401">
        <v>0.105263157894737</v>
      </c>
      <c r="U371" s="402">
        <v>1</v>
      </c>
      <c r="V371" s="403">
        <v>5.2631578947368397E-2</v>
      </c>
      <c r="W371" s="402">
        <v>1</v>
      </c>
      <c r="X371" s="404">
        <v>0</v>
      </c>
      <c r="Y371" s="404">
        <v>0</v>
      </c>
      <c r="Z371" s="404">
        <v>0</v>
      </c>
      <c r="AA371" s="404">
        <v>0</v>
      </c>
      <c r="AB371" s="404">
        <v>0</v>
      </c>
      <c r="AC371" s="404">
        <v>0</v>
      </c>
      <c r="AD371" s="404">
        <v>0</v>
      </c>
    </row>
    <row r="372" spans="1:30" x14ac:dyDescent="0.35">
      <c r="A372" s="396">
        <v>18</v>
      </c>
      <c r="B372" s="396" t="s">
        <v>94</v>
      </c>
      <c r="C372" s="396">
        <v>5</v>
      </c>
      <c r="D372" s="396" t="s">
        <v>12</v>
      </c>
      <c r="E372" s="396" t="s">
        <v>950</v>
      </c>
      <c r="F372" s="396" t="s">
        <v>951</v>
      </c>
      <c r="G372" s="396" t="s">
        <v>94</v>
      </c>
      <c r="H372" s="396" t="s">
        <v>12</v>
      </c>
      <c r="I372" s="399">
        <v>0</v>
      </c>
      <c r="J372" s="399">
        <v>0</v>
      </c>
      <c r="K372" s="400">
        <v>9</v>
      </c>
      <c r="L372" s="400">
        <v>1</v>
      </c>
      <c r="M372" s="400">
        <v>0</v>
      </c>
      <c r="N372" s="400">
        <v>10</v>
      </c>
      <c r="O372" s="400">
        <v>0</v>
      </c>
      <c r="P372" s="400">
        <v>1</v>
      </c>
      <c r="Q372" s="400">
        <v>1</v>
      </c>
      <c r="R372" s="401">
        <v>0.1</v>
      </c>
      <c r="S372" s="402">
        <v>3</v>
      </c>
      <c r="T372" s="401">
        <v>0.3</v>
      </c>
      <c r="U372" s="402">
        <v>3</v>
      </c>
      <c r="V372" s="403">
        <v>0.3</v>
      </c>
      <c r="W372" s="402">
        <v>1</v>
      </c>
      <c r="X372" s="404">
        <v>-1412.43</v>
      </c>
      <c r="Y372" s="404">
        <v>3214.6</v>
      </c>
      <c r="Z372" s="404">
        <v>1802.17</v>
      </c>
      <c r="AA372" s="404">
        <v>900</v>
      </c>
      <c r="AB372" s="404">
        <v>90</v>
      </c>
      <c r="AC372" s="404">
        <v>900</v>
      </c>
      <c r="AD372" s="404">
        <v>902</v>
      </c>
    </row>
    <row r="373" spans="1:30" x14ac:dyDescent="0.35">
      <c r="A373" s="396">
        <v>18</v>
      </c>
      <c r="B373" s="396" t="s">
        <v>94</v>
      </c>
      <c r="C373" s="396">
        <v>6</v>
      </c>
      <c r="D373" s="396" t="s">
        <v>554</v>
      </c>
      <c r="E373" s="396" t="s">
        <v>952</v>
      </c>
      <c r="F373" s="396" t="s">
        <v>953</v>
      </c>
      <c r="G373" s="396" t="s">
        <v>94</v>
      </c>
      <c r="H373" s="396" t="s">
        <v>554</v>
      </c>
      <c r="I373" s="399">
        <v>0</v>
      </c>
      <c r="J373" s="399">
        <v>0</v>
      </c>
      <c r="K373" s="400">
        <v>0</v>
      </c>
      <c r="L373" s="400">
        <v>0</v>
      </c>
      <c r="M373" s="400">
        <v>0</v>
      </c>
      <c r="N373" s="400">
        <v>0</v>
      </c>
      <c r="O373" s="400">
        <v>0</v>
      </c>
      <c r="P373" s="400">
        <v>0</v>
      </c>
      <c r="Q373" s="400">
        <v>0</v>
      </c>
      <c r="R373" s="401">
        <v>0</v>
      </c>
      <c r="S373" s="402">
        <v>0</v>
      </c>
      <c r="T373" s="401">
        <v>0</v>
      </c>
      <c r="U373" s="402">
        <v>0</v>
      </c>
      <c r="V373" s="403">
        <v>0</v>
      </c>
      <c r="W373" s="402">
        <v>0</v>
      </c>
      <c r="X373" s="404">
        <v>0</v>
      </c>
      <c r="Y373" s="404">
        <v>0</v>
      </c>
      <c r="Z373" s="404">
        <v>0</v>
      </c>
      <c r="AA373" s="404">
        <v>799</v>
      </c>
      <c r="AB373" s="404">
        <v>0</v>
      </c>
      <c r="AC373" s="404">
        <v>0</v>
      </c>
      <c r="AD373" s="404">
        <v>-799</v>
      </c>
    </row>
    <row r="374" spans="1:30" x14ac:dyDescent="0.35">
      <c r="A374" s="396">
        <v>18</v>
      </c>
      <c r="B374" s="396" t="s">
        <v>94</v>
      </c>
      <c r="C374" s="396">
        <v>7</v>
      </c>
      <c r="D374" s="396" t="s">
        <v>13</v>
      </c>
      <c r="E374" s="396" t="s">
        <v>954</v>
      </c>
      <c r="F374" s="396" t="s">
        <v>955</v>
      </c>
      <c r="G374" s="396" t="s">
        <v>94</v>
      </c>
      <c r="H374" s="396" t="s">
        <v>13</v>
      </c>
      <c r="I374" s="399">
        <v>0</v>
      </c>
      <c r="J374" s="399">
        <v>1</v>
      </c>
      <c r="K374" s="400">
        <v>13</v>
      </c>
      <c r="L374" s="400">
        <v>0</v>
      </c>
      <c r="M374" s="400">
        <v>0</v>
      </c>
      <c r="N374" s="400">
        <v>14</v>
      </c>
      <c r="O374" s="400">
        <v>0</v>
      </c>
      <c r="P374" s="400">
        <v>1</v>
      </c>
      <c r="Q374" s="400">
        <v>1</v>
      </c>
      <c r="R374" s="401">
        <v>7.1428571428571397E-2</v>
      </c>
      <c r="S374" s="402">
        <v>3</v>
      </c>
      <c r="T374" s="401">
        <v>0.214285714285714</v>
      </c>
      <c r="U374" s="402">
        <v>3</v>
      </c>
      <c r="V374" s="403">
        <v>0.214285714285714</v>
      </c>
      <c r="W374" s="402">
        <v>1</v>
      </c>
      <c r="X374" s="404">
        <v>651.77</v>
      </c>
      <c r="Y374" s="404">
        <v>0</v>
      </c>
      <c r="Z374" s="404">
        <v>651.77</v>
      </c>
      <c r="AA374" s="404">
        <v>0</v>
      </c>
      <c r="AB374" s="404">
        <v>0</v>
      </c>
      <c r="AC374" s="404">
        <v>0</v>
      </c>
      <c r="AD374" s="404">
        <v>652</v>
      </c>
    </row>
    <row r="375" spans="1:30" x14ac:dyDescent="0.35">
      <c r="A375" s="396">
        <v>18</v>
      </c>
      <c r="B375" s="396" t="s">
        <v>94</v>
      </c>
      <c r="C375" s="396">
        <v>8</v>
      </c>
      <c r="D375" s="396" t="s">
        <v>628</v>
      </c>
      <c r="E375" s="396" t="s">
        <v>956</v>
      </c>
      <c r="F375" s="396" t="s">
        <v>957</v>
      </c>
      <c r="G375" s="396" t="s">
        <v>94</v>
      </c>
      <c r="H375" s="396" t="s">
        <v>628</v>
      </c>
      <c r="I375" s="399">
        <v>0</v>
      </c>
      <c r="J375" s="399">
        <v>0</v>
      </c>
      <c r="K375" s="400">
        <v>10</v>
      </c>
      <c r="L375" s="400">
        <v>1</v>
      </c>
      <c r="M375" s="400">
        <v>0</v>
      </c>
      <c r="N375" s="400">
        <v>11</v>
      </c>
      <c r="O375" s="400">
        <v>0</v>
      </c>
      <c r="P375" s="400">
        <v>0</v>
      </c>
      <c r="Q375" s="400">
        <v>0</v>
      </c>
      <c r="R375" s="401">
        <v>0</v>
      </c>
      <c r="S375" s="402">
        <v>2</v>
      </c>
      <c r="T375" s="401">
        <v>0.18181818181818199</v>
      </c>
      <c r="U375" s="402">
        <v>2</v>
      </c>
      <c r="V375" s="403">
        <v>0.18181818181818199</v>
      </c>
      <c r="W375" s="402">
        <v>0</v>
      </c>
      <c r="X375" s="404">
        <v>0</v>
      </c>
      <c r="Y375" s="404">
        <v>0</v>
      </c>
      <c r="Z375" s="404">
        <v>0</v>
      </c>
      <c r="AA375" s="404">
        <v>0</v>
      </c>
      <c r="AB375" s="404">
        <v>0</v>
      </c>
      <c r="AC375" s="404">
        <v>0</v>
      </c>
      <c r="AD375" s="404">
        <v>0</v>
      </c>
    </row>
    <row r="376" spans="1:30" x14ac:dyDescent="0.35">
      <c r="A376" s="396">
        <v>18</v>
      </c>
      <c r="B376" s="396" t="s">
        <v>94</v>
      </c>
      <c r="C376" s="396">
        <v>9</v>
      </c>
      <c r="D376" s="396" t="s">
        <v>160</v>
      </c>
      <c r="E376" s="396" t="s">
        <v>958</v>
      </c>
      <c r="F376" s="396" t="s">
        <v>959</v>
      </c>
      <c r="G376" s="396" t="s">
        <v>94</v>
      </c>
      <c r="H376" s="396" t="s">
        <v>160</v>
      </c>
      <c r="I376" s="399">
        <v>0</v>
      </c>
      <c r="J376" s="399">
        <v>0</v>
      </c>
      <c r="K376" s="400">
        <v>5</v>
      </c>
      <c r="L376" s="400">
        <v>1</v>
      </c>
      <c r="M376" s="400">
        <v>0</v>
      </c>
      <c r="N376" s="400">
        <v>6</v>
      </c>
      <c r="O376" s="400">
        <v>0</v>
      </c>
      <c r="P376" s="400">
        <v>1</v>
      </c>
      <c r="Q376" s="400">
        <v>1</v>
      </c>
      <c r="R376" s="401">
        <v>0.16666666666666699</v>
      </c>
      <c r="S376" s="402">
        <v>3</v>
      </c>
      <c r="T376" s="401">
        <v>0.5</v>
      </c>
      <c r="U376" s="402">
        <v>3</v>
      </c>
      <c r="V376" s="403">
        <v>0.5</v>
      </c>
      <c r="W376" s="402">
        <v>3</v>
      </c>
      <c r="X376" s="404">
        <v>-1531.79</v>
      </c>
      <c r="Y376" s="404">
        <v>0</v>
      </c>
      <c r="Z376" s="404">
        <v>-1531.79</v>
      </c>
      <c r="AA376" s="404">
        <v>0</v>
      </c>
      <c r="AB376" s="404">
        <v>0</v>
      </c>
      <c r="AC376" s="404">
        <v>0</v>
      </c>
      <c r="AD376" s="404">
        <v>-1532</v>
      </c>
    </row>
    <row r="377" spans="1:30" x14ac:dyDescent="0.35">
      <c r="A377" s="396">
        <v>18</v>
      </c>
      <c r="B377" s="396" t="s">
        <v>94</v>
      </c>
      <c r="C377" s="396">
        <v>10</v>
      </c>
      <c r="D377" s="396" t="s">
        <v>202</v>
      </c>
      <c r="E377" s="396" t="s">
        <v>960</v>
      </c>
      <c r="F377" s="396" t="s">
        <v>961</v>
      </c>
      <c r="G377" s="396" t="s">
        <v>94</v>
      </c>
      <c r="H377" s="396" t="s">
        <v>202</v>
      </c>
      <c r="I377" s="399">
        <v>1</v>
      </c>
      <c r="J377" s="399">
        <v>0</v>
      </c>
      <c r="K377" s="400">
        <v>66</v>
      </c>
      <c r="L377" s="400">
        <v>2</v>
      </c>
      <c r="M377" s="400">
        <v>0</v>
      </c>
      <c r="N377" s="400">
        <v>69</v>
      </c>
      <c r="O377" s="400">
        <v>8</v>
      </c>
      <c r="P377" s="400">
        <v>0</v>
      </c>
      <c r="Q377" s="400">
        <v>8</v>
      </c>
      <c r="R377" s="401">
        <v>0.115942028985507</v>
      </c>
      <c r="S377" s="402">
        <v>22</v>
      </c>
      <c r="T377" s="401">
        <v>0.31884057971014501</v>
      </c>
      <c r="U377" s="402">
        <v>26</v>
      </c>
      <c r="V377" s="403">
        <v>0.376811594202899</v>
      </c>
      <c r="W377" s="402">
        <v>16</v>
      </c>
      <c r="X377" s="404">
        <v>-7831.43</v>
      </c>
      <c r="Y377" s="404">
        <v>12683.42</v>
      </c>
      <c r="Z377" s="404">
        <v>4851.99</v>
      </c>
      <c r="AA377" s="404">
        <v>3500</v>
      </c>
      <c r="AB377" s="404">
        <v>51</v>
      </c>
      <c r="AC377" s="404">
        <v>437</v>
      </c>
      <c r="AD377" s="404">
        <v>1352</v>
      </c>
    </row>
    <row r="378" spans="1:30" x14ac:dyDescent="0.35">
      <c r="A378" s="396">
        <v>18</v>
      </c>
      <c r="B378" s="396" t="s">
        <v>94</v>
      </c>
      <c r="C378" s="396">
        <v>11</v>
      </c>
      <c r="D378" s="396" t="s">
        <v>506</v>
      </c>
      <c r="E378" s="396" t="s">
        <v>962</v>
      </c>
      <c r="F378" s="396" t="s">
        <v>963</v>
      </c>
      <c r="G378" s="396" t="s">
        <v>94</v>
      </c>
      <c r="H378" s="396" t="s">
        <v>506</v>
      </c>
      <c r="I378" s="399">
        <v>0</v>
      </c>
      <c r="J378" s="399">
        <v>0</v>
      </c>
      <c r="K378" s="400">
        <v>0</v>
      </c>
      <c r="L378" s="400">
        <v>0</v>
      </c>
      <c r="M378" s="400">
        <v>0</v>
      </c>
      <c r="N378" s="400">
        <v>0</v>
      </c>
      <c r="O378" s="400">
        <v>0</v>
      </c>
      <c r="P378" s="400">
        <v>0</v>
      </c>
      <c r="Q378" s="400">
        <v>0</v>
      </c>
      <c r="R378" s="401">
        <v>0</v>
      </c>
      <c r="S378" s="402">
        <v>0</v>
      </c>
      <c r="T378" s="401">
        <v>0</v>
      </c>
      <c r="U378" s="402">
        <v>0</v>
      </c>
      <c r="V378" s="403">
        <v>0</v>
      </c>
      <c r="W378" s="402">
        <v>0</v>
      </c>
      <c r="X378" s="404">
        <v>0</v>
      </c>
      <c r="Y378" s="404">
        <v>0</v>
      </c>
      <c r="Z378" s="404">
        <v>0</v>
      </c>
      <c r="AA378" s="404">
        <v>10</v>
      </c>
      <c r="AB378" s="404">
        <v>0</v>
      </c>
      <c r="AC378" s="404">
        <v>0</v>
      </c>
      <c r="AD378" s="404">
        <v>-10</v>
      </c>
    </row>
    <row r="379" spans="1:30" x14ac:dyDescent="0.35">
      <c r="A379" s="396">
        <v>18</v>
      </c>
      <c r="B379" s="396" t="s">
        <v>94</v>
      </c>
      <c r="C379" s="396">
        <v>12</v>
      </c>
      <c r="D379" s="396" t="s">
        <v>153</v>
      </c>
      <c r="E379" s="396" t="s">
        <v>964</v>
      </c>
      <c r="F379" s="396" t="s">
        <v>965</v>
      </c>
      <c r="G379" s="396" t="s">
        <v>94</v>
      </c>
      <c r="H379" s="396" t="s">
        <v>153</v>
      </c>
      <c r="I379" s="399">
        <v>107</v>
      </c>
      <c r="J379" s="399">
        <v>55</v>
      </c>
      <c r="K379" s="400">
        <v>154</v>
      </c>
      <c r="L379" s="400">
        <v>66</v>
      </c>
      <c r="M379" s="400">
        <v>0</v>
      </c>
      <c r="N379" s="400">
        <v>382</v>
      </c>
      <c r="O379" s="400">
        <v>37</v>
      </c>
      <c r="P379" s="400">
        <v>14</v>
      </c>
      <c r="Q379" s="400">
        <v>51</v>
      </c>
      <c r="R379" s="401">
        <v>0.133507853403141</v>
      </c>
      <c r="S379" s="402">
        <v>113</v>
      </c>
      <c r="T379" s="401">
        <v>0.295811518324607</v>
      </c>
      <c r="U379" s="402">
        <v>119</v>
      </c>
      <c r="V379" s="403">
        <v>0.31151832460732998</v>
      </c>
      <c r="W379" s="402">
        <v>57</v>
      </c>
      <c r="X379" s="404">
        <v>10503.62</v>
      </c>
      <c r="Y379" s="404">
        <v>69226.41</v>
      </c>
      <c r="Z379" s="404">
        <v>79730.03</v>
      </c>
      <c r="AA379" s="404">
        <v>1499</v>
      </c>
      <c r="AB379" s="404">
        <v>4</v>
      </c>
      <c r="AC379" s="404">
        <v>29</v>
      </c>
      <c r="AD379" s="404">
        <v>78231</v>
      </c>
    </row>
    <row r="380" spans="1:30" x14ac:dyDescent="0.35">
      <c r="A380" s="396">
        <v>18</v>
      </c>
      <c r="B380" s="396" t="s">
        <v>94</v>
      </c>
      <c r="C380" s="396">
        <v>13</v>
      </c>
      <c r="D380" s="396" t="s">
        <v>966</v>
      </c>
      <c r="E380" s="396" t="s">
        <v>967</v>
      </c>
      <c r="F380" s="396" t="s">
        <v>968</v>
      </c>
      <c r="G380" s="396" t="s">
        <v>94</v>
      </c>
      <c r="H380" s="396" t="s">
        <v>966</v>
      </c>
      <c r="I380" s="399">
        <v>0</v>
      </c>
      <c r="J380" s="399">
        <v>0</v>
      </c>
      <c r="K380" s="400">
        <v>0</v>
      </c>
      <c r="L380" s="400">
        <v>0</v>
      </c>
      <c r="M380" s="400">
        <v>0</v>
      </c>
      <c r="N380" s="400">
        <v>0</v>
      </c>
      <c r="O380" s="400">
        <v>0</v>
      </c>
      <c r="P380" s="400">
        <v>0</v>
      </c>
      <c r="Q380" s="400">
        <v>0</v>
      </c>
      <c r="R380" s="401">
        <v>0</v>
      </c>
      <c r="S380" s="402">
        <v>0</v>
      </c>
      <c r="T380" s="401">
        <v>0</v>
      </c>
      <c r="U380" s="402">
        <v>0</v>
      </c>
      <c r="V380" s="403">
        <v>0</v>
      </c>
      <c r="W380" s="402">
        <v>0</v>
      </c>
      <c r="X380" s="404">
        <v>0</v>
      </c>
      <c r="Y380" s="404">
        <v>0</v>
      </c>
      <c r="Z380" s="404">
        <v>0</v>
      </c>
      <c r="AA380" s="404">
        <v>152</v>
      </c>
      <c r="AB380" s="404">
        <v>0</v>
      </c>
      <c r="AC380" s="404">
        <v>0</v>
      </c>
      <c r="AD380" s="404">
        <v>-152</v>
      </c>
    </row>
    <row r="381" spans="1:30" x14ac:dyDescent="0.35">
      <c r="A381" s="396">
        <v>18</v>
      </c>
      <c r="B381" s="396" t="s">
        <v>94</v>
      </c>
      <c r="C381" s="396">
        <v>14</v>
      </c>
      <c r="D381" s="396" t="s">
        <v>144</v>
      </c>
      <c r="E381" s="396" t="s">
        <v>969</v>
      </c>
      <c r="F381" s="396" t="s">
        <v>970</v>
      </c>
      <c r="G381" s="396" t="s">
        <v>94</v>
      </c>
      <c r="H381" s="396" t="s">
        <v>144</v>
      </c>
      <c r="I381" s="399">
        <v>80</v>
      </c>
      <c r="J381" s="399">
        <v>17</v>
      </c>
      <c r="K381" s="400">
        <v>3</v>
      </c>
      <c r="L381" s="400">
        <v>0</v>
      </c>
      <c r="M381" s="400">
        <v>5</v>
      </c>
      <c r="N381" s="400">
        <v>105</v>
      </c>
      <c r="O381" s="400">
        <v>36</v>
      </c>
      <c r="P381" s="400">
        <v>8</v>
      </c>
      <c r="Q381" s="400">
        <v>44</v>
      </c>
      <c r="R381" s="401">
        <v>0.419047619047619</v>
      </c>
      <c r="S381" s="402">
        <v>49</v>
      </c>
      <c r="T381" s="401">
        <v>0.46666666666666701</v>
      </c>
      <c r="U381" s="402">
        <v>48</v>
      </c>
      <c r="V381" s="403">
        <v>0.45714285714285702</v>
      </c>
      <c r="W381" s="402">
        <v>30</v>
      </c>
      <c r="X381" s="404">
        <v>-12816.23</v>
      </c>
      <c r="Y381" s="404">
        <v>74705.399999999994</v>
      </c>
      <c r="Z381" s="404">
        <v>61889.17</v>
      </c>
      <c r="AA381" s="404">
        <v>0</v>
      </c>
      <c r="AB381" s="404">
        <v>0</v>
      </c>
      <c r="AC381" s="404">
        <v>0</v>
      </c>
      <c r="AD381" s="404">
        <v>61889</v>
      </c>
    </row>
    <row r="382" spans="1:30" x14ac:dyDescent="0.35">
      <c r="A382" s="396">
        <v>18</v>
      </c>
      <c r="B382" s="396" t="s">
        <v>94</v>
      </c>
      <c r="C382" s="396">
        <v>15</v>
      </c>
      <c r="D382" s="396" t="s">
        <v>414</v>
      </c>
      <c r="E382" s="396" t="s">
        <v>971</v>
      </c>
      <c r="F382" s="396" t="s">
        <v>972</v>
      </c>
      <c r="G382" s="396" t="s">
        <v>94</v>
      </c>
      <c r="H382" s="396" t="s">
        <v>414</v>
      </c>
      <c r="I382" s="399">
        <v>0</v>
      </c>
      <c r="J382" s="399">
        <v>2</v>
      </c>
      <c r="K382" s="400">
        <v>0</v>
      </c>
      <c r="L382" s="400">
        <v>6</v>
      </c>
      <c r="M382" s="400">
        <v>0</v>
      </c>
      <c r="N382" s="400">
        <v>8</v>
      </c>
      <c r="O382" s="400">
        <v>0</v>
      </c>
      <c r="P382" s="400">
        <v>0</v>
      </c>
      <c r="Q382" s="400">
        <v>0</v>
      </c>
      <c r="R382" s="401">
        <v>0</v>
      </c>
      <c r="S382" s="402">
        <v>3</v>
      </c>
      <c r="T382" s="401">
        <v>0.375</v>
      </c>
      <c r="U382" s="402">
        <v>3</v>
      </c>
      <c r="V382" s="403">
        <v>0.375</v>
      </c>
      <c r="W382" s="402">
        <v>1</v>
      </c>
      <c r="X382" s="404">
        <v>0</v>
      </c>
      <c r="Y382" s="404">
        <v>0</v>
      </c>
      <c r="Z382" s="404">
        <v>0</v>
      </c>
      <c r="AA382" s="404">
        <v>0</v>
      </c>
      <c r="AB382" s="404">
        <v>0</v>
      </c>
      <c r="AC382" s="404">
        <v>0</v>
      </c>
      <c r="AD382" s="404">
        <v>0</v>
      </c>
    </row>
    <row r="383" spans="1:30" x14ac:dyDescent="0.35">
      <c r="A383" s="396">
        <v>18</v>
      </c>
      <c r="B383" s="396" t="s">
        <v>94</v>
      </c>
      <c r="C383" s="396">
        <v>16</v>
      </c>
      <c r="D383" s="396" t="s">
        <v>575</v>
      </c>
      <c r="E383" s="396" t="s">
        <v>973</v>
      </c>
      <c r="F383" s="396" t="s">
        <v>974</v>
      </c>
      <c r="G383" s="396" t="s">
        <v>94</v>
      </c>
      <c r="H383" s="396" t="s">
        <v>575</v>
      </c>
      <c r="I383" s="399">
        <v>0</v>
      </c>
      <c r="J383" s="399">
        <v>0</v>
      </c>
      <c r="K383" s="400">
        <v>0</v>
      </c>
      <c r="L383" s="400">
        <v>0</v>
      </c>
      <c r="M383" s="400">
        <v>0</v>
      </c>
      <c r="N383" s="400">
        <v>0</v>
      </c>
      <c r="O383" s="400">
        <v>0</v>
      </c>
      <c r="P383" s="400">
        <v>0</v>
      </c>
      <c r="Q383" s="400">
        <v>0</v>
      </c>
      <c r="R383" s="401">
        <v>0</v>
      </c>
      <c r="S383" s="402">
        <v>0</v>
      </c>
      <c r="T383" s="401">
        <v>0</v>
      </c>
      <c r="U383" s="402">
        <v>0</v>
      </c>
      <c r="V383" s="403">
        <v>0</v>
      </c>
      <c r="W383" s="402">
        <v>0</v>
      </c>
      <c r="X383" s="404">
        <v>0</v>
      </c>
      <c r="Y383" s="404">
        <v>0</v>
      </c>
      <c r="Z383" s="404">
        <v>0</v>
      </c>
      <c r="AA383" s="404">
        <v>750</v>
      </c>
      <c r="AB383" s="404">
        <v>0</v>
      </c>
      <c r="AC383" s="404">
        <v>0</v>
      </c>
      <c r="AD383" s="404">
        <v>-750</v>
      </c>
    </row>
    <row r="384" spans="1:30" x14ac:dyDescent="0.35">
      <c r="A384" s="396">
        <v>18</v>
      </c>
      <c r="B384" s="396" t="s">
        <v>94</v>
      </c>
      <c r="C384" s="396">
        <v>17</v>
      </c>
      <c r="D384" s="396" t="s">
        <v>427</v>
      </c>
      <c r="E384" s="396" t="s">
        <v>975</v>
      </c>
      <c r="F384" s="396" t="s">
        <v>976</v>
      </c>
      <c r="G384" s="396" t="s">
        <v>94</v>
      </c>
      <c r="H384" s="396" t="s">
        <v>427</v>
      </c>
      <c r="I384" s="399">
        <v>2</v>
      </c>
      <c r="J384" s="399">
        <v>1</v>
      </c>
      <c r="K384" s="400">
        <v>62</v>
      </c>
      <c r="L384" s="400">
        <v>6</v>
      </c>
      <c r="M384" s="400">
        <v>0</v>
      </c>
      <c r="N384" s="400">
        <v>71</v>
      </c>
      <c r="O384" s="400">
        <v>3</v>
      </c>
      <c r="P384" s="400">
        <v>5</v>
      </c>
      <c r="Q384" s="400">
        <v>8</v>
      </c>
      <c r="R384" s="401">
        <v>0.11267605633802801</v>
      </c>
      <c r="S384" s="402">
        <v>27</v>
      </c>
      <c r="T384" s="401">
        <v>0.38028169014084501</v>
      </c>
      <c r="U384" s="402">
        <v>25</v>
      </c>
      <c r="V384" s="403">
        <v>0.352112676056338</v>
      </c>
      <c r="W384" s="402">
        <v>15</v>
      </c>
      <c r="X384" s="404">
        <v>7489.35</v>
      </c>
      <c r="Y384" s="404">
        <v>14930.65</v>
      </c>
      <c r="Z384" s="404">
        <v>22420</v>
      </c>
      <c r="AA384" s="404">
        <v>0</v>
      </c>
      <c r="AB384" s="404">
        <v>0</v>
      </c>
      <c r="AC384" s="404">
        <v>0</v>
      </c>
      <c r="AD384" s="404">
        <v>22420</v>
      </c>
    </row>
    <row r="385" spans="1:30" x14ac:dyDescent="0.35">
      <c r="A385" s="396">
        <v>18</v>
      </c>
      <c r="B385" s="396" t="s">
        <v>94</v>
      </c>
      <c r="C385" s="396">
        <v>18</v>
      </c>
      <c r="D385" s="396" t="s">
        <v>977</v>
      </c>
      <c r="E385" s="396" t="s">
        <v>978</v>
      </c>
      <c r="F385" s="396" t="s">
        <v>979</v>
      </c>
      <c r="G385" s="396" t="s">
        <v>94</v>
      </c>
      <c r="H385" s="396" t="s">
        <v>977</v>
      </c>
      <c r="I385" s="399">
        <v>1</v>
      </c>
      <c r="J385" s="399">
        <v>1</v>
      </c>
      <c r="K385" s="400">
        <v>0</v>
      </c>
      <c r="L385" s="400">
        <v>0</v>
      </c>
      <c r="M385" s="400">
        <v>0</v>
      </c>
      <c r="N385" s="400">
        <v>2</v>
      </c>
      <c r="O385" s="400">
        <v>0</v>
      </c>
      <c r="P385" s="400">
        <v>0</v>
      </c>
      <c r="Q385" s="400">
        <v>0</v>
      </c>
      <c r="R385" s="401">
        <v>0</v>
      </c>
      <c r="S385" s="402">
        <v>0</v>
      </c>
      <c r="T385" s="401">
        <v>0</v>
      </c>
      <c r="U385" s="402">
        <v>0</v>
      </c>
      <c r="V385" s="403">
        <v>0</v>
      </c>
      <c r="W385" s="402">
        <v>0</v>
      </c>
      <c r="X385" s="404">
        <v>0</v>
      </c>
      <c r="Y385" s="404">
        <v>0</v>
      </c>
      <c r="Z385" s="404">
        <v>0</v>
      </c>
      <c r="AA385" s="404">
        <v>0</v>
      </c>
      <c r="AB385" s="404">
        <v>0</v>
      </c>
      <c r="AC385" s="404">
        <v>0</v>
      </c>
      <c r="AD385" s="404">
        <v>0</v>
      </c>
    </row>
    <row r="386" spans="1:30" x14ac:dyDescent="0.35">
      <c r="A386" s="396">
        <v>18</v>
      </c>
      <c r="B386" s="396" t="s">
        <v>94</v>
      </c>
      <c r="C386" s="396">
        <v>19</v>
      </c>
      <c r="D386" s="396" t="s">
        <v>580</v>
      </c>
      <c r="E386" s="396" t="s">
        <v>980</v>
      </c>
      <c r="F386" s="396" t="s">
        <v>981</v>
      </c>
      <c r="G386" s="396" t="s">
        <v>94</v>
      </c>
      <c r="H386" s="396" t="s">
        <v>580</v>
      </c>
      <c r="I386" s="399">
        <v>103</v>
      </c>
      <c r="J386" s="399">
        <v>4</v>
      </c>
      <c r="K386" s="400">
        <v>0</v>
      </c>
      <c r="L386" s="400">
        <v>0</v>
      </c>
      <c r="M386" s="400">
        <v>1</v>
      </c>
      <c r="N386" s="400">
        <v>108</v>
      </c>
      <c r="O386" s="400">
        <v>23</v>
      </c>
      <c r="P386" s="400">
        <v>8</v>
      </c>
      <c r="Q386" s="400">
        <v>31</v>
      </c>
      <c r="R386" s="401">
        <v>0.28703703703703698</v>
      </c>
      <c r="S386" s="402">
        <v>19</v>
      </c>
      <c r="T386" s="401">
        <v>0.17592592592592601</v>
      </c>
      <c r="U386" s="402">
        <v>19</v>
      </c>
      <c r="V386" s="403">
        <v>0.17592592592592601</v>
      </c>
      <c r="W386" s="402">
        <v>10</v>
      </c>
      <c r="X386" s="404">
        <v>7950.4</v>
      </c>
      <c r="Y386" s="404">
        <v>63980.43</v>
      </c>
      <c r="Z386" s="404">
        <v>71930.83</v>
      </c>
      <c r="AA386" s="404">
        <v>0</v>
      </c>
      <c r="AB386" s="404">
        <v>0</v>
      </c>
      <c r="AC386" s="404">
        <v>0</v>
      </c>
      <c r="AD386" s="404">
        <v>71931</v>
      </c>
    </row>
    <row r="387" spans="1:30" x14ac:dyDescent="0.35">
      <c r="A387" s="396">
        <v>18</v>
      </c>
      <c r="B387" s="396" t="s">
        <v>94</v>
      </c>
      <c r="C387" s="396">
        <v>20</v>
      </c>
      <c r="D387" s="396" t="s">
        <v>171</v>
      </c>
      <c r="E387" s="396" t="s">
        <v>982</v>
      </c>
      <c r="F387" s="396" t="s">
        <v>983</v>
      </c>
      <c r="G387" s="396" t="s">
        <v>94</v>
      </c>
      <c r="H387" s="396" t="s">
        <v>171</v>
      </c>
      <c r="I387" s="399">
        <v>0</v>
      </c>
      <c r="J387" s="399">
        <v>0</v>
      </c>
      <c r="K387" s="400">
        <v>0</v>
      </c>
      <c r="L387" s="400">
        <v>0</v>
      </c>
      <c r="M387" s="400">
        <v>0</v>
      </c>
      <c r="N387" s="400">
        <v>0</v>
      </c>
      <c r="O387" s="400">
        <v>0</v>
      </c>
      <c r="P387" s="400">
        <v>0</v>
      </c>
      <c r="Q387" s="400">
        <v>0</v>
      </c>
      <c r="R387" s="401">
        <v>0</v>
      </c>
      <c r="S387" s="402">
        <v>0</v>
      </c>
      <c r="T387" s="401">
        <v>0</v>
      </c>
      <c r="U387" s="402">
        <v>0</v>
      </c>
      <c r="V387" s="403">
        <v>0</v>
      </c>
      <c r="W387" s="402">
        <v>0</v>
      </c>
      <c r="X387" s="404">
        <v>0</v>
      </c>
      <c r="Y387" s="404">
        <v>0</v>
      </c>
      <c r="Z387" s="404">
        <v>0</v>
      </c>
      <c r="AA387" s="404">
        <v>2000</v>
      </c>
      <c r="AB387" s="404">
        <v>0</v>
      </c>
      <c r="AC387" s="404">
        <v>0</v>
      </c>
      <c r="AD387" s="404">
        <v>-2000</v>
      </c>
    </row>
    <row r="388" spans="1:30" x14ac:dyDescent="0.35">
      <c r="A388" s="396">
        <v>18</v>
      </c>
      <c r="B388" s="396" t="s">
        <v>94</v>
      </c>
      <c r="C388" s="396">
        <v>21</v>
      </c>
      <c r="D388" s="396" t="s">
        <v>518</v>
      </c>
      <c r="E388" s="396" t="s">
        <v>984</v>
      </c>
      <c r="F388" s="396" t="s">
        <v>985</v>
      </c>
      <c r="G388" s="396" t="s">
        <v>94</v>
      </c>
      <c r="H388" s="396" t="s">
        <v>518</v>
      </c>
      <c r="I388" s="399">
        <v>0</v>
      </c>
      <c r="J388" s="399">
        <v>0</v>
      </c>
      <c r="K388" s="400">
        <v>0</v>
      </c>
      <c r="L388" s="400">
        <v>5</v>
      </c>
      <c r="M388" s="400">
        <v>0</v>
      </c>
      <c r="N388" s="400">
        <v>5</v>
      </c>
      <c r="O388" s="400">
        <v>1</v>
      </c>
      <c r="P388" s="400">
        <v>0</v>
      </c>
      <c r="Q388" s="400">
        <v>1</v>
      </c>
      <c r="R388" s="401">
        <v>0.2</v>
      </c>
      <c r="S388" s="402">
        <v>4</v>
      </c>
      <c r="T388" s="401">
        <v>0.8</v>
      </c>
      <c r="U388" s="402">
        <v>4</v>
      </c>
      <c r="V388" s="403">
        <v>0.8</v>
      </c>
      <c r="W388" s="402">
        <v>3</v>
      </c>
      <c r="X388" s="404">
        <v>819.55</v>
      </c>
      <c r="Y388" s="404">
        <v>300</v>
      </c>
      <c r="Z388" s="404">
        <v>1119.55</v>
      </c>
      <c r="AA388" s="404">
        <v>0</v>
      </c>
      <c r="AB388" s="404">
        <v>0</v>
      </c>
      <c r="AC388" s="404">
        <v>0</v>
      </c>
      <c r="AD388" s="404">
        <v>1120</v>
      </c>
    </row>
    <row r="389" spans="1:30" x14ac:dyDescent="0.35">
      <c r="A389" s="396">
        <v>18</v>
      </c>
      <c r="B389" s="396" t="s">
        <v>94</v>
      </c>
      <c r="C389" s="396">
        <v>22</v>
      </c>
      <c r="D389" s="396" t="s">
        <v>261</v>
      </c>
      <c r="E389" s="396" t="s">
        <v>986</v>
      </c>
      <c r="F389" s="396" t="s">
        <v>987</v>
      </c>
      <c r="G389" s="396" t="s">
        <v>94</v>
      </c>
      <c r="H389" s="396" t="s">
        <v>261</v>
      </c>
      <c r="I389" s="399">
        <v>15</v>
      </c>
      <c r="J389" s="399">
        <v>31</v>
      </c>
      <c r="K389" s="400">
        <v>0</v>
      </c>
      <c r="L389" s="400">
        <v>46</v>
      </c>
      <c r="M389" s="400">
        <v>0</v>
      </c>
      <c r="N389" s="400">
        <v>92</v>
      </c>
      <c r="O389" s="400">
        <v>3</v>
      </c>
      <c r="P389" s="400">
        <v>1</v>
      </c>
      <c r="Q389" s="400">
        <v>4</v>
      </c>
      <c r="R389" s="401">
        <v>4.3478260869565202E-2</v>
      </c>
      <c r="S389" s="402">
        <v>12</v>
      </c>
      <c r="T389" s="401">
        <v>0.13043478260869601</v>
      </c>
      <c r="U389" s="402">
        <v>14</v>
      </c>
      <c r="V389" s="403">
        <v>0.15217391304347799</v>
      </c>
      <c r="W389" s="402">
        <v>9</v>
      </c>
      <c r="X389" s="404">
        <v>3519.4</v>
      </c>
      <c r="Y389" s="404">
        <v>8088.61</v>
      </c>
      <c r="Z389" s="404">
        <v>11608.01</v>
      </c>
      <c r="AA389" s="404">
        <v>15005</v>
      </c>
      <c r="AB389" s="404">
        <v>163</v>
      </c>
      <c r="AC389" s="404">
        <v>3751</v>
      </c>
      <c r="AD389" s="404">
        <v>-3397</v>
      </c>
    </row>
    <row r="390" spans="1:30" x14ac:dyDescent="0.35">
      <c r="A390" s="396">
        <v>18</v>
      </c>
      <c r="B390" s="396" t="s">
        <v>94</v>
      </c>
      <c r="C390" s="396">
        <v>23</v>
      </c>
      <c r="D390" s="396" t="s">
        <v>147</v>
      </c>
      <c r="E390" s="396" t="s">
        <v>988</v>
      </c>
      <c r="F390" s="396" t="s">
        <v>989</v>
      </c>
      <c r="G390" s="396" t="s">
        <v>94</v>
      </c>
      <c r="H390" s="396" t="s">
        <v>147</v>
      </c>
      <c r="I390" s="399">
        <v>0</v>
      </c>
      <c r="J390" s="399">
        <v>0</v>
      </c>
      <c r="K390" s="400">
        <v>1</v>
      </c>
      <c r="L390" s="400">
        <v>0</v>
      </c>
      <c r="M390" s="400">
        <v>0</v>
      </c>
      <c r="N390" s="400">
        <v>1</v>
      </c>
      <c r="O390" s="400">
        <v>1</v>
      </c>
      <c r="P390" s="400">
        <v>0</v>
      </c>
      <c r="Q390" s="400">
        <v>1</v>
      </c>
      <c r="R390" s="401">
        <v>1</v>
      </c>
      <c r="S390" s="402">
        <v>1</v>
      </c>
      <c r="T390" s="401">
        <v>1</v>
      </c>
      <c r="U390" s="402">
        <v>1</v>
      </c>
      <c r="V390" s="403">
        <v>1</v>
      </c>
      <c r="W390" s="402">
        <v>1</v>
      </c>
      <c r="X390" s="404">
        <v>48.28</v>
      </c>
      <c r="Y390" s="404">
        <v>9174</v>
      </c>
      <c r="Z390" s="404">
        <v>9222.2800000000007</v>
      </c>
      <c r="AA390" s="404">
        <v>5850</v>
      </c>
      <c r="AB390" s="404">
        <v>5850</v>
      </c>
      <c r="AC390" s="404">
        <v>5850</v>
      </c>
      <c r="AD390" s="404">
        <v>3372</v>
      </c>
    </row>
    <row r="391" spans="1:30" x14ac:dyDescent="0.35">
      <c r="A391" s="396">
        <v>18</v>
      </c>
      <c r="B391" s="396" t="s">
        <v>94</v>
      </c>
      <c r="C391" s="396">
        <v>24</v>
      </c>
      <c r="D391" s="396" t="s">
        <v>760</v>
      </c>
      <c r="E391" s="396" t="s">
        <v>990</v>
      </c>
      <c r="F391" s="396" t="s">
        <v>991</v>
      </c>
      <c r="G391" s="396" t="s">
        <v>94</v>
      </c>
      <c r="H391" s="396" t="s">
        <v>760</v>
      </c>
      <c r="I391" s="399">
        <v>1</v>
      </c>
      <c r="J391" s="399">
        <v>0</v>
      </c>
      <c r="K391" s="400">
        <v>1</v>
      </c>
      <c r="L391" s="400">
        <v>113</v>
      </c>
      <c r="M391" s="400">
        <v>0</v>
      </c>
      <c r="N391" s="400">
        <v>115</v>
      </c>
      <c r="O391" s="400">
        <v>1</v>
      </c>
      <c r="P391" s="400">
        <v>0</v>
      </c>
      <c r="Q391" s="400">
        <v>1</v>
      </c>
      <c r="R391" s="401">
        <v>8.6956521739130401E-3</v>
      </c>
      <c r="S391" s="402">
        <v>10</v>
      </c>
      <c r="T391" s="401">
        <v>8.6956521739130405E-2</v>
      </c>
      <c r="U391" s="402">
        <v>12</v>
      </c>
      <c r="V391" s="403">
        <v>0.104347826086957</v>
      </c>
      <c r="W391" s="402">
        <v>3</v>
      </c>
      <c r="X391" s="404">
        <v>-1212.51</v>
      </c>
      <c r="Y391" s="404">
        <v>2673</v>
      </c>
      <c r="Z391" s="404">
        <v>1460.49</v>
      </c>
      <c r="AA391" s="404">
        <v>2500</v>
      </c>
      <c r="AB391" s="404">
        <v>22</v>
      </c>
      <c r="AC391" s="404">
        <v>2500</v>
      </c>
      <c r="AD391" s="404">
        <v>-1040</v>
      </c>
    </row>
    <row r="392" spans="1:30" x14ac:dyDescent="0.35">
      <c r="A392" s="396">
        <v>18</v>
      </c>
      <c r="B392" s="396" t="s">
        <v>94</v>
      </c>
      <c r="C392" s="396">
        <v>25</v>
      </c>
      <c r="D392" s="396" t="s">
        <v>168</v>
      </c>
      <c r="E392" s="396" t="s">
        <v>992</v>
      </c>
      <c r="F392" s="396" t="s">
        <v>993</v>
      </c>
      <c r="G392" s="396" t="s">
        <v>94</v>
      </c>
      <c r="H392" s="396" t="s">
        <v>168</v>
      </c>
      <c r="I392" s="399">
        <v>8</v>
      </c>
      <c r="J392" s="399">
        <v>0</v>
      </c>
      <c r="K392" s="400">
        <v>53</v>
      </c>
      <c r="L392" s="400">
        <v>1</v>
      </c>
      <c r="M392" s="400">
        <v>0</v>
      </c>
      <c r="N392" s="400">
        <v>62</v>
      </c>
      <c r="O392" s="400">
        <v>4</v>
      </c>
      <c r="P392" s="400">
        <v>1</v>
      </c>
      <c r="Q392" s="400">
        <v>5</v>
      </c>
      <c r="R392" s="401">
        <v>8.0645161290322606E-2</v>
      </c>
      <c r="S392" s="402">
        <v>11</v>
      </c>
      <c r="T392" s="401">
        <v>0.17741935483870999</v>
      </c>
      <c r="U392" s="402">
        <v>11</v>
      </c>
      <c r="V392" s="403">
        <v>0.17741935483870999</v>
      </c>
      <c r="W392" s="402">
        <v>6</v>
      </c>
      <c r="X392" s="404">
        <v>4113.68</v>
      </c>
      <c r="Y392" s="404">
        <v>6072</v>
      </c>
      <c r="Z392" s="404">
        <v>10185.68</v>
      </c>
      <c r="AA392" s="404">
        <v>0</v>
      </c>
      <c r="AB392" s="404">
        <v>0</v>
      </c>
      <c r="AC392" s="404">
        <v>0</v>
      </c>
      <c r="AD392" s="404">
        <v>10186</v>
      </c>
    </row>
    <row r="393" spans="1:30" x14ac:dyDescent="0.35">
      <c r="A393" s="396">
        <v>18</v>
      </c>
      <c r="B393" s="396" t="s">
        <v>94</v>
      </c>
      <c r="C393" s="396">
        <v>26</v>
      </c>
      <c r="D393" s="396" t="s">
        <v>527</v>
      </c>
      <c r="E393" s="396" t="s">
        <v>994</v>
      </c>
      <c r="F393" s="396" t="s">
        <v>995</v>
      </c>
      <c r="G393" s="396" t="s">
        <v>94</v>
      </c>
      <c r="H393" s="396" t="s">
        <v>527</v>
      </c>
      <c r="I393" s="399">
        <v>0</v>
      </c>
      <c r="J393" s="399">
        <v>0</v>
      </c>
      <c r="K393" s="400">
        <v>2</v>
      </c>
      <c r="L393" s="400">
        <v>0</v>
      </c>
      <c r="M393" s="400">
        <v>0</v>
      </c>
      <c r="N393" s="400">
        <v>2</v>
      </c>
      <c r="O393" s="400">
        <v>30</v>
      </c>
      <c r="P393" s="400">
        <v>11</v>
      </c>
      <c r="Q393" s="400">
        <v>41</v>
      </c>
      <c r="R393" s="401">
        <v>20.5</v>
      </c>
      <c r="S393" s="402">
        <v>21</v>
      </c>
      <c r="T393" s="401">
        <v>10.5</v>
      </c>
      <c r="U393" s="402">
        <v>22</v>
      </c>
      <c r="V393" s="403">
        <v>11</v>
      </c>
      <c r="W393" s="402">
        <v>8</v>
      </c>
      <c r="X393" s="404">
        <v>31051.59</v>
      </c>
      <c r="Y393" s="404">
        <v>103714.88</v>
      </c>
      <c r="Z393" s="404">
        <v>134766.47</v>
      </c>
      <c r="AA393" s="404">
        <v>0</v>
      </c>
      <c r="AB393" s="404">
        <v>0</v>
      </c>
      <c r="AC393" s="404">
        <v>0</v>
      </c>
      <c r="AD393" s="404">
        <v>134766</v>
      </c>
    </row>
    <row r="394" spans="1:30" x14ac:dyDescent="0.35">
      <c r="A394" s="396">
        <v>18</v>
      </c>
      <c r="B394" s="396" t="s">
        <v>94</v>
      </c>
      <c r="C394" s="396">
        <v>27</v>
      </c>
      <c r="D394" s="396" t="s">
        <v>600</v>
      </c>
      <c r="E394" s="396" t="s">
        <v>996</v>
      </c>
      <c r="F394" s="396" t="s">
        <v>997</v>
      </c>
      <c r="G394" s="396" t="s">
        <v>94</v>
      </c>
      <c r="H394" s="396" t="s">
        <v>600</v>
      </c>
      <c r="I394" s="399">
        <v>0</v>
      </c>
      <c r="J394" s="399">
        <v>0</v>
      </c>
      <c r="K394" s="400">
        <v>0</v>
      </c>
      <c r="L394" s="400">
        <v>0</v>
      </c>
      <c r="M394" s="400">
        <v>1505</v>
      </c>
      <c r="N394" s="400">
        <v>1505</v>
      </c>
      <c r="O394" s="400">
        <v>2</v>
      </c>
      <c r="P394" s="400">
        <v>0</v>
      </c>
      <c r="Q394" s="400">
        <v>2</v>
      </c>
      <c r="R394" s="401">
        <v>1.3289036544850499E-3</v>
      </c>
      <c r="S394" s="402">
        <v>9</v>
      </c>
      <c r="T394" s="401">
        <v>5.9800664451827197E-3</v>
      </c>
      <c r="U394" s="402">
        <v>13</v>
      </c>
      <c r="V394" s="403">
        <v>8.6378737541528208E-3</v>
      </c>
      <c r="W394" s="402">
        <v>2</v>
      </c>
      <c r="X394" s="404">
        <v>971.62</v>
      </c>
      <c r="Y394" s="404">
        <v>2627</v>
      </c>
      <c r="Z394" s="404">
        <v>3598.62</v>
      </c>
      <c r="AA394" s="404">
        <v>500</v>
      </c>
      <c r="AB394" s="404">
        <v>0</v>
      </c>
      <c r="AC394" s="404">
        <v>250</v>
      </c>
      <c r="AD394" s="404">
        <v>3099</v>
      </c>
    </row>
    <row r="395" spans="1:30" x14ac:dyDescent="0.35">
      <c r="A395" s="396">
        <v>18</v>
      </c>
      <c r="B395" s="396" t="s">
        <v>94</v>
      </c>
      <c r="C395" s="396">
        <v>28</v>
      </c>
      <c r="D395" s="396" t="s">
        <v>138</v>
      </c>
      <c r="E395" s="396" t="s">
        <v>998</v>
      </c>
      <c r="F395" s="396" t="s">
        <v>999</v>
      </c>
      <c r="G395" s="396" t="s">
        <v>94</v>
      </c>
      <c r="H395" s="396" t="s">
        <v>138</v>
      </c>
      <c r="I395" s="399">
        <v>3</v>
      </c>
      <c r="J395" s="399">
        <v>0</v>
      </c>
      <c r="K395" s="400">
        <v>0</v>
      </c>
      <c r="L395" s="400">
        <v>0</v>
      </c>
      <c r="M395" s="400">
        <v>132</v>
      </c>
      <c r="N395" s="400">
        <v>135</v>
      </c>
      <c r="O395" s="400">
        <v>21</v>
      </c>
      <c r="P395" s="400">
        <v>7</v>
      </c>
      <c r="Q395" s="400">
        <v>28</v>
      </c>
      <c r="R395" s="401">
        <v>0.20740740740740701</v>
      </c>
      <c r="S395" s="402">
        <v>17</v>
      </c>
      <c r="T395" s="401">
        <v>0.125925925925926</v>
      </c>
      <c r="U395" s="402">
        <v>17</v>
      </c>
      <c r="V395" s="403">
        <v>0.125925925925926</v>
      </c>
      <c r="W395" s="402">
        <v>12</v>
      </c>
      <c r="X395" s="404">
        <v>-11141.59</v>
      </c>
      <c r="Y395" s="404">
        <v>51869.77</v>
      </c>
      <c r="Z395" s="404">
        <v>40728.18</v>
      </c>
      <c r="AA395" s="404">
        <v>0</v>
      </c>
      <c r="AB395" s="404">
        <v>0</v>
      </c>
      <c r="AC395" s="404">
        <v>0</v>
      </c>
      <c r="AD395" s="404">
        <v>40728</v>
      </c>
    </row>
    <row r="396" spans="1:30" x14ac:dyDescent="0.35">
      <c r="A396" s="396">
        <v>18</v>
      </c>
      <c r="B396" s="396" t="s">
        <v>94</v>
      </c>
      <c r="C396" s="396">
        <v>29</v>
      </c>
      <c r="D396" s="396" t="s">
        <v>532</v>
      </c>
      <c r="E396" s="396" t="s">
        <v>1000</v>
      </c>
      <c r="F396" s="396" t="s">
        <v>1001</v>
      </c>
      <c r="G396" s="396" t="s">
        <v>94</v>
      </c>
      <c r="H396" s="396" t="s">
        <v>532</v>
      </c>
      <c r="I396" s="399">
        <v>164</v>
      </c>
      <c r="J396" s="399">
        <v>12</v>
      </c>
      <c r="K396" s="400">
        <v>1</v>
      </c>
      <c r="L396" s="400">
        <v>1</v>
      </c>
      <c r="M396" s="400">
        <v>0</v>
      </c>
      <c r="N396" s="400">
        <v>178</v>
      </c>
      <c r="O396" s="400">
        <v>2</v>
      </c>
      <c r="P396" s="400">
        <v>0</v>
      </c>
      <c r="Q396" s="400">
        <v>2</v>
      </c>
      <c r="R396" s="401">
        <v>1.1235955056179799E-2</v>
      </c>
      <c r="S396" s="402">
        <v>11</v>
      </c>
      <c r="T396" s="401">
        <v>6.1797752808988797E-2</v>
      </c>
      <c r="U396" s="402">
        <v>11</v>
      </c>
      <c r="V396" s="403">
        <v>6.1797752808988797E-2</v>
      </c>
      <c r="W396" s="402">
        <v>2</v>
      </c>
      <c r="X396" s="404">
        <v>936.24</v>
      </c>
      <c r="Y396" s="404">
        <v>1100</v>
      </c>
      <c r="Z396" s="404">
        <v>2036.24</v>
      </c>
      <c r="AA396" s="404">
        <v>0</v>
      </c>
      <c r="AB396" s="404">
        <v>0</v>
      </c>
      <c r="AC396" s="404">
        <v>0</v>
      </c>
      <c r="AD396" s="404">
        <v>2036</v>
      </c>
    </row>
    <row r="397" spans="1:30" x14ac:dyDescent="0.35">
      <c r="A397" s="396">
        <v>18</v>
      </c>
      <c r="B397" s="396" t="s">
        <v>94</v>
      </c>
      <c r="C397" s="396">
        <v>30</v>
      </c>
      <c r="D397" s="396" t="s">
        <v>607</v>
      </c>
      <c r="E397" s="396" t="s">
        <v>1002</v>
      </c>
      <c r="F397" s="396" t="s">
        <v>1003</v>
      </c>
      <c r="G397" s="396" t="s">
        <v>94</v>
      </c>
      <c r="H397" s="396" t="s">
        <v>607</v>
      </c>
      <c r="I397" s="399">
        <v>0</v>
      </c>
      <c r="J397" s="399">
        <v>0</v>
      </c>
      <c r="K397" s="400">
        <v>0</v>
      </c>
      <c r="L397" s="400">
        <v>13</v>
      </c>
      <c r="M397" s="400">
        <v>0</v>
      </c>
      <c r="N397" s="400">
        <v>13</v>
      </c>
      <c r="O397" s="400">
        <v>0</v>
      </c>
      <c r="P397" s="400">
        <v>0</v>
      </c>
      <c r="Q397" s="400">
        <v>0</v>
      </c>
      <c r="R397" s="401">
        <v>0</v>
      </c>
      <c r="S397" s="402">
        <v>0</v>
      </c>
      <c r="T397" s="401">
        <v>0</v>
      </c>
      <c r="U397" s="402">
        <v>0</v>
      </c>
      <c r="V397" s="403">
        <v>0</v>
      </c>
      <c r="W397" s="402">
        <v>0</v>
      </c>
      <c r="X397" s="404">
        <v>0</v>
      </c>
      <c r="Y397" s="404">
        <v>0</v>
      </c>
      <c r="Z397" s="404">
        <v>0</v>
      </c>
      <c r="AA397" s="404">
        <v>0</v>
      </c>
      <c r="AB397" s="404">
        <v>0</v>
      </c>
      <c r="AC397" s="404">
        <v>0</v>
      </c>
      <c r="AD397" s="404">
        <v>0</v>
      </c>
    </row>
    <row r="398" spans="1:30" x14ac:dyDescent="0.35">
      <c r="A398" s="396">
        <v>19</v>
      </c>
      <c r="B398" s="396" t="s">
        <v>87</v>
      </c>
      <c r="C398" s="396">
        <v>1</v>
      </c>
      <c r="D398" s="396" t="s">
        <v>782</v>
      </c>
      <c r="E398" s="396" t="s">
        <v>1004</v>
      </c>
      <c r="F398" s="396" t="s">
        <v>1005</v>
      </c>
      <c r="G398" s="396" t="s">
        <v>87</v>
      </c>
      <c r="H398" s="396" t="s">
        <v>782</v>
      </c>
      <c r="I398" s="399">
        <v>0</v>
      </c>
      <c r="J398" s="399">
        <v>0</v>
      </c>
      <c r="K398" s="400">
        <v>0</v>
      </c>
      <c r="L398" s="400">
        <v>0</v>
      </c>
      <c r="M398" s="400">
        <v>0</v>
      </c>
      <c r="N398" s="400">
        <v>0</v>
      </c>
      <c r="O398" s="400">
        <v>0</v>
      </c>
      <c r="P398" s="400">
        <v>0</v>
      </c>
      <c r="Q398" s="400">
        <v>0</v>
      </c>
      <c r="R398" s="401">
        <v>0</v>
      </c>
      <c r="S398" s="402">
        <v>0</v>
      </c>
      <c r="T398" s="401">
        <v>0</v>
      </c>
      <c r="U398" s="402">
        <v>0</v>
      </c>
      <c r="V398" s="403">
        <v>0</v>
      </c>
      <c r="W398" s="402">
        <v>0</v>
      </c>
      <c r="X398" s="404">
        <v>0</v>
      </c>
      <c r="Y398" s="404">
        <v>0</v>
      </c>
      <c r="Z398" s="404">
        <v>0</v>
      </c>
      <c r="AA398" s="404">
        <v>2200</v>
      </c>
      <c r="AB398" s="404">
        <v>0</v>
      </c>
      <c r="AC398" s="404">
        <v>0</v>
      </c>
      <c r="AD398" s="404">
        <v>-2200</v>
      </c>
    </row>
    <row r="399" spans="1:30" x14ac:dyDescent="0.35">
      <c r="A399" s="396">
        <v>19</v>
      </c>
      <c r="B399" s="396" t="s">
        <v>87</v>
      </c>
      <c r="C399" s="396">
        <v>2</v>
      </c>
      <c r="D399" s="396" t="s">
        <v>1006</v>
      </c>
      <c r="E399" s="396" t="s">
        <v>1007</v>
      </c>
      <c r="F399" s="396" t="s">
        <v>1008</v>
      </c>
      <c r="G399" s="396" t="s">
        <v>87</v>
      </c>
      <c r="H399" s="396" t="s">
        <v>1006</v>
      </c>
      <c r="I399" s="399">
        <v>0</v>
      </c>
      <c r="J399" s="399">
        <v>0</v>
      </c>
      <c r="K399" s="400">
        <v>0</v>
      </c>
      <c r="L399" s="400">
        <v>0</v>
      </c>
      <c r="M399" s="400">
        <v>0</v>
      </c>
      <c r="N399" s="400">
        <v>0</v>
      </c>
      <c r="O399" s="400">
        <v>0</v>
      </c>
      <c r="P399" s="400">
        <v>0</v>
      </c>
      <c r="Q399" s="400">
        <v>0</v>
      </c>
      <c r="R399" s="401">
        <v>0</v>
      </c>
      <c r="S399" s="402">
        <v>0</v>
      </c>
      <c r="T399" s="401">
        <v>0</v>
      </c>
      <c r="U399" s="402">
        <v>0</v>
      </c>
      <c r="V399" s="403">
        <v>0</v>
      </c>
      <c r="W399" s="402">
        <v>0</v>
      </c>
      <c r="X399" s="404">
        <v>0</v>
      </c>
      <c r="Y399" s="404">
        <v>0</v>
      </c>
      <c r="Z399" s="404">
        <v>0</v>
      </c>
      <c r="AA399" s="404">
        <v>2297</v>
      </c>
      <c r="AB399" s="404">
        <v>0</v>
      </c>
      <c r="AC399" s="404">
        <v>0</v>
      </c>
      <c r="AD399" s="404">
        <v>-2297</v>
      </c>
    </row>
    <row r="400" spans="1:30" x14ac:dyDescent="0.35">
      <c r="A400" s="396">
        <v>19</v>
      </c>
      <c r="B400" s="396" t="s">
        <v>87</v>
      </c>
      <c r="C400" s="396">
        <v>3</v>
      </c>
      <c r="D400" s="396" t="s">
        <v>542</v>
      </c>
      <c r="E400" s="396" t="s">
        <v>1009</v>
      </c>
      <c r="F400" s="396" t="s">
        <v>1010</v>
      </c>
      <c r="G400" s="396" t="s">
        <v>87</v>
      </c>
      <c r="H400" s="396" t="s">
        <v>542</v>
      </c>
      <c r="I400" s="399">
        <v>0</v>
      </c>
      <c r="J400" s="399">
        <v>1</v>
      </c>
      <c r="K400" s="400">
        <v>0</v>
      </c>
      <c r="L400" s="400">
        <v>1</v>
      </c>
      <c r="M400" s="400">
        <v>0</v>
      </c>
      <c r="N400" s="400">
        <v>2</v>
      </c>
      <c r="O400" s="400">
        <v>4</v>
      </c>
      <c r="P400" s="400">
        <v>0</v>
      </c>
      <c r="Q400" s="400">
        <v>4</v>
      </c>
      <c r="R400" s="401">
        <v>2</v>
      </c>
      <c r="S400" s="402">
        <v>4</v>
      </c>
      <c r="T400" s="401">
        <v>2</v>
      </c>
      <c r="U400" s="402">
        <v>4</v>
      </c>
      <c r="V400" s="403">
        <v>2</v>
      </c>
      <c r="W400" s="402">
        <v>4</v>
      </c>
      <c r="X400" s="404">
        <v>-17163.990000000002</v>
      </c>
      <c r="Y400" s="404">
        <v>5159.84</v>
      </c>
      <c r="Z400" s="404">
        <v>-12004.15</v>
      </c>
      <c r="AA400" s="404">
        <v>11424</v>
      </c>
      <c r="AB400" s="404">
        <v>5712</v>
      </c>
      <c r="AC400" s="404">
        <v>2856</v>
      </c>
      <c r="AD400" s="404">
        <v>-23428</v>
      </c>
    </row>
    <row r="401" spans="1:30" x14ac:dyDescent="0.35">
      <c r="A401" s="396">
        <v>19</v>
      </c>
      <c r="B401" s="396" t="s">
        <v>87</v>
      </c>
      <c r="C401" s="396">
        <v>4</v>
      </c>
      <c r="D401" s="396" t="s">
        <v>10</v>
      </c>
      <c r="E401" s="396" t="s">
        <v>1011</v>
      </c>
      <c r="F401" s="396" t="s">
        <v>1012</v>
      </c>
      <c r="G401" s="396" t="s">
        <v>87</v>
      </c>
      <c r="H401" s="396" t="s">
        <v>10</v>
      </c>
      <c r="I401" s="399">
        <v>3</v>
      </c>
      <c r="J401" s="399">
        <v>24</v>
      </c>
      <c r="K401" s="400">
        <v>90</v>
      </c>
      <c r="L401" s="400">
        <v>38</v>
      </c>
      <c r="M401" s="400">
        <v>0</v>
      </c>
      <c r="N401" s="400">
        <v>155</v>
      </c>
      <c r="O401" s="400">
        <v>1</v>
      </c>
      <c r="P401" s="400">
        <v>11</v>
      </c>
      <c r="Q401" s="400">
        <v>12</v>
      </c>
      <c r="R401" s="401">
        <v>7.7419354838709695E-2</v>
      </c>
      <c r="S401" s="402">
        <v>38</v>
      </c>
      <c r="T401" s="401">
        <v>0.24516129032258099</v>
      </c>
      <c r="U401" s="402">
        <v>40</v>
      </c>
      <c r="V401" s="403">
        <v>0.25806451612903197</v>
      </c>
      <c r="W401" s="402">
        <v>19</v>
      </c>
      <c r="X401" s="404">
        <v>7474.9</v>
      </c>
      <c r="Y401" s="404">
        <v>28122.53</v>
      </c>
      <c r="Z401" s="404">
        <v>35597.43</v>
      </c>
      <c r="AA401" s="404">
        <v>4500</v>
      </c>
      <c r="AB401" s="404">
        <v>29</v>
      </c>
      <c r="AC401" s="404">
        <v>375</v>
      </c>
      <c r="AD401" s="404">
        <v>31097</v>
      </c>
    </row>
    <row r="402" spans="1:30" x14ac:dyDescent="0.35">
      <c r="A402" s="396">
        <v>19</v>
      </c>
      <c r="B402" s="396" t="s">
        <v>87</v>
      </c>
      <c r="C402" s="396">
        <v>5</v>
      </c>
      <c r="D402" s="396" t="s">
        <v>547</v>
      </c>
      <c r="E402" s="396" t="s">
        <v>1013</v>
      </c>
      <c r="F402" s="396" t="s">
        <v>1014</v>
      </c>
      <c r="G402" s="396" t="s">
        <v>87</v>
      </c>
      <c r="H402" s="396" t="s">
        <v>547</v>
      </c>
      <c r="I402" s="399">
        <v>0</v>
      </c>
      <c r="J402" s="399">
        <v>0</v>
      </c>
      <c r="K402" s="400">
        <v>0</v>
      </c>
      <c r="L402" s="400">
        <v>6</v>
      </c>
      <c r="M402" s="400">
        <v>0</v>
      </c>
      <c r="N402" s="400">
        <v>6</v>
      </c>
      <c r="O402" s="400">
        <v>0</v>
      </c>
      <c r="P402" s="400">
        <v>0</v>
      </c>
      <c r="Q402" s="400">
        <v>0</v>
      </c>
      <c r="R402" s="401">
        <v>0</v>
      </c>
      <c r="S402" s="402">
        <v>1</v>
      </c>
      <c r="T402" s="401">
        <v>0.16666666666666699</v>
      </c>
      <c r="U402" s="402">
        <v>1</v>
      </c>
      <c r="V402" s="403">
        <v>0.16666666666666699</v>
      </c>
      <c r="W402" s="402">
        <v>1</v>
      </c>
      <c r="X402" s="404">
        <v>0</v>
      </c>
      <c r="Y402" s="404">
        <v>0</v>
      </c>
      <c r="Z402" s="404">
        <v>0</v>
      </c>
      <c r="AA402" s="404">
        <v>0</v>
      </c>
      <c r="AB402" s="404">
        <v>0</v>
      </c>
      <c r="AC402" s="404">
        <v>0</v>
      </c>
      <c r="AD402" s="404">
        <v>0</v>
      </c>
    </row>
    <row r="403" spans="1:30" x14ac:dyDescent="0.35">
      <c r="A403" s="396">
        <v>19</v>
      </c>
      <c r="B403" s="396" t="s">
        <v>87</v>
      </c>
      <c r="C403" s="396">
        <v>6</v>
      </c>
      <c r="D403" s="396" t="s">
        <v>791</v>
      </c>
      <c r="E403" s="396" t="s">
        <v>1015</v>
      </c>
      <c r="F403" s="396" t="s">
        <v>1016</v>
      </c>
      <c r="G403" s="396" t="s">
        <v>87</v>
      </c>
      <c r="H403" s="396" t="s">
        <v>791</v>
      </c>
      <c r="I403" s="399">
        <v>58</v>
      </c>
      <c r="J403" s="399">
        <v>0</v>
      </c>
      <c r="K403" s="400">
        <v>0</v>
      </c>
      <c r="L403" s="400">
        <v>0</v>
      </c>
      <c r="M403" s="400">
        <v>0</v>
      </c>
      <c r="N403" s="400">
        <v>58</v>
      </c>
      <c r="O403" s="400">
        <v>59</v>
      </c>
      <c r="P403" s="400">
        <v>2</v>
      </c>
      <c r="Q403" s="400">
        <v>61</v>
      </c>
      <c r="R403" s="401">
        <v>1.05172413793103</v>
      </c>
      <c r="S403" s="402">
        <v>0</v>
      </c>
      <c r="T403" s="401">
        <v>0</v>
      </c>
      <c r="U403" s="402">
        <v>0</v>
      </c>
      <c r="V403" s="403">
        <v>0</v>
      </c>
      <c r="W403" s="402">
        <v>0</v>
      </c>
      <c r="X403" s="404">
        <v>-283791.03000000003</v>
      </c>
      <c r="Y403" s="404">
        <v>10319.209999999999</v>
      </c>
      <c r="Z403" s="404">
        <v>-273471.82</v>
      </c>
      <c r="AA403" s="404">
        <v>0</v>
      </c>
      <c r="AB403" s="404">
        <v>0</v>
      </c>
      <c r="AC403" s="404">
        <v>0</v>
      </c>
      <c r="AD403" s="404">
        <v>-273472</v>
      </c>
    </row>
    <row r="404" spans="1:30" x14ac:dyDescent="0.35">
      <c r="A404" s="396">
        <v>19</v>
      </c>
      <c r="B404" s="396" t="s">
        <v>87</v>
      </c>
      <c r="C404" s="396">
        <v>7</v>
      </c>
      <c r="D404" s="396" t="s">
        <v>11</v>
      </c>
      <c r="E404" s="396" t="s">
        <v>1017</v>
      </c>
      <c r="F404" s="396" t="s">
        <v>1018</v>
      </c>
      <c r="G404" s="396" t="s">
        <v>87</v>
      </c>
      <c r="H404" s="396" t="s">
        <v>11</v>
      </c>
      <c r="I404" s="399">
        <v>0</v>
      </c>
      <c r="J404" s="399">
        <v>0</v>
      </c>
      <c r="K404" s="400">
        <v>5</v>
      </c>
      <c r="L404" s="400">
        <v>57</v>
      </c>
      <c r="M404" s="400">
        <v>0</v>
      </c>
      <c r="N404" s="400">
        <v>62</v>
      </c>
      <c r="O404" s="400">
        <v>3</v>
      </c>
      <c r="P404" s="400">
        <v>2</v>
      </c>
      <c r="Q404" s="400">
        <v>5</v>
      </c>
      <c r="R404" s="401">
        <v>8.0645161290322606E-2</v>
      </c>
      <c r="S404" s="402">
        <v>12</v>
      </c>
      <c r="T404" s="401">
        <v>0.19354838709677399</v>
      </c>
      <c r="U404" s="402">
        <v>14</v>
      </c>
      <c r="V404" s="403">
        <v>0.225806451612903</v>
      </c>
      <c r="W404" s="402">
        <v>10</v>
      </c>
      <c r="X404" s="404">
        <v>-13037.5</v>
      </c>
      <c r="Y404" s="404">
        <v>16259.86</v>
      </c>
      <c r="Z404" s="404">
        <v>3222.36</v>
      </c>
      <c r="AA404" s="404">
        <v>0</v>
      </c>
      <c r="AB404" s="404">
        <v>0</v>
      </c>
      <c r="AC404" s="404">
        <v>0</v>
      </c>
      <c r="AD404" s="404">
        <v>3222</v>
      </c>
    </row>
    <row r="405" spans="1:30" x14ac:dyDescent="0.35">
      <c r="A405" s="396">
        <v>19</v>
      </c>
      <c r="B405" s="396" t="s">
        <v>87</v>
      </c>
      <c r="C405" s="396">
        <v>8</v>
      </c>
      <c r="D405" s="396" t="s">
        <v>12</v>
      </c>
      <c r="E405" s="396" t="s">
        <v>1019</v>
      </c>
      <c r="F405" s="396" t="s">
        <v>1020</v>
      </c>
      <c r="G405" s="396" t="s">
        <v>87</v>
      </c>
      <c r="H405" s="396" t="s">
        <v>12</v>
      </c>
      <c r="I405" s="399">
        <v>15</v>
      </c>
      <c r="J405" s="399">
        <v>42</v>
      </c>
      <c r="K405" s="400">
        <v>111</v>
      </c>
      <c r="L405" s="400">
        <v>33</v>
      </c>
      <c r="M405" s="400">
        <v>0</v>
      </c>
      <c r="N405" s="400">
        <v>201</v>
      </c>
      <c r="O405" s="400">
        <v>1</v>
      </c>
      <c r="P405" s="400">
        <v>29</v>
      </c>
      <c r="Q405" s="400">
        <v>30</v>
      </c>
      <c r="R405" s="401">
        <v>0.14925373134328401</v>
      </c>
      <c r="S405" s="402">
        <v>70</v>
      </c>
      <c r="T405" s="401">
        <v>0.34825870646766199</v>
      </c>
      <c r="U405" s="402">
        <v>73</v>
      </c>
      <c r="V405" s="403">
        <v>0.36318407960199001</v>
      </c>
      <c r="W405" s="402">
        <v>47</v>
      </c>
      <c r="X405" s="404">
        <v>28778.7</v>
      </c>
      <c r="Y405" s="404">
        <v>77658.509999999995</v>
      </c>
      <c r="Z405" s="404">
        <v>106437.21</v>
      </c>
      <c r="AA405" s="404">
        <v>1967</v>
      </c>
      <c r="AB405" s="404">
        <v>10</v>
      </c>
      <c r="AC405" s="404">
        <v>66</v>
      </c>
      <c r="AD405" s="404">
        <v>104470</v>
      </c>
    </row>
    <row r="406" spans="1:30" x14ac:dyDescent="0.35">
      <c r="A406" s="396">
        <v>19</v>
      </c>
      <c r="B406" s="396" t="s">
        <v>87</v>
      </c>
      <c r="C406" s="396">
        <v>9</v>
      </c>
      <c r="D406" s="396" t="s">
        <v>13</v>
      </c>
      <c r="E406" s="396" t="s">
        <v>1021</v>
      </c>
      <c r="F406" s="396" t="s">
        <v>1022</v>
      </c>
      <c r="G406" s="396" t="s">
        <v>87</v>
      </c>
      <c r="H406" s="396" t="s">
        <v>13</v>
      </c>
      <c r="I406" s="399">
        <v>2</v>
      </c>
      <c r="J406" s="399">
        <v>28</v>
      </c>
      <c r="K406" s="400">
        <v>73</v>
      </c>
      <c r="L406" s="400">
        <v>55</v>
      </c>
      <c r="M406" s="400">
        <v>0</v>
      </c>
      <c r="N406" s="400">
        <v>158</v>
      </c>
      <c r="O406" s="400">
        <v>3</v>
      </c>
      <c r="P406" s="400">
        <v>14</v>
      </c>
      <c r="Q406" s="400">
        <v>17</v>
      </c>
      <c r="R406" s="401">
        <v>0.107594936708861</v>
      </c>
      <c r="S406" s="402">
        <v>44</v>
      </c>
      <c r="T406" s="401">
        <v>0.278481012658228</v>
      </c>
      <c r="U406" s="402">
        <v>44</v>
      </c>
      <c r="V406" s="403">
        <v>0.278481012658228</v>
      </c>
      <c r="W406" s="402">
        <v>34</v>
      </c>
      <c r="X406" s="404">
        <v>-30254.51</v>
      </c>
      <c r="Y406" s="404">
        <v>37775.22</v>
      </c>
      <c r="Z406" s="404">
        <v>7520.71</v>
      </c>
      <c r="AA406" s="404">
        <v>0</v>
      </c>
      <c r="AB406" s="404">
        <v>0</v>
      </c>
      <c r="AC406" s="404">
        <v>0</v>
      </c>
      <c r="AD406" s="404">
        <v>7521</v>
      </c>
    </row>
    <row r="407" spans="1:30" x14ac:dyDescent="0.35">
      <c r="A407" s="396">
        <v>19</v>
      </c>
      <c r="B407" s="396" t="s">
        <v>87</v>
      </c>
      <c r="C407" s="396">
        <v>10</v>
      </c>
      <c r="D407" s="396" t="s">
        <v>160</v>
      </c>
      <c r="E407" s="396" t="s">
        <v>1023</v>
      </c>
      <c r="F407" s="396" t="s">
        <v>1024</v>
      </c>
      <c r="G407" s="396" t="s">
        <v>87</v>
      </c>
      <c r="H407" s="396" t="s">
        <v>160</v>
      </c>
      <c r="I407" s="399">
        <v>0</v>
      </c>
      <c r="J407" s="399">
        <v>0</v>
      </c>
      <c r="K407" s="400">
        <v>9</v>
      </c>
      <c r="L407" s="400">
        <v>15</v>
      </c>
      <c r="M407" s="400">
        <v>0</v>
      </c>
      <c r="N407" s="400">
        <v>24</v>
      </c>
      <c r="O407" s="400">
        <v>5</v>
      </c>
      <c r="P407" s="400">
        <v>3</v>
      </c>
      <c r="Q407" s="400">
        <v>8</v>
      </c>
      <c r="R407" s="401">
        <v>0.33333333333333298</v>
      </c>
      <c r="S407" s="402">
        <v>12</v>
      </c>
      <c r="T407" s="401">
        <v>0.5</v>
      </c>
      <c r="U407" s="402">
        <v>13</v>
      </c>
      <c r="V407" s="403">
        <v>0.54166666666666696</v>
      </c>
      <c r="W407" s="402">
        <v>9</v>
      </c>
      <c r="X407" s="404">
        <v>-19599.650000000001</v>
      </c>
      <c r="Y407" s="404">
        <v>10636.73</v>
      </c>
      <c r="Z407" s="404">
        <v>-8962.92</v>
      </c>
      <c r="AA407" s="404">
        <v>0</v>
      </c>
      <c r="AB407" s="404">
        <v>0</v>
      </c>
      <c r="AC407" s="404">
        <v>0</v>
      </c>
      <c r="AD407" s="404">
        <v>-8963</v>
      </c>
    </row>
    <row r="408" spans="1:30" x14ac:dyDescent="0.35">
      <c r="A408" s="396">
        <v>19</v>
      </c>
      <c r="B408" s="396" t="s">
        <v>87</v>
      </c>
      <c r="C408" s="396">
        <v>11</v>
      </c>
      <c r="D408" s="396" t="s">
        <v>562</v>
      </c>
      <c r="E408" s="396" t="s">
        <v>1025</v>
      </c>
      <c r="F408" s="396" t="s">
        <v>1026</v>
      </c>
      <c r="G408" s="396" t="s">
        <v>87</v>
      </c>
      <c r="H408" s="396" t="s">
        <v>562</v>
      </c>
      <c r="I408" s="399">
        <v>0</v>
      </c>
      <c r="J408" s="399">
        <v>0</v>
      </c>
      <c r="K408" s="400">
        <v>0</v>
      </c>
      <c r="L408" s="400">
        <v>2</v>
      </c>
      <c r="M408" s="400">
        <v>0</v>
      </c>
      <c r="N408" s="400">
        <v>2</v>
      </c>
      <c r="O408" s="400">
        <v>0</v>
      </c>
      <c r="P408" s="400">
        <v>0</v>
      </c>
      <c r="Q408" s="400">
        <v>0</v>
      </c>
      <c r="R408" s="401">
        <v>0</v>
      </c>
      <c r="S408" s="402">
        <v>1</v>
      </c>
      <c r="T408" s="401">
        <v>0.5</v>
      </c>
      <c r="U408" s="402">
        <v>1</v>
      </c>
      <c r="V408" s="403">
        <v>0.5</v>
      </c>
      <c r="W408" s="402">
        <v>0</v>
      </c>
      <c r="X408" s="404">
        <v>0</v>
      </c>
      <c r="Y408" s="404">
        <v>0</v>
      </c>
      <c r="Z408" s="404">
        <v>0</v>
      </c>
      <c r="AA408" s="404">
        <v>0</v>
      </c>
      <c r="AB408" s="404">
        <v>0</v>
      </c>
      <c r="AC408" s="404">
        <v>0</v>
      </c>
      <c r="AD408" s="404">
        <v>0</v>
      </c>
    </row>
    <row r="409" spans="1:30" x14ac:dyDescent="0.35">
      <c r="A409" s="396">
        <v>19</v>
      </c>
      <c r="B409" s="396" t="s">
        <v>87</v>
      </c>
      <c r="C409" s="396">
        <v>12</v>
      </c>
      <c r="D409" s="396" t="s">
        <v>202</v>
      </c>
      <c r="E409" s="396" t="s">
        <v>1027</v>
      </c>
      <c r="F409" s="396" t="s">
        <v>1028</v>
      </c>
      <c r="G409" s="396" t="s">
        <v>87</v>
      </c>
      <c r="H409" s="396" t="s">
        <v>202</v>
      </c>
      <c r="I409" s="399">
        <v>0</v>
      </c>
      <c r="J409" s="399">
        <v>0</v>
      </c>
      <c r="K409" s="400">
        <v>0</v>
      </c>
      <c r="L409" s="400">
        <v>0</v>
      </c>
      <c r="M409" s="400">
        <v>0</v>
      </c>
      <c r="N409" s="400">
        <v>0</v>
      </c>
      <c r="O409" s="400">
        <v>0</v>
      </c>
      <c r="P409" s="400">
        <v>0</v>
      </c>
      <c r="Q409" s="400">
        <v>0</v>
      </c>
      <c r="R409" s="401">
        <v>0</v>
      </c>
      <c r="S409" s="402">
        <v>0</v>
      </c>
      <c r="T409" s="401">
        <v>0</v>
      </c>
      <c r="U409" s="402">
        <v>0</v>
      </c>
      <c r="V409" s="403">
        <v>0</v>
      </c>
      <c r="W409" s="402">
        <v>0</v>
      </c>
      <c r="X409" s="404">
        <v>0</v>
      </c>
      <c r="Y409" s="404">
        <v>0</v>
      </c>
      <c r="Z409" s="404">
        <v>0</v>
      </c>
      <c r="AA409" s="404">
        <v>3125</v>
      </c>
      <c r="AB409" s="404">
        <v>0</v>
      </c>
      <c r="AC409" s="404">
        <v>0</v>
      </c>
      <c r="AD409" s="404">
        <v>-3125</v>
      </c>
    </row>
    <row r="410" spans="1:30" x14ac:dyDescent="0.35">
      <c r="A410" s="396">
        <v>19</v>
      </c>
      <c r="B410" s="396" t="s">
        <v>87</v>
      </c>
      <c r="C410" s="396">
        <v>13</v>
      </c>
      <c r="D410" s="396" t="s">
        <v>1029</v>
      </c>
      <c r="E410" s="396" t="s">
        <v>1030</v>
      </c>
      <c r="F410" s="396" t="s">
        <v>1031</v>
      </c>
      <c r="G410" s="396" t="s">
        <v>87</v>
      </c>
      <c r="H410" s="396" t="s">
        <v>1029</v>
      </c>
      <c r="I410" s="399">
        <v>0</v>
      </c>
      <c r="J410" s="399">
        <v>0</v>
      </c>
      <c r="K410" s="400">
        <v>0</v>
      </c>
      <c r="L410" s="400">
        <v>1</v>
      </c>
      <c r="M410" s="400">
        <v>0</v>
      </c>
      <c r="N410" s="400">
        <v>1</v>
      </c>
      <c r="O410" s="400">
        <v>0</v>
      </c>
      <c r="P410" s="400">
        <v>0</v>
      </c>
      <c r="Q410" s="400">
        <v>0</v>
      </c>
      <c r="R410" s="401">
        <v>0</v>
      </c>
      <c r="S410" s="402">
        <v>0</v>
      </c>
      <c r="T410" s="401">
        <v>0</v>
      </c>
      <c r="U410" s="402">
        <v>0</v>
      </c>
      <c r="V410" s="403">
        <v>0</v>
      </c>
      <c r="W410" s="402">
        <v>0</v>
      </c>
      <c r="X410" s="404">
        <v>0</v>
      </c>
      <c r="Y410" s="404">
        <v>0</v>
      </c>
      <c r="Z410" s="404">
        <v>0</v>
      </c>
      <c r="AA410" s="404">
        <v>0</v>
      </c>
      <c r="AB410" s="404">
        <v>0</v>
      </c>
      <c r="AC410" s="404">
        <v>0</v>
      </c>
      <c r="AD410" s="404">
        <v>0</v>
      </c>
    </row>
    <row r="411" spans="1:30" x14ac:dyDescent="0.35">
      <c r="A411" s="396">
        <v>19</v>
      </c>
      <c r="B411" s="396" t="s">
        <v>87</v>
      </c>
      <c r="C411" s="396">
        <v>14</v>
      </c>
      <c r="D411" s="396" t="s">
        <v>506</v>
      </c>
      <c r="E411" s="396" t="s">
        <v>1032</v>
      </c>
      <c r="F411" s="396" t="s">
        <v>1033</v>
      </c>
      <c r="G411" s="396" t="s">
        <v>87</v>
      </c>
      <c r="H411" s="396" t="s">
        <v>506</v>
      </c>
      <c r="I411" s="399">
        <v>0</v>
      </c>
      <c r="J411" s="399">
        <v>0</v>
      </c>
      <c r="K411" s="400">
        <v>0</v>
      </c>
      <c r="L411" s="400">
        <v>0</v>
      </c>
      <c r="M411" s="400">
        <v>0</v>
      </c>
      <c r="N411" s="400">
        <v>0</v>
      </c>
      <c r="O411" s="400">
        <v>0</v>
      </c>
      <c r="P411" s="400">
        <v>0</v>
      </c>
      <c r="Q411" s="400">
        <v>0</v>
      </c>
      <c r="R411" s="401">
        <v>0</v>
      </c>
      <c r="S411" s="402">
        <v>0</v>
      </c>
      <c r="T411" s="401">
        <v>0</v>
      </c>
      <c r="U411" s="402">
        <v>0</v>
      </c>
      <c r="V411" s="403">
        <v>0</v>
      </c>
      <c r="W411" s="402">
        <v>0</v>
      </c>
      <c r="X411" s="404">
        <v>0</v>
      </c>
      <c r="Y411" s="404">
        <v>0</v>
      </c>
      <c r="Z411" s="404">
        <v>0</v>
      </c>
      <c r="AA411" s="404">
        <v>10</v>
      </c>
      <c r="AB411" s="404">
        <v>0</v>
      </c>
      <c r="AC411" s="404">
        <v>0</v>
      </c>
      <c r="AD411" s="404">
        <v>-10</v>
      </c>
    </row>
    <row r="412" spans="1:30" x14ac:dyDescent="0.35">
      <c r="A412" s="396">
        <v>19</v>
      </c>
      <c r="B412" s="396" t="s">
        <v>87</v>
      </c>
      <c r="C412" s="396">
        <v>15</v>
      </c>
      <c r="D412" s="396" t="s">
        <v>153</v>
      </c>
      <c r="E412" s="396" t="s">
        <v>1034</v>
      </c>
      <c r="F412" s="396" t="s">
        <v>1035</v>
      </c>
      <c r="G412" s="396" t="s">
        <v>87</v>
      </c>
      <c r="H412" s="396" t="s">
        <v>153</v>
      </c>
      <c r="I412" s="399">
        <v>9</v>
      </c>
      <c r="J412" s="399">
        <v>104</v>
      </c>
      <c r="K412" s="400">
        <v>174</v>
      </c>
      <c r="L412" s="400">
        <v>93</v>
      </c>
      <c r="M412" s="400">
        <v>0</v>
      </c>
      <c r="N412" s="400">
        <v>380</v>
      </c>
      <c r="O412" s="400">
        <v>42</v>
      </c>
      <c r="P412" s="400">
        <v>40</v>
      </c>
      <c r="Q412" s="400">
        <v>82</v>
      </c>
      <c r="R412" s="401">
        <v>0.215789473684211</v>
      </c>
      <c r="S412" s="402">
        <v>170</v>
      </c>
      <c r="T412" s="401">
        <v>0.44736842105263203</v>
      </c>
      <c r="U412" s="402">
        <v>174</v>
      </c>
      <c r="V412" s="403">
        <v>0.45789473684210502</v>
      </c>
      <c r="W412" s="402">
        <v>138</v>
      </c>
      <c r="X412" s="404">
        <v>-147322.69</v>
      </c>
      <c r="Y412" s="404">
        <v>108295.78</v>
      </c>
      <c r="Z412" s="404">
        <v>-39026.910000000003</v>
      </c>
      <c r="AA412" s="404">
        <v>1999</v>
      </c>
      <c r="AB412" s="404">
        <v>5</v>
      </c>
      <c r="AC412" s="404">
        <v>24</v>
      </c>
      <c r="AD412" s="404">
        <v>-41026</v>
      </c>
    </row>
    <row r="413" spans="1:30" x14ac:dyDescent="0.35">
      <c r="A413" s="396">
        <v>19</v>
      </c>
      <c r="B413" s="396" t="s">
        <v>87</v>
      </c>
      <c r="C413" s="396">
        <v>16</v>
      </c>
      <c r="D413" s="396" t="s">
        <v>966</v>
      </c>
      <c r="E413" s="396" t="s">
        <v>1036</v>
      </c>
      <c r="F413" s="396" t="s">
        <v>1037</v>
      </c>
      <c r="G413" s="396" t="s">
        <v>87</v>
      </c>
      <c r="H413" s="396" t="s">
        <v>966</v>
      </c>
      <c r="I413" s="399">
        <v>0</v>
      </c>
      <c r="J413" s="399">
        <v>0</v>
      </c>
      <c r="K413" s="400">
        <v>0</v>
      </c>
      <c r="L413" s="400">
        <v>0</v>
      </c>
      <c r="M413" s="400">
        <v>0</v>
      </c>
      <c r="N413" s="400">
        <v>0</v>
      </c>
      <c r="O413" s="400">
        <v>0</v>
      </c>
      <c r="P413" s="400">
        <v>0</v>
      </c>
      <c r="Q413" s="400">
        <v>0</v>
      </c>
      <c r="R413" s="401">
        <v>0</v>
      </c>
      <c r="S413" s="402">
        <v>0</v>
      </c>
      <c r="T413" s="401">
        <v>0</v>
      </c>
      <c r="U413" s="402">
        <v>0</v>
      </c>
      <c r="V413" s="403">
        <v>0</v>
      </c>
      <c r="W413" s="402">
        <v>0</v>
      </c>
      <c r="X413" s="404">
        <v>0</v>
      </c>
      <c r="Y413" s="404">
        <v>0</v>
      </c>
      <c r="Z413" s="404">
        <v>0</v>
      </c>
      <c r="AA413" s="404">
        <v>159</v>
      </c>
      <c r="AB413" s="404">
        <v>0</v>
      </c>
      <c r="AC413" s="404">
        <v>0</v>
      </c>
      <c r="AD413" s="404">
        <v>-159</v>
      </c>
    </row>
    <row r="414" spans="1:30" x14ac:dyDescent="0.35">
      <c r="A414" s="396">
        <v>19</v>
      </c>
      <c r="B414" s="396" t="s">
        <v>87</v>
      </c>
      <c r="C414" s="396">
        <v>17</v>
      </c>
      <c r="D414" s="396" t="s">
        <v>144</v>
      </c>
      <c r="E414" s="396" t="s">
        <v>1038</v>
      </c>
      <c r="F414" s="396" t="s">
        <v>1039</v>
      </c>
      <c r="G414" s="396" t="s">
        <v>87</v>
      </c>
      <c r="H414" s="396" t="s">
        <v>144</v>
      </c>
      <c r="I414" s="399">
        <v>55</v>
      </c>
      <c r="J414" s="399">
        <v>38</v>
      </c>
      <c r="K414" s="400">
        <v>0</v>
      </c>
      <c r="L414" s="400">
        <v>27</v>
      </c>
      <c r="M414" s="400">
        <v>27</v>
      </c>
      <c r="N414" s="400">
        <v>147</v>
      </c>
      <c r="O414" s="400">
        <v>19</v>
      </c>
      <c r="P414" s="400">
        <v>25</v>
      </c>
      <c r="Q414" s="400">
        <v>44</v>
      </c>
      <c r="R414" s="401">
        <v>0.29931972789115602</v>
      </c>
      <c r="S414" s="402">
        <v>47</v>
      </c>
      <c r="T414" s="401">
        <v>0.319727891156463</v>
      </c>
      <c r="U414" s="402">
        <v>49</v>
      </c>
      <c r="V414" s="403">
        <v>0.33333333333333298</v>
      </c>
      <c r="W414" s="402">
        <v>39</v>
      </c>
      <c r="X414" s="404">
        <v>-30594.639999999999</v>
      </c>
      <c r="Y414" s="404">
        <v>90631.28</v>
      </c>
      <c r="Z414" s="404">
        <v>60036.639999999999</v>
      </c>
      <c r="AA414" s="404">
        <v>0</v>
      </c>
      <c r="AB414" s="404">
        <v>0</v>
      </c>
      <c r="AC414" s="404">
        <v>0</v>
      </c>
      <c r="AD414" s="404">
        <v>60037</v>
      </c>
    </row>
    <row r="415" spans="1:30" x14ac:dyDescent="0.35">
      <c r="A415" s="396">
        <v>19</v>
      </c>
      <c r="B415" s="396" t="s">
        <v>87</v>
      </c>
      <c r="C415" s="396">
        <v>18</v>
      </c>
      <c r="D415" s="396" t="s">
        <v>513</v>
      </c>
      <c r="E415" s="396" t="s">
        <v>1040</v>
      </c>
      <c r="F415" s="396" t="s">
        <v>1041</v>
      </c>
      <c r="G415" s="396" t="s">
        <v>87</v>
      </c>
      <c r="H415" s="396" t="s">
        <v>513</v>
      </c>
      <c r="I415" s="399">
        <v>16</v>
      </c>
      <c r="J415" s="399">
        <v>0</v>
      </c>
      <c r="K415" s="400">
        <v>0</v>
      </c>
      <c r="L415" s="400">
        <v>0</v>
      </c>
      <c r="M415" s="400">
        <v>0</v>
      </c>
      <c r="N415" s="400">
        <v>16</v>
      </c>
      <c r="O415" s="400">
        <v>3</v>
      </c>
      <c r="P415" s="400">
        <v>7</v>
      </c>
      <c r="Q415" s="400">
        <v>10</v>
      </c>
      <c r="R415" s="401">
        <v>0.625</v>
      </c>
      <c r="S415" s="402">
        <v>7</v>
      </c>
      <c r="T415" s="401">
        <v>0.4375</v>
      </c>
      <c r="U415" s="402">
        <v>8</v>
      </c>
      <c r="V415" s="403">
        <v>0.5</v>
      </c>
      <c r="W415" s="402">
        <v>5</v>
      </c>
      <c r="X415" s="404">
        <v>-24674.36</v>
      </c>
      <c r="Y415" s="404">
        <v>20824.36</v>
      </c>
      <c r="Z415" s="404">
        <v>-3850</v>
      </c>
      <c r="AA415" s="404">
        <v>0</v>
      </c>
      <c r="AB415" s="404">
        <v>0</v>
      </c>
      <c r="AC415" s="404">
        <v>0</v>
      </c>
      <c r="AD415" s="404">
        <v>-3850</v>
      </c>
    </row>
    <row r="416" spans="1:30" x14ac:dyDescent="0.35">
      <c r="A416" s="396">
        <v>19</v>
      </c>
      <c r="B416" s="396" t="s">
        <v>87</v>
      </c>
      <c r="C416" s="396">
        <v>19</v>
      </c>
      <c r="D416" s="396" t="s">
        <v>414</v>
      </c>
      <c r="E416" s="396" t="s">
        <v>1042</v>
      </c>
      <c r="F416" s="396" t="s">
        <v>1043</v>
      </c>
      <c r="G416" s="396" t="s">
        <v>87</v>
      </c>
      <c r="H416" s="396" t="s">
        <v>414</v>
      </c>
      <c r="I416" s="399">
        <v>0</v>
      </c>
      <c r="J416" s="399">
        <v>3</v>
      </c>
      <c r="K416" s="400">
        <v>0</v>
      </c>
      <c r="L416" s="400">
        <v>16</v>
      </c>
      <c r="M416" s="400">
        <v>1</v>
      </c>
      <c r="N416" s="400">
        <v>20</v>
      </c>
      <c r="O416" s="400">
        <v>0</v>
      </c>
      <c r="P416" s="400">
        <v>1</v>
      </c>
      <c r="Q416" s="400">
        <v>1</v>
      </c>
      <c r="R416" s="401">
        <v>0.05</v>
      </c>
      <c r="S416" s="402">
        <v>5</v>
      </c>
      <c r="T416" s="401">
        <v>0.25</v>
      </c>
      <c r="U416" s="402">
        <v>5</v>
      </c>
      <c r="V416" s="403">
        <v>0.25</v>
      </c>
      <c r="W416" s="402">
        <v>4</v>
      </c>
      <c r="X416" s="404">
        <v>170</v>
      </c>
      <c r="Y416" s="404">
        <v>2013.83</v>
      </c>
      <c r="Z416" s="404">
        <v>2183.83</v>
      </c>
      <c r="AA416" s="404">
        <v>1</v>
      </c>
      <c r="AB416" s="404">
        <v>0</v>
      </c>
      <c r="AC416" s="404">
        <v>1</v>
      </c>
      <c r="AD416" s="404">
        <v>2183</v>
      </c>
    </row>
    <row r="417" spans="1:30" x14ac:dyDescent="0.35">
      <c r="A417" s="396">
        <v>19</v>
      </c>
      <c r="B417" s="396" t="s">
        <v>87</v>
      </c>
      <c r="C417" s="396">
        <v>20</v>
      </c>
      <c r="D417" s="396" t="s">
        <v>427</v>
      </c>
      <c r="E417" s="396" t="s">
        <v>1044</v>
      </c>
      <c r="F417" s="396" t="s">
        <v>1045</v>
      </c>
      <c r="G417" s="396" t="s">
        <v>87</v>
      </c>
      <c r="H417" s="396" t="s">
        <v>427</v>
      </c>
      <c r="I417" s="399">
        <v>0</v>
      </c>
      <c r="J417" s="399">
        <v>1</v>
      </c>
      <c r="K417" s="400">
        <v>110</v>
      </c>
      <c r="L417" s="400">
        <v>36</v>
      </c>
      <c r="M417" s="400">
        <v>0</v>
      </c>
      <c r="N417" s="400">
        <v>147</v>
      </c>
      <c r="O417" s="400">
        <v>11</v>
      </c>
      <c r="P417" s="400">
        <v>6</v>
      </c>
      <c r="Q417" s="400">
        <v>17</v>
      </c>
      <c r="R417" s="401">
        <v>0.115646258503401</v>
      </c>
      <c r="S417" s="402">
        <v>36</v>
      </c>
      <c r="T417" s="401">
        <v>0.24489795918367299</v>
      </c>
      <c r="U417" s="402">
        <v>38</v>
      </c>
      <c r="V417" s="403">
        <v>0.25850340136054401</v>
      </c>
      <c r="W417" s="402">
        <v>23</v>
      </c>
      <c r="X417" s="404">
        <v>-43488.15</v>
      </c>
      <c r="Y417" s="404">
        <v>24843.279999999999</v>
      </c>
      <c r="Z417" s="404">
        <v>-18644.87</v>
      </c>
      <c r="AA417" s="404">
        <v>0</v>
      </c>
      <c r="AB417" s="404">
        <v>0</v>
      </c>
      <c r="AC417" s="404">
        <v>0</v>
      </c>
      <c r="AD417" s="404">
        <v>-18645</v>
      </c>
    </row>
    <row r="418" spans="1:30" x14ac:dyDescent="0.35">
      <c r="A418" s="396">
        <v>19</v>
      </c>
      <c r="B418" s="396" t="s">
        <v>87</v>
      </c>
      <c r="C418" s="396">
        <v>21</v>
      </c>
      <c r="D418" s="396" t="s">
        <v>580</v>
      </c>
      <c r="E418" s="396" t="s">
        <v>1046</v>
      </c>
      <c r="F418" s="396" t="s">
        <v>1047</v>
      </c>
      <c r="G418" s="396" t="s">
        <v>87</v>
      </c>
      <c r="H418" s="396" t="s">
        <v>580</v>
      </c>
      <c r="I418" s="399">
        <v>15</v>
      </c>
      <c r="J418" s="399">
        <v>0</v>
      </c>
      <c r="K418" s="400">
        <v>0</v>
      </c>
      <c r="L418" s="400">
        <v>0</v>
      </c>
      <c r="M418" s="400">
        <v>0</v>
      </c>
      <c r="N418" s="400">
        <v>15</v>
      </c>
      <c r="O418" s="400">
        <v>2</v>
      </c>
      <c r="P418" s="400">
        <v>1</v>
      </c>
      <c r="Q418" s="400">
        <v>3</v>
      </c>
      <c r="R418" s="401">
        <v>0.2</v>
      </c>
      <c r="S418" s="402">
        <v>4</v>
      </c>
      <c r="T418" s="401">
        <v>0.266666666666667</v>
      </c>
      <c r="U418" s="402">
        <v>4</v>
      </c>
      <c r="V418" s="403">
        <v>0.266666666666667</v>
      </c>
      <c r="W418" s="402">
        <v>3</v>
      </c>
      <c r="X418" s="404">
        <v>1701.53</v>
      </c>
      <c r="Y418" s="404">
        <v>4994.43</v>
      </c>
      <c r="Z418" s="404">
        <v>6695.96</v>
      </c>
      <c r="AA418" s="404">
        <v>0</v>
      </c>
      <c r="AB418" s="404">
        <v>0</v>
      </c>
      <c r="AC418" s="404">
        <v>0</v>
      </c>
      <c r="AD418" s="404">
        <v>6696</v>
      </c>
    </row>
    <row r="419" spans="1:30" x14ac:dyDescent="0.35">
      <c r="A419" s="396">
        <v>19</v>
      </c>
      <c r="B419" s="396" t="s">
        <v>87</v>
      </c>
      <c r="C419" s="396">
        <v>22</v>
      </c>
      <c r="D419" s="396" t="s">
        <v>171</v>
      </c>
      <c r="E419" s="396" t="s">
        <v>1048</v>
      </c>
      <c r="F419" s="396" t="s">
        <v>1049</v>
      </c>
      <c r="G419" s="396" t="s">
        <v>87</v>
      </c>
      <c r="H419" s="396" t="s">
        <v>171</v>
      </c>
      <c r="I419" s="399">
        <v>0</v>
      </c>
      <c r="J419" s="399">
        <v>3</v>
      </c>
      <c r="K419" s="400">
        <v>50</v>
      </c>
      <c r="L419" s="400">
        <v>22</v>
      </c>
      <c r="M419" s="400">
        <v>0</v>
      </c>
      <c r="N419" s="400">
        <v>75</v>
      </c>
      <c r="O419" s="400">
        <v>4</v>
      </c>
      <c r="P419" s="400">
        <v>2</v>
      </c>
      <c r="Q419" s="400">
        <v>6</v>
      </c>
      <c r="R419" s="401">
        <v>0.08</v>
      </c>
      <c r="S419" s="402">
        <v>10</v>
      </c>
      <c r="T419" s="401">
        <v>0.133333333333333</v>
      </c>
      <c r="U419" s="402">
        <v>11</v>
      </c>
      <c r="V419" s="403">
        <v>0.146666666666667</v>
      </c>
      <c r="W419" s="402">
        <v>8</v>
      </c>
      <c r="X419" s="404">
        <v>-943.41</v>
      </c>
      <c r="Y419" s="404">
        <v>13062.17</v>
      </c>
      <c r="Z419" s="404">
        <v>12118.76</v>
      </c>
      <c r="AA419" s="404">
        <v>2000</v>
      </c>
      <c r="AB419" s="404">
        <v>27</v>
      </c>
      <c r="AC419" s="404">
        <v>333</v>
      </c>
      <c r="AD419" s="404">
        <v>10119</v>
      </c>
    </row>
    <row r="420" spans="1:30" x14ac:dyDescent="0.35">
      <c r="A420" s="396">
        <v>19</v>
      </c>
      <c r="B420" s="396" t="s">
        <v>87</v>
      </c>
      <c r="C420" s="396">
        <v>23</v>
      </c>
      <c r="D420" s="396" t="s">
        <v>518</v>
      </c>
      <c r="E420" s="396" t="s">
        <v>1050</v>
      </c>
      <c r="F420" s="396" t="s">
        <v>1051</v>
      </c>
      <c r="G420" s="396" t="s">
        <v>87</v>
      </c>
      <c r="H420" s="396" t="s">
        <v>518</v>
      </c>
      <c r="I420" s="399">
        <v>0</v>
      </c>
      <c r="J420" s="399">
        <v>0</v>
      </c>
      <c r="K420" s="400">
        <v>1</v>
      </c>
      <c r="L420" s="400">
        <v>11</v>
      </c>
      <c r="M420" s="400">
        <v>0</v>
      </c>
      <c r="N420" s="400">
        <v>12</v>
      </c>
      <c r="O420" s="400">
        <v>2</v>
      </c>
      <c r="P420" s="400">
        <v>1</v>
      </c>
      <c r="Q420" s="400">
        <v>3</v>
      </c>
      <c r="R420" s="401">
        <v>0.25</v>
      </c>
      <c r="S420" s="402">
        <v>3</v>
      </c>
      <c r="T420" s="401">
        <v>0.25</v>
      </c>
      <c r="U420" s="402">
        <v>3</v>
      </c>
      <c r="V420" s="403">
        <v>0.25</v>
      </c>
      <c r="W420" s="402">
        <v>1</v>
      </c>
      <c r="X420" s="404">
        <v>-7788.98</v>
      </c>
      <c r="Y420" s="404">
        <v>3815.89</v>
      </c>
      <c r="Z420" s="404">
        <v>-3973.09</v>
      </c>
      <c r="AA420" s="404">
        <v>0</v>
      </c>
      <c r="AB420" s="404">
        <v>0</v>
      </c>
      <c r="AC420" s="404">
        <v>0</v>
      </c>
      <c r="AD420" s="404">
        <v>-3973</v>
      </c>
    </row>
    <row r="421" spans="1:30" x14ac:dyDescent="0.35">
      <c r="A421" s="396">
        <v>19</v>
      </c>
      <c r="B421" s="396" t="s">
        <v>87</v>
      </c>
      <c r="C421" s="396">
        <v>24</v>
      </c>
      <c r="D421" s="396" t="s">
        <v>1052</v>
      </c>
      <c r="E421" s="396" t="s">
        <v>1053</v>
      </c>
      <c r="F421" s="396" t="s">
        <v>1054</v>
      </c>
      <c r="G421" s="396" t="s">
        <v>87</v>
      </c>
      <c r="H421" s="396" t="s">
        <v>1052</v>
      </c>
      <c r="I421" s="399">
        <v>2</v>
      </c>
      <c r="J421" s="399">
        <v>0</v>
      </c>
      <c r="K421" s="400">
        <v>0</v>
      </c>
      <c r="L421" s="400">
        <v>0</v>
      </c>
      <c r="M421" s="400">
        <v>0</v>
      </c>
      <c r="N421" s="400">
        <v>2</v>
      </c>
      <c r="O421" s="400">
        <v>2</v>
      </c>
      <c r="P421" s="400">
        <v>0</v>
      </c>
      <c r="Q421" s="400">
        <v>2</v>
      </c>
      <c r="R421" s="401">
        <v>1</v>
      </c>
      <c r="S421" s="402">
        <v>0</v>
      </c>
      <c r="T421" s="401">
        <v>0</v>
      </c>
      <c r="U421" s="402">
        <v>0</v>
      </c>
      <c r="V421" s="403">
        <v>0</v>
      </c>
      <c r="W421" s="402">
        <v>0</v>
      </c>
      <c r="X421" s="404">
        <v>-1731.99</v>
      </c>
      <c r="Y421" s="404">
        <v>554.78</v>
      </c>
      <c r="Z421" s="404">
        <v>-1177.21</v>
      </c>
      <c r="AA421" s="404">
        <v>0</v>
      </c>
      <c r="AB421" s="404">
        <v>0</v>
      </c>
      <c r="AC421" s="404">
        <v>0</v>
      </c>
      <c r="AD421" s="404">
        <v>-1177</v>
      </c>
    </row>
    <row r="422" spans="1:30" x14ac:dyDescent="0.35">
      <c r="A422" s="396">
        <v>19</v>
      </c>
      <c r="B422" s="396" t="s">
        <v>87</v>
      </c>
      <c r="C422" s="396">
        <v>25</v>
      </c>
      <c r="D422" s="396" t="s">
        <v>1055</v>
      </c>
      <c r="E422" s="396" t="s">
        <v>1056</v>
      </c>
      <c r="F422" s="396" t="s">
        <v>1057</v>
      </c>
      <c r="G422" s="396" t="s">
        <v>87</v>
      </c>
      <c r="H422" s="396" t="s">
        <v>1055</v>
      </c>
      <c r="I422" s="399">
        <v>1</v>
      </c>
      <c r="J422" s="399">
        <v>1</v>
      </c>
      <c r="K422" s="400">
        <v>0</v>
      </c>
      <c r="L422" s="400">
        <v>0</v>
      </c>
      <c r="M422" s="400">
        <v>0</v>
      </c>
      <c r="N422" s="400">
        <v>2</v>
      </c>
      <c r="O422" s="400">
        <v>0</v>
      </c>
      <c r="P422" s="400">
        <v>1</v>
      </c>
      <c r="Q422" s="400">
        <v>1</v>
      </c>
      <c r="R422" s="401">
        <v>0.5</v>
      </c>
      <c r="S422" s="402">
        <v>1</v>
      </c>
      <c r="T422" s="401">
        <v>0.5</v>
      </c>
      <c r="U422" s="402">
        <v>1</v>
      </c>
      <c r="V422" s="403">
        <v>0.5</v>
      </c>
      <c r="W422" s="402">
        <v>1</v>
      </c>
      <c r="X422" s="404">
        <v>-1974.07</v>
      </c>
      <c r="Y422" s="404">
        <v>2312.4499999999998</v>
      </c>
      <c r="Z422" s="404">
        <v>338.38</v>
      </c>
      <c r="AA422" s="404">
        <v>0</v>
      </c>
      <c r="AB422" s="404">
        <v>0</v>
      </c>
      <c r="AC422" s="404">
        <v>0</v>
      </c>
      <c r="AD422" s="404">
        <v>338</v>
      </c>
    </row>
    <row r="423" spans="1:30" x14ac:dyDescent="0.35">
      <c r="A423" s="396">
        <v>19</v>
      </c>
      <c r="B423" s="396" t="s">
        <v>87</v>
      </c>
      <c r="C423" s="396">
        <v>26</v>
      </c>
      <c r="D423" s="396" t="s">
        <v>261</v>
      </c>
      <c r="E423" s="396" t="s">
        <v>1058</v>
      </c>
      <c r="F423" s="396" t="s">
        <v>1059</v>
      </c>
      <c r="G423" s="396" t="s">
        <v>87</v>
      </c>
      <c r="H423" s="396" t="s">
        <v>261</v>
      </c>
      <c r="I423" s="399">
        <v>80</v>
      </c>
      <c r="J423" s="399">
        <v>105</v>
      </c>
      <c r="K423" s="400">
        <v>50</v>
      </c>
      <c r="L423" s="400">
        <v>98</v>
      </c>
      <c r="M423" s="400">
        <v>1</v>
      </c>
      <c r="N423" s="400">
        <v>334</v>
      </c>
      <c r="O423" s="400">
        <v>29</v>
      </c>
      <c r="P423" s="400">
        <v>30</v>
      </c>
      <c r="Q423" s="400">
        <v>59</v>
      </c>
      <c r="R423" s="401">
        <v>0.17664670658682599</v>
      </c>
      <c r="S423" s="402">
        <v>119</v>
      </c>
      <c r="T423" s="401">
        <v>0.35628742514970102</v>
      </c>
      <c r="U423" s="402">
        <v>122</v>
      </c>
      <c r="V423" s="403">
        <v>0.36526946107784403</v>
      </c>
      <c r="W423" s="402">
        <v>95</v>
      </c>
      <c r="X423" s="404">
        <v>-82568.639999999999</v>
      </c>
      <c r="Y423" s="404">
        <v>101300.61</v>
      </c>
      <c r="Z423" s="404">
        <v>18731.97</v>
      </c>
      <c r="AA423" s="404">
        <v>22596</v>
      </c>
      <c r="AB423" s="404">
        <v>68</v>
      </c>
      <c r="AC423" s="404">
        <v>383</v>
      </c>
      <c r="AD423" s="404">
        <v>-3864</v>
      </c>
    </row>
    <row r="424" spans="1:30" x14ac:dyDescent="0.35">
      <c r="A424" s="396">
        <v>19</v>
      </c>
      <c r="B424" s="396" t="s">
        <v>87</v>
      </c>
      <c r="C424" s="396">
        <v>27</v>
      </c>
      <c r="D424" s="396" t="s">
        <v>147</v>
      </c>
      <c r="E424" s="396" t="s">
        <v>1060</v>
      </c>
      <c r="F424" s="396" t="s">
        <v>1061</v>
      </c>
      <c r="G424" s="396" t="s">
        <v>87</v>
      </c>
      <c r="H424" s="396" t="s">
        <v>147</v>
      </c>
      <c r="I424" s="399">
        <v>0</v>
      </c>
      <c r="J424" s="399">
        <v>0</v>
      </c>
      <c r="K424" s="400">
        <v>0</v>
      </c>
      <c r="L424" s="400">
        <v>1</v>
      </c>
      <c r="M424" s="400">
        <v>0</v>
      </c>
      <c r="N424" s="400">
        <v>1</v>
      </c>
      <c r="O424" s="400">
        <v>0</v>
      </c>
      <c r="P424" s="400">
        <v>0</v>
      </c>
      <c r="Q424" s="400">
        <v>0</v>
      </c>
      <c r="R424" s="401">
        <v>0</v>
      </c>
      <c r="S424" s="402">
        <v>0</v>
      </c>
      <c r="T424" s="401">
        <v>0</v>
      </c>
      <c r="U424" s="402">
        <v>0</v>
      </c>
      <c r="V424" s="403">
        <v>0</v>
      </c>
      <c r="W424" s="402">
        <v>0</v>
      </c>
      <c r="X424" s="404">
        <v>0</v>
      </c>
      <c r="Y424" s="404">
        <v>0</v>
      </c>
      <c r="Z424" s="404">
        <v>0</v>
      </c>
      <c r="AA424" s="404">
        <v>5504</v>
      </c>
      <c r="AB424" s="404">
        <v>5504</v>
      </c>
      <c r="AC424" s="404">
        <v>0</v>
      </c>
      <c r="AD424" s="404">
        <v>-5504</v>
      </c>
    </row>
    <row r="425" spans="1:30" x14ac:dyDescent="0.35">
      <c r="A425" s="396">
        <v>19</v>
      </c>
      <c r="B425" s="396" t="s">
        <v>87</v>
      </c>
      <c r="C425" s="396">
        <v>28</v>
      </c>
      <c r="D425" s="396" t="s">
        <v>244</v>
      </c>
      <c r="E425" s="396" t="s">
        <v>1062</v>
      </c>
      <c r="F425" s="396" t="s">
        <v>1063</v>
      </c>
      <c r="G425" s="396" t="s">
        <v>87</v>
      </c>
      <c r="H425" s="396" t="s">
        <v>244</v>
      </c>
      <c r="I425" s="399">
        <v>0</v>
      </c>
      <c r="J425" s="399">
        <v>0</v>
      </c>
      <c r="K425" s="400">
        <v>18</v>
      </c>
      <c r="L425" s="400">
        <v>13</v>
      </c>
      <c r="M425" s="400">
        <v>0</v>
      </c>
      <c r="N425" s="400">
        <v>31</v>
      </c>
      <c r="O425" s="400">
        <v>2</v>
      </c>
      <c r="P425" s="400">
        <v>0</v>
      </c>
      <c r="Q425" s="400">
        <v>2</v>
      </c>
      <c r="R425" s="401">
        <v>6.4516129032258104E-2</v>
      </c>
      <c r="S425" s="402">
        <v>3</v>
      </c>
      <c r="T425" s="401">
        <v>9.6774193548387094E-2</v>
      </c>
      <c r="U425" s="402">
        <v>3</v>
      </c>
      <c r="V425" s="403">
        <v>9.6774193548387094E-2</v>
      </c>
      <c r="W425" s="402">
        <v>2</v>
      </c>
      <c r="X425" s="404">
        <v>-7286.99</v>
      </c>
      <c r="Y425" s="404">
        <v>1384.44</v>
      </c>
      <c r="Z425" s="404">
        <v>-5902.55</v>
      </c>
      <c r="AA425" s="404">
        <v>0</v>
      </c>
      <c r="AB425" s="404">
        <v>0</v>
      </c>
      <c r="AC425" s="404">
        <v>0</v>
      </c>
      <c r="AD425" s="404">
        <v>-5903</v>
      </c>
    </row>
    <row r="426" spans="1:30" x14ac:dyDescent="0.35">
      <c r="A426" s="396">
        <v>19</v>
      </c>
      <c r="B426" s="396" t="s">
        <v>87</v>
      </c>
      <c r="C426" s="396">
        <v>29</v>
      </c>
      <c r="D426" s="396" t="s">
        <v>328</v>
      </c>
      <c r="E426" s="396" t="s">
        <v>1064</v>
      </c>
      <c r="F426" s="396" t="s">
        <v>1065</v>
      </c>
      <c r="G426" s="396" t="s">
        <v>87</v>
      </c>
      <c r="H426" s="396" t="s">
        <v>328</v>
      </c>
      <c r="I426" s="399">
        <v>0</v>
      </c>
      <c r="J426" s="399">
        <v>0</v>
      </c>
      <c r="K426" s="400">
        <v>0</v>
      </c>
      <c r="L426" s="400">
        <v>6</v>
      </c>
      <c r="M426" s="400">
        <v>0</v>
      </c>
      <c r="N426" s="400">
        <v>6</v>
      </c>
      <c r="O426" s="400">
        <v>0</v>
      </c>
      <c r="P426" s="400">
        <v>0</v>
      </c>
      <c r="Q426" s="400">
        <v>0</v>
      </c>
      <c r="R426" s="401">
        <v>0</v>
      </c>
      <c r="S426" s="402">
        <v>0</v>
      </c>
      <c r="T426" s="401">
        <v>0</v>
      </c>
      <c r="U426" s="402">
        <v>0</v>
      </c>
      <c r="V426" s="403">
        <v>0</v>
      </c>
      <c r="W426" s="402">
        <v>0</v>
      </c>
      <c r="X426" s="404">
        <v>0</v>
      </c>
      <c r="Y426" s="404">
        <v>0</v>
      </c>
      <c r="Z426" s="404">
        <v>0</v>
      </c>
      <c r="AA426" s="404">
        <v>0</v>
      </c>
      <c r="AB426" s="404">
        <v>0</v>
      </c>
      <c r="AC426" s="404">
        <v>0</v>
      </c>
      <c r="AD426" s="404">
        <v>0</v>
      </c>
    </row>
    <row r="427" spans="1:30" x14ac:dyDescent="0.35">
      <c r="A427" s="396">
        <v>19</v>
      </c>
      <c r="B427" s="396" t="s">
        <v>87</v>
      </c>
      <c r="C427" s="396">
        <v>30</v>
      </c>
      <c r="D427" s="396" t="s">
        <v>168</v>
      </c>
      <c r="E427" s="396" t="s">
        <v>1066</v>
      </c>
      <c r="F427" s="396" t="s">
        <v>1067</v>
      </c>
      <c r="G427" s="396" t="s">
        <v>87</v>
      </c>
      <c r="H427" s="396" t="s">
        <v>168</v>
      </c>
      <c r="I427" s="399">
        <v>41</v>
      </c>
      <c r="J427" s="399">
        <v>4</v>
      </c>
      <c r="K427" s="400">
        <v>66</v>
      </c>
      <c r="L427" s="400">
        <v>172</v>
      </c>
      <c r="M427" s="400">
        <v>1</v>
      </c>
      <c r="N427" s="400">
        <v>284</v>
      </c>
      <c r="O427" s="400">
        <v>21</v>
      </c>
      <c r="P427" s="400">
        <v>17</v>
      </c>
      <c r="Q427" s="400">
        <v>38</v>
      </c>
      <c r="R427" s="401">
        <v>0.13380281690140799</v>
      </c>
      <c r="S427" s="402">
        <v>77</v>
      </c>
      <c r="T427" s="401">
        <v>0.27112676056337998</v>
      </c>
      <c r="U427" s="402">
        <v>78</v>
      </c>
      <c r="V427" s="403">
        <v>0.27464788732394402</v>
      </c>
      <c r="W427" s="402">
        <v>51</v>
      </c>
      <c r="X427" s="404">
        <v>-39902.22</v>
      </c>
      <c r="Y427" s="404">
        <v>69279.67</v>
      </c>
      <c r="Z427" s="404">
        <v>29377.45</v>
      </c>
      <c r="AA427" s="404">
        <v>0</v>
      </c>
      <c r="AB427" s="404">
        <v>0</v>
      </c>
      <c r="AC427" s="404">
        <v>0</v>
      </c>
      <c r="AD427" s="404">
        <v>29377</v>
      </c>
    </row>
    <row r="428" spans="1:30" x14ac:dyDescent="0.35">
      <c r="A428" s="396">
        <v>19</v>
      </c>
      <c r="B428" s="396" t="s">
        <v>87</v>
      </c>
      <c r="C428" s="396">
        <v>31</v>
      </c>
      <c r="D428" s="396" t="s">
        <v>527</v>
      </c>
      <c r="E428" s="396" t="s">
        <v>1068</v>
      </c>
      <c r="F428" s="396" t="s">
        <v>1069</v>
      </c>
      <c r="G428" s="396" t="s">
        <v>87</v>
      </c>
      <c r="H428" s="396" t="s">
        <v>527</v>
      </c>
      <c r="I428" s="399">
        <v>0</v>
      </c>
      <c r="J428" s="399">
        <v>0</v>
      </c>
      <c r="K428" s="400">
        <v>0</v>
      </c>
      <c r="L428" s="400">
        <v>0</v>
      </c>
      <c r="M428" s="400">
        <v>0</v>
      </c>
      <c r="N428" s="400">
        <v>0</v>
      </c>
      <c r="O428" s="400">
        <v>2</v>
      </c>
      <c r="P428" s="400">
        <v>0</v>
      </c>
      <c r="Q428" s="400">
        <v>2</v>
      </c>
      <c r="R428" s="401">
        <v>0</v>
      </c>
      <c r="S428" s="402">
        <v>1</v>
      </c>
      <c r="T428" s="401">
        <v>0</v>
      </c>
      <c r="U428" s="402">
        <v>1</v>
      </c>
      <c r="V428" s="403">
        <v>0</v>
      </c>
      <c r="W428" s="402">
        <v>0</v>
      </c>
      <c r="X428" s="404">
        <v>-4597.76</v>
      </c>
      <c r="Y428" s="404">
        <v>3571.39</v>
      </c>
      <c r="Z428" s="404">
        <v>-1026.3699999999999</v>
      </c>
      <c r="AA428" s="404">
        <v>0</v>
      </c>
      <c r="AB428" s="404">
        <v>0</v>
      </c>
      <c r="AC428" s="404">
        <v>0</v>
      </c>
      <c r="AD428" s="404">
        <v>-1026</v>
      </c>
    </row>
    <row r="429" spans="1:30" x14ac:dyDescent="0.35">
      <c r="A429" s="396">
        <v>19</v>
      </c>
      <c r="B429" s="396" t="s">
        <v>87</v>
      </c>
      <c r="C429" s="396">
        <v>32</v>
      </c>
      <c r="D429" s="396" t="s">
        <v>53</v>
      </c>
      <c r="E429" s="396" t="s">
        <v>1070</v>
      </c>
      <c r="F429" s="396" t="s">
        <v>1071</v>
      </c>
      <c r="G429" s="396" t="s">
        <v>87</v>
      </c>
      <c r="H429" s="396" t="s">
        <v>53</v>
      </c>
      <c r="I429" s="399">
        <v>0</v>
      </c>
      <c r="J429" s="399">
        <v>0</v>
      </c>
      <c r="K429" s="400">
        <v>0</v>
      </c>
      <c r="L429" s="400">
        <v>0</v>
      </c>
      <c r="M429" s="400">
        <v>0</v>
      </c>
      <c r="N429" s="400">
        <v>0</v>
      </c>
      <c r="O429" s="400">
        <v>0</v>
      </c>
      <c r="P429" s="400">
        <v>0</v>
      </c>
      <c r="Q429" s="400">
        <v>0</v>
      </c>
      <c r="R429" s="401">
        <v>0</v>
      </c>
      <c r="S429" s="402">
        <v>0</v>
      </c>
      <c r="T429" s="401">
        <v>0</v>
      </c>
      <c r="U429" s="402">
        <v>0</v>
      </c>
      <c r="V429" s="403">
        <v>0</v>
      </c>
      <c r="W429" s="402">
        <v>0</v>
      </c>
      <c r="X429" s="404">
        <v>0</v>
      </c>
      <c r="Y429" s="404">
        <v>0</v>
      </c>
      <c r="Z429" s="404">
        <v>0</v>
      </c>
      <c r="AA429" s="404">
        <v>1304</v>
      </c>
      <c r="AB429" s="404">
        <v>0</v>
      </c>
      <c r="AC429" s="404">
        <v>0</v>
      </c>
      <c r="AD429" s="404">
        <v>-1304</v>
      </c>
    </row>
    <row r="430" spans="1:30" x14ac:dyDescent="0.35">
      <c r="A430" s="396">
        <v>19</v>
      </c>
      <c r="B430" s="396" t="s">
        <v>87</v>
      </c>
      <c r="C430" s="396">
        <v>33</v>
      </c>
      <c r="D430" s="396" t="s">
        <v>771</v>
      </c>
      <c r="E430" s="396" t="s">
        <v>1072</v>
      </c>
      <c r="F430" s="396" t="s">
        <v>1073</v>
      </c>
      <c r="G430" s="396" t="s">
        <v>87</v>
      </c>
      <c r="H430" s="396" t="s">
        <v>771</v>
      </c>
      <c r="I430" s="399">
        <v>10</v>
      </c>
      <c r="J430" s="399">
        <v>52</v>
      </c>
      <c r="K430" s="400">
        <v>0</v>
      </c>
      <c r="L430" s="400">
        <v>2</v>
      </c>
      <c r="M430" s="400">
        <v>0</v>
      </c>
      <c r="N430" s="400">
        <v>64</v>
      </c>
      <c r="O430" s="400">
        <v>30</v>
      </c>
      <c r="P430" s="400">
        <v>14</v>
      </c>
      <c r="Q430" s="400">
        <v>44</v>
      </c>
      <c r="R430" s="401">
        <v>0.6875</v>
      </c>
      <c r="S430" s="402">
        <v>41</v>
      </c>
      <c r="T430" s="401">
        <v>0.640625</v>
      </c>
      <c r="U430" s="402">
        <v>41</v>
      </c>
      <c r="V430" s="403">
        <v>0.640625</v>
      </c>
      <c r="W430" s="402">
        <v>39</v>
      </c>
      <c r="X430" s="404">
        <v>-53848.18</v>
      </c>
      <c r="Y430" s="404">
        <v>127274.07</v>
      </c>
      <c r="Z430" s="404">
        <v>73425.89</v>
      </c>
      <c r="AA430" s="404">
        <v>0</v>
      </c>
      <c r="AB430" s="404">
        <v>0</v>
      </c>
      <c r="AC430" s="404">
        <v>0</v>
      </c>
      <c r="AD430" s="404">
        <v>73426</v>
      </c>
    </row>
    <row r="431" spans="1:30" x14ac:dyDescent="0.35">
      <c r="A431" s="396">
        <v>19</v>
      </c>
      <c r="B431" s="396" t="s">
        <v>87</v>
      </c>
      <c r="C431" s="396">
        <v>34</v>
      </c>
      <c r="D431" s="396" t="s">
        <v>1074</v>
      </c>
      <c r="E431" s="396" t="s">
        <v>1075</v>
      </c>
      <c r="F431" s="396" t="s">
        <v>1076</v>
      </c>
      <c r="G431" s="396" t="s">
        <v>87</v>
      </c>
      <c r="H431" s="396" t="s">
        <v>1074</v>
      </c>
      <c r="I431" s="399">
        <v>0</v>
      </c>
      <c r="J431" s="399">
        <v>0</v>
      </c>
      <c r="K431" s="400">
        <v>0</v>
      </c>
      <c r="L431" s="400">
        <v>1</v>
      </c>
      <c r="M431" s="400">
        <v>0</v>
      </c>
      <c r="N431" s="400">
        <v>1</v>
      </c>
      <c r="O431" s="400">
        <v>0</v>
      </c>
      <c r="P431" s="400">
        <v>0</v>
      </c>
      <c r="Q431" s="400">
        <v>0</v>
      </c>
      <c r="R431" s="401">
        <v>0</v>
      </c>
      <c r="S431" s="402">
        <v>0</v>
      </c>
      <c r="T431" s="401">
        <v>0</v>
      </c>
      <c r="U431" s="402">
        <v>0</v>
      </c>
      <c r="V431" s="403">
        <v>0</v>
      </c>
      <c r="W431" s="402">
        <v>0</v>
      </c>
      <c r="X431" s="404">
        <v>0</v>
      </c>
      <c r="Y431" s="404">
        <v>0</v>
      </c>
      <c r="Z431" s="404">
        <v>0</v>
      </c>
      <c r="AA431" s="404">
        <v>0</v>
      </c>
      <c r="AB431" s="404">
        <v>0</v>
      </c>
      <c r="AC431" s="404">
        <v>0</v>
      </c>
      <c r="AD431" s="404">
        <v>0</v>
      </c>
    </row>
    <row r="432" spans="1:30" x14ac:dyDescent="0.35">
      <c r="A432" s="396">
        <v>19</v>
      </c>
      <c r="B432" s="396" t="s">
        <v>87</v>
      </c>
      <c r="C432" s="396">
        <v>35</v>
      </c>
      <c r="D432" s="396" t="s">
        <v>600</v>
      </c>
      <c r="E432" s="396" t="s">
        <v>1077</v>
      </c>
      <c r="F432" s="396" t="s">
        <v>1078</v>
      </c>
      <c r="G432" s="396" t="s">
        <v>87</v>
      </c>
      <c r="H432" s="396" t="s">
        <v>600</v>
      </c>
      <c r="I432" s="399">
        <v>0</v>
      </c>
      <c r="J432" s="399">
        <v>0</v>
      </c>
      <c r="K432" s="400">
        <v>0</v>
      </c>
      <c r="L432" s="400">
        <v>1</v>
      </c>
      <c r="M432" s="400">
        <v>135</v>
      </c>
      <c r="N432" s="400">
        <v>136</v>
      </c>
      <c r="O432" s="400">
        <v>12</v>
      </c>
      <c r="P432" s="400">
        <v>2</v>
      </c>
      <c r="Q432" s="400">
        <v>14</v>
      </c>
      <c r="R432" s="401">
        <v>0.10294117647058799</v>
      </c>
      <c r="S432" s="402">
        <v>32</v>
      </c>
      <c r="T432" s="401">
        <v>0.23529411764705899</v>
      </c>
      <c r="U432" s="402">
        <v>35</v>
      </c>
      <c r="V432" s="403">
        <v>0.25735294117647101</v>
      </c>
      <c r="W432" s="402">
        <v>29</v>
      </c>
      <c r="X432" s="404">
        <v>-41349.72</v>
      </c>
      <c r="Y432" s="404">
        <v>19485.87</v>
      </c>
      <c r="Z432" s="404">
        <v>-21863.85</v>
      </c>
      <c r="AA432" s="404">
        <v>0</v>
      </c>
      <c r="AB432" s="404">
        <v>0</v>
      </c>
      <c r="AC432" s="404">
        <v>0</v>
      </c>
      <c r="AD432" s="404">
        <v>-21864</v>
      </c>
    </row>
    <row r="433" spans="1:30" x14ac:dyDescent="0.35">
      <c r="A433" s="396">
        <v>19</v>
      </c>
      <c r="B433" s="396" t="s">
        <v>87</v>
      </c>
      <c r="C433" s="396">
        <v>36</v>
      </c>
      <c r="D433" s="396" t="s">
        <v>138</v>
      </c>
      <c r="E433" s="396" t="s">
        <v>1079</v>
      </c>
      <c r="F433" s="396" t="s">
        <v>1080</v>
      </c>
      <c r="G433" s="396" t="s">
        <v>87</v>
      </c>
      <c r="H433" s="396" t="s">
        <v>138</v>
      </c>
      <c r="I433" s="399">
        <v>26</v>
      </c>
      <c r="J433" s="399">
        <v>1</v>
      </c>
      <c r="K433" s="400">
        <v>0</v>
      </c>
      <c r="L433" s="400">
        <v>176</v>
      </c>
      <c r="M433" s="400">
        <v>41</v>
      </c>
      <c r="N433" s="400">
        <v>244</v>
      </c>
      <c r="O433" s="400">
        <v>71</v>
      </c>
      <c r="P433" s="400">
        <v>26</v>
      </c>
      <c r="Q433" s="400">
        <v>97</v>
      </c>
      <c r="R433" s="401">
        <v>0.39754098360655699</v>
      </c>
      <c r="S433" s="402">
        <v>123</v>
      </c>
      <c r="T433" s="401">
        <v>0.50409836065573799</v>
      </c>
      <c r="U433" s="402">
        <v>122</v>
      </c>
      <c r="V433" s="403">
        <v>0.5</v>
      </c>
      <c r="W433" s="402">
        <v>116</v>
      </c>
      <c r="X433" s="404">
        <v>-229640.67</v>
      </c>
      <c r="Y433" s="404">
        <v>194872.79</v>
      </c>
      <c r="Z433" s="404">
        <v>-34767.879999999997</v>
      </c>
      <c r="AA433" s="404">
        <v>0</v>
      </c>
      <c r="AB433" s="404">
        <v>0</v>
      </c>
      <c r="AC433" s="404">
        <v>0</v>
      </c>
      <c r="AD433" s="404">
        <v>-34768</v>
      </c>
    </row>
    <row r="434" spans="1:30" x14ac:dyDescent="0.35">
      <c r="A434" s="396">
        <v>19</v>
      </c>
      <c r="B434" s="396" t="s">
        <v>87</v>
      </c>
      <c r="C434" s="396">
        <v>37</v>
      </c>
      <c r="D434" s="396" t="s">
        <v>1081</v>
      </c>
      <c r="E434" s="396" t="s">
        <v>1082</v>
      </c>
      <c r="F434" s="396" t="s">
        <v>1083</v>
      </c>
      <c r="G434" s="396" t="s">
        <v>87</v>
      </c>
      <c r="H434" s="396" t="s">
        <v>1081</v>
      </c>
      <c r="I434" s="399">
        <v>0</v>
      </c>
      <c r="J434" s="399">
        <v>1</v>
      </c>
      <c r="K434" s="400">
        <v>0</v>
      </c>
      <c r="L434" s="400">
        <v>1</v>
      </c>
      <c r="M434" s="400">
        <v>0</v>
      </c>
      <c r="N434" s="400">
        <v>2</v>
      </c>
      <c r="O434" s="400">
        <v>0</v>
      </c>
      <c r="P434" s="400">
        <v>0</v>
      </c>
      <c r="Q434" s="400">
        <v>0</v>
      </c>
      <c r="R434" s="401">
        <v>0</v>
      </c>
      <c r="S434" s="402">
        <v>1</v>
      </c>
      <c r="T434" s="401">
        <v>0.5</v>
      </c>
      <c r="U434" s="402">
        <v>1</v>
      </c>
      <c r="V434" s="403">
        <v>0.5</v>
      </c>
      <c r="W434" s="402">
        <v>1</v>
      </c>
      <c r="X434" s="404">
        <v>0</v>
      </c>
      <c r="Y434" s="404">
        <v>0</v>
      </c>
      <c r="Z434" s="404">
        <v>0</v>
      </c>
      <c r="AA434" s="404">
        <v>0</v>
      </c>
      <c r="AB434" s="404">
        <v>0</v>
      </c>
      <c r="AC434" s="404">
        <v>0</v>
      </c>
      <c r="AD434" s="404">
        <v>0</v>
      </c>
    </row>
    <row r="435" spans="1:30" x14ac:dyDescent="0.35">
      <c r="A435" s="396">
        <v>19</v>
      </c>
      <c r="B435" s="396" t="s">
        <v>87</v>
      </c>
      <c r="C435" s="396">
        <v>38</v>
      </c>
      <c r="D435" s="396" t="s">
        <v>532</v>
      </c>
      <c r="E435" s="396" t="s">
        <v>1084</v>
      </c>
      <c r="F435" s="396" t="s">
        <v>1085</v>
      </c>
      <c r="G435" s="396" t="s">
        <v>87</v>
      </c>
      <c r="H435" s="396" t="s">
        <v>532</v>
      </c>
      <c r="I435" s="399">
        <v>32</v>
      </c>
      <c r="J435" s="399">
        <v>25</v>
      </c>
      <c r="K435" s="400">
        <v>0</v>
      </c>
      <c r="L435" s="400">
        <v>43</v>
      </c>
      <c r="M435" s="400">
        <v>1</v>
      </c>
      <c r="N435" s="400">
        <v>101</v>
      </c>
      <c r="O435" s="400">
        <v>0</v>
      </c>
      <c r="P435" s="400">
        <v>0</v>
      </c>
      <c r="Q435" s="400">
        <v>0</v>
      </c>
      <c r="R435" s="401">
        <v>0</v>
      </c>
      <c r="S435" s="402">
        <v>14</v>
      </c>
      <c r="T435" s="401">
        <v>0.13861386138613899</v>
      </c>
      <c r="U435" s="402">
        <v>15</v>
      </c>
      <c r="V435" s="403">
        <v>0.14851485148514901</v>
      </c>
      <c r="W435" s="402">
        <v>9</v>
      </c>
      <c r="X435" s="404">
        <v>0</v>
      </c>
      <c r="Y435" s="404">
        <v>0</v>
      </c>
      <c r="Z435" s="404">
        <v>0</v>
      </c>
      <c r="AA435" s="404">
        <v>0</v>
      </c>
      <c r="AB435" s="404">
        <v>0</v>
      </c>
      <c r="AC435" s="404">
        <v>0</v>
      </c>
      <c r="AD435" s="404">
        <v>0</v>
      </c>
    </row>
    <row r="436" spans="1:30" x14ac:dyDescent="0.35">
      <c r="A436" s="396">
        <v>19</v>
      </c>
      <c r="B436" s="396" t="s">
        <v>87</v>
      </c>
      <c r="C436" s="396">
        <v>39</v>
      </c>
      <c r="D436" s="396" t="s">
        <v>607</v>
      </c>
      <c r="E436" s="396" t="s">
        <v>1086</v>
      </c>
      <c r="F436" s="396" t="s">
        <v>1087</v>
      </c>
      <c r="G436" s="396" t="s">
        <v>87</v>
      </c>
      <c r="H436" s="396" t="s">
        <v>607</v>
      </c>
      <c r="I436" s="399">
        <v>0</v>
      </c>
      <c r="J436" s="399">
        <v>0</v>
      </c>
      <c r="K436" s="400">
        <v>0</v>
      </c>
      <c r="L436" s="400">
        <v>36</v>
      </c>
      <c r="M436" s="400">
        <v>0</v>
      </c>
      <c r="N436" s="400">
        <v>36</v>
      </c>
      <c r="O436" s="400">
        <v>0</v>
      </c>
      <c r="P436" s="400">
        <v>0</v>
      </c>
      <c r="Q436" s="400">
        <v>0</v>
      </c>
      <c r="R436" s="401">
        <v>0</v>
      </c>
      <c r="S436" s="402">
        <v>6</v>
      </c>
      <c r="T436" s="401">
        <v>0.16666666666666699</v>
      </c>
      <c r="U436" s="402">
        <v>6</v>
      </c>
      <c r="V436" s="403">
        <v>0.16666666666666699</v>
      </c>
      <c r="W436" s="402">
        <v>6</v>
      </c>
      <c r="X436" s="404">
        <v>0</v>
      </c>
      <c r="Y436" s="404">
        <v>0</v>
      </c>
      <c r="Z436" s="404">
        <v>0</v>
      </c>
      <c r="AA436" s="404">
        <v>0</v>
      </c>
      <c r="AB436" s="404">
        <v>0</v>
      </c>
      <c r="AC436" s="404">
        <v>0</v>
      </c>
      <c r="AD436" s="404">
        <v>0</v>
      </c>
    </row>
    <row r="437" spans="1:30" x14ac:dyDescent="0.35">
      <c r="A437" s="396">
        <v>20</v>
      </c>
      <c r="B437" s="396" t="s">
        <v>110</v>
      </c>
      <c r="C437" s="396">
        <v>1</v>
      </c>
      <c r="D437" s="396" t="s">
        <v>138</v>
      </c>
      <c r="E437" s="396" t="s">
        <v>1088</v>
      </c>
      <c r="F437" s="396" t="s">
        <v>1089</v>
      </c>
      <c r="G437" s="396" t="s">
        <v>110</v>
      </c>
      <c r="H437" s="396" t="s">
        <v>138</v>
      </c>
      <c r="I437" s="399">
        <v>0</v>
      </c>
      <c r="J437" s="399">
        <v>0</v>
      </c>
      <c r="K437" s="400">
        <v>0</v>
      </c>
      <c r="L437" s="400">
        <v>25</v>
      </c>
      <c r="M437" s="400">
        <v>0</v>
      </c>
      <c r="N437" s="400">
        <v>25</v>
      </c>
      <c r="O437" s="400" t="s">
        <v>141</v>
      </c>
      <c r="P437" s="400" t="s">
        <v>141</v>
      </c>
      <c r="Q437" s="400">
        <v>6</v>
      </c>
      <c r="R437" s="401">
        <v>0.24</v>
      </c>
      <c r="S437" s="402" t="s">
        <v>141</v>
      </c>
      <c r="T437" s="401" t="s">
        <v>141</v>
      </c>
      <c r="U437" s="402">
        <v>5</v>
      </c>
      <c r="V437" s="403">
        <v>0.2</v>
      </c>
      <c r="W437" s="402">
        <v>4</v>
      </c>
      <c r="X437" s="404">
        <v>-1112</v>
      </c>
      <c r="Y437" s="404">
        <v>1875</v>
      </c>
      <c r="Z437" s="404">
        <v>763.33333333333303</v>
      </c>
      <c r="AA437" s="404">
        <v>1500</v>
      </c>
      <c r="AB437" s="404" t="s">
        <v>141</v>
      </c>
      <c r="AC437" s="404" t="s">
        <v>141</v>
      </c>
      <c r="AD437" s="404" t="s">
        <v>141</v>
      </c>
    </row>
    <row r="438" spans="1:30" x14ac:dyDescent="0.35">
      <c r="A438" s="396">
        <v>20</v>
      </c>
      <c r="B438" s="396" t="s">
        <v>110</v>
      </c>
      <c r="C438" s="396">
        <v>2</v>
      </c>
      <c r="D438" s="396" t="s">
        <v>144</v>
      </c>
      <c r="E438" s="396" t="s">
        <v>1090</v>
      </c>
      <c r="F438" s="396" t="s">
        <v>1091</v>
      </c>
      <c r="G438" s="396" t="s">
        <v>110</v>
      </c>
      <c r="H438" s="396" t="s">
        <v>144</v>
      </c>
      <c r="I438" s="399">
        <v>1</v>
      </c>
      <c r="J438" s="399">
        <v>5</v>
      </c>
      <c r="K438" s="400">
        <v>0</v>
      </c>
      <c r="L438" s="400">
        <v>22</v>
      </c>
      <c r="M438" s="400">
        <v>0</v>
      </c>
      <c r="N438" s="400">
        <v>28</v>
      </c>
      <c r="O438" s="400" t="s">
        <v>141</v>
      </c>
      <c r="P438" s="400" t="s">
        <v>141</v>
      </c>
      <c r="Q438" s="400">
        <v>1</v>
      </c>
      <c r="R438" s="401">
        <v>3.5714285714285712E-2</v>
      </c>
      <c r="S438" s="402" t="s">
        <v>141</v>
      </c>
      <c r="T438" s="401" t="s">
        <v>141</v>
      </c>
      <c r="U438" s="402">
        <v>20</v>
      </c>
      <c r="V438" s="403">
        <v>0.7142857142857143</v>
      </c>
      <c r="W438" s="402">
        <v>6</v>
      </c>
      <c r="X438" s="404">
        <v>-2099</v>
      </c>
      <c r="Y438" s="404">
        <v>1764</v>
      </c>
      <c r="Z438" s="404">
        <v>-334</v>
      </c>
      <c r="AA438" s="404">
        <v>0</v>
      </c>
      <c r="AB438" s="404" t="s">
        <v>141</v>
      </c>
      <c r="AC438" s="404" t="s">
        <v>141</v>
      </c>
      <c r="AD438" s="404" t="s">
        <v>141</v>
      </c>
    </row>
    <row r="439" spans="1:30" x14ac:dyDescent="0.35">
      <c r="A439" s="396">
        <v>20</v>
      </c>
      <c r="B439" s="396" t="s">
        <v>110</v>
      </c>
      <c r="C439" s="396">
        <v>3</v>
      </c>
      <c r="D439" s="396" t="s">
        <v>11</v>
      </c>
      <c r="E439" s="396" t="s">
        <v>1092</v>
      </c>
      <c r="F439" s="396" t="s">
        <v>1093</v>
      </c>
      <c r="G439" s="396" t="s">
        <v>110</v>
      </c>
      <c r="H439" s="396" t="s">
        <v>11</v>
      </c>
      <c r="I439" s="399">
        <v>0</v>
      </c>
      <c r="J439" s="399">
        <v>0</v>
      </c>
      <c r="K439" s="400">
        <v>0</v>
      </c>
      <c r="L439" s="400">
        <v>16</v>
      </c>
      <c r="M439" s="400">
        <v>0</v>
      </c>
      <c r="N439" s="400">
        <v>16</v>
      </c>
      <c r="O439" s="400" t="s">
        <v>141</v>
      </c>
      <c r="P439" s="400" t="s">
        <v>141</v>
      </c>
      <c r="Q439" s="400">
        <v>0</v>
      </c>
      <c r="R439" s="401">
        <v>0</v>
      </c>
      <c r="S439" s="402" t="s">
        <v>141</v>
      </c>
      <c r="T439" s="401" t="s">
        <v>141</v>
      </c>
      <c r="U439" s="402">
        <v>0</v>
      </c>
      <c r="V439" s="403">
        <v>0</v>
      </c>
      <c r="W439" s="402">
        <v>0</v>
      </c>
      <c r="X439" s="404">
        <v>0</v>
      </c>
      <c r="Y439" s="404">
        <v>0</v>
      </c>
      <c r="Z439" s="404">
        <v>0</v>
      </c>
      <c r="AA439" s="404">
        <v>300</v>
      </c>
      <c r="AB439" s="404" t="s">
        <v>141</v>
      </c>
      <c r="AC439" s="404" t="s">
        <v>141</v>
      </c>
      <c r="AD439" s="404" t="s">
        <v>141</v>
      </c>
    </row>
    <row r="440" spans="1:30" x14ac:dyDescent="0.35">
      <c r="A440" s="396">
        <v>20</v>
      </c>
      <c r="B440" s="396" t="s">
        <v>110</v>
      </c>
      <c r="C440" s="396">
        <v>4</v>
      </c>
      <c r="D440" s="396" t="s">
        <v>244</v>
      </c>
      <c r="E440" s="396" t="s">
        <v>1094</v>
      </c>
      <c r="F440" s="396" t="s">
        <v>1095</v>
      </c>
      <c r="G440" s="396" t="s">
        <v>110</v>
      </c>
      <c r="H440" s="396" t="s">
        <v>244</v>
      </c>
      <c r="I440" s="399">
        <v>0</v>
      </c>
      <c r="J440" s="399">
        <v>0</v>
      </c>
      <c r="K440" s="400">
        <v>0</v>
      </c>
      <c r="L440" s="400">
        <v>2</v>
      </c>
      <c r="M440" s="400">
        <v>0</v>
      </c>
      <c r="N440" s="400">
        <v>2</v>
      </c>
      <c r="O440" s="400" t="s">
        <v>141</v>
      </c>
      <c r="P440" s="400" t="s">
        <v>141</v>
      </c>
      <c r="Q440" s="400">
        <v>0</v>
      </c>
      <c r="R440" s="401">
        <v>0</v>
      </c>
      <c r="S440" s="402" t="s">
        <v>141</v>
      </c>
      <c r="T440" s="401" t="s">
        <v>141</v>
      </c>
      <c r="U440" s="402">
        <v>0</v>
      </c>
      <c r="V440" s="403">
        <v>0</v>
      </c>
      <c r="W440" s="402">
        <v>0</v>
      </c>
      <c r="X440" s="404">
        <v>0</v>
      </c>
      <c r="Y440" s="404">
        <v>0</v>
      </c>
      <c r="Z440" s="404">
        <v>0</v>
      </c>
      <c r="AA440" s="404">
        <v>2125</v>
      </c>
      <c r="AB440" s="404" t="s">
        <v>141</v>
      </c>
      <c r="AC440" s="404" t="s">
        <v>141</v>
      </c>
      <c r="AD440" s="404" t="s">
        <v>141</v>
      </c>
    </row>
    <row r="441" spans="1:30" x14ac:dyDescent="0.35">
      <c r="A441" s="396">
        <v>20</v>
      </c>
      <c r="B441" s="396" t="s">
        <v>110</v>
      </c>
      <c r="C441" s="396">
        <v>5</v>
      </c>
      <c r="D441" s="396" t="s">
        <v>147</v>
      </c>
      <c r="E441" s="396" t="s">
        <v>1096</v>
      </c>
      <c r="F441" s="396" t="s">
        <v>1097</v>
      </c>
      <c r="G441" s="396" t="s">
        <v>110</v>
      </c>
      <c r="H441" s="396" t="s">
        <v>147</v>
      </c>
      <c r="I441" s="399">
        <v>0</v>
      </c>
      <c r="J441" s="399">
        <v>0</v>
      </c>
      <c r="K441" s="400">
        <v>0</v>
      </c>
      <c r="L441" s="400">
        <v>4</v>
      </c>
      <c r="M441" s="400">
        <v>0</v>
      </c>
      <c r="N441" s="400">
        <v>4</v>
      </c>
      <c r="O441" s="400" t="s">
        <v>141</v>
      </c>
      <c r="P441" s="400" t="s">
        <v>141</v>
      </c>
      <c r="Q441" s="400">
        <v>0</v>
      </c>
      <c r="R441" s="401">
        <v>0</v>
      </c>
      <c r="S441" s="402" t="s">
        <v>141</v>
      </c>
      <c r="T441" s="401" t="s">
        <v>141</v>
      </c>
      <c r="U441" s="402">
        <v>0</v>
      </c>
      <c r="V441" s="403">
        <v>0</v>
      </c>
      <c r="W441" s="402">
        <v>0</v>
      </c>
      <c r="X441" s="404">
        <v>0</v>
      </c>
      <c r="Y441" s="404">
        <v>0</v>
      </c>
      <c r="Z441" s="404">
        <v>0</v>
      </c>
      <c r="AA441" s="404">
        <v>10</v>
      </c>
      <c r="AB441" s="404" t="s">
        <v>141</v>
      </c>
      <c r="AC441" s="404" t="s">
        <v>141</v>
      </c>
      <c r="AD441" s="404" t="s">
        <v>141</v>
      </c>
    </row>
    <row r="442" spans="1:30" x14ac:dyDescent="0.35">
      <c r="A442" s="396">
        <v>20</v>
      </c>
      <c r="B442" s="396" t="s">
        <v>110</v>
      </c>
      <c r="C442" s="396">
        <v>6</v>
      </c>
      <c r="D442" s="396" t="s">
        <v>168</v>
      </c>
      <c r="E442" s="396" t="s">
        <v>1098</v>
      </c>
      <c r="F442" s="396" t="s">
        <v>1099</v>
      </c>
      <c r="G442" s="396" t="s">
        <v>110</v>
      </c>
      <c r="H442" s="396" t="s">
        <v>168</v>
      </c>
      <c r="I442" s="399">
        <v>5</v>
      </c>
      <c r="J442" s="399">
        <v>5</v>
      </c>
      <c r="K442" s="400">
        <v>20</v>
      </c>
      <c r="L442" s="400">
        <v>5</v>
      </c>
      <c r="M442" s="400">
        <v>0</v>
      </c>
      <c r="N442" s="400">
        <v>35</v>
      </c>
      <c r="O442" s="400" t="s">
        <v>141</v>
      </c>
      <c r="P442" s="400" t="s">
        <v>141</v>
      </c>
      <c r="Q442" s="400">
        <v>7</v>
      </c>
      <c r="R442" s="401">
        <v>0.2</v>
      </c>
      <c r="S442" s="402" t="s">
        <v>141</v>
      </c>
      <c r="T442" s="401" t="s">
        <v>141</v>
      </c>
      <c r="U442" s="402">
        <v>9</v>
      </c>
      <c r="V442" s="403">
        <v>0.25714285714285712</v>
      </c>
      <c r="W442" s="402">
        <v>7</v>
      </c>
      <c r="X442" s="404">
        <v>-153.79999999999995</v>
      </c>
      <c r="Y442" s="404">
        <v>2722.3</v>
      </c>
      <c r="Z442" s="404">
        <v>2569.6</v>
      </c>
      <c r="AA442" s="404">
        <v>999</v>
      </c>
      <c r="AB442" s="404" t="s">
        <v>141</v>
      </c>
      <c r="AC442" s="404" t="s">
        <v>141</v>
      </c>
      <c r="AD442" s="404" t="s">
        <v>141</v>
      </c>
    </row>
    <row r="443" spans="1:30" x14ac:dyDescent="0.35">
      <c r="A443" s="396">
        <v>20</v>
      </c>
      <c r="B443" s="396" t="s">
        <v>110</v>
      </c>
      <c r="C443" s="396">
        <v>7</v>
      </c>
      <c r="D443" s="396" t="s">
        <v>1100</v>
      </c>
      <c r="E443" s="396" t="s">
        <v>1101</v>
      </c>
      <c r="F443" s="396" t="s">
        <v>1102</v>
      </c>
      <c r="G443" s="396" t="s">
        <v>110</v>
      </c>
      <c r="H443" s="396" t="s">
        <v>1100</v>
      </c>
      <c r="I443" s="399">
        <v>21</v>
      </c>
      <c r="J443" s="399">
        <v>17</v>
      </c>
      <c r="K443" s="400">
        <v>23</v>
      </c>
      <c r="L443" s="400">
        <v>3</v>
      </c>
      <c r="M443" s="400">
        <v>0</v>
      </c>
      <c r="N443" s="400">
        <v>64</v>
      </c>
      <c r="O443" s="400" t="s">
        <v>141</v>
      </c>
      <c r="P443" s="400" t="s">
        <v>141</v>
      </c>
      <c r="Q443" s="400">
        <v>18</v>
      </c>
      <c r="R443" s="401">
        <v>0.28125</v>
      </c>
      <c r="S443" s="402" t="s">
        <v>141</v>
      </c>
      <c r="T443" s="401" t="s">
        <v>141</v>
      </c>
      <c r="U443" s="402">
        <v>16</v>
      </c>
      <c r="V443" s="403">
        <v>0.25</v>
      </c>
      <c r="W443" s="402">
        <v>13</v>
      </c>
      <c r="X443" s="404">
        <v>-448.9</v>
      </c>
      <c r="Y443" s="404">
        <v>2543.75</v>
      </c>
      <c r="Z443" s="404">
        <v>2095.65</v>
      </c>
      <c r="AA443" s="404">
        <v>0</v>
      </c>
      <c r="AB443" s="404" t="s">
        <v>141</v>
      </c>
      <c r="AC443" s="404" t="s">
        <v>141</v>
      </c>
      <c r="AD443" s="404" t="s">
        <v>141</v>
      </c>
    </row>
    <row r="444" spans="1:30" x14ac:dyDescent="0.35">
      <c r="A444" s="396">
        <v>20</v>
      </c>
      <c r="B444" s="396" t="s">
        <v>110</v>
      </c>
      <c r="C444" s="396">
        <v>8</v>
      </c>
      <c r="D444" s="396" t="s">
        <v>233</v>
      </c>
      <c r="E444" s="396" t="s">
        <v>1103</v>
      </c>
      <c r="F444" s="396" t="s">
        <v>1104</v>
      </c>
      <c r="G444" s="396" t="s">
        <v>110</v>
      </c>
      <c r="H444" s="396" t="s">
        <v>233</v>
      </c>
      <c r="I444" s="399">
        <v>0</v>
      </c>
      <c r="J444" s="399">
        <v>0</v>
      </c>
      <c r="K444" s="400">
        <v>0</v>
      </c>
      <c r="L444" s="400">
        <v>1</v>
      </c>
      <c r="M444" s="400">
        <v>0</v>
      </c>
      <c r="N444" s="400">
        <v>1</v>
      </c>
      <c r="O444" s="400" t="s">
        <v>141</v>
      </c>
      <c r="P444" s="400" t="s">
        <v>141</v>
      </c>
      <c r="Q444" s="400">
        <v>0</v>
      </c>
      <c r="R444" s="401">
        <v>0</v>
      </c>
      <c r="S444" s="402" t="s">
        <v>141</v>
      </c>
      <c r="T444" s="401" t="s">
        <v>141</v>
      </c>
      <c r="U444" s="402">
        <v>0</v>
      </c>
      <c r="V444" s="403">
        <v>0</v>
      </c>
      <c r="W444" s="402">
        <v>0</v>
      </c>
      <c r="X444" s="404">
        <v>0</v>
      </c>
      <c r="Y444" s="404">
        <v>0</v>
      </c>
      <c r="Z444" s="404">
        <v>0</v>
      </c>
      <c r="AA444" s="404">
        <v>1500</v>
      </c>
      <c r="AB444" s="404" t="s">
        <v>141</v>
      </c>
      <c r="AC444" s="404" t="s">
        <v>141</v>
      </c>
      <c r="AD444" s="404" t="s">
        <v>141</v>
      </c>
    </row>
    <row r="445" spans="1:30" x14ac:dyDescent="0.35">
      <c r="A445" s="396">
        <v>20</v>
      </c>
      <c r="B445" s="396" t="s">
        <v>110</v>
      </c>
      <c r="C445" s="396">
        <v>9</v>
      </c>
      <c r="D445" s="396" t="s">
        <v>160</v>
      </c>
      <c r="E445" s="396" t="s">
        <v>1105</v>
      </c>
      <c r="F445" s="396" t="s">
        <v>1106</v>
      </c>
      <c r="G445" s="396" t="s">
        <v>110</v>
      </c>
      <c r="H445" s="396" t="s">
        <v>160</v>
      </c>
      <c r="I445" s="399">
        <v>0</v>
      </c>
      <c r="J445" s="399">
        <v>0</v>
      </c>
      <c r="K445" s="400">
        <v>4</v>
      </c>
      <c r="L445" s="400">
        <v>0</v>
      </c>
      <c r="M445" s="400">
        <v>0</v>
      </c>
      <c r="N445" s="400">
        <v>4</v>
      </c>
      <c r="O445" s="400" t="s">
        <v>141</v>
      </c>
      <c r="P445" s="400" t="s">
        <v>141</v>
      </c>
      <c r="Q445" s="400">
        <v>1</v>
      </c>
      <c r="R445" s="401">
        <v>0.25</v>
      </c>
      <c r="S445" s="402" t="s">
        <v>141</v>
      </c>
      <c r="T445" s="401" t="s">
        <v>141</v>
      </c>
      <c r="U445" s="402">
        <v>1</v>
      </c>
      <c r="V445" s="403">
        <v>0.25</v>
      </c>
      <c r="W445" s="402">
        <v>1</v>
      </c>
      <c r="X445" s="404">
        <v>-924</v>
      </c>
      <c r="Y445" s="404">
        <v>871</v>
      </c>
      <c r="Z445" s="404">
        <v>-52</v>
      </c>
      <c r="AA445" s="404">
        <v>3108</v>
      </c>
      <c r="AB445" s="404" t="s">
        <v>141</v>
      </c>
      <c r="AC445" s="404" t="s">
        <v>141</v>
      </c>
      <c r="AD445" s="404" t="s">
        <v>141</v>
      </c>
    </row>
    <row r="446" spans="1:30" x14ac:dyDescent="0.35">
      <c r="A446" s="396">
        <v>20</v>
      </c>
      <c r="B446" s="396" t="s">
        <v>110</v>
      </c>
      <c r="C446" s="396">
        <v>10</v>
      </c>
      <c r="D446" s="396" t="s">
        <v>10</v>
      </c>
      <c r="E446" s="396" t="s">
        <v>1107</v>
      </c>
      <c r="F446" s="396" t="s">
        <v>1108</v>
      </c>
      <c r="G446" s="396" t="s">
        <v>110</v>
      </c>
      <c r="H446" s="396" t="s">
        <v>10</v>
      </c>
      <c r="I446" s="399">
        <v>2</v>
      </c>
      <c r="J446" s="399">
        <v>1</v>
      </c>
      <c r="K446" s="400">
        <v>7</v>
      </c>
      <c r="L446" s="400">
        <v>0</v>
      </c>
      <c r="M446" s="400">
        <v>0</v>
      </c>
      <c r="N446" s="400">
        <v>10</v>
      </c>
      <c r="O446" s="400" t="s">
        <v>141</v>
      </c>
      <c r="P446" s="400" t="s">
        <v>141</v>
      </c>
      <c r="Q446" s="400">
        <v>2</v>
      </c>
      <c r="R446" s="401">
        <v>0.2</v>
      </c>
      <c r="S446" s="402" t="s">
        <v>141</v>
      </c>
      <c r="T446" s="401" t="s">
        <v>141</v>
      </c>
      <c r="U446" s="402">
        <v>2</v>
      </c>
      <c r="V446" s="403">
        <v>0.2</v>
      </c>
      <c r="W446" s="402">
        <v>2</v>
      </c>
      <c r="X446" s="404">
        <v>144</v>
      </c>
      <c r="Y446" s="404">
        <v>812.5</v>
      </c>
      <c r="Z446" s="404">
        <v>956.5</v>
      </c>
      <c r="AA446" s="404">
        <v>0</v>
      </c>
      <c r="AB446" s="404" t="s">
        <v>141</v>
      </c>
      <c r="AC446" s="404" t="s">
        <v>141</v>
      </c>
      <c r="AD446" s="404" t="s">
        <v>141</v>
      </c>
    </row>
    <row r="447" spans="1:30" x14ac:dyDescent="0.35">
      <c r="A447" s="396">
        <v>20</v>
      </c>
      <c r="B447" s="396" t="s">
        <v>110</v>
      </c>
      <c r="C447" s="396">
        <v>11</v>
      </c>
      <c r="D447" s="396" t="s">
        <v>12</v>
      </c>
      <c r="E447" s="396" t="s">
        <v>1109</v>
      </c>
      <c r="F447" s="396" t="s">
        <v>1110</v>
      </c>
      <c r="G447" s="396" t="s">
        <v>110</v>
      </c>
      <c r="H447" s="396" t="s">
        <v>12</v>
      </c>
      <c r="I447" s="399">
        <v>0</v>
      </c>
      <c r="J447" s="399">
        <v>0</v>
      </c>
      <c r="K447" s="400">
        <v>6</v>
      </c>
      <c r="L447" s="400">
        <v>0</v>
      </c>
      <c r="M447" s="400">
        <v>0</v>
      </c>
      <c r="N447" s="400">
        <v>6</v>
      </c>
      <c r="O447" s="400" t="s">
        <v>141</v>
      </c>
      <c r="P447" s="400" t="s">
        <v>141</v>
      </c>
      <c r="Q447" s="400">
        <v>0</v>
      </c>
      <c r="R447" s="401">
        <v>0</v>
      </c>
      <c r="S447" s="402" t="s">
        <v>141</v>
      </c>
      <c r="T447" s="401" t="s">
        <v>141</v>
      </c>
      <c r="U447" s="402">
        <v>1</v>
      </c>
      <c r="V447" s="403">
        <v>0.16666666666666666</v>
      </c>
      <c r="W447" s="402">
        <v>1</v>
      </c>
      <c r="X447" s="404">
        <v>0</v>
      </c>
      <c r="Y447" s="404">
        <v>0</v>
      </c>
      <c r="Z447" s="404">
        <v>0</v>
      </c>
      <c r="AA447" s="404">
        <v>0</v>
      </c>
      <c r="AB447" s="404" t="s">
        <v>141</v>
      </c>
      <c r="AC447" s="404" t="s">
        <v>141</v>
      </c>
      <c r="AD447" s="404" t="s">
        <v>141</v>
      </c>
    </row>
    <row r="448" spans="1:30" x14ac:dyDescent="0.35">
      <c r="A448" s="396">
        <v>20</v>
      </c>
      <c r="B448" s="396" t="s">
        <v>110</v>
      </c>
      <c r="C448" s="396">
        <v>12</v>
      </c>
      <c r="D448" s="396" t="s">
        <v>427</v>
      </c>
      <c r="E448" s="396" t="s">
        <v>1111</v>
      </c>
      <c r="F448" s="396" t="s">
        <v>1112</v>
      </c>
      <c r="G448" s="396" t="s">
        <v>110</v>
      </c>
      <c r="H448" s="396" t="s">
        <v>427</v>
      </c>
      <c r="I448" s="399">
        <v>0</v>
      </c>
      <c r="J448" s="399">
        <v>0</v>
      </c>
      <c r="K448" s="400">
        <v>5</v>
      </c>
      <c r="L448" s="400">
        <v>0</v>
      </c>
      <c r="M448" s="400">
        <v>0</v>
      </c>
      <c r="N448" s="400">
        <v>5</v>
      </c>
      <c r="O448" s="400" t="s">
        <v>141</v>
      </c>
      <c r="P448" s="400" t="s">
        <v>141</v>
      </c>
      <c r="Q448" s="400">
        <v>3</v>
      </c>
      <c r="R448" s="401">
        <v>0.6</v>
      </c>
      <c r="S448" s="402" t="s">
        <v>141</v>
      </c>
      <c r="T448" s="401" t="s">
        <v>141</v>
      </c>
      <c r="U448" s="402">
        <v>3</v>
      </c>
      <c r="V448" s="403">
        <v>0.6</v>
      </c>
      <c r="W448" s="402">
        <v>3</v>
      </c>
      <c r="X448" s="404">
        <v>1157.3333333333301</v>
      </c>
      <c r="Y448" s="404">
        <v>672</v>
      </c>
      <c r="Z448" s="404">
        <v>1829.6666666666599</v>
      </c>
      <c r="AA448" s="404">
        <v>0</v>
      </c>
      <c r="AB448" s="404" t="s">
        <v>141</v>
      </c>
      <c r="AC448" s="404" t="s">
        <v>141</v>
      </c>
      <c r="AD448" s="404" t="s">
        <v>141</v>
      </c>
    </row>
    <row r="449" spans="1:30" x14ac:dyDescent="0.35">
      <c r="A449" s="396">
        <v>20</v>
      </c>
      <c r="B449" s="396" t="s">
        <v>110</v>
      </c>
      <c r="C449" s="396">
        <v>13</v>
      </c>
      <c r="D449" s="396" t="s">
        <v>13</v>
      </c>
      <c r="E449" s="396" t="s">
        <v>1113</v>
      </c>
      <c r="F449" s="396" t="s">
        <v>1114</v>
      </c>
      <c r="G449" s="396" t="s">
        <v>110</v>
      </c>
      <c r="H449" s="396" t="s">
        <v>13</v>
      </c>
      <c r="I449" s="399">
        <v>1</v>
      </c>
      <c r="J449" s="399">
        <v>0</v>
      </c>
      <c r="K449" s="400">
        <v>4</v>
      </c>
      <c r="L449" s="400">
        <v>0</v>
      </c>
      <c r="M449" s="400">
        <v>0</v>
      </c>
      <c r="N449" s="400">
        <v>5</v>
      </c>
      <c r="O449" s="400" t="s">
        <v>141</v>
      </c>
      <c r="P449" s="400" t="s">
        <v>141</v>
      </c>
      <c r="Q449" s="400">
        <v>0</v>
      </c>
      <c r="R449" s="401">
        <v>0</v>
      </c>
      <c r="S449" s="402" t="s">
        <v>141</v>
      </c>
      <c r="T449" s="401" t="s">
        <v>141</v>
      </c>
      <c r="U449" s="402">
        <v>0</v>
      </c>
      <c r="V449" s="403">
        <v>0</v>
      </c>
      <c r="W449" s="402">
        <v>0</v>
      </c>
      <c r="X449" s="404">
        <v>0</v>
      </c>
      <c r="Y449" s="404">
        <v>0</v>
      </c>
      <c r="Z449" s="404">
        <v>0</v>
      </c>
      <c r="AA449" s="404">
        <v>0</v>
      </c>
      <c r="AB449" s="404" t="s">
        <v>141</v>
      </c>
      <c r="AC449" s="404" t="s">
        <v>141</v>
      </c>
      <c r="AD449" s="404" t="s">
        <v>141</v>
      </c>
    </row>
    <row r="450" spans="1:30" x14ac:dyDescent="0.35">
      <c r="A450" s="396">
        <v>20</v>
      </c>
      <c r="B450" s="396" t="s">
        <v>110</v>
      </c>
      <c r="C450" s="396">
        <v>14</v>
      </c>
      <c r="D450" s="396" t="s">
        <v>177</v>
      </c>
      <c r="E450" s="396" t="s">
        <v>1115</v>
      </c>
      <c r="F450" s="396" t="s">
        <v>1116</v>
      </c>
      <c r="G450" s="396" t="s">
        <v>110</v>
      </c>
      <c r="H450" s="396" t="s">
        <v>177</v>
      </c>
      <c r="I450" s="399">
        <v>10</v>
      </c>
      <c r="J450" s="399">
        <v>0</v>
      </c>
      <c r="K450" s="400">
        <v>0</v>
      </c>
      <c r="L450" s="400">
        <v>0</v>
      </c>
      <c r="M450" s="400">
        <v>0</v>
      </c>
      <c r="N450" s="400">
        <v>10</v>
      </c>
      <c r="O450" s="400" t="s">
        <v>141</v>
      </c>
      <c r="P450" s="400" t="s">
        <v>141</v>
      </c>
      <c r="Q450" s="400">
        <v>3</v>
      </c>
      <c r="R450" s="401">
        <v>0.3</v>
      </c>
      <c r="S450" s="402" t="s">
        <v>141</v>
      </c>
      <c r="T450" s="401" t="s">
        <v>141</v>
      </c>
      <c r="U450" s="402">
        <v>2</v>
      </c>
      <c r="V450" s="403">
        <v>0.2</v>
      </c>
      <c r="W450" s="402">
        <v>1</v>
      </c>
      <c r="X450" s="404">
        <v>-188.333333333333</v>
      </c>
      <c r="Y450" s="404">
        <v>1434.3333333333301</v>
      </c>
      <c r="Z450" s="404">
        <v>1246</v>
      </c>
      <c r="AA450" s="404">
        <v>0</v>
      </c>
      <c r="AB450" s="404" t="s">
        <v>141</v>
      </c>
      <c r="AC450" s="404" t="s">
        <v>141</v>
      </c>
      <c r="AD450" s="404" t="s">
        <v>141</v>
      </c>
    </row>
    <row r="451" spans="1:30" x14ac:dyDescent="0.35">
      <c r="A451" s="396">
        <v>20</v>
      </c>
      <c r="B451" s="396" t="s">
        <v>110</v>
      </c>
      <c r="C451" s="396">
        <v>15</v>
      </c>
      <c r="D451" s="396" t="s">
        <v>532</v>
      </c>
      <c r="E451" s="396" t="s">
        <v>1117</v>
      </c>
      <c r="F451" s="396" t="s">
        <v>1118</v>
      </c>
      <c r="G451" s="396" t="s">
        <v>110</v>
      </c>
      <c r="H451" s="396" t="s">
        <v>532</v>
      </c>
      <c r="I451" s="399">
        <v>3</v>
      </c>
      <c r="J451" s="399">
        <v>0</v>
      </c>
      <c r="K451" s="400">
        <v>0</v>
      </c>
      <c r="L451" s="400">
        <v>0</v>
      </c>
      <c r="M451" s="400">
        <v>0</v>
      </c>
      <c r="N451" s="400">
        <v>3</v>
      </c>
      <c r="O451" s="400" t="s">
        <v>141</v>
      </c>
      <c r="P451" s="400" t="s">
        <v>141</v>
      </c>
      <c r="Q451" s="400">
        <v>3</v>
      </c>
      <c r="R451" s="401">
        <v>1</v>
      </c>
      <c r="S451" s="402" t="s">
        <v>141</v>
      </c>
      <c r="T451" s="401" t="s">
        <v>141</v>
      </c>
      <c r="U451" s="402">
        <v>1</v>
      </c>
      <c r="V451" s="403">
        <v>0.33333333333333331</v>
      </c>
      <c r="W451" s="402">
        <v>1</v>
      </c>
      <c r="X451" s="404">
        <v>1324</v>
      </c>
      <c r="Y451" s="404">
        <v>1447.6666666666599</v>
      </c>
      <c r="Z451" s="404">
        <v>2771.6666666666601</v>
      </c>
      <c r="AA451" s="404">
        <v>0</v>
      </c>
      <c r="AB451" s="404" t="s">
        <v>141</v>
      </c>
      <c r="AC451" s="404" t="s">
        <v>141</v>
      </c>
      <c r="AD451" s="404" t="s">
        <v>141</v>
      </c>
    </row>
    <row r="452" spans="1:30" x14ac:dyDescent="0.35">
      <c r="A452" s="396">
        <v>21</v>
      </c>
      <c r="B452" s="396" t="s">
        <v>77</v>
      </c>
      <c r="C452" s="396">
        <v>1</v>
      </c>
      <c r="D452" s="396" t="s">
        <v>10</v>
      </c>
      <c r="E452" s="396" t="s">
        <v>1119</v>
      </c>
      <c r="F452" s="396" t="s">
        <v>1120</v>
      </c>
      <c r="G452" s="396" t="s">
        <v>77</v>
      </c>
      <c r="H452" s="396" t="s">
        <v>10</v>
      </c>
      <c r="I452" s="399">
        <v>0</v>
      </c>
      <c r="J452" s="399">
        <v>2</v>
      </c>
      <c r="K452" s="400">
        <v>5</v>
      </c>
      <c r="L452" s="400">
        <v>0</v>
      </c>
      <c r="M452" s="400">
        <v>0</v>
      </c>
      <c r="N452" s="400">
        <v>7</v>
      </c>
      <c r="O452" s="400">
        <v>1</v>
      </c>
      <c r="P452" s="400">
        <v>1</v>
      </c>
      <c r="Q452" s="400">
        <v>2</v>
      </c>
      <c r="R452" s="401">
        <v>0.28571428571428598</v>
      </c>
      <c r="S452" s="402">
        <v>1</v>
      </c>
      <c r="T452" s="401">
        <v>0.14285714285714299</v>
      </c>
      <c r="U452" s="402">
        <v>1</v>
      </c>
      <c r="V452" s="403">
        <v>0.14285714285714299</v>
      </c>
      <c r="W452" s="402">
        <v>1</v>
      </c>
      <c r="X452" s="404">
        <v>5940.63</v>
      </c>
      <c r="Y452" s="404">
        <v>2335.88</v>
      </c>
      <c r="Z452" s="404">
        <v>8276.51</v>
      </c>
      <c r="AA452" s="404">
        <v>6975</v>
      </c>
      <c r="AB452" s="404">
        <v>996</v>
      </c>
      <c r="AC452" s="404">
        <v>3488</v>
      </c>
      <c r="AD452" s="404">
        <v>1302</v>
      </c>
    </row>
    <row r="453" spans="1:30" x14ac:dyDescent="0.35">
      <c r="A453" s="396">
        <v>21</v>
      </c>
      <c r="B453" s="396" t="s">
        <v>77</v>
      </c>
      <c r="C453" s="396">
        <v>2</v>
      </c>
      <c r="D453" s="396" t="s">
        <v>1121</v>
      </c>
      <c r="E453" s="396" t="s">
        <v>1122</v>
      </c>
      <c r="F453" s="396" t="s">
        <v>1123</v>
      </c>
      <c r="G453" s="396" t="s">
        <v>77</v>
      </c>
      <c r="H453" s="396" t="s">
        <v>1121</v>
      </c>
      <c r="I453" s="399">
        <v>0</v>
      </c>
      <c r="J453" s="399">
        <v>0</v>
      </c>
      <c r="K453" s="400">
        <v>0</v>
      </c>
      <c r="L453" s="400">
        <v>0</v>
      </c>
      <c r="M453" s="400">
        <v>0</v>
      </c>
      <c r="N453" s="400">
        <v>0</v>
      </c>
      <c r="O453" s="400">
        <v>0</v>
      </c>
      <c r="P453" s="400">
        <v>0</v>
      </c>
      <c r="Q453" s="400">
        <v>0</v>
      </c>
      <c r="R453" s="401">
        <v>0</v>
      </c>
      <c r="S453" s="402">
        <v>0</v>
      </c>
      <c r="T453" s="401">
        <v>0</v>
      </c>
      <c r="U453" s="402">
        <v>0</v>
      </c>
      <c r="V453" s="403">
        <v>0</v>
      </c>
      <c r="W453" s="402">
        <v>0</v>
      </c>
      <c r="X453" s="404">
        <v>0</v>
      </c>
      <c r="Y453" s="404">
        <v>0</v>
      </c>
      <c r="Z453" s="404">
        <v>0</v>
      </c>
      <c r="AA453" s="404">
        <v>5000</v>
      </c>
      <c r="AB453" s="404">
        <v>0</v>
      </c>
      <c r="AC453" s="404">
        <v>0</v>
      </c>
      <c r="AD453" s="404">
        <v>-5000</v>
      </c>
    </row>
    <row r="454" spans="1:30" x14ac:dyDescent="0.35">
      <c r="A454" s="396">
        <v>21</v>
      </c>
      <c r="B454" s="396" t="s">
        <v>77</v>
      </c>
      <c r="C454" s="396">
        <v>3</v>
      </c>
      <c r="D454" s="396" t="s">
        <v>11</v>
      </c>
      <c r="E454" s="396" t="s">
        <v>1124</v>
      </c>
      <c r="F454" s="396" t="s">
        <v>1125</v>
      </c>
      <c r="G454" s="396" t="s">
        <v>77</v>
      </c>
      <c r="H454" s="396" t="s">
        <v>11</v>
      </c>
      <c r="I454" s="399">
        <v>0</v>
      </c>
      <c r="J454" s="399">
        <v>0</v>
      </c>
      <c r="K454" s="400">
        <v>21</v>
      </c>
      <c r="L454" s="400">
        <v>14</v>
      </c>
      <c r="M454" s="400">
        <v>0</v>
      </c>
      <c r="N454" s="400">
        <v>35</v>
      </c>
      <c r="O454" s="400">
        <v>0</v>
      </c>
      <c r="P454" s="400">
        <v>4</v>
      </c>
      <c r="Q454" s="400">
        <v>4</v>
      </c>
      <c r="R454" s="401">
        <v>0.114285714285714</v>
      </c>
      <c r="S454" s="402">
        <v>3</v>
      </c>
      <c r="T454" s="401">
        <v>8.5714285714285701E-2</v>
      </c>
      <c r="U454" s="402">
        <v>3</v>
      </c>
      <c r="V454" s="403">
        <v>8.5714285714285701E-2</v>
      </c>
      <c r="W454" s="402">
        <v>1</v>
      </c>
      <c r="X454" s="404">
        <v>4844.05</v>
      </c>
      <c r="Y454" s="404">
        <v>7336.3</v>
      </c>
      <c r="Z454" s="404">
        <v>12180.35</v>
      </c>
      <c r="AA454" s="404">
        <v>28000</v>
      </c>
      <c r="AB454" s="404">
        <v>800</v>
      </c>
      <c r="AC454" s="404">
        <v>7000</v>
      </c>
      <c r="AD454" s="404">
        <v>-15820</v>
      </c>
    </row>
    <row r="455" spans="1:30" x14ac:dyDescent="0.35">
      <c r="A455" s="396">
        <v>21</v>
      </c>
      <c r="B455" s="396" t="s">
        <v>77</v>
      </c>
      <c r="C455" s="396">
        <v>4</v>
      </c>
      <c r="D455" s="396" t="s">
        <v>12</v>
      </c>
      <c r="E455" s="396" t="s">
        <v>1126</v>
      </c>
      <c r="F455" s="396" t="s">
        <v>1127</v>
      </c>
      <c r="G455" s="396" t="s">
        <v>77</v>
      </c>
      <c r="H455" s="396" t="s">
        <v>12</v>
      </c>
      <c r="I455" s="399">
        <v>0</v>
      </c>
      <c r="J455" s="399">
        <v>0</v>
      </c>
      <c r="K455" s="400">
        <v>1</v>
      </c>
      <c r="L455" s="400">
        <v>17</v>
      </c>
      <c r="M455" s="400">
        <v>0</v>
      </c>
      <c r="N455" s="400">
        <v>18</v>
      </c>
      <c r="O455" s="400">
        <v>1</v>
      </c>
      <c r="P455" s="400">
        <v>0</v>
      </c>
      <c r="Q455" s="400">
        <v>1</v>
      </c>
      <c r="R455" s="401">
        <v>5.5555555555555601E-2</v>
      </c>
      <c r="S455" s="402">
        <v>0</v>
      </c>
      <c r="T455" s="401">
        <v>0</v>
      </c>
      <c r="U455" s="402">
        <v>0</v>
      </c>
      <c r="V455" s="403">
        <v>0</v>
      </c>
      <c r="W455" s="402">
        <v>0</v>
      </c>
      <c r="X455" s="404">
        <v>3925.12</v>
      </c>
      <c r="Y455" s="404">
        <v>4361.8</v>
      </c>
      <c r="Z455" s="404">
        <v>8286.92</v>
      </c>
      <c r="AA455" s="404">
        <v>0</v>
      </c>
      <c r="AB455" s="404">
        <v>0</v>
      </c>
      <c r="AC455" s="404">
        <v>0</v>
      </c>
      <c r="AD455" s="404">
        <v>8287</v>
      </c>
    </row>
    <row r="456" spans="1:30" x14ac:dyDescent="0.35">
      <c r="A456" s="396">
        <v>21</v>
      </c>
      <c r="B456" s="396" t="s">
        <v>77</v>
      </c>
      <c r="C456" s="396">
        <v>5</v>
      </c>
      <c r="D456" s="396" t="s">
        <v>13</v>
      </c>
      <c r="E456" s="396" t="s">
        <v>1128</v>
      </c>
      <c r="F456" s="396" t="s">
        <v>1129</v>
      </c>
      <c r="G456" s="396" t="s">
        <v>77</v>
      </c>
      <c r="H456" s="396" t="s">
        <v>13</v>
      </c>
      <c r="I456" s="399">
        <v>2</v>
      </c>
      <c r="J456" s="399">
        <v>0</v>
      </c>
      <c r="K456" s="400">
        <v>25</v>
      </c>
      <c r="L456" s="400">
        <v>0</v>
      </c>
      <c r="M456" s="400">
        <v>0</v>
      </c>
      <c r="N456" s="400">
        <v>27</v>
      </c>
      <c r="O456" s="400">
        <v>1</v>
      </c>
      <c r="P456" s="400">
        <v>2</v>
      </c>
      <c r="Q456" s="400">
        <v>3</v>
      </c>
      <c r="R456" s="401">
        <v>0.11111111111111099</v>
      </c>
      <c r="S456" s="402">
        <v>3</v>
      </c>
      <c r="T456" s="401">
        <v>0.11111111111111099</v>
      </c>
      <c r="U456" s="402">
        <v>3</v>
      </c>
      <c r="V456" s="403">
        <v>0.11111111111111099</v>
      </c>
      <c r="W456" s="402">
        <v>2</v>
      </c>
      <c r="X456" s="404">
        <v>639.63</v>
      </c>
      <c r="Y456" s="404">
        <v>8027.33</v>
      </c>
      <c r="Z456" s="404">
        <v>8666.9599999999991</v>
      </c>
      <c r="AA456" s="404">
        <v>2575</v>
      </c>
      <c r="AB456" s="404">
        <v>95</v>
      </c>
      <c r="AC456" s="404">
        <v>858</v>
      </c>
      <c r="AD456" s="404">
        <v>6092</v>
      </c>
    </row>
    <row r="457" spans="1:30" x14ac:dyDescent="0.35">
      <c r="A457" s="396">
        <v>21</v>
      </c>
      <c r="B457" s="396" t="s">
        <v>77</v>
      </c>
      <c r="C457" s="396">
        <v>6</v>
      </c>
      <c r="D457" s="396" t="s">
        <v>1130</v>
      </c>
      <c r="E457" s="396" t="s">
        <v>1131</v>
      </c>
      <c r="F457" s="396" t="s">
        <v>1132</v>
      </c>
      <c r="G457" s="396" t="s">
        <v>77</v>
      </c>
      <c r="H457" s="396" t="s">
        <v>1130</v>
      </c>
      <c r="I457" s="399">
        <v>0</v>
      </c>
      <c r="J457" s="399">
        <v>0</v>
      </c>
      <c r="K457" s="400">
        <v>0</v>
      </c>
      <c r="L457" s="400">
        <v>0</v>
      </c>
      <c r="M457" s="400">
        <v>0</v>
      </c>
      <c r="N457" s="400">
        <v>0</v>
      </c>
      <c r="O457" s="400">
        <v>0</v>
      </c>
      <c r="P457" s="400">
        <v>0</v>
      </c>
      <c r="Q457" s="400">
        <v>0</v>
      </c>
      <c r="R457" s="401">
        <v>0</v>
      </c>
      <c r="S457" s="402">
        <v>0</v>
      </c>
      <c r="T457" s="401">
        <v>0</v>
      </c>
      <c r="U457" s="402">
        <v>0</v>
      </c>
      <c r="V457" s="403">
        <v>0</v>
      </c>
      <c r="W457" s="402">
        <v>0</v>
      </c>
      <c r="X457" s="404">
        <v>0</v>
      </c>
      <c r="Y457" s="404">
        <v>0</v>
      </c>
      <c r="Z457" s="404">
        <v>0</v>
      </c>
      <c r="AA457" s="404">
        <v>500</v>
      </c>
      <c r="AB457" s="404">
        <v>0</v>
      </c>
      <c r="AC457" s="404">
        <v>0</v>
      </c>
      <c r="AD457" s="404">
        <v>-500</v>
      </c>
    </row>
    <row r="458" spans="1:30" x14ac:dyDescent="0.35">
      <c r="A458" s="396">
        <v>21</v>
      </c>
      <c r="B458" s="396" t="s">
        <v>77</v>
      </c>
      <c r="C458" s="396">
        <v>7</v>
      </c>
      <c r="D458" s="396" t="s">
        <v>160</v>
      </c>
      <c r="E458" s="396" t="s">
        <v>1133</v>
      </c>
      <c r="F458" s="396" t="s">
        <v>1134</v>
      </c>
      <c r="G458" s="396" t="s">
        <v>77</v>
      </c>
      <c r="H458" s="396" t="s">
        <v>160</v>
      </c>
      <c r="I458" s="399">
        <v>0</v>
      </c>
      <c r="J458" s="399">
        <v>0</v>
      </c>
      <c r="K458" s="400">
        <v>49</v>
      </c>
      <c r="L458" s="400">
        <v>2</v>
      </c>
      <c r="M458" s="400">
        <v>0</v>
      </c>
      <c r="N458" s="400">
        <v>51</v>
      </c>
      <c r="O458" s="400">
        <v>4</v>
      </c>
      <c r="P458" s="400">
        <v>3</v>
      </c>
      <c r="Q458" s="400">
        <v>7</v>
      </c>
      <c r="R458" s="401">
        <v>0.13725490196078399</v>
      </c>
      <c r="S458" s="402">
        <v>16</v>
      </c>
      <c r="T458" s="401">
        <v>0.31372549019607798</v>
      </c>
      <c r="U458" s="402">
        <v>15</v>
      </c>
      <c r="V458" s="403">
        <v>0.29411764705882398</v>
      </c>
      <c r="W458" s="402">
        <v>11</v>
      </c>
      <c r="X458" s="404">
        <v>7321.79</v>
      </c>
      <c r="Y458" s="404">
        <v>22052.720000000001</v>
      </c>
      <c r="Z458" s="404">
        <v>29374.51</v>
      </c>
      <c r="AA458" s="404">
        <v>291</v>
      </c>
      <c r="AB458" s="404">
        <v>6</v>
      </c>
      <c r="AC458" s="404">
        <v>42</v>
      </c>
      <c r="AD458" s="404">
        <v>29083</v>
      </c>
    </row>
    <row r="459" spans="1:30" x14ac:dyDescent="0.35">
      <c r="A459" s="396">
        <v>21</v>
      </c>
      <c r="B459" s="396" t="s">
        <v>77</v>
      </c>
      <c r="C459" s="396">
        <v>8</v>
      </c>
      <c r="D459" s="396" t="s">
        <v>202</v>
      </c>
      <c r="E459" s="396" t="s">
        <v>1135</v>
      </c>
      <c r="F459" s="396" t="s">
        <v>1136</v>
      </c>
      <c r="G459" s="396" t="s">
        <v>77</v>
      </c>
      <c r="H459" s="396" t="s">
        <v>202</v>
      </c>
      <c r="I459" s="399">
        <v>0</v>
      </c>
      <c r="J459" s="399">
        <v>0</v>
      </c>
      <c r="K459" s="400">
        <v>0</v>
      </c>
      <c r="L459" s="400">
        <v>0</v>
      </c>
      <c r="M459" s="400">
        <v>0</v>
      </c>
      <c r="N459" s="400">
        <v>0</v>
      </c>
      <c r="O459" s="400">
        <v>0</v>
      </c>
      <c r="P459" s="400">
        <v>0</v>
      </c>
      <c r="Q459" s="400">
        <v>0</v>
      </c>
      <c r="R459" s="401">
        <v>0</v>
      </c>
      <c r="S459" s="402">
        <v>0</v>
      </c>
      <c r="T459" s="401">
        <v>0</v>
      </c>
      <c r="U459" s="402">
        <v>0</v>
      </c>
      <c r="V459" s="403">
        <v>0</v>
      </c>
      <c r="W459" s="402">
        <v>0</v>
      </c>
      <c r="X459" s="404">
        <v>0</v>
      </c>
      <c r="Y459" s="404">
        <v>0</v>
      </c>
      <c r="Z459" s="404">
        <v>0</v>
      </c>
      <c r="AA459" s="404">
        <v>2395</v>
      </c>
      <c r="AB459" s="404">
        <v>0</v>
      </c>
      <c r="AC459" s="404">
        <v>0</v>
      </c>
      <c r="AD459" s="404">
        <v>-2395</v>
      </c>
    </row>
    <row r="460" spans="1:30" x14ac:dyDescent="0.35">
      <c r="A460" s="396">
        <v>21</v>
      </c>
      <c r="B460" s="396" t="s">
        <v>77</v>
      </c>
      <c r="C460" s="396">
        <v>9</v>
      </c>
      <c r="D460" s="396" t="s">
        <v>153</v>
      </c>
      <c r="E460" s="396" t="s">
        <v>1137</v>
      </c>
      <c r="F460" s="396" t="s">
        <v>1138</v>
      </c>
      <c r="G460" s="396" t="s">
        <v>77</v>
      </c>
      <c r="H460" s="396" t="s">
        <v>153</v>
      </c>
      <c r="I460" s="399">
        <v>52</v>
      </c>
      <c r="J460" s="399">
        <v>109</v>
      </c>
      <c r="K460" s="400">
        <v>24</v>
      </c>
      <c r="L460" s="400">
        <v>17</v>
      </c>
      <c r="M460" s="400">
        <v>0</v>
      </c>
      <c r="N460" s="400">
        <v>202</v>
      </c>
      <c r="O460" s="400">
        <v>29</v>
      </c>
      <c r="P460" s="400">
        <v>26</v>
      </c>
      <c r="Q460" s="400">
        <v>55</v>
      </c>
      <c r="R460" s="401">
        <v>0.27227722772277202</v>
      </c>
      <c r="S460" s="402">
        <v>47</v>
      </c>
      <c r="T460" s="401">
        <v>0.23267326732673299</v>
      </c>
      <c r="U460" s="402">
        <v>48</v>
      </c>
      <c r="V460" s="403">
        <v>0.237623762376238</v>
      </c>
      <c r="W460" s="402">
        <v>36</v>
      </c>
      <c r="X460" s="404">
        <v>24784.55</v>
      </c>
      <c r="Y460" s="404">
        <v>118400.88</v>
      </c>
      <c r="Z460" s="404">
        <v>143185.43</v>
      </c>
      <c r="AA460" s="404">
        <v>3850</v>
      </c>
      <c r="AB460" s="404">
        <v>19</v>
      </c>
      <c r="AC460" s="404">
        <v>70</v>
      </c>
      <c r="AD460" s="404">
        <v>139336</v>
      </c>
    </row>
    <row r="461" spans="1:30" x14ac:dyDescent="0.35">
      <c r="A461" s="396">
        <v>21</v>
      </c>
      <c r="B461" s="396" t="s">
        <v>77</v>
      </c>
      <c r="C461" s="396">
        <v>10</v>
      </c>
      <c r="D461" s="396" t="s">
        <v>144</v>
      </c>
      <c r="E461" s="396" t="s">
        <v>1139</v>
      </c>
      <c r="F461" s="396" t="s">
        <v>1140</v>
      </c>
      <c r="G461" s="396" t="s">
        <v>77</v>
      </c>
      <c r="H461" s="396" t="s">
        <v>144</v>
      </c>
      <c r="I461" s="399">
        <v>39</v>
      </c>
      <c r="J461" s="399">
        <v>17</v>
      </c>
      <c r="K461" s="400">
        <v>1</v>
      </c>
      <c r="L461" s="400">
        <v>1</v>
      </c>
      <c r="M461" s="400">
        <v>0</v>
      </c>
      <c r="N461" s="400">
        <v>58</v>
      </c>
      <c r="O461" s="400">
        <v>23</v>
      </c>
      <c r="P461" s="400">
        <v>11</v>
      </c>
      <c r="Q461" s="400">
        <v>34</v>
      </c>
      <c r="R461" s="401">
        <v>0.58620689655172398</v>
      </c>
      <c r="S461" s="402">
        <v>32</v>
      </c>
      <c r="T461" s="401">
        <v>0.55172413793103403</v>
      </c>
      <c r="U461" s="402">
        <v>32</v>
      </c>
      <c r="V461" s="403">
        <v>0.55172413793103403</v>
      </c>
      <c r="W461" s="402">
        <v>29</v>
      </c>
      <c r="X461" s="404">
        <v>50080.55</v>
      </c>
      <c r="Y461" s="404">
        <v>81244.87</v>
      </c>
      <c r="Z461" s="404">
        <v>131325.42000000001</v>
      </c>
      <c r="AA461" s="404">
        <v>0</v>
      </c>
      <c r="AB461" s="404">
        <v>0</v>
      </c>
      <c r="AC461" s="404">
        <v>0</v>
      </c>
      <c r="AD461" s="404">
        <v>131325</v>
      </c>
    </row>
    <row r="462" spans="1:30" x14ac:dyDescent="0.35">
      <c r="A462" s="396">
        <v>21</v>
      </c>
      <c r="B462" s="396" t="s">
        <v>77</v>
      </c>
      <c r="C462" s="396">
        <v>11</v>
      </c>
      <c r="D462" s="396" t="s">
        <v>414</v>
      </c>
      <c r="E462" s="396" t="s">
        <v>1141</v>
      </c>
      <c r="F462" s="396" t="s">
        <v>1142</v>
      </c>
      <c r="G462" s="396" t="s">
        <v>77</v>
      </c>
      <c r="H462" s="396" t="s">
        <v>414</v>
      </c>
      <c r="I462" s="399">
        <v>0</v>
      </c>
      <c r="J462" s="399">
        <v>5</v>
      </c>
      <c r="K462" s="400">
        <v>0</v>
      </c>
      <c r="L462" s="400">
        <v>1</v>
      </c>
      <c r="M462" s="400">
        <v>0</v>
      </c>
      <c r="N462" s="400">
        <v>6</v>
      </c>
      <c r="O462" s="400">
        <v>1</v>
      </c>
      <c r="P462" s="400">
        <v>0</v>
      </c>
      <c r="Q462" s="400">
        <v>1</v>
      </c>
      <c r="R462" s="401">
        <v>0.16666666666666699</v>
      </c>
      <c r="S462" s="402">
        <v>3</v>
      </c>
      <c r="T462" s="401">
        <v>0.5</v>
      </c>
      <c r="U462" s="402">
        <v>3</v>
      </c>
      <c r="V462" s="403">
        <v>0.5</v>
      </c>
      <c r="W462" s="402">
        <v>3</v>
      </c>
      <c r="X462" s="404">
        <v>-117.5</v>
      </c>
      <c r="Y462" s="404">
        <v>0</v>
      </c>
      <c r="Z462" s="404">
        <v>-117.5</v>
      </c>
      <c r="AA462" s="404">
        <v>0</v>
      </c>
      <c r="AB462" s="404">
        <v>0</v>
      </c>
      <c r="AC462" s="404">
        <v>0</v>
      </c>
      <c r="AD462" s="404">
        <v>-118</v>
      </c>
    </row>
    <row r="463" spans="1:30" x14ac:dyDescent="0.35">
      <c r="A463" s="396">
        <v>21</v>
      </c>
      <c r="B463" s="396" t="s">
        <v>77</v>
      </c>
      <c r="C463" s="396">
        <v>12</v>
      </c>
      <c r="D463" s="396" t="s">
        <v>427</v>
      </c>
      <c r="E463" s="396" t="s">
        <v>1143</v>
      </c>
      <c r="F463" s="396" t="s">
        <v>1144</v>
      </c>
      <c r="G463" s="396" t="s">
        <v>77</v>
      </c>
      <c r="H463" s="396" t="s">
        <v>427</v>
      </c>
      <c r="I463" s="399">
        <v>1</v>
      </c>
      <c r="J463" s="399">
        <v>0</v>
      </c>
      <c r="K463" s="400">
        <v>147</v>
      </c>
      <c r="L463" s="400">
        <v>2</v>
      </c>
      <c r="M463" s="400">
        <v>0</v>
      </c>
      <c r="N463" s="400">
        <v>150</v>
      </c>
      <c r="O463" s="400">
        <v>22</v>
      </c>
      <c r="P463" s="400">
        <v>14</v>
      </c>
      <c r="Q463" s="400">
        <v>36</v>
      </c>
      <c r="R463" s="401">
        <v>0.24</v>
      </c>
      <c r="S463" s="402">
        <v>72</v>
      </c>
      <c r="T463" s="401">
        <v>0.48</v>
      </c>
      <c r="U463" s="402">
        <v>74</v>
      </c>
      <c r="V463" s="403">
        <v>0.49333333333333301</v>
      </c>
      <c r="W463" s="402">
        <v>49</v>
      </c>
      <c r="X463" s="404">
        <v>53604.63</v>
      </c>
      <c r="Y463" s="404">
        <v>71463.38</v>
      </c>
      <c r="Z463" s="404">
        <v>125068.01</v>
      </c>
      <c r="AA463" s="404">
        <v>2500</v>
      </c>
      <c r="AB463" s="404">
        <v>17</v>
      </c>
      <c r="AC463" s="404">
        <v>69</v>
      </c>
      <c r="AD463" s="404">
        <v>122568</v>
      </c>
    </row>
    <row r="464" spans="1:30" x14ac:dyDescent="0.35">
      <c r="A464" s="396">
        <v>21</v>
      </c>
      <c r="B464" s="396" t="s">
        <v>77</v>
      </c>
      <c r="C464" s="396">
        <v>13</v>
      </c>
      <c r="D464" s="396" t="s">
        <v>977</v>
      </c>
      <c r="E464" s="396" t="s">
        <v>1145</v>
      </c>
      <c r="F464" s="396" t="s">
        <v>1146</v>
      </c>
      <c r="G464" s="396" t="s">
        <v>77</v>
      </c>
      <c r="H464" s="396" t="s">
        <v>977</v>
      </c>
      <c r="I464" s="399">
        <v>0</v>
      </c>
      <c r="J464" s="399">
        <v>0</v>
      </c>
      <c r="K464" s="400">
        <v>0</v>
      </c>
      <c r="L464" s="400">
        <v>0</v>
      </c>
      <c r="M464" s="400">
        <v>0</v>
      </c>
      <c r="N464" s="400">
        <v>0</v>
      </c>
      <c r="O464" s="400">
        <v>0</v>
      </c>
      <c r="P464" s="400">
        <v>0</v>
      </c>
      <c r="Q464" s="400">
        <v>0</v>
      </c>
      <c r="R464" s="401">
        <v>0</v>
      </c>
      <c r="S464" s="402">
        <v>0</v>
      </c>
      <c r="T464" s="401">
        <v>0</v>
      </c>
      <c r="U464" s="402">
        <v>0</v>
      </c>
      <c r="V464" s="403">
        <v>0</v>
      </c>
      <c r="W464" s="402">
        <v>0</v>
      </c>
      <c r="X464" s="404">
        <v>0</v>
      </c>
      <c r="Y464" s="404">
        <v>0</v>
      </c>
      <c r="Z464" s="404">
        <v>0</v>
      </c>
      <c r="AA464" s="404">
        <v>2700</v>
      </c>
      <c r="AB464" s="404">
        <v>0</v>
      </c>
      <c r="AC464" s="404">
        <v>0</v>
      </c>
      <c r="AD464" s="404">
        <v>-2700</v>
      </c>
    </row>
    <row r="465" spans="1:30" x14ac:dyDescent="0.35">
      <c r="A465" s="396">
        <v>21</v>
      </c>
      <c r="B465" s="396" t="s">
        <v>77</v>
      </c>
      <c r="C465" s="396">
        <v>14</v>
      </c>
      <c r="D465" s="396" t="s">
        <v>580</v>
      </c>
      <c r="E465" s="396" t="s">
        <v>1147</v>
      </c>
      <c r="F465" s="396" t="s">
        <v>1148</v>
      </c>
      <c r="G465" s="396" t="s">
        <v>77</v>
      </c>
      <c r="H465" s="396" t="s">
        <v>580</v>
      </c>
      <c r="I465" s="399">
        <v>178</v>
      </c>
      <c r="J465" s="399">
        <v>25</v>
      </c>
      <c r="K465" s="400">
        <v>0</v>
      </c>
      <c r="L465" s="400">
        <v>2</v>
      </c>
      <c r="M465" s="400">
        <v>0</v>
      </c>
      <c r="N465" s="400">
        <v>205</v>
      </c>
      <c r="O465" s="400">
        <v>45</v>
      </c>
      <c r="P465" s="400">
        <v>23</v>
      </c>
      <c r="Q465" s="400">
        <v>68</v>
      </c>
      <c r="R465" s="401">
        <v>0.33170731707317103</v>
      </c>
      <c r="S465" s="402">
        <v>56</v>
      </c>
      <c r="T465" s="401">
        <v>0.27317073170731698</v>
      </c>
      <c r="U465" s="402">
        <v>55</v>
      </c>
      <c r="V465" s="403">
        <v>0.26829268292682901</v>
      </c>
      <c r="W465" s="402">
        <v>46</v>
      </c>
      <c r="X465" s="404">
        <v>47491.21</v>
      </c>
      <c r="Y465" s="404">
        <v>128535.35</v>
      </c>
      <c r="Z465" s="404">
        <v>176026.56</v>
      </c>
      <c r="AA465" s="404">
        <v>0</v>
      </c>
      <c r="AB465" s="404">
        <v>0</v>
      </c>
      <c r="AC465" s="404">
        <v>0</v>
      </c>
      <c r="AD465" s="404">
        <v>176027</v>
      </c>
    </row>
    <row r="466" spans="1:30" x14ac:dyDescent="0.35">
      <c r="A466" s="396">
        <v>21</v>
      </c>
      <c r="B466" s="396" t="s">
        <v>77</v>
      </c>
      <c r="C466" s="396">
        <v>15</v>
      </c>
      <c r="D466" s="396" t="s">
        <v>518</v>
      </c>
      <c r="E466" s="396" t="s">
        <v>1149</v>
      </c>
      <c r="F466" s="396" t="s">
        <v>1150</v>
      </c>
      <c r="G466" s="396" t="s">
        <v>77</v>
      </c>
      <c r="H466" s="396" t="s">
        <v>518</v>
      </c>
      <c r="I466" s="399">
        <v>0</v>
      </c>
      <c r="J466" s="399">
        <v>0</v>
      </c>
      <c r="K466" s="400">
        <v>0</v>
      </c>
      <c r="L466" s="400">
        <v>8</v>
      </c>
      <c r="M466" s="400">
        <v>0</v>
      </c>
      <c r="N466" s="400">
        <v>8</v>
      </c>
      <c r="O466" s="400">
        <v>1</v>
      </c>
      <c r="P466" s="400">
        <v>0</v>
      </c>
      <c r="Q466" s="400">
        <v>1</v>
      </c>
      <c r="R466" s="401">
        <v>0.125</v>
      </c>
      <c r="S466" s="402">
        <v>2</v>
      </c>
      <c r="T466" s="401">
        <v>0.25</v>
      </c>
      <c r="U466" s="402">
        <v>1</v>
      </c>
      <c r="V466" s="403">
        <v>0.125</v>
      </c>
      <c r="W466" s="402">
        <v>2</v>
      </c>
      <c r="X466" s="404">
        <v>4607.37</v>
      </c>
      <c r="Y466" s="404">
        <v>2451.0700000000002</v>
      </c>
      <c r="Z466" s="404">
        <v>7058.44</v>
      </c>
      <c r="AA466" s="404">
        <v>4500</v>
      </c>
      <c r="AB466" s="404">
        <v>562</v>
      </c>
      <c r="AC466" s="404">
        <v>4500</v>
      </c>
      <c r="AD466" s="404">
        <v>2558</v>
      </c>
    </row>
    <row r="467" spans="1:30" x14ac:dyDescent="0.35">
      <c r="A467" s="396">
        <v>21</v>
      </c>
      <c r="B467" s="396" t="s">
        <v>77</v>
      </c>
      <c r="C467" s="396">
        <v>16</v>
      </c>
      <c r="D467" s="396" t="s">
        <v>261</v>
      </c>
      <c r="E467" s="396" t="s">
        <v>1151</v>
      </c>
      <c r="F467" s="396" t="s">
        <v>1152</v>
      </c>
      <c r="G467" s="396" t="s">
        <v>77</v>
      </c>
      <c r="H467" s="396" t="s">
        <v>261</v>
      </c>
      <c r="I467" s="399">
        <v>13</v>
      </c>
      <c r="J467" s="399">
        <v>13</v>
      </c>
      <c r="K467" s="400">
        <v>0</v>
      </c>
      <c r="L467" s="400">
        <v>0</v>
      </c>
      <c r="M467" s="400">
        <v>0</v>
      </c>
      <c r="N467" s="400">
        <v>26</v>
      </c>
      <c r="O467" s="400">
        <v>9</v>
      </c>
      <c r="P467" s="400">
        <v>4</v>
      </c>
      <c r="Q467" s="400">
        <v>13</v>
      </c>
      <c r="R467" s="401">
        <v>0.5</v>
      </c>
      <c r="S467" s="402">
        <v>14</v>
      </c>
      <c r="T467" s="401">
        <v>0.53846153846153799</v>
      </c>
      <c r="U467" s="402">
        <v>14</v>
      </c>
      <c r="V467" s="403">
        <v>0.53846153846153799</v>
      </c>
      <c r="W467" s="402">
        <v>10</v>
      </c>
      <c r="X467" s="404">
        <v>12141.89</v>
      </c>
      <c r="Y467" s="404">
        <v>12649.37</v>
      </c>
      <c r="Z467" s="404">
        <v>24791.26</v>
      </c>
      <c r="AA467" s="404">
        <v>3850</v>
      </c>
      <c r="AB467" s="404">
        <v>148</v>
      </c>
      <c r="AC467" s="404">
        <v>296</v>
      </c>
      <c r="AD467" s="404">
        <v>20941</v>
      </c>
    </row>
    <row r="468" spans="1:30" x14ac:dyDescent="0.35">
      <c r="A468" s="396">
        <v>21</v>
      </c>
      <c r="B468" s="396" t="s">
        <v>77</v>
      </c>
      <c r="C468" s="396">
        <v>17</v>
      </c>
      <c r="D468" s="396" t="s">
        <v>147</v>
      </c>
      <c r="E468" s="396" t="s">
        <v>1153</v>
      </c>
      <c r="F468" s="396" t="s">
        <v>1154</v>
      </c>
      <c r="G468" s="396" t="s">
        <v>77</v>
      </c>
      <c r="H468" s="396" t="s">
        <v>147</v>
      </c>
      <c r="I468" s="399">
        <v>0</v>
      </c>
      <c r="J468" s="399">
        <v>0</v>
      </c>
      <c r="K468" s="400">
        <v>2</v>
      </c>
      <c r="L468" s="400">
        <v>4</v>
      </c>
      <c r="M468" s="400">
        <v>0</v>
      </c>
      <c r="N468" s="400">
        <v>6</v>
      </c>
      <c r="O468" s="400">
        <v>1</v>
      </c>
      <c r="P468" s="400">
        <v>0</v>
      </c>
      <c r="Q468" s="400">
        <v>1</v>
      </c>
      <c r="R468" s="401">
        <v>0.16666666666666699</v>
      </c>
      <c r="S468" s="402">
        <v>3</v>
      </c>
      <c r="T468" s="401">
        <v>0.5</v>
      </c>
      <c r="U468" s="402">
        <v>3</v>
      </c>
      <c r="V468" s="403">
        <v>0.5</v>
      </c>
      <c r="W468" s="402">
        <v>1</v>
      </c>
      <c r="X468" s="404">
        <v>-103.63</v>
      </c>
      <c r="Y468" s="404">
        <v>1482</v>
      </c>
      <c r="Z468" s="404">
        <v>1378.37</v>
      </c>
      <c r="AA468" s="404">
        <v>0</v>
      </c>
      <c r="AB468" s="404">
        <v>0</v>
      </c>
      <c r="AC468" s="404">
        <v>0</v>
      </c>
      <c r="AD468" s="404">
        <v>1378</v>
      </c>
    </row>
    <row r="469" spans="1:30" x14ac:dyDescent="0.35">
      <c r="A469" s="396">
        <v>21</v>
      </c>
      <c r="B469" s="396" t="s">
        <v>77</v>
      </c>
      <c r="C469" s="396">
        <v>18</v>
      </c>
      <c r="D469" s="396" t="s">
        <v>244</v>
      </c>
      <c r="E469" s="396" t="s">
        <v>1155</v>
      </c>
      <c r="F469" s="396" t="s">
        <v>1156</v>
      </c>
      <c r="G469" s="396" t="s">
        <v>77</v>
      </c>
      <c r="H469" s="396" t="s">
        <v>244</v>
      </c>
      <c r="I469" s="399">
        <v>0</v>
      </c>
      <c r="J469" s="399">
        <v>0</v>
      </c>
      <c r="K469" s="400">
        <v>0</v>
      </c>
      <c r="L469" s="400">
        <v>0</v>
      </c>
      <c r="M469" s="400">
        <v>0</v>
      </c>
      <c r="N469" s="400">
        <v>0</v>
      </c>
      <c r="O469" s="400">
        <v>0</v>
      </c>
      <c r="P469" s="400">
        <v>0</v>
      </c>
      <c r="Q469" s="400">
        <v>0</v>
      </c>
      <c r="R469" s="401">
        <v>0</v>
      </c>
      <c r="S469" s="402">
        <v>0</v>
      </c>
      <c r="T469" s="401">
        <v>0</v>
      </c>
      <c r="U469" s="402">
        <v>0</v>
      </c>
      <c r="V469" s="403">
        <v>0</v>
      </c>
      <c r="W469" s="402">
        <v>0</v>
      </c>
      <c r="X469" s="404">
        <v>0</v>
      </c>
      <c r="Y469" s="404">
        <v>0</v>
      </c>
      <c r="Z469" s="404">
        <v>0</v>
      </c>
      <c r="AA469" s="404">
        <v>4000</v>
      </c>
      <c r="AB469" s="404">
        <v>0</v>
      </c>
      <c r="AC469" s="404">
        <v>0</v>
      </c>
      <c r="AD469" s="404">
        <v>-4000</v>
      </c>
    </row>
    <row r="470" spans="1:30" x14ac:dyDescent="0.35">
      <c r="A470" s="396">
        <v>21</v>
      </c>
      <c r="B470" s="396" t="s">
        <v>77</v>
      </c>
      <c r="C470" s="396">
        <v>19</v>
      </c>
      <c r="D470" s="396" t="s">
        <v>168</v>
      </c>
      <c r="E470" s="396" t="s">
        <v>1157</v>
      </c>
      <c r="F470" s="396" t="s">
        <v>1158</v>
      </c>
      <c r="G470" s="396" t="s">
        <v>77</v>
      </c>
      <c r="H470" s="396" t="s">
        <v>168</v>
      </c>
      <c r="I470" s="399">
        <v>2</v>
      </c>
      <c r="J470" s="399">
        <v>0</v>
      </c>
      <c r="K470" s="400">
        <v>29</v>
      </c>
      <c r="L470" s="400">
        <v>1</v>
      </c>
      <c r="M470" s="400">
        <v>1</v>
      </c>
      <c r="N470" s="400">
        <v>33</v>
      </c>
      <c r="O470" s="400">
        <v>1</v>
      </c>
      <c r="P470" s="400">
        <v>2</v>
      </c>
      <c r="Q470" s="400">
        <v>3</v>
      </c>
      <c r="R470" s="401">
        <v>9.0909090909090898E-2</v>
      </c>
      <c r="S470" s="402">
        <v>6</v>
      </c>
      <c r="T470" s="401">
        <v>0.18181818181818199</v>
      </c>
      <c r="U470" s="402">
        <v>6</v>
      </c>
      <c r="V470" s="403">
        <v>0.18181818181818199</v>
      </c>
      <c r="W470" s="402">
        <v>4</v>
      </c>
      <c r="X470" s="404">
        <v>3690.23</v>
      </c>
      <c r="Y470" s="404">
        <v>3529.51</v>
      </c>
      <c r="Z470" s="404">
        <v>7219.74</v>
      </c>
      <c r="AA470" s="404">
        <v>0</v>
      </c>
      <c r="AB470" s="404">
        <v>0</v>
      </c>
      <c r="AC470" s="404">
        <v>0</v>
      </c>
      <c r="AD470" s="404">
        <v>7220</v>
      </c>
    </row>
    <row r="471" spans="1:30" x14ac:dyDescent="0.35">
      <c r="A471" s="396">
        <v>21</v>
      </c>
      <c r="B471" s="396" t="s">
        <v>77</v>
      </c>
      <c r="C471" s="396">
        <v>20</v>
      </c>
      <c r="D471" s="396" t="s">
        <v>527</v>
      </c>
      <c r="E471" s="396" t="s">
        <v>1159</v>
      </c>
      <c r="F471" s="396" t="s">
        <v>1160</v>
      </c>
      <c r="G471" s="396" t="s">
        <v>77</v>
      </c>
      <c r="H471" s="396" t="s">
        <v>527</v>
      </c>
      <c r="I471" s="399">
        <v>0</v>
      </c>
      <c r="J471" s="399">
        <v>0</v>
      </c>
      <c r="K471" s="400">
        <v>0</v>
      </c>
      <c r="L471" s="400">
        <v>0</v>
      </c>
      <c r="M471" s="400">
        <v>0</v>
      </c>
      <c r="N471" s="400">
        <v>0</v>
      </c>
      <c r="O471" s="400">
        <v>0</v>
      </c>
      <c r="P471" s="400">
        <v>0</v>
      </c>
      <c r="Q471" s="400">
        <v>0</v>
      </c>
      <c r="R471" s="401">
        <v>0</v>
      </c>
      <c r="S471" s="402">
        <v>1</v>
      </c>
      <c r="T471" s="401">
        <v>0</v>
      </c>
      <c r="U471" s="402">
        <v>1</v>
      </c>
      <c r="V471" s="403">
        <v>0</v>
      </c>
      <c r="W471" s="402">
        <v>1</v>
      </c>
      <c r="X471" s="404">
        <v>0</v>
      </c>
      <c r="Y471" s="404">
        <v>0</v>
      </c>
      <c r="Z471" s="404">
        <v>0</v>
      </c>
      <c r="AA471" s="404">
        <v>0</v>
      </c>
      <c r="AB471" s="404">
        <v>0</v>
      </c>
      <c r="AC471" s="404">
        <v>0</v>
      </c>
      <c r="AD471" s="404">
        <v>0</v>
      </c>
    </row>
    <row r="472" spans="1:30" x14ac:dyDescent="0.35">
      <c r="A472" s="396">
        <v>21</v>
      </c>
      <c r="B472" s="396" t="s">
        <v>77</v>
      </c>
      <c r="C472" s="396">
        <v>21</v>
      </c>
      <c r="D472" s="396" t="s">
        <v>1161</v>
      </c>
      <c r="E472" s="396" t="s">
        <v>1162</v>
      </c>
      <c r="F472" s="396" t="s">
        <v>1163</v>
      </c>
      <c r="G472" s="396" t="s">
        <v>77</v>
      </c>
      <c r="H472" s="396" t="s">
        <v>1161</v>
      </c>
      <c r="I472" s="399">
        <v>0</v>
      </c>
      <c r="J472" s="399">
        <v>0</v>
      </c>
      <c r="K472" s="400">
        <v>0</v>
      </c>
      <c r="L472" s="400">
        <v>0</v>
      </c>
      <c r="M472" s="400">
        <v>0</v>
      </c>
      <c r="N472" s="400">
        <v>0</v>
      </c>
      <c r="O472" s="400">
        <v>0</v>
      </c>
      <c r="P472" s="400">
        <v>0</v>
      </c>
      <c r="Q472" s="400">
        <v>0</v>
      </c>
      <c r="R472" s="401">
        <v>0</v>
      </c>
      <c r="S472" s="402">
        <v>0</v>
      </c>
      <c r="T472" s="401">
        <v>0</v>
      </c>
      <c r="U472" s="402">
        <v>0</v>
      </c>
      <c r="V472" s="403">
        <v>0</v>
      </c>
      <c r="W472" s="402">
        <v>0</v>
      </c>
      <c r="X472" s="404">
        <v>0</v>
      </c>
      <c r="Y472" s="404">
        <v>0</v>
      </c>
      <c r="Z472" s="404">
        <v>0</v>
      </c>
      <c r="AA472" s="404">
        <v>6500</v>
      </c>
      <c r="AB472" s="404">
        <v>0</v>
      </c>
      <c r="AC472" s="404">
        <v>0</v>
      </c>
      <c r="AD472" s="404">
        <v>-6500</v>
      </c>
    </row>
    <row r="473" spans="1:30" x14ac:dyDescent="0.35">
      <c r="A473" s="396">
        <v>21</v>
      </c>
      <c r="B473" s="396" t="s">
        <v>77</v>
      </c>
      <c r="C473" s="396">
        <v>22</v>
      </c>
      <c r="D473" s="396" t="s">
        <v>716</v>
      </c>
      <c r="E473" s="396" t="s">
        <v>1164</v>
      </c>
      <c r="F473" s="396" t="s">
        <v>1165</v>
      </c>
      <c r="G473" s="396" t="s">
        <v>77</v>
      </c>
      <c r="H473" s="396" t="s">
        <v>716</v>
      </c>
      <c r="I473" s="399">
        <v>0</v>
      </c>
      <c r="J473" s="399">
        <v>18</v>
      </c>
      <c r="K473" s="400">
        <v>0</v>
      </c>
      <c r="L473" s="400">
        <v>0</v>
      </c>
      <c r="M473" s="400">
        <v>0</v>
      </c>
      <c r="N473" s="400">
        <v>18</v>
      </c>
      <c r="O473" s="400">
        <v>1</v>
      </c>
      <c r="P473" s="400">
        <v>0</v>
      </c>
      <c r="Q473" s="400">
        <v>1</v>
      </c>
      <c r="R473" s="401">
        <v>5.5555555555555601E-2</v>
      </c>
      <c r="S473" s="402">
        <v>9</v>
      </c>
      <c r="T473" s="401">
        <v>0.5</v>
      </c>
      <c r="U473" s="402">
        <v>9</v>
      </c>
      <c r="V473" s="403">
        <v>0.5</v>
      </c>
      <c r="W473" s="402">
        <v>7</v>
      </c>
      <c r="X473" s="404">
        <v>365.5</v>
      </c>
      <c r="Y473" s="404">
        <v>0</v>
      </c>
      <c r="Z473" s="404">
        <v>365.5</v>
      </c>
      <c r="AA473" s="404">
        <v>0</v>
      </c>
      <c r="AB473" s="404">
        <v>0</v>
      </c>
      <c r="AC473" s="404">
        <v>0</v>
      </c>
      <c r="AD473" s="404">
        <v>366</v>
      </c>
    </row>
    <row r="474" spans="1:30" x14ac:dyDescent="0.35">
      <c r="A474" s="396">
        <v>21</v>
      </c>
      <c r="B474" s="396" t="s">
        <v>77</v>
      </c>
      <c r="C474" s="396">
        <v>23</v>
      </c>
      <c r="D474" s="396" t="s">
        <v>1166</v>
      </c>
      <c r="E474" s="396" t="s">
        <v>1167</v>
      </c>
      <c r="F474" s="396" t="s">
        <v>1168</v>
      </c>
      <c r="G474" s="396" t="s">
        <v>77</v>
      </c>
      <c r="H474" s="396" t="s">
        <v>1166</v>
      </c>
      <c r="I474" s="399">
        <v>0</v>
      </c>
      <c r="J474" s="399">
        <v>0</v>
      </c>
      <c r="K474" s="400">
        <v>0</v>
      </c>
      <c r="L474" s="400">
        <v>0</v>
      </c>
      <c r="M474" s="400">
        <v>0</v>
      </c>
      <c r="N474" s="400">
        <v>0</v>
      </c>
      <c r="O474" s="400">
        <v>0</v>
      </c>
      <c r="P474" s="400">
        <v>0</v>
      </c>
      <c r="Q474" s="400">
        <v>0</v>
      </c>
      <c r="R474" s="401">
        <v>0</v>
      </c>
      <c r="S474" s="402">
        <v>0</v>
      </c>
      <c r="T474" s="401">
        <v>0</v>
      </c>
      <c r="U474" s="402">
        <v>0</v>
      </c>
      <c r="V474" s="403">
        <v>0</v>
      </c>
      <c r="W474" s="402">
        <v>0</v>
      </c>
      <c r="X474" s="404">
        <v>0</v>
      </c>
      <c r="Y474" s="404">
        <v>0</v>
      </c>
      <c r="Z474" s="404">
        <v>0</v>
      </c>
      <c r="AA474" s="404">
        <v>3000</v>
      </c>
      <c r="AB474" s="404">
        <v>0</v>
      </c>
      <c r="AC474" s="404">
        <v>0</v>
      </c>
      <c r="AD474" s="404">
        <v>-3000</v>
      </c>
    </row>
    <row r="475" spans="1:30" x14ac:dyDescent="0.35">
      <c r="A475" s="396">
        <v>21</v>
      </c>
      <c r="B475" s="396" t="s">
        <v>77</v>
      </c>
      <c r="C475" s="396">
        <v>24</v>
      </c>
      <c r="D475" s="396" t="s">
        <v>600</v>
      </c>
      <c r="E475" s="396" t="s">
        <v>1169</v>
      </c>
      <c r="F475" s="396" t="s">
        <v>1170</v>
      </c>
      <c r="G475" s="396" t="s">
        <v>77</v>
      </c>
      <c r="H475" s="396" t="s">
        <v>600</v>
      </c>
      <c r="I475" s="399">
        <v>0</v>
      </c>
      <c r="J475" s="399">
        <v>0</v>
      </c>
      <c r="K475" s="400">
        <v>0</v>
      </c>
      <c r="L475" s="400">
        <v>0</v>
      </c>
      <c r="M475" s="400">
        <v>4</v>
      </c>
      <c r="N475" s="400">
        <v>4</v>
      </c>
      <c r="O475" s="400">
        <v>3</v>
      </c>
      <c r="P475" s="400">
        <v>0</v>
      </c>
      <c r="Q475" s="400">
        <v>3</v>
      </c>
      <c r="R475" s="401">
        <v>0.75</v>
      </c>
      <c r="S475" s="402">
        <v>6</v>
      </c>
      <c r="T475" s="401">
        <v>1.5</v>
      </c>
      <c r="U475" s="402">
        <v>5</v>
      </c>
      <c r="V475" s="403">
        <v>1.25</v>
      </c>
      <c r="W475" s="402">
        <v>4</v>
      </c>
      <c r="X475" s="404">
        <v>2905.76</v>
      </c>
      <c r="Y475" s="404">
        <v>5358.56</v>
      </c>
      <c r="Z475" s="404">
        <v>8264.32</v>
      </c>
      <c r="AA475" s="404">
        <v>600</v>
      </c>
      <c r="AB475" s="404">
        <v>150</v>
      </c>
      <c r="AC475" s="404">
        <v>200</v>
      </c>
      <c r="AD475" s="404">
        <v>7664</v>
      </c>
    </row>
    <row r="476" spans="1:30" x14ac:dyDescent="0.35">
      <c r="A476" s="396">
        <v>21</v>
      </c>
      <c r="B476" s="396" t="s">
        <v>77</v>
      </c>
      <c r="C476" s="396">
        <v>25</v>
      </c>
      <c r="D476" s="396" t="s">
        <v>138</v>
      </c>
      <c r="E476" s="396" t="s">
        <v>1171</v>
      </c>
      <c r="F476" s="396" t="s">
        <v>1172</v>
      </c>
      <c r="G476" s="396" t="s">
        <v>77</v>
      </c>
      <c r="H476" s="396" t="s">
        <v>138</v>
      </c>
      <c r="I476" s="399">
        <v>1</v>
      </c>
      <c r="J476" s="399">
        <v>0</v>
      </c>
      <c r="K476" s="400">
        <v>0</v>
      </c>
      <c r="L476" s="400">
        <v>0</v>
      </c>
      <c r="M476" s="400">
        <v>531</v>
      </c>
      <c r="N476" s="400">
        <v>532</v>
      </c>
      <c r="O476" s="400">
        <v>10</v>
      </c>
      <c r="P476" s="400">
        <v>7</v>
      </c>
      <c r="Q476" s="400">
        <v>17</v>
      </c>
      <c r="R476" s="401">
        <v>3.1954887218045097E-2</v>
      </c>
      <c r="S476" s="402">
        <v>16</v>
      </c>
      <c r="T476" s="401">
        <v>3.00751879699248E-2</v>
      </c>
      <c r="U476" s="402">
        <v>15</v>
      </c>
      <c r="V476" s="403">
        <v>2.8195488721804499E-2</v>
      </c>
      <c r="W476" s="402">
        <v>12</v>
      </c>
      <c r="X476" s="404">
        <v>-3642.43</v>
      </c>
      <c r="Y476" s="404">
        <v>51472.79</v>
      </c>
      <c r="Z476" s="404">
        <v>47830.36</v>
      </c>
      <c r="AA476" s="404">
        <v>0</v>
      </c>
      <c r="AB476" s="404">
        <v>0</v>
      </c>
      <c r="AC476" s="404">
        <v>0</v>
      </c>
      <c r="AD476" s="404">
        <v>47830</v>
      </c>
    </row>
    <row r="477" spans="1:30" x14ac:dyDescent="0.35">
      <c r="A477" s="396">
        <v>21</v>
      </c>
      <c r="B477" s="396" t="s">
        <v>77</v>
      </c>
      <c r="C477" s="396">
        <v>26</v>
      </c>
      <c r="D477" s="396" t="s">
        <v>1173</v>
      </c>
      <c r="E477" s="396" t="s">
        <v>1174</v>
      </c>
      <c r="F477" s="396" t="s">
        <v>1175</v>
      </c>
      <c r="G477" s="396" t="s">
        <v>77</v>
      </c>
      <c r="H477" s="396" t="s">
        <v>1173</v>
      </c>
      <c r="I477" s="399">
        <v>0</v>
      </c>
      <c r="J477" s="399">
        <v>0</v>
      </c>
      <c r="K477" s="400">
        <v>12</v>
      </c>
      <c r="L477" s="400">
        <v>0</v>
      </c>
      <c r="M477" s="400">
        <v>0</v>
      </c>
      <c r="N477" s="400">
        <v>12</v>
      </c>
      <c r="O477" s="400">
        <v>0</v>
      </c>
      <c r="P477" s="400">
        <v>0</v>
      </c>
      <c r="Q477" s="400">
        <v>0</v>
      </c>
      <c r="R477" s="401">
        <v>0</v>
      </c>
      <c r="S477" s="402">
        <v>0</v>
      </c>
      <c r="T477" s="401">
        <v>0</v>
      </c>
      <c r="U477" s="402">
        <v>0</v>
      </c>
      <c r="V477" s="403">
        <v>0</v>
      </c>
      <c r="W477" s="402">
        <v>0</v>
      </c>
      <c r="X477" s="404">
        <v>0</v>
      </c>
      <c r="Y477" s="404">
        <v>0</v>
      </c>
      <c r="Z477" s="404">
        <v>0</v>
      </c>
      <c r="AA477" s="404">
        <v>7090</v>
      </c>
      <c r="AB477" s="404">
        <v>1182</v>
      </c>
      <c r="AC477" s="404">
        <v>0</v>
      </c>
      <c r="AD477" s="404">
        <v>-7090</v>
      </c>
    </row>
    <row r="478" spans="1:30" x14ac:dyDescent="0.35">
      <c r="A478" s="396">
        <v>21</v>
      </c>
      <c r="B478" s="396" t="s">
        <v>77</v>
      </c>
      <c r="C478" s="396">
        <v>27</v>
      </c>
      <c r="D478" s="396" t="s">
        <v>1176</v>
      </c>
      <c r="E478" s="396" t="s">
        <v>1177</v>
      </c>
      <c r="F478" s="396" t="s">
        <v>1178</v>
      </c>
      <c r="G478" s="396" t="s">
        <v>77</v>
      </c>
      <c r="H478" s="396" t="s">
        <v>1176</v>
      </c>
      <c r="I478" s="399">
        <v>0</v>
      </c>
      <c r="J478" s="399">
        <v>0</v>
      </c>
      <c r="K478" s="400">
        <v>0</v>
      </c>
      <c r="L478" s="400">
        <v>0</v>
      </c>
      <c r="M478" s="400">
        <v>0</v>
      </c>
      <c r="N478" s="400">
        <v>0</v>
      </c>
      <c r="O478" s="400">
        <v>0</v>
      </c>
      <c r="P478" s="400">
        <v>0</v>
      </c>
      <c r="Q478" s="400">
        <v>0</v>
      </c>
      <c r="R478" s="401">
        <v>0</v>
      </c>
      <c r="S478" s="402">
        <v>0</v>
      </c>
      <c r="T478" s="401">
        <v>0</v>
      </c>
      <c r="U478" s="402">
        <v>0</v>
      </c>
      <c r="V478" s="403">
        <v>0</v>
      </c>
      <c r="W478" s="402">
        <v>0</v>
      </c>
      <c r="X478" s="404">
        <v>0</v>
      </c>
      <c r="Y478" s="404">
        <v>0</v>
      </c>
      <c r="Z478" s="404">
        <v>0</v>
      </c>
      <c r="AA478" s="404">
        <v>5000</v>
      </c>
      <c r="AB478" s="404">
        <v>0</v>
      </c>
      <c r="AC478" s="404">
        <v>0</v>
      </c>
      <c r="AD478" s="404">
        <v>-5000</v>
      </c>
    </row>
    <row r="479" spans="1:30" x14ac:dyDescent="0.35">
      <c r="A479" s="396">
        <v>21</v>
      </c>
      <c r="B479" s="396" t="s">
        <v>77</v>
      </c>
      <c r="C479" s="396">
        <v>28</v>
      </c>
      <c r="D479" s="396" t="s">
        <v>532</v>
      </c>
      <c r="E479" s="396" t="s">
        <v>1179</v>
      </c>
      <c r="F479" s="396" t="s">
        <v>1180</v>
      </c>
      <c r="G479" s="396" t="s">
        <v>77</v>
      </c>
      <c r="H479" s="396" t="s">
        <v>532</v>
      </c>
      <c r="I479" s="399">
        <v>8</v>
      </c>
      <c r="J479" s="399">
        <v>4</v>
      </c>
      <c r="K479" s="400">
        <v>0</v>
      </c>
      <c r="L479" s="400">
        <v>0</v>
      </c>
      <c r="M479" s="400">
        <v>0</v>
      </c>
      <c r="N479" s="400">
        <v>12</v>
      </c>
      <c r="O479" s="400">
        <v>0</v>
      </c>
      <c r="P479" s="400">
        <v>0</v>
      </c>
      <c r="Q479" s="400">
        <v>0</v>
      </c>
      <c r="R479" s="401">
        <v>0</v>
      </c>
      <c r="S479" s="402">
        <v>0</v>
      </c>
      <c r="T479" s="401">
        <v>0</v>
      </c>
      <c r="U479" s="402">
        <v>0</v>
      </c>
      <c r="V479" s="403">
        <v>0</v>
      </c>
      <c r="W479" s="402">
        <v>0</v>
      </c>
      <c r="X479" s="404">
        <v>0</v>
      </c>
      <c r="Y479" s="404">
        <v>0</v>
      </c>
      <c r="Z479" s="404">
        <v>0</v>
      </c>
      <c r="AA479" s="404">
        <v>0</v>
      </c>
      <c r="AB479" s="404">
        <v>0</v>
      </c>
      <c r="AC479" s="404">
        <v>0</v>
      </c>
      <c r="AD479" s="404">
        <v>0</v>
      </c>
    </row>
    <row r="480" spans="1:30" x14ac:dyDescent="0.35">
      <c r="A480" s="396">
        <v>21</v>
      </c>
      <c r="B480" s="396" t="s">
        <v>77</v>
      </c>
      <c r="C480" s="396">
        <v>29</v>
      </c>
      <c r="D480" s="396" t="s">
        <v>607</v>
      </c>
      <c r="E480" s="396" t="s">
        <v>1181</v>
      </c>
      <c r="F480" s="396" t="s">
        <v>1182</v>
      </c>
      <c r="G480" s="396" t="s">
        <v>77</v>
      </c>
      <c r="H480" s="396" t="s">
        <v>607</v>
      </c>
      <c r="I480" s="399">
        <v>0</v>
      </c>
      <c r="J480" s="399">
        <v>0</v>
      </c>
      <c r="K480" s="400">
        <v>0</v>
      </c>
      <c r="L480" s="400">
        <v>28</v>
      </c>
      <c r="M480" s="400">
        <v>0</v>
      </c>
      <c r="N480" s="400">
        <v>28</v>
      </c>
      <c r="O480" s="400">
        <v>0</v>
      </c>
      <c r="P480" s="400">
        <v>0</v>
      </c>
      <c r="Q480" s="400">
        <v>0</v>
      </c>
      <c r="R480" s="401">
        <v>0</v>
      </c>
      <c r="S480" s="402">
        <v>0</v>
      </c>
      <c r="T480" s="401">
        <v>0</v>
      </c>
      <c r="U480" s="402">
        <v>0</v>
      </c>
      <c r="V480" s="403">
        <v>0</v>
      </c>
      <c r="W480" s="402">
        <v>0</v>
      </c>
      <c r="X480" s="404">
        <v>0</v>
      </c>
      <c r="Y480" s="404">
        <v>0</v>
      </c>
      <c r="Z480" s="404">
        <v>0</v>
      </c>
      <c r="AA480" s="404">
        <v>0</v>
      </c>
      <c r="AB480" s="404">
        <v>0</v>
      </c>
      <c r="AC480" s="404">
        <v>0</v>
      </c>
      <c r="AD480" s="404">
        <v>0</v>
      </c>
    </row>
    <row r="481" spans="1:30" x14ac:dyDescent="0.35">
      <c r="A481" s="396">
        <v>22</v>
      </c>
      <c r="B481" s="396" t="s">
        <v>119</v>
      </c>
      <c r="C481" s="396">
        <v>1</v>
      </c>
      <c r="D481" s="396" t="s">
        <v>1183</v>
      </c>
      <c r="E481" s="396" t="s">
        <v>1184</v>
      </c>
      <c r="F481" s="396" t="s">
        <v>1185</v>
      </c>
      <c r="G481" s="396" t="s">
        <v>119</v>
      </c>
      <c r="H481" s="396" t="s">
        <v>1183</v>
      </c>
      <c r="I481" s="399">
        <v>0</v>
      </c>
      <c r="J481" s="399">
        <v>2</v>
      </c>
      <c r="K481" s="400">
        <v>0</v>
      </c>
      <c r="L481" s="400">
        <v>1</v>
      </c>
      <c r="M481" s="400">
        <v>0</v>
      </c>
      <c r="N481" s="400">
        <v>3</v>
      </c>
      <c r="O481" s="400">
        <v>0</v>
      </c>
      <c r="P481" s="400">
        <v>1</v>
      </c>
      <c r="Q481" s="400">
        <v>1</v>
      </c>
      <c r="R481" s="401">
        <v>0.33333333333333298</v>
      </c>
      <c r="S481" s="402">
        <v>1</v>
      </c>
      <c r="T481" s="401">
        <v>0.33333333333333298</v>
      </c>
      <c r="U481" s="402">
        <v>1</v>
      </c>
      <c r="V481" s="403">
        <v>0.33333333333333298</v>
      </c>
      <c r="W481" s="402">
        <v>1</v>
      </c>
      <c r="X481" s="404">
        <v>1270.72</v>
      </c>
      <c r="Y481" s="404">
        <v>0</v>
      </c>
      <c r="Z481" s="404">
        <v>1270.72</v>
      </c>
      <c r="AA481" s="404">
        <v>0</v>
      </c>
      <c r="AB481" s="404">
        <v>0</v>
      </c>
      <c r="AC481" s="404">
        <v>0</v>
      </c>
      <c r="AD481" s="404">
        <v>1271</v>
      </c>
    </row>
    <row r="482" spans="1:30" x14ac:dyDescent="0.35">
      <c r="A482" s="396">
        <v>22</v>
      </c>
      <c r="B482" s="396" t="s">
        <v>119</v>
      </c>
      <c r="C482" s="396">
        <v>2</v>
      </c>
      <c r="D482" s="396" t="s">
        <v>610</v>
      </c>
      <c r="E482" s="396" t="s">
        <v>1186</v>
      </c>
      <c r="F482" s="396" t="s">
        <v>1187</v>
      </c>
      <c r="G482" s="396" t="s">
        <v>119</v>
      </c>
      <c r="H482" s="396" t="s">
        <v>610</v>
      </c>
      <c r="I482" s="399">
        <v>0</v>
      </c>
      <c r="J482" s="399">
        <v>0</v>
      </c>
      <c r="K482" s="400">
        <v>2</v>
      </c>
      <c r="L482" s="400">
        <v>0</v>
      </c>
      <c r="M482" s="400">
        <v>0</v>
      </c>
      <c r="N482" s="400">
        <v>2</v>
      </c>
      <c r="O482" s="400">
        <v>0</v>
      </c>
      <c r="P482" s="400">
        <v>0</v>
      </c>
      <c r="Q482" s="400">
        <v>0</v>
      </c>
      <c r="R482" s="401">
        <v>0</v>
      </c>
      <c r="S482" s="402">
        <v>0</v>
      </c>
      <c r="T482" s="401">
        <v>0</v>
      </c>
      <c r="U482" s="402">
        <v>0</v>
      </c>
      <c r="V482" s="403">
        <v>0</v>
      </c>
      <c r="W482" s="402">
        <v>0</v>
      </c>
      <c r="X482" s="404">
        <v>0</v>
      </c>
      <c r="Y482" s="404">
        <v>0</v>
      </c>
      <c r="Z482" s="404">
        <v>0</v>
      </c>
      <c r="AA482" s="404">
        <v>0</v>
      </c>
      <c r="AB482" s="404">
        <v>0</v>
      </c>
      <c r="AC482" s="404">
        <v>0</v>
      </c>
      <c r="AD482" s="404">
        <v>0</v>
      </c>
    </row>
    <row r="483" spans="1:30" x14ac:dyDescent="0.35">
      <c r="A483" s="396">
        <v>22</v>
      </c>
      <c r="B483" s="396" t="s">
        <v>119</v>
      </c>
      <c r="C483" s="396">
        <v>3</v>
      </c>
      <c r="D483" s="396" t="s">
        <v>10</v>
      </c>
      <c r="E483" s="396" t="s">
        <v>1188</v>
      </c>
      <c r="F483" s="396" t="s">
        <v>1189</v>
      </c>
      <c r="G483" s="396" t="s">
        <v>119</v>
      </c>
      <c r="H483" s="396" t="s">
        <v>10</v>
      </c>
      <c r="I483" s="399">
        <v>0</v>
      </c>
      <c r="J483" s="399">
        <v>3</v>
      </c>
      <c r="K483" s="400">
        <v>26</v>
      </c>
      <c r="L483" s="400">
        <v>0</v>
      </c>
      <c r="M483" s="400">
        <v>0</v>
      </c>
      <c r="N483" s="400">
        <v>29</v>
      </c>
      <c r="O483" s="400">
        <v>0</v>
      </c>
      <c r="P483" s="400">
        <v>3</v>
      </c>
      <c r="Q483" s="400">
        <v>3</v>
      </c>
      <c r="R483" s="401">
        <v>0.10344827586206901</v>
      </c>
      <c r="S483" s="402">
        <v>2</v>
      </c>
      <c r="T483" s="401">
        <v>6.8965517241379296E-2</v>
      </c>
      <c r="U483" s="402">
        <v>2</v>
      </c>
      <c r="V483" s="403">
        <v>6.8965517241379296E-2</v>
      </c>
      <c r="W483" s="402">
        <v>2</v>
      </c>
      <c r="X483" s="404">
        <v>-1652.28</v>
      </c>
      <c r="Y483" s="404">
        <v>14369.22</v>
      </c>
      <c r="Z483" s="404">
        <v>12716.94</v>
      </c>
      <c r="AA483" s="404">
        <v>750</v>
      </c>
      <c r="AB483" s="404">
        <v>26</v>
      </c>
      <c r="AC483" s="404">
        <v>250</v>
      </c>
      <c r="AD483" s="404">
        <v>11967</v>
      </c>
    </row>
    <row r="484" spans="1:30" x14ac:dyDescent="0.35">
      <c r="A484" s="396">
        <v>22</v>
      </c>
      <c r="B484" s="396" t="s">
        <v>119</v>
      </c>
      <c r="C484" s="396">
        <v>4</v>
      </c>
      <c r="D484" s="396" t="s">
        <v>11</v>
      </c>
      <c r="E484" s="396" t="s">
        <v>1190</v>
      </c>
      <c r="F484" s="396" t="s">
        <v>1191</v>
      </c>
      <c r="G484" s="396" t="s">
        <v>119</v>
      </c>
      <c r="H484" s="396" t="s">
        <v>11</v>
      </c>
      <c r="I484" s="399">
        <v>0</v>
      </c>
      <c r="J484" s="399">
        <v>0</v>
      </c>
      <c r="K484" s="400">
        <v>0</v>
      </c>
      <c r="L484" s="400">
        <v>8</v>
      </c>
      <c r="M484" s="400">
        <v>0</v>
      </c>
      <c r="N484" s="400">
        <v>8</v>
      </c>
      <c r="O484" s="400">
        <v>0</v>
      </c>
      <c r="P484" s="400">
        <v>0</v>
      </c>
      <c r="Q484" s="400">
        <v>0</v>
      </c>
      <c r="R484" s="401">
        <v>0</v>
      </c>
      <c r="S484" s="402">
        <v>0</v>
      </c>
      <c r="T484" s="401">
        <v>0</v>
      </c>
      <c r="U484" s="402">
        <v>0</v>
      </c>
      <c r="V484" s="403">
        <v>0</v>
      </c>
      <c r="W484" s="402">
        <v>0</v>
      </c>
      <c r="X484" s="404">
        <v>0</v>
      </c>
      <c r="Y484" s="404">
        <v>0</v>
      </c>
      <c r="Z484" s="404">
        <v>0</v>
      </c>
      <c r="AA484" s="404">
        <v>0</v>
      </c>
      <c r="AB484" s="404">
        <v>0</v>
      </c>
      <c r="AC484" s="404">
        <v>0</v>
      </c>
      <c r="AD484" s="404">
        <v>0</v>
      </c>
    </row>
    <row r="485" spans="1:30" x14ac:dyDescent="0.35">
      <c r="A485" s="396">
        <v>22</v>
      </c>
      <c r="B485" s="396" t="s">
        <v>119</v>
      </c>
      <c r="C485" s="396">
        <v>5</v>
      </c>
      <c r="D485" s="396" t="s">
        <v>12</v>
      </c>
      <c r="E485" s="396" t="s">
        <v>1192</v>
      </c>
      <c r="F485" s="396" t="s">
        <v>1193</v>
      </c>
      <c r="G485" s="396" t="s">
        <v>119</v>
      </c>
      <c r="H485" s="396" t="s">
        <v>12</v>
      </c>
      <c r="I485" s="399">
        <v>1</v>
      </c>
      <c r="J485" s="399">
        <v>3</v>
      </c>
      <c r="K485" s="400">
        <v>18</v>
      </c>
      <c r="L485" s="400">
        <v>1</v>
      </c>
      <c r="M485" s="400">
        <v>0</v>
      </c>
      <c r="N485" s="400">
        <v>23</v>
      </c>
      <c r="O485" s="400">
        <v>0</v>
      </c>
      <c r="P485" s="400">
        <v>2</v>
      </c>
      <c r="Q485" s="400">
        <v>2</v>
      </c>
      <c r="R485" s="401">
        <v>8.6956521739130405E-2</v>
      </c>
      <c r="S485" s="402">
        <v>5</v>
      </c>
      <c r="T485" s="401">
        <v>0.217391304347826</v>
      </c>
      <c r="U485" s="402">
        <v>5</v>
      </c>
      <c r="V485" s="403">
        <v>0.217391304347826</v>
      </c>
      <c r="W485" s="402">
        <v>5</v>
      </c>
      <c r="X485" s="404">
        <v>2057.1799999999998</v>
      </c>
      <c r="Y485" s="404">
        <v>3886.81</v>
      </c>
      <c r="Z485" s="404">
        <v>5943.99</v>
      </c>
      <c r="AA485" s="404">
        <v>900</v>
      </c>
      <c r="AB485" s="404">
        <v>39</v>
      </c>
      <c r="AC485" s="404">
        <v>450</v>
      </c>
      <c r="AD485" s="404">
        <v>5044</v>
      </c>
    </row>
    <row r="486" spans="1:30" x14ac:dyDescent="0.35">
      <c r="A486" s="396">
        <v>22</v>
      </c>
      <c r="B486" s="396" t="s">
        <v>119</v>
      </c>
      <c r="C486" s="396">
        <v>6</v>
      </c>
      <c r="D486" s="396" t="s">
        <v>554</v>
      </c>
      <c r="E486" s="396" t="s">
        <v>1194</v>
      </c>
      <c r="F486" s="396" t="s">
        <v>1195</v>
      </c>
      <c r="G486" s="396" t="s">
        <v>119</v>
      </c>
      <c r="H486" s="396" t="s">
        <v>554</v>
      </c>
      <c r="I486" s="399">
        <v>0</v>
      </c>
      <c r="J486" s="399">
        <v>0</v>
      </c>
      <c r="K486" s="400">
        <v>21</v>
      </c>
      <c r="L486" s="400">
        <v>3</v>
      </c>
      <c r="M486" s="400">
        <v>0</v>
      </c>
      <c r="N486" s="400">
        <v>24</v>
      </c>
      <c r="O486" s="400">
        <v>2</v>
      </c>
      <c r="P486" s="400">
        <v>1</v>
      </c>
      <c r="Q486" s="400">
        <v>3</v>
      </c>
      <c r="R486" s="401">
        <v>0.125</v>
      </c>
      <c r="S486" s="402">
        <v>5</v>
      </c>
      <c r="T486" s="401">
        <v>0.20833333333333301</v>
      </c>
      <c r="U486" s="402">
        <v>5</v>
      </c>
      <c r="V486" s="403">
        <v>0.20833333333333301</v>
      </c>
      <c r="W486" s="402">
        <v>4</v>
      </c>
      <c r="X486" s="404">
        <v>1050.8800000000001</v>
      </c>
      <c r="Y486" s="404">
        <v>3314.36</v>
      </c>
      <c r="Z486" s="404">
        <v>4365.24</v>
      </c>
      <c r="AA486" s="404">
        <v>0</v>
      </c>
      <c r="AB486" s="404">
        <v>0</v>
      </c>
      <c r="AC486" s="404">
        <v>0</v>
      </c>
      <c r="AD486" s="404">
        <v>4365</v>
      </c>
    </row>
    <row r="487" spans="1:30" x14ac:dyDescent="0.35">
      <c r="A487" s="396">
        <v>22</v>
      </c>
      <c r="B487" s="396" t="s">
        <v>119</v>
      </c>
      <c r="C487" s="396">
        <v>7</v>
      </c>
      <c r="D487" s="396" t="s">
        <v>13</v>
      </c>
      <c r="E487" s="396" t="s">
        <v>1196</v>
      </c>
      <c r="F487" s="396" t="s">
        <v>1197</v>
      </c>
      <c r="G487" s="396" t="s">
        <v>119</v>
      </c>
      <c r="H487" s="396" t="s">
        <v>13</v>
      </c>
      <c r="I487" s="399">
        <v>0</v>
      </c>
      <c r="J487" s="399">
        <v>0</v>
      </c>
      <c r="K487" s="400">
        <v>13</v>
      </c>
      <c r="L487" s="400">
        <v>0</v>
      </c>
      <c r="M487" s="400">
        <v>0</v>
      </c>
      <c r="N487" s="400">
        <v>13</v>
      </c>
      <c r="O487" s="400">
        <v>0</v>
      </c>
      <c r="P487" s="400">
        <v>1</v>
      </c>
      <c r="Q487" s="400">
        <v>1</v>
      </c>
      <c r="R487" s="401">
        <v>7.69230769230769E-2</v>
      </c>
      <c r="S487" s="402">
        <v>3</v>
      </c>
      <c r="T487" s="401">
        <v>0.230769230769231</v>
      </c>
      <c r="U487" s="402">
        <v>3</v>
      </c>
      <c r="V487" s="403">
        <v>0.230769230769231</v>
      </c>
      <c r="W487" s="402">
        <v>2</v>
      </c>
      <c r="X487" s="404">
        <v>-3314.58</v>
      </c>
      <c r="Y487" s="404">
        <v>600</v>
      </c>
      <c r="Z487" s="404">
        <v>-2714.58</v>
      </c>
      <c r="AA487" s="404">
        <v>1500</v>
      </c>
      <c r="AB487" s="404">
        <v>115</v>
      </c>
      <c r="AC487" s="404">
        <v>1500</v>
      </c>
      <c r="AD487" s="404">
        <v>-4215</v>
      </c>
    </row>
    <row r="488" spans="1:30" x14ac:dyDescent="0.35">
      <c r="A488" s="396">
        <v>22</v>
      </c>
      <c r="B488" s="396" t="s">
        <v>119</v>
      </c>
      <c r="C488" s="396">
        <v>8</v>
      </c>
      <c r="D488" s="396" t="s">
        <v>1198</v>
      </c>
      <c r="E488" s="396" t="s">
        <v>1199</v>
      </c>
      <c r="F488" s="396" t="s">
        <v>1200</v>
      </c>
      <c r="G488" s="396" t="s">
        <v>119</v>
      </c>
      <c r="H488" s="396" t="s">
        <v>1198</v>
      </c>
      <c r="I488" s="399">
        <v>0</v>
      </c>
      <c r="J488" s="399">
        <v>2</v>
      </c>
      <c r="K488" s="400">
        <v>0</v>
      </c>
      <c r="L488" s="400">
        <v>0</v>
      </c>
      <c r="M488" s="400">
        <v>0</v>
      </c>
      <c r="N488" s="400">
        <v>2</v>
      </c>
      <c r="O488" s="400">
        <v>0</v>
      </c>
      <c r="P488" s="400">
        <v>0</v>
      </c>
      <c r="Q488" s="400">
        <v>0</v>
      </c>
      <c r="R488" s="401">
        <v>0</v>
      </c>
      <c r="S488" s="402">
        <v>0</v>
      </c>
      <c r="T488" s="401">
        <v>0</v>
      </c>
      <c r="U488" s="402">
        <v>0</v>
      </c>
      <c r="V488" s="403">
        <v>0</v>
      </c>
      <c r="W488" s="402">
        <v>0</v>
      </c>
      <c r="X488" s="404">
        <v>0</v>
      </c>
      <c r="Y488" s="404">
        <v>0</v>
      </c>
      <c r="Z488" s="404">
        <v>0</v>
      </c>
      <c r="AA488" s="404">
        <v>0</v>
      </c>
      <c r="AB488" s="404">
        <v>0</v>
      </c>
      <c r="AC488" s="404">
        <v>0</v>
      </c>
      <c r="AD488" s="404">
        <v>0</v>
      </c>
    </row>
    <row r="489" spans="1:30" x14ac:dyDescent="0.35">
      <c r="A489" s="396">
        <v>22</v>
      </c>
      <c r="B489" s="396" t="s">
        <v>119</v>
      </c>
      <c r="C489" s="396">
        <v>9</v>
      </c>
      <c r="D489" s="396" t="s">
        <v>153</v>
      </c>
      <c r="E489" s="396" t="s">
        <v>1201</v>
      </c>
      <c r="F489" s="396" t="s">
        <v>1202</v>
      </c>
      <c r="G489" s="396" t="s">
        <v>119</v>
      </c>
      <c r="H489" s="396" t="s">
        <v>153</v>
      </c>
      <c r="I489" s="399">
        <v>50</v>
      </c>
      <c r="J489" s="399">
        <v>44</v>
      </c>
      <c r="K489" s="400">
        <v>40</v>
      </c>
      <c r="L489" s="400">
        <v>16</v>
      </c>
      <c r="M489" s="400">
        <v>1</v>
      </c>
      <c r="N489" s="400">
        <v>151</v>
      </c>
      <c r="O489" s="400">
        <v>22</v>
      </c>
      <c r="P489" s="400">
        <v>13</v>
      </c>
      <c r="Q489" s="400">
        <v>35</v>
      </c>
      <c r="R489" s="401">
        <v>0.231788079470199</v>
      </c>
      <c r="S489" s="402">
        <v>45</v>
      </c>
      <c r="T489" s="401">
        <v>0.29801324503311299</v>
      </c>
      <c r="U489" s="402">
        <v>43</v>
      </c>
      <c r="V489" s="403">
        <v>0.28476821192052998</v>
      </c>
      <c r="W489" s="402">
        <v>40</v>
      </c>
      <c r="X489" s="404">
        <v>-18087.25</v>
      </c>
      <c r="Y489" s="404">
        <v>56932.13</v>
      </c>
      <c r="Z489" s="404">
        <v>38844.879999999997</v>
      </c>
      <c r="AA489" s="404">
        <v>0</v>
      </c>
      <c r="AB489" s="404">
        <v>0</v>
      </c>
      <c r="AC489" s="404">
        <v>0</v>
      </c>
      <c r="AD489" s="404">
        <v>38845</v>
      </c>
    </row>
    <row r="490" spans="1:30" x14ac:dyDescent="0.35">
      <c r="A490" s="396">
        <v>22</v>
      </c>
      <c r="B490" s="396" t="s">
        <v>119</v>
      </c>
      <c r="C490" s="396">
        <v>10</v>
      </c>
      <c r="D490" s="396" t="s">
        <v>144</v>
      </c>
      <c r="E490" s="396" t="s">
        <v>1203</v>
      </c>
      <c r="F490" s="396" t="s">
        <v>1204</v>
      </c>
      <c r="G490" s="396" t="s">
        <v>119</v>
      </c>
      <c r="H490" s="396" t="s">
        <v>144</v>
      </c>
      <c r="I490" s="399">
        <v>13</v>
      </c>
      <c r="J490" s="399">
        <v>4</v>
      </c>
      <c r="K490" s="400">
        <v>0</v>
      </c>
      <c r="L490" s="400">
        <v>1</v>
      </c>
      <c r="M490" s="400">
        <v>22</v>
      </c>
      <c r="N490" s="400">
        <v>40</v>
      </c>
      <c r="O490" s="400">
        <v>9</v>
      </c>
      <c r="P490" s="400">
        <v>1</v>
      </c>
      <c r="Q490" s="400">
        <v>10</v>
      </c>
      <c r="R490" s="401">
        <v>0.25</v>
      </c>
      <c r="S490" s="402">
        <v>6</v>
      </c>
      <c r="T490" s="401">
        <v>0.15</v>
      </c>
      <c r="U490" s="402">
        <v>6</v>
      </c>
      <c r="V490" s="403">
        <v>0.15</v>
      </c>
      <c r="W490" s="402">
        <v>6</v>
      </c>
      <c r="X490" s="404">
        <v>-7604.85</v>
      </c>
      <c r="Y490" s="404">
        <v>22098.03</v>
      </c>
      <c r="Z490" s="404">
        <v>14493.18</v>
      </c>
      <c r="AA490" s="404">
        <v>0</v>
      </c>
      <c r="AB490" s="404">
        <v>0</v>
      </c>
      <c r="AC490" s="404">
        <v>0</v>
      </c>
      <c r="AD490" s="404">
        <v>14493</v>
      </c>
    </row>
    <row r="491" spans="1:30" x14ac:dyDescent="0.35">
      <c r="A491" s="396">
        <v>22</v>
      </c>
      <c r="B491" s="396" t="s">
        <v>119</v>
      </c>
      <c r="C491" s="396">
        <v>11</v>
      </c>
      <c r="D491" s="396" t="s">
        <v>414</v>
      </c>
      <c r="E491" s="396" t="s">
        <v>1205</v>
      </c>
      <c r="F491" s="396" t="s">
        <v>1206</v>
      </c>
      <c r="G491" s="396" t="s">
        <v>119</v>
      </c>
      <c r="H491" s="396" t="s">
        <v>414</v>
      </c>
      <c r="I491" s="399">
        <v>0</v>
      </c>
      <c r="J491" s="399">
        <v>1</v>
      </c>
      <c r="K491" s="400">
        <v>0</v>
      </c>
      <c r="L491" s="400">
        <v>0</v>
      </c>
      <c r="M491" s="400">
        <v>0</v>
      </c>
      <c r="N491" s="400">
        <v>1</v>
      </c>
      <c r="O491" s="400">
        <v>1</v>
      </c>
      <c r="P491" s="400">
        <v>0</v>
      </c>
      <c r="Q491" s="400">
        <v>1</v>
      </c>
      <c r="R491" s="401">
        <v>1</v>
      </c>
      <c r="S491" s="402">
        <v>1</v>
      </c>
      <c r="T491" s="401">
        <v>1</v>
      </c>
      <c r="U491" s="402">
        <v>1</v>
      </c>
      <c r="V491" s="403">
        <v>1</v>
      </c>
      <c r="W491" s="402">
        <v>1</v>
      </c>
      <c r="X491" s="404">
        <v>-571.33000000000004</v>
      </c>
      <c r="Y491" s="404">
        <v>2576</v>
      </c>
      <c r="Z491" s="404">
        <v>2004.67</v>
      </c>
      <c r="AA491" s="404">
        <v>0</v>
      </c>
      <c r="AB491" s="404">
        <v>0</v>
      </c>
      <c r="AC491" s="404">
        <v>0</v>
      </c>
      <c r="AD491" s="404">
        <v>2005</v>
      </c>
    </row>
    <row r="492" spans="1:30" x14ac:dyDescent="0.35">
      <c r="A492" s="396">
        <v>22</v>
      </c>
      <c r="B492" s="396" t="s">
        <v>119</v>
      </c>
      <c r="C492" s="396">
        <v>12</v>
      </c>
      <c r="D492" s="396" t="s">
        <v>427</v>
      </c>
      <c r="E492" s="396" t="s">
        <v>1207</v>
      </c>
      <c r="F492" s="396" t="s">
        <v>1208</v>
      </c>
      <c r="G492" s="396" t="s">
        <v>119</v>
      </c>
      <c r="H492" s="396" t="s">
        <v>427</v>
      </c>
      <c r="I492" s="399">
        <v>5</v>
      </c>
      <c r="J492" s="399">
        <v>2</v>
      </c>
      <c r="K492" s="400">
        <v>20</v>
      </c>
      <c r="L492" s="400">
        <v>2</v>
      </c>
      <c r="M492" s="400">
        <v>0</v>
      </c>
      <c r="N492" s="400">
        <v>29</v>
      </c>
      <c r="O492" s="400">
        <v>5</v>
      </c>
      <c r="P492" s="400">
        <v>5</v>
      </c>
      <c r="Q492" s="400">
        <v>10</v>
      </c>
      <c r="R492" s="401">
        <v>0.34482758620689702</v>
      </c>
      <c r="S492" s="402">
        <v>8</v>
      </c>
      <c r="T492" s="401">
        <v>0.27586206896551702</v>
      </c>
      <c r="U492" s="402">
        <v>9</v>
      </c>
      <c r="V492" s="403">
        <v>0.31034482758620702</v>
      </c>
      <c r="W492" s="402">
        <v>8</v>
      </c>
      <c r="X492" s="404">
        <v>9287.82</v>
      </c>
      <c r="Y492" s="404">
        <v>28606.49</v>
      </c>
      <c r="Z492" s="404">
        <v>37894.31</v>
      </c>
      <c r="AA492" s="404">
        <v>0</v>
      </c>
      <c r="AB492" s="404">
        <v>0</v>
      </c>
      <c r="AC492" s="404">
        <v>0</v>
      </c>
      <c r="AD492" s="404">
        <v>37894</v>
      </c>
    </row>
    <row r="493" spans="1:30" x14ac:dyDescent="0.35">
      <c r="A493" s="396">
        <v>22</v>
      </c>
      <c r="B493" s="396" t="s">
        <v>119</v>
      </c>
      <c r="C493" s="396">
        <v>13</v>
      </c>
      <c r="D493" s="396" t="s">
        <v>171</v>
      </c>
      <c r="E493" s="396" t="s">
        <v>1209</v>
      </c>
      <c r="F493" s="396" t="s">
        <v>1210</v>
      </c>
      <c r="G493" s="396" t="s">
        <v>119</v>
      </c>
      <c r="H493" s="396" t="s">
        <v>171</v>
      </c>
      <c r="I493" s="399">
        <v>0</v>
      </c>
      <c r="J493" s="399">
        <v>0</v>
      </c>
      <c r="K493" s="400">
        <v>17</v>
      </c>
      <c r="L493" s="400">
        <v>3</v>
      </c>
      <c r="M493" s="400">
        <v>0</v>
      </c>
      <c r="N493" s="400">
        <v>20</v>
      </c>
      <c r="O493" s="400">
        <v>0</v>
      </c>
      <c r="P493" s="400">
        <v>0</v>
      </c>
      <c r="Q493" s="400">
        <v>0</v>
      </c>
      <c r="R493" s="401">
        <v>0</v>
      </c>
      <c r="S493" s="402">
        <v>0</v>
      </c>
      <c r="T493" s="401">
        <v>0</v>
      </c>
      <c r="U493" s="402">
        <v>0</v>
      </c>
      <c r="V493" s="403">
        <v>0</v>
      </c>
      <c r="W493" s="402">
        <v>0</v>
      </c>
      <c r="X493" s="404">
        <v>0</v>
      </c>
      <c r="Y493" s="404">
        <v>0</v>
      </c>
      <c r="Z493" s="404">
        <v>0</v>
      </c>
      <c r="AA493" s="404">
        <v>1500</v>
      </c>
      <c r="AB493" s="404">
        <v>75</v>
      </c>
      <c r="AC493" s="404">
        <v>0</v>
      </c>
      <c r="AD493" s="404">
        <v>-1500</v>
      </c>
    </row>
    <row r="494" spans="1:30" x14ac:dyDescent="0.35">
      <c r="A494" s="396">
        <v>22</v>
      </c>
      <c r="B494" s="396" t="s">
        <v>119</v>
      </c>
      <c r="C494" s="396">
        <v>14</v>
      </c>
      <c r="D494" s="396" t="s">
        <v>518</v>
      </c>
      <c r="E494" s="396" t="s">
        <v>1211</v>
      </c>
      <c r="F494" s="396" t="s">
        <v>1212</v>
      </c>
      <c r="G494" s="396" t="s">
        <v>119</v>
      </c>
      <c r="H494" s="396" t="s">
        <v>518</v>
      </c>
      <c r="I494" s="399">
        <v>0</v>
      </c>
      <c r="J494" s="399">
        <v>0</v>
      </c>
      <c r="K494" s="400">
        <v>1</v>
      </c>
      <c r="L494" s="400">
        <v>0</v>
      </c>
      <c r="M494" s="400">
        <v>0</v>
      </c>
      <c r="N494" s="400">
        <v>1</v>
      </c>
      <c r="O494" s="400">
        <v>0</v>
      </c>
      <c r="P494" s="400">
        <v>0</v>
      </c>
      <c r="Q494" s="400">
        <v>0</v>
      </c>
      <c r="R494" s="401">
        <v>0</v>
      </c>
      <c r="S494" s="402">
        <v>0</v>
      </c>
      <c r="T494" s="401">
        <v>0</v>
      </c>
      <c r="U494" s="402">
        <v>0</v>
      </c>
      <c r="V494" s="403">
        <v>0</v>
      </c>
      <c r="W494" s="402">
        <v>0</v>
      </c>
      <c r="X494" s="404">
        <v>0</v>
      </c>
      <c r="Y494" s="404">
        <v>0</v>
      </c>
      <c r="Z494" s="404">
        <v>0</v>
      </c>
      <c r="AA494" s="404">
        <v>0</v>
      </c>
      <c r="AB494" s="404">
        <v>0</v>
      </c>
      <c r="AC494" s="404">
        <v>0</v>
      </c>
      <c r="AD494" s="404">
        <v>0</v>
      </c>
    </row>
    <row r="495" spans="1:30" x14ac:dyDescent="0.35">
      <c r="A495" s="396">
        <v>22</v>
      </c>
      <c r="B495" s="396" t="s">
        <v>119</v>
      </c>
      <c r="C495" s="396">
        <v>15</v>
      </c>
      <c r="D495" s="396" t="s">
        <v>261</v>
      </c>
      <c r="E495" s="396" t="s">
        <v>1213</v>
      </c>
      <c r="F495" s="396" t="s">
        <v>1214</v>
      </c>
      <c r="G495" s="396" t="s">
        <v>119</v>
      </c>
      <c r="H495" s="396" t="s">
        <v>261</v>
      </c>
      <c r="I495" s="399">
        <v>3</v>
      </c>
      <c r="J495" s="399">
        <v>28</v>
      </c>
      <c r="K495" s="400">
        <v>0</v>
      </c>
      <c r="L495" s="400">
        <v>9</v>
      </c>
      <c r="M495" s="400">
        <v>0</v>
      </c>
      <c r="N495" s="400">
        <v>40</v>
      </c>
      <c r="O495" s="400">
        <v>2</v>
      </c>
      <c r="P495" s="400">
        <v>1</v>
      </c>
      <c r="Q495" s="400">
        <v>3</v>
      </c>
      <c r="R495" s="401">
        <v>7.4999999999999997E-2</v>
      </c>
      <c r="S495" s="402">
        <v>7</v>
      </c>
      <c r="T495" s="401">
        <v>0.17499999999999999</v>
      </c>
      <c r="U495" s="402">
        <v>6</v>
      </c>
      <c r="V495" s="403">
        <v>0.15</v>
      </c>
      <c r="W495" s="402">
        <v>6</v>
      </c>
      <c r="X495" s="404">
        <v>-1379.89</v>
      </c>
      <c r="Y495" s="404">
        <v>5964.31</v>
      </c>
      <c r="Z495" s="404">
        <v>4584.42</v>
      </c>
      <c r="AA495" s="404">
        <v>0</v>
      </c>
      <c r="AB495" s="404">
        <v>0</v>
      </c>
      <c r="AC495" s="404">
        <v>0</v>
      </c>
      <c r="AD495" s="404">
        <v>4584</v>
      </c>
    </row>
    <row r="496" spans="1:30" x14ac:dyDescent="0.35">
      <c r="A496" s="396">
        <v>22</v>
      </c>
      <c r="B496" s="396" t="s">
        <v>119</v>
      </c>
      <c r="C496" s="396">
        <v>16</v>
      </c>
      <c r="D496" s="396" t="s">
        <v>147</v>
      </c>
      <c r="E496" s="396" t="s">
        <v>1215</v>
      </c>
      <c r="F496" s="396" t="s">
        <v>1216</v>
      </c>
      <c r="G496" s="396" t="s">
        <v>119</v>
      </c>
      <c r="H496" s="396" t="s">
        <v>147</v>
      </c>
      <c r="I496" s="399">
        <v>0</v>
      </c>
      <c r="J496" s="399">
        <v>0</v>
      </c>
      <c r="K496" s="400">
        <v>7</v>
      </c>
      <c r="L496" s="400">
        <v>0</v>
      </c>
      <c r="M496" s="400">
        <v>0</v>
      </c>
      <c r="N496" s="400">
        <v>7</v>
      </c>
      <c r="O496" s="400">
        <v>0</v>
      </c>
      <c r="P496" s="400">
        <v>0</v>
      </c>
      <c r="Q496" s="400">
        <v>0</v>
      </c>
      <c r="R496" s="401">
        <v>0</v>
      </c>
      <c r="S496" s="402">
        <v>1</v>
      </c>
      <c r="T496" s="401">
        <v>0.14285714285714299</v>
      </c>
      <c r="U496" s="402">
        <v>1</v>
      </c>
      <c r="V496" s="403">
        <v>0.14285714285714299</v>
      </c>
      <c r="W496" s="402">
        <v>1</v>
      </c>
      <c r="X496" s="404">
        <v>0</v>
      </c>
      <c r="Y496" s="404">
        <v>0</v>
      </c>
      <c r="Z496" s="404">
        <v>0</v>
      </c>
      <c r="AA496" s="404">
        <v>0</v>
      </c>
      <c r="AB496" s="404">
        <v>0</v>
      </c>
      <c r="AC496" s="404">
        <v>0</v>
      </c>
      <c r="AD496" s="404">
        <v>0</v>
      </c>
    </row>
    <row r="497" spans="1:30" x14ac:dyDescent="0.35">
      <c r="A497" s="396">
        <v>22</v>
      </c>
      <c r="B497" s="396" t="s">
        <v>119</v>
      </c>
      <c r="C497" s="396">
        <v>17</v>
      </c>
      <c r="D497" s="396" t="s">
        <v>244</v>
      </c>
      <c r="E497" s="396" t="s">
        <v>1217</v>
      </c>
      <c r="F497" s="396" t="s">
        <v>1218</v>
      </c>
      <c r="G497" s="396" t="s">
        <v>119</v>
      </c>
      <c r="H497" s="396" t="s">
        <v>244</v>
      </c>
      <c r="I497" s="399">
        <v>1</v>
      </c>
      <c r="J497" s="399">
        <v>0</v>
      </c>
      <c r="K497" s="400">
        <v>16</v>
      </c>
      <c r="L497" s="400">
        <v>1</v>
      </c>
      <c r="M497" s="400">
        <v>0</v>
      </c>
      <c r="N497" s="400">
        <v>18</v>
      </c>
      <c r="O497" s="400">
        <v>0</v>
      </c>
      <c r="P497" s="400">
        <v>0</v>
      </c>
      <c r="Q497" s="400">
        <v>0</v>
      </c>
      <c r="R497" s="401">
        <v>0</v>
      </c>
      <c r="S497" s="402">
        <v>0</v>
      </c>
      <c r="T497" s="401">
        <v>0</v>
      </c>
      <c r="U497" s="402">
        <v>1</v>
      </c>
      <c r="V497" s="403">
        <v>5.5555555555555601E-2</v>
      </c>
      <c r="W497" s="402">
        <v>0</v>
      </c>
      <c r="X497" s="404">
        <v>0</v>
      </c>
      <c r="Y497" s="404">
        <v>0</v>
      </c>
      <c r="Z497" s="404">
        <v>0</v>
      </c>
      <c r="AA497" s="404">
        <v>0</v>
      </c>
      <c r="AB497" s="404">
        <v>0</v>
      </c>
      <c r="AC497" s="404">
        <v>0</v>
      </c>
      <c r="AD497" s="404">
        <v>0</v>
      </c>
    </row>
    <row r="498" spans="1:30" x14ac:dyDescent="0.35">
      <c r="A498" s="396">
        <v>22</v>
      </c>
      <c r="B498" s="396" t="s">
        <v>119</v>
      </c>
      <c r="C498" s="396">
        <v>18</v>
      </c>
      <c r="D498" s="396" t="s">
        <v>168</v>
      </c>
      <c r="E498" s="396" t="s">
        <v>1219</v>
      </c>
      <c r="F498" s="396" t="s">
        <v>1220</v>
      </c>
      <c r="G498" s="396" t="s">
        <v>119</v>
      </c>
      <c r="H498" s="396" t="s">
        <v>168</v>
      </c>
      <c r="I498" s="399">
        <v>0</v>
      </c>
      <c r="J498" s="399">
        <v>0</v>
      </c>
      <c r="K498" s="400">
        <v>26</v>
      </c>
      <c r="L498" s="400">
        <v>17</v>
      </c>
      <c r="M498" s="400">
        <v>0</v>
      </c>
      <c r="N498" s="400">
        <v>43</v>
      </c>
      <c r="O498" s="400">
        <v>0</v>
      </c>
      <c r="P498" s="400">
        <v>0</v>
      </c>
      <c r="Q498" s="400">
        <v>0</v>
      </c>
      <c r="R498" s="401">
        <v>0</v>
      </c>
      <c r="S498" s="402">
        <v>7</v>
      </c>
      <c r="T498" s="401">
        <v>0.162790697674419</v>
      </c>
      <c r="U498" s="402">
        <v>7</v>
      </c>
      <c r="V498" s="403">
        <v>0.162790697674419</v>
      </c>
      <c r="W498" s="402">
        <v>7</v>
      </c>
      <c r="X498" s="404">
        <v>0</v>
      </c>
      <c r="Y498" s="404">
        <v>0</v>
      </c>
      <c r="Z498" s="404">
        <v>0</v>
      </c>
      <c r="AA498" s="404">
        <v>0</v>
      </c>
      <c r="AB498" s="404">
        <v>0</v>
      </c>
      <c r="AC498" s="404">
        <v>0</v>
      </c>
      <c r="AD498" s="404">
        <v>0</v>
      </c>
    </row>
    <row r="499" spans="1:30" x14ac:dyDescent="0.35">
      <c r="A499" s="396">
        <v>22</v>
      </c>
      <c r="B499" s="396" t="s">
        <v>119</v>
      </c>
      <c r="C499" s="396">
        <v>19</v>
      </c>
      <c r="D499" s="396" t="s">
        <v>527</v>
      </c>
      <c r="E499" s="396" t="s">
        <v>1221</v>
      </c>
      <c r="F499" s="396" t="s">
        <v>1222</v>
      </c>
      <c r="G499" s="396" t="s">
        <v>119</v>
      </c>
      <c r="H499" s="396" t="s">
        <v>527</v>
      </c>
      <c r="I499" s="399">
        <v>0</v>
      </c>
      <c r="J499" s="399">
        <v>0</v>
      </c>
      <c r="K499" s="400">
        <v>2</v>
      </c>
      <c r="L499" s="400">
        <v>0</v>
      </c>
      <c r="M499" s="400">
        <v>0</v>
      </c>
      <c r="N499" s="400">
        <v>2</v>
      </c>
      <c r="O499" s="400">
        <v>2</v>
      </c>
      <c r="P499" s="400">
        <v>6</v>
      </c>
      <c r="Q499" s="400">
        <v>8</v>
      </c>
      <c r="R499" s="401">
        <v>4</v>
      </c>
      <c r="S499" s="402">
        <v>2</v>
      </c>
      <c r="T499" s="401">
        <v>1</v>
      </c>
      <c r="U499" s="402">
        <v>2</v>
      </c>
      <c r="V499" s="403">
        <v>1</v>
      </c>
      <c r="W499" s="402">
        <v>2</v>
      </c>
      <c r="X499" s="404">
        <v>-3477.75</v>
      </c>
      <c r="Y499" s="404">
        <v>14736.92</v>
      </c>
      <c r="Z499" s="404">
        <v>11259.17</v>
      </c>
      <c r="AA499" s="404">
        <v>0</v>
      </c>
      <c r="AB499" s="404">
        <v>0</v>
      </c>
      <c r="AC499" s="404">
        <v>0</v>
      </c>
      <c r="AD499" s="404">
        <v>11259</v>
      </c>
    </row>
    <row r="500" spans="1:30" x14ac:dyDescent="0.35">
      <c r="A500" s="396">
        <v>22</v>
      </c>
      <c r="B500" s="396" t="s">
        <v>119</v>
      </c>
      <c r="C500" s="396">
        <v>20</v>
      </c>
      <c r="D500" s="396" t="s">
        <v>53</v>
      </c>
      <c r="E500" s="396" t="s">
        <v>1223</v>
      </c>
      <c r="F500" s="396" t="s">
        <v>1224</v>
      </c>
      <c r="G500" s="396" t="s">
        <v>119</v>
      </c>
      <c r="H500" s="396" t="s">
        <v>53</v>
      </c>
      <c r="I500" s="399">
        <v>0</v>
      </c>
      <c r="J500" s="399">
        <v>1</v>
      </c>
      <c r="K500" s="400">
        <v>0</v>
      </c>
      <c r="L500" s="400">
        <v>0</v>
      </c>
      <c r="M500" s="400">
        <v>0</v>
      </c>
      <c r="N500" s="400">
        <v>1</v>
      </c>
      <c r="O500" s="400">
        <v>0</v>
      </c>
      <c r="P500" s="400">
        <v>0</v>
      </c>
      <c r="Q500" s="400">
        <v>0</v>
      </c>
      <c r="R500" s="401">
        <v>0</v>
      </c>
      <c r="S500" s="402">
        <v>0</v>
      </c>
      <c r="T500" s="401">
        <v>0</v>
      </c>
      <c r="U500" s="402">
        <v>0</v>
      </c>
      <c r="V500" s="403">
        <v>0</v>
      </c>
      <c r="W500" s="402">
        <v>0</v>
      </c>
      <c r="X500" s="404">
        <v>0</v>
      </c>
      <c r="Y500" s="404">
        <v>0</v>
      </c>
      <c r="Z500" s="404">
        <v>0</v>
      </c>
      <c r="AA500" s="404">
        <v>0</v>
      </c>
      <c r="AB500" s="404">
        <v>0</v>
      </c>
      <c r="AC500" s="404">
        <v>0</v>
      </c>
      <c r="AD500" s="404">
        <v>0</v>
      </c>
    </row>
    <row r="501" spans="1:30" x14ac:dyDescent="0.35">
      <c r="A501" s="396">
        <v>22</v>
      </c>
      <c r="B501" s="396" t="s">
        <v>119</v>
      </c>
      <c r="C501" s="396">
        <v>21</v>
      </c>
      <c r="D501" s="396" t="s">
        <v>600</v>
      </c>
      <c r="E501" s="396" t="s">
        <v>1225</v>
      </c>
      <c r="F501" s="396" t="s">
        <v>1226</v>
      </c>
      <c r="G501" s="396" t="s">
        <v>119</v>
      </c>
      <c r="H501" s="396" t="s">
        <v>600</v>
      </c>
      <c r="I501" s="399">
        <v>0</v>
      </c>
      <c r="J501" s="399">
        <v>0</v>
      </c>
      <c r="K501" s="400">
        <v>0</v>
      </c>
      <c r="L501" s="400">
        <v>0</v>
      </c>
      <c r="M501" s="400">
        <v>2</v>
      </c>
      <c r="N501" s="400">
        <v>2</v>
      </c>
      <c r="O501" s="400">
        <v>0</v>
      </c>
      <c r="P501" s="400">
        <v>0</v>
      </c>
      <c r="Q501" s="400">
        <v>0</v>
      </c>
      <c r="R501" s="401">
        <v>0</v>
      </c>
      <c r="S501" s="402">
        <v>0</v>
      </c>
      <c r="T501" s="401">
        <v>0</v>
      </c>
      <c r="U501" s="402">
        <v>0</v>
      </c>
      <c r="V501" s="403">
        <v>0</v>
      </c>
      <c r="W501" s="402">
        <v>0</v>
      </c>
      <c r="X501" s="404">
        <v>0</v>
      </c>
      <c r="Y501" s="404">
        <v>0</v>
      </c>
      <c r="Z501" s="404">
        <v>0</v>
      </c>
      <c r="AA501" s="404">
        <v>0</v>
      </c>
      <c r="AB501" s="404">
        <v>0</v>
      </c>
      <c r="AC501" s="404">
        <v>0</v>
      </c>
      <c r="AD501" s="404">
        <v>0</v>
      </c>
    </row>
    <row r="502" spans="1:30" x14ac:dyDescent="0.35">
      <c r="A502" s="396">
        <v>22</v>
      </c>
      <c r="B502" s="396" t="s">
        <v>119</v>
      </c>
      <c r="C502" s="396">
        <v>22</v>
      </c>
      <c r="D502" s="396" t="s">
        <v>138</v>
      </c>
      <c r="E502" s="396" t="s">
        <v>1227</v>
      </c>
      <c r="F502" s="396" t="s">
        <v>1228</v>
      </c>
      <c r="G502" s="396" t="s">
        <v>119</v>
      </c>
      <c r="H502" s="396" t="s">
        <v>138</v>
      </c>
      <c r="I502" s="399">
        <v>0</v>
      </c>
      <c r="J502" s="399">
        <v>0</v>
      </c>
      <c r="K502" s="400">
        <v>1</v>
      </c>
      <c r="L502" s="400">
        <v>1</v>
      </c>
      <c r="M502" s="400">
        <v>63</v>
      </c>
      <c r="N502" s="400">
        <v>65</v>
      </c>
      <c r="O502" s="400">
        <v>3</v>
      </c>
      <c r="P502" s="400">
        <v>0</v>
      </c>
      <c r="Q502" s="400">
        <v>3</v>
      </c>
      <c r="R502" s="401">
        <v>4.6153846153846198E-2</v>
      </c>
      <c r="S502" s="402">
        <v>4</v>
      </c>
      <c r="T502" s="401">
        <v>6.15384615384615E-2</v>
      </c>
      <c r="U502" s="402">
        <v>4</v>
      </c>
      <c r="V502" s="403">
        <v>6.15384615384615E-2</v>
      </c>
      <c r="W502" s="402">
        <v>4</v>
      </c>
      <c r="X502" s="404">
        <v>-77.099999999999994</v>
      </c>
      <c r="Y502" s="404">
        <v>3981</v>
      </c>
      <c r="Z502" s="404">
        <v>3903.9</v>
      </c>
      <c r="AA502" s="404">
        <v>0</v>
      </c>
      <c r="AB502" s="404">
        <v>0</v>
      </c>
      <c r="AC502" s="404">
        <v>0</v>
      </c>
      <c r="AD502" s="404">
        <v>3904</v>
      </c>
    </row>
    <row r="503" spans="1:30" x14ac:dyDescent="0.35">
      <c r="A503" s="396">
        <v>22</v>
      </c>
      <c r="B503" s="396" t="s">
        <v>119</v>
      </c>
      <c r="C503" s="396">
        <v>23</v>
      </c>
      <c r="D503" s="396" t="s">
        <v>532</v>
      </c>
      <c r="E503" s="396" t="s">
        <v>1229</v>
      </c>
      <c r="F503" s="396" t="s">
        <v>1230</v>
      </c>
      <c r="G503" s="396" t="s">
        <v>119</v>
      </c>
      <c r="H503" s="396" t="s">
        <v>532</v>
      </c>
      <c r="I503" s="399">
        <v>39</v>
      </c>
      <c r="J503" s="399">
        <v>1</v>
      </c>
      <c r="K503" s="400">
        <v>0</v>
      </c>
      <c r="L503" s="400">
        <v>5</v>
      </c>
      <c r="M503" s="400">
        <v>1</v>
      </c>
      <c r="N503" s="400">
        <v>46</v>
      </c>
      <c r="O503" s="400">
        <v>3</v>
      </c>
      <c r="P503" s="400">
        <v>1</v>
      </c>
      <c r="Q503" s="400">
        <v>4</v>
      </c>
      <c r="R503" s="401">
        <v>8.6956521739130405E-2</v>
      </c>
      <c r="S503" s="402">
        <v>2</v>
      </c>
      <c r="T503" s="401">
        <v>4.3478260869565202E-2</v>
      </c>
      <c r="U503" s="402">
        <v>2</v>
      </c>
      <c r="V503" s="403">
        <v>4.3478260869565202E-2</v>
      </c>
      <c r="W503" s="402">
        <v>1</v>
      </c>
      <c r="X503" s="404">
        <v>6112.26</v>
      </c>
      <c r="Y503" s="404">
        <v>7938</v>
      </c>
      <c r="Z503" s="404">
        <v>14050.26</v>
      </c>
      <c r="AA503" s="404">
        <v>0</v>
      </c>
      <c r="AB503" s="404">
        <v>0</v>
      </c>
      <c r="AC503" s="404">
        <v>0</v>
      </c>
      <c r="AD503" s="404">
        <v>14050</v>
      </c>
    </row>
    <row r="504" spans="1:30" x14ac:dyDescent="0.35">
      <c r="A504" s="396">
        <v>23</v>
      </c>
      <c r="B504" s="396" t="s">
        <v>73</v>
      </c>
      <c r="C504" s="396">
        <v>1</v>
      </c>
      <c r="D504" s="396" t="s">
        <v>940</v>
      </c>
      <c r="E504" s="396" t="s">
        <v>1231</v>
      </c>
      <c r="F504" s="396" t="s">
        <v>1232</v>
      </c>
      <c r="G504" s="396" t="s">
        <v>73</v>
      </c>
      <c r="H504" s="396" t="s">
        <v>940</v>
      </c>
      <c r="I504" s="399">
        <v>0</v>
      </c>
      <c r="J504" s="399">
        <v>0</v>
      </c>
      <c r="K504" s="400">
        <v>0</v>
      </c>
      <c r="L504" s="400">
        <v>0</v>
      </c>
      <c r="M504" s="400">
        <v>0</v>
      </c>
      <c r="N504" s="400">
        <v>0</v>
      </c>
      <c r="O504" s="400">
        <v>0</v>
      </c>
      <c r="P504" s="400">
        <v>0</v>
      </c>
      <c r="Q504" s="400">
        <v>0</v>
      </c>
      <c r="R504" s="401">
        <v>0</v>
      </c>
      <c r="S504" s="402">
        <v>0</v>
      </c>
      <c r="T504" s="401">
        <v>0</v>
      </c>
      <c r="U504" s="402">
        <v>0</v>
      </c>
      <c r="V504" s="403">
        <v>0</v>
      </c>
      <c r="W504" s="402">
        <v>0</v>
      </c>
      <c r="X504" s="404">
        <v>0</v>
      </c>
      <c r="Y504" s="404">
        <v>0</v>
      </c>
      <c r="Z504" s="404">
        <v>0</v>
      </c>
      <c r="AA504" s="404">
        <v>650</v>
      </c>
      <c r="AB504" s="404">
        <v>0</v>
      </c>
      <c r="AC504" s="404">
        <v>0</v>
      </c>
      <c r="AD504" s="404">
        <v>-650</v>
      </c>
    </row>
    <row r="505" spans="1:30" x14ac:dyDescent="0.35">
      <c r="A505" s="396">
        <v>23</v>
      </c>
      <c r="B505" s="396" t="s">
        <v>73</v>
      </c>
      <c r="C505" s="396">
        <v>2</v>
      </c>
      <c r="D505" s="396" t="s">
        <v>10</v>
      </c>
      <c r="E505" s="396" t="s">
        <v>1233</v>
      </c>
      <c r="F505" s="396" t="s">
        <v>1234</v>
      </c>
      <c r="G505" s="396" t="s">
        <v>73</v>
      </c>
      <c r="H505" s="396" t="s">
        <v>10</v>
      </c>
      <c r="I505" s="399">
        <v>0</v>
      </c>
      <c r="J505" s="399">
        <v>11</v>
      </c>
      <c r="K505" s="400">
        <v>43</v>
      </c>
      <c r="L505" s="400">
        <v>0</v>
      </c>
      <c r="M505" s="400">
        <v>0</v>
      </c>
      <c r="N505" s="400">
        <v>54</v>
      </c>
      <c r="O505" s="400">
        <v>0</v>
      </c>
      <c r="P505" s="400">
        <v>4</v>
      </c>
      <c r="Q505" s="400">
        <v>4</v>
      </c>
      <c r="R505" s="401">
        <v>7.4074074074074098E-2</v>
      </c>
      <c r="S505" s="402">
        <v>10</v>
      </c>
      <c r="T505" s="401">
        <v>0.18518518518518501</v>
      </c>
      <c r="U505" s="402">
        <v>11</v>
      </c>
      <c r="V505" s="403">
        <v>0.203703703703704</v>
      </c>
      <c r="W505" s="402">
        <v>8</v>
      </c>
      <c r="X505" s="404">
        <v>2417.36</v>
      </c>
      <c r="Y505" s="404">
        <v>9593.65</v>
      </c>
      <c r="Z505" s="404">
        <v>12011.01</v>
      </c>
      <c r="AA505" s="404">
        <v>16245</v>
      </c>
      <c r="AB505" s="404">
        <v>301</v>
      </c>
      <c r="AC505" s="404">
        <v>4061</v>
      </c>
      <c r="AD505" s="404">
        <v>-4234</v>
      </c>
    </row>
    <row r="506" spans="1:30" x14ac:dyDescent="0.35">
      <c r="A506" s="396">
        <v>23</v>
      </c>
      <c r="B506" s="396" t="s">
        <v>73</v>
      </c>
      <c r="C506" s="396">
        <v>3</v>
      </c>
      <c r="D506" s="396" t="s">
        <v>945</v>
      </c>
      <c r="E506" s="396" t="s">
        <v>1235</v>
      </c>
      <c r="F506" s="396" t="s">
        <v>1236</v>
      </c>
      <c r="G506" s="396" t="s">
        <v>73</v>
      </c>
      <c r="H506" s="396" t="s">
        <v>945</v>
      </c>
      <c r="I506" s="399">
        <v>0</v>
      </c>
      <c r="J506" s="399">
        <v>1</v>
      </c>
      <c r="K506" s="400">
        <v>95</v>
      </c>
      <c r="L506" s="400">
        <v>4</v>
      </c>
      <c r="M506" s="400">
        <v>0</v>
      </c>
      <c r="N506" s="400">
        <v>100</v>
      </c>
      <c r="O506" s="400">
        <v>1</v>
      </c>
      <c r="P506" s="400">
        <v>3</v>
      </c>
      <c r="Q506" s="400">
        <v>4</v>
      </c>
      <c r="R506" s="401">
        <v>0.04</v>
      </c>
      <c r="S506" s="402">
        <v>21</v>
      </c>
      <c r="T506" s="401">
        <v>0.21</v>
      </c>
      <c r="U506" s="402">
        <v>21</v>
      </c>
      <c r="V506" s="403">
        <v>0.21</v>
      </c>
      <c r="W506" s="402">
        <v>8</v>
      </c>
      <c r="X506" s="404">
        <v>2845.91</v>
      </c>
      <c r="Y506" s="404">
        <v>11683.41</v>
      </c>
      <c r="Z506" s="404">
        <v>14529.32</v>
      </c>
      <c r="AA506" s="404">
        <v>0</v>
      </c>
      <c r="AB506" s="404">
        <v>0</v>
      </c>
      <c r="AC506" s="404">
        <v>0</v>
      </c>
      <c r="AD506" s="404">
        <v>14529</v>
      </c>
    </row>
    <row r="507" spans="1:30" x14ac:dyDescent="0.35">
      <c r="A507" s="396">
        <v>23</v>
      </c>
      <c r="B507" s="396" t="s">
        <v>73</v>
      </c>
      <c r="C507" s="396">
        <v>4</v>
      </c>
      <c r="D507" s="396" t="s">
        <v>11</v>
      </c>
      <c r="E507" s="396" t="s">
        <v>1237</v>
      </c>
      <c r="F507" s="396" t="s">
        <v>1238</v>
      </c>
      <c r="G507" s="396" t="s">
        <v>73</v>
      </c>
      <c r="H507" s="396" t="s">
        <v>11</v>
      </c>
      <c r="I507" s="399">
        <v>1</v>
      </c>
      <c r="J507" s="399">
        <v>0</v>
      </c>
      <c r="K507" s="400">
        <v>47</v>
      </c>
      <c r="L507" s="400">
        <v>2</v>
      </c>
      <c r="M507" s="400">
        <v>0</v>
      </c>
      <c r="N507" s="400">
        <v>50</v>
      </c>
      <c r="O507" s="400">
        <v>0</v>
      </c>
      <c r="P507" s="400">
        <v>0</v>
      </c>
      <c r="Q507" s="400">
        <v>0</v>
      </c>
      <c r="R507" s="401">
        <v>0</v>
      </c>
      <c r="S507" s="402">
        <v>1</v>
      </c>
      <c r="T507" s="401">
        <v>0.02</v>
      </c>
      <c r="U507" s="402">
        <v>1</v>
      </c>
      <c r="V507" s="403">
        <v>0.02</v>
      </c>
      <c r="W507" s="402">
        <v>0</v>
      </c>
      <c r="X507" s="404">
        <v>0</v>
      </c>
      <c r="Y507" s="404">
        <v>0</v>
      </c>
      <c r="Z507" s="404">
        <v>0</v>
      </c>
      <c r="AA507" s="404">
        <v>0</v>
      </c>
      <c r="AB507" s="404">
        <v>0</v>
      </c>
      <c r="AC507" s="404">
        <v>0</v>
      </c>
      <c r="AD507" s="404">
        <v>0</v>
      </c>
    </row>
    <row r="508" spans="1:30" x14ac:dyDescent="0.35">
      <c r="A508" s="396">
        <v>23</v>
      </c>
      <c r="B508" s="396" t="s">
        <v>73</v>
      </c>
      <c r="C508" s="396">
        <v>5</v>
      </c>
      <c r="D508" s="396" t="s">
        <v>12</v>
      </c>
      <c r="E508" s="396" t="s">
        <v>1239</v>
      </c>
      <c r="F508" s="396" t="s">
        <v>1240</v>
      </c>
      <c r="G508" s="396" t="s">
        <v>73</v>
      </c>
      <c r="H508" s="396" t="s">
        <v>12</v>
      </c>
      <c r="I508" s="399">
        <v>3</v>
      </c>
      <c r="J508" s="399">
        <v>0</v>
      </c>
      <c r="K508" s="400">
        <v>72</v>
      </c>
      <c r="L508" s="400">
        <v>2</v>
      </c>
      <c r="M508" s="400">
        <v>0</v>
      </c>
      <c r="N508" s="400">
        <v>77</v>
      </c>
      <c r="O508" s="400">
        <v>0</v>
      </c>
      <c r="P508" s="400">
        <v>5</v>
      </c>
      <c r="Q508" s="400">
        <v>5</v>
      </c>
      <c r="R508" s="401">
        <v>6.4935064935064901E-2</v>
      </c>
      <c r="S508" s="402">
        <v>15</v>
      </c>
      <c r="T508" s="401">
        <v>0.19480519480519501</v>
      </c>
      <c r="U508" s="402">
        <v>16</v>
      </c>
      <c r="V508" s="403">
        <v>0.207792207792208</v>
      </c>
      <c r="W508" s="402">
        <v>11</v>
      </c>
      <c r="X508" s="404">
        <v>-3693.4</v>
      </c>
      <c r="Y508" s="404">
        <v>8357.09</v>
      </c>
      <c r="Z508" s="404">
        <v>4663.6899999999996</v>
      </c>
      <c r="AA508" s="404">
        <v>2500</v>
      </c>
      <c r="AB508" s="404">
        <v>32</v>
      </c>
      <c r="AC508" s="404">
        <v>500</v>
      </c>
      <c r="AD508" s="404">
        <v>2164</v>
      </c>
    </row>
    <row r="509" spans="1:30" x14ac:dyDescent="0.35">
      <c r="A509" s="396">
        <v>23</v>
      </c>
      <c r="B509" s="396" t="s">
        <v>73</v>
      </c>
      <c r="C509" s="396">
        <v>6</v>
      </c>
      <c r="D509" s="396" t="s">
        <v>554</v>
      </c>
      <c r="E509" s="396" t="s">
        <v>1241</v>
      </c>
      <c r="F509" s="396" t="s">
        <v>1242</v>
      </c>
      <c r="G509" s="396" t="s">
        <v>73</v>
      </c>
      <c r="H509" s="396" t="s">
        <v>554</v>
      </c>
      <c r="I509" s="399">
        <v>0</v>
      </c>
      <c r="J509" s="399">
        <v>0</v>
      </c>
      <c r="K509" s="400">
        <v>0</v>
      </c>
      <c r="L509" s="400">
        <v>0</v>
      </c>
      <c r="M509" s="400">
        <v>0</v>
      </c>
      <c r="N509" s="400">
        <v>0</v>
      </c>
      <c r="O509" s="400">
        <v>0</v>
      </c>
      <c r="P509" s="400">
        <v>0</v>
      </c>
      <c r="Q509" s="400">
        <v>0</v>
      </c>
      <c r="R509" s="401">
        <v>0</v>
      </c>
      <c r="S509" s="402">
        <v>0</v>
      </c>
      <c r="T509" s="401">
        <v>0</v>
      </c>
      <c r="U509" s="402">
        <v>0</v>
      </c>
      <c r="V509" s="403">
        <v>0</v>
      </c>
      <c r="W509" s="402">
        <v>0</v>
      </c>
      <c r="X509" s="404">
        <v>0</v>
      </c>
      <c r="Y509" s="404">
        <v>0</v>
      </c>
      <c r="Z509" s="404">
        <v>0</v>
      </c>
      <c r="AA509" s="404">
        <v>799</v>
      </c>
      <c r="AB509" s="404">
        <v>0</v>
      </c>
      <c r="AC509" s="404">
        <v>0</v>
      </c>
      <c r="AD509" s="404">
        <v>-799</v>
      </c>
    </row>
    <row r="510" spans="1:30" x14ac:dyDescent="0.35">
      <c r="A510" s="396">
        <v>23</v>
      </c>
      <c r="B510" s="396" t="s">
        <v>73</v>
      </c>
      <c r="C510" s="396">
        <v>7</v>
      </c>
      <c r="D510" s="396" t="s">
        <v>13</v>
      </c>
      <c r="E510" s="396" t="s">
        <v>1243</v>
      </c>
      <c r="F510" s="396" t="s">
        <v>1244</v>
      </c>
      <c r="G510" s="396" t="s">
        <v>73</v>
      </c>
      <c r="H510" s="396" t="s">
        <v>13</v>
      </c>
      <c r="I510" s="399">
        <v>1</v>
      </c>
      <c r="J510" s="399">
        <v>4</v>
      </c>
      <c r="K510" s="400">
        <v>33</v>
      </c>
      <c r="L510" s="400">
        <v>2</v>
      </c>
      <c r="M510" s="400">
        <v>0</v>
      </c>
      <c r="N510" s="400">
        <v>40</v>
      </c>
      <c r="O510" s="400">
        <v>0</v>
      </c>
      <c r="P510" s="400">
        <v>2</v>
      </c>
      <c r="Q510" s="400">
        <v>2</v>
      </c>
      <c r="R510" s="401">
        <v>0.05</v>
      </c>
      <c r="S510" s="402">
        <v>9</v>
      </c>
      <c r="T510" s="401">
        <v>0.22500000000000001</v>
      </c>
      <c r="U510" s="402">
        <v>9</v>
      </c>
      <c r="V510" s="403">
        <v>0.22500000000000001</v>
      </c>
      <c r="W510" s="402">
        <v>7</v>
      </c>
      <c r="X510" s="404">
        <v>1252.8</v>
      </c>
      <c r="Y510" s="404">
        <v>2224.73</v>
      </c>
      <c r="Z510" s="404">
        <v>3477.53</v>
      </c>
      <c r="AA510" s="404">
        <v>0</v>
      </c>
      <c r="AB510" s="404">
        <v>0</v>
      </c>
      <c r="AC510" s="404">
        <v>0</v>
      </c>
      <c r="AD510" s="404">
        <v>3478</v>
      </c>
    </row>
    <row r="511" spans="1:30" x14ac:dyDescent="0.35">
      <c r="A511" s="396">
        <v>23</v>
      </c>
      <c r="B511" s="396" t="s">
        <v>73</v>
      </c>
      <c r="C511" s="396">
        <v>8</v>
      </c>
      <c r="D511" s="396" t="s">
        <v>628</v>
      </c>
      <c r="E511" s="396" t="s">
        <v>1245</v>
      </c>
      <c r="F511" s="396" t="s">
        <v>1246</v>
      </c>
      <c r="G511" s="396" t="s">
        <v>73</v>
      </c>
      <c r="H511" s="396" t="s">
        <v>628</v>
      </c>
      <c r="I511" s="399">
        <v>0</v>
      </c>
      <c r="J511" s="399">
        <v>0</v>
      </c>
      <c r="K511" s="400">
        <v>5</v>
      </c>
      <c r="L511" s="400">
        <v>0</v>
      </c>
      <c r="M511" s="400">
        <v>0</v>
      </c>
      <c r="N511" s="400">
        <v>5</v>
      </c>
      <c r="O511" s="400">
        <v>0</v>
      </c>
      <c r="P511" s="400">
        <v>1</v>
      </c>
      <c r="Q511" s="400">
        <v>1</v>
      </c>
      <c r="R511" s="401">
        <v>0.2</v>
      </c>
      <c r="S511" s="402">
        <v>6</v>
      </c>
      <c r="T511" s="401">
        <v>1.2</v>
      </c>
      <c r="U511" s="402">
        <v>6</v>
      </c>
      <c r="V511" s="403">
        <v>1.2</v>
      </c>
      <c r="W511" s="402">
        <v>5</v>
      </c>
      <c r="X511" s="404">
        <v>2699</v>
      </c>
      <c r="Y511" s="404">
        <v>1503.94</v>
      </c>
      <c r="Z511" s="404">
        <v>4202.9399999999996</v>
      </c>
      <c r="AA511" s="404">
        <v>0</v>
      </c>
      <c r="AB511" s="404">
        <v>0</v>
      </c>
      <c r="AC511" s="404">
        <v>0</v>
      </c>
      <c r="AD511" s="404">
        <v>4203</v>
      </c>
    </row>
    <row r="512" spans="1:30" x14ac:dyDescent="0.35">
      <c r="A512" s="396">
        <v>23</v>
      </c>
      <c r="B512" s="396" t="s">
        <v>73</v>
      </c>
      <c r="C512" s="396">
        <v>9</v>
      </c>
      <c r="D512" s="396" t="s">
        <v>160</v>
      </c>
      <c r="E512" s="396" t="s">
        <v>1247</v>
      </c>
      <c r="F512" s="396" t="s">
        <v>1248</v>
      </c>
      <c r="G512" s="396" t="s">
        <v>73</v>
      </c>
      <c r="H512" s="396" t="s">
        <v>160</v>
      </c>
      <c r="I512" s="399">
        <v>0</v>
      </c>
      <c r="J512" s="399">
        <v>0</v>
      </c>
      <c r="K512" s="400">
        <v>49</v>
      </c>
      <c r="L512" s="400">
        <v>2</v>
      </c>
      <c r="M512" s="400">
        <v>0</v>
      </c>
      <c r="N512" s="400">
        <v>51</v>
      </c>
      <c r="O512" s="400">
        <v>4</v>
      </c>
      <c r="P512" s="400">
        <v>4</v>
      </c>
      <c r="Q512" s="400">
        <v>8</v>
      </c>
      <c r="R512" s="401">
        <v>0.15686274509803899</v>
      </c>
      <c r="S512" s="402">
        <v>24</v>
      </c>
      <c r="T512" s="401">
        <v>0.47058823529411797</v>
      </c>
      <c r="U512" s="402">
        <v>24</v>
      </c>
      <c r="V512" s="403">
        <v>0.47058823529411797</v>
      </c>
      <c r="W512" s="402">
        <v>20</v>
      </c>
      <c r="X512" s="404">
        <v>4307.38</v>
      </c>
      <c r="Y512" s="404">
        <v>6390.2</v>
      </c>
      <c r="Z512" s="404">
        <v>10697.58</v>
      </c>
      <c r="AA512" s="404">
        <v>0</v>
      </c>
      <c r="AB512" s="404">
        <v>0</v>
      </c>
      <c r="AC512" s="404">
        <v>0</v>
      </c>
      <c r="AD512" s="404">
        <v>10698</v>
      </c>
    </row>
    <row r="513" spans="1:30" x14ac:dyDescent="0.35">
      <c r="A513" s="396">
        <v>23</v>
      </c>
      <c r="B513" s="396" t="s">
        <v>73</v>
      </c>
      <c r="C513" s="396">
        <v>10</v>
      </c>
      <c r="D513" s="396" t="s">
        <v>202</v>
      </c>
      <c r="E513" s="396" t="s">
        <v>1249</v>
      </c>
      <c r="F513" s="396" t="s">
        <v>1250</v>
      </c>
      <c r="G513" s="396" t="s">
        <v>73</v>
      </c>
      <c r="H513" s="396" t="s">
        <v>202</v>
      </c>
      <c r="I513" s="399">
        <v>0</v>
      </c>
      <c r="J513" s="399">
        <v>0</v>
      </c>
      <c r="K513" s="400">
        <v>144</v>
      </c>
      <c r="L513" s="400">
        <v>5</v>
      </c>
      <c r="M513" s="400">
        <v>0</v>
      </c>
      <c r="N513" s="400">
        <v>149</v>
      </c>
      <c r="O513" s="400">
        <v>3</v>
      </c>
      <c r="P513" s="400">
        <v>2</v>
      </c>
      <c r="Q513" s="400">
        <v>5</v>
      </c>
      <c r="R513" s="401">
        <v>3.35570469798658E-2</v>
      </c>
      <c r="S513" s="402">
        <v>10</v>
      </c>
      <c r="T513" s="401">
        <v>6.7114093959731502E-2</v>
      </c>
      <c r="U513" s="402">
        <v>10</v>
      </c>
      <c r="V513" s="403">
        <v>6.7114093959731502E-2</v>
      </c>
      <c r="W513" s="402">
        <v>5</v>
      </c>
      <c r="X513" s="404">
        <v>-491.91</v>
      </c>
      <c r="Y513" s="404">
        <v>5354.97</v>
      </c>
      <c r="Z513" s="404">
        <v>4863.0600000000004</v>
      </c>
      <c r="AA513" s="404">
        <v>0</v>
      </c>
      <c r="AB513" s="404">
        <v>0</v>
      </c>
      <c r="AC513" s="404">
        <v>0</v>
      </c>
      <c r="AD513" s="404">
        <v>4863</v>
      </c>
    </row>
    <row r="514" spans="1:30" x14ac:dyDescent="0.35">
      <c r="A514" s="396">
        <v>23</v>
      </c>
      <c r="B514" s="396" t="s">
        <v>73</v>
      </c>
      <c r="C514" s="396">
        <v>11</v>
      </c>
      <c r="D514" s="396" t="s">
        <v>153</v>
      </c>
      <c r="E514" s="396" t="s">
        <v>1251</v>
      </c>
      <c r="F514" s="396" t="s">
        <v>1252</v>
      </c>
      <c r="G514" s="396" t="s">
        <v>73</v>
      </c>
      <c r="H514" s="396" t="s">
        <v>153</v>
      </c>
      <c r="I514" s="399">
        <v>107</v>
      </c>
      <c r="J514" s="399">
        <v>80</v>
      </c>
      <c r="K514" s="400">
        <v>89</v>
      </c>
      <c r="L514" s="400">
        <v>160</v>
      </c>
      <c r="M514" s="400">
        <v>0</v>
      </c>
      <c r="N514" s="400">
        <v>436</v>
      </c>
      <c r="O514" s="400">
        <v>59</v>
      </c>
      <c r="P514" s="400">
        <v>40</v>
      </c>
      <c r="Q514" s="400">
        <v>99</v>
      </c>
      <c r="R514" s="401">
        <v>0.22706422018348599</v>
      </c>
      <c r="S514" s="402">
        <v>125</v>
      </c>
      <c r="T514" s="401">
        <v>0.28669724770642202</v>
      </c>
      <c r="U514" s="402">
        <v>123</v>
      </c>
      <c r="V514" s="403">
        <v>0.28211009174311902</v>
      </c>
      <c r="W514" s="402">
        <v>98</v>
      </c>
      <c r="X514" s="404">
        <v>64301.31</v>
      </c>
      <c r="Y514" s="404">
        <v>191926.18</v>
      </c>
      <c r="Z514" s="404">
        <v>256227.49</v>
      </c>
      <c r="AA514" s="404">
        <v>0</v>
      </c>
      <c r="AB514" s="404">
        <v>0</v>
      </c>
      <c r="AC514" s="404">
        <v>0</v>
      </c>
      <c r="AD514" s="404">
        <v>256227</v>
      </c>
    </row>
    <row r="515" spans="1:30" x14ac:dyDescent="0.35">
      <c r="A515" s="396">
        <v>23</v>
      </c>
      <c r="B515" s="396" t="s">
        <v>73</v>
      </c>
      <c r="C515" s="396">
        <v>12</v>
      </c>
      <c r="D515" s="396" t="s">
        <v>144</v>
      </c>
      <c r="E515" s="396" t="s">
        <v>1253</v>
      </c>
      <c r="F515" s="396" t="s">
        <v>1254</v>
      </c>
      <c r="G515" s="396" t="s">
        <v>73</v>
      </c>
      <c r="H515" s="396" t="s">
        <v>144</v>
      </c>
      <c r="I515" s="399">
        <v>23</v>
      </c>
      <c r="J515" s="399">
        <v>1</v>
      </c>
      <c r="K515" s="400">
        <v>1</v>
      </c>
      <c r="L515" s="400">
        <v>0</v>
      </c>
      <c r="M515" s="400">
        <v>1</v>
      </c>
      <c r="N515" s="400">
        <v>26</v>
      </c>
      <c r="O515" s="400">
        <v>5</v>
      </c>
      <c r="P515" s="400">
        <v>2</v>
      </c>
      <c r="Q515" s="400">
        <v>7</v>
      </c>
      <c r="R515" s="401">
        <v>0.269230769230769</v>
      </c>
      <c r="S515" s="402">
        <v>3</v>
      </c>
      <c r="T515" s="401">
        <v>0.115384615384615</v>
      </c>
      <c r="U515" s="402">
        <v>3</v>
      </c>
      <c r="V515" s="403">
        <v>0.115384615384615</v>
      </c>
      <c r="W515" s="402">
        <v>2</v>
      </c>
      <c r="X515" s="404">
        <v>-1136.95</v>
      </c>
      <c r="Y515" s="404">
        <v>4163.45</v>
      </c>
      <c r="Z515" s="404">
        <v>3026.5</v>
      </c>
      <c r="AA515" s="404">
        <v>0</v>
      </c>
      <c r="AB515" s="404">
        <v>0</v>
      </c>
      <c r="AC515" s="404">
        <v>0</v>
      </c>
      <c r="AD515" s="404">
        <v>3026</v>
      </c>
    </row>
    <row r="516" spans="1:30" x14ac:dyDescent="0.35">
      <c r="A516" s="396">
        <v>23</v>
      </c>
      <c r="B516" s="396" t="s">
        <v>73</v>
      </c>
      <c r="C516" s="396">
        <v>13</v>
      </c>
      <c r="D516" s="396" t="s">
        <v>414</v>
      </c>
      <c r="E516" s="396" t="s">
        <v>1255</v>
      </c>
      <c r="F516" s="396" t="s">
        <v>1256</v>
      </c>
      <c r="G516" s="396" t="s">
        <v>73</v>
      </c>
      <c r="H516" s="396" t="s">
        <v>414</v>
      </c>
      <c r="I516" s="399">
        <v>0</v>
      </c>
      <c r="J516" s="399">
        <v>1</v>
      </c>
      <c r="K516" s="400">
        <v>0</v>
      </c>
      <c r="L516" s="400">
        <v>7</v>
      </c>
      <c r="M516" s="400">
        <v>0</v>
      </c>
      <c r="N516" s="400">
        <v>8</v>
      </c>
      <c r="O516" s="400">
        <v>0</v>
      </c>
      <c r="P516" s="400">
        <v>0</v>
      </c>
      <c r="Q516" s="400">
        <v>0</v>
      </c>
      <c r="R516" s="401">
        <v>0</v>
      </c>
      <c r="S516" s="402">
        <v>0</v>
      </c>
      <c r="T516" s="401">
        <v>0</v>
      </c>
      <c r="U516" s="402">
        <v>0</v>
      </c>
      <c r="V516" s="403">
        <v>0</v>
      </c>
      <c r="W516" s="402">
        <v>0</v>
      </c>
      <c r="X516" s="404">
        <v>0</v>
      </c>
      <c r="Y516" s="404">
        <v>0</v>
      </c>
      <c r="Z516" s="404">
        <v>0</v>
      </c>
      <c r="AA516" s="404">
        <v>0</v>
      </c>
      <c r="AB516" s="404">
        <v>0</v>
      </c>
      <c r="AC516" s="404">
        <v>0</v>
      </c>
      <c r="AD516" s="404">
        <v>0</v>
      </c>
    </row>
    <row r="517" spans="1:30" x14ac:dyDescent="0.35">
      <c r="A517" s="396">
        <v>23</v>
      </c>
      <c r="B517" s="396" t="s">
        <v>73</v>
      </c>
      <c r="C517" s="396">
        <v>14</v>
      </c>
      <c r="D517" s="396" t="s">
        <v>427</v>
      </c>
      <c r="E517" s="396" t="s">
        <v>1257</v>
      </c>
      <c r="F517" s="396" t="s">
        <v>1258</v>
      </c>
      <c r="G517" s="396" t="s">
        <v>73</v>
      </c>
      <c r="H517" s="396" t="s">
        <v>427</v>
      </c>
      <c r="I517" s="399">
        <v>11</v>
      </c>
      <c r="J517" s="399">
        <v>2</v>
      </c>
      <c r="K517" s="400">
        <v>26</v>
      </c>
      <c r="L517" s="400">
        <v>41</v>
      </c>
      <c r="M517" s="400">
        <v>0</v>
      </c>
      <c r="N517" s="400">
        <v>80</v>
      </c>
      <c r="O517" s="400">
        <v>12</v>
      </c>
      <c r="P517" s="400">
        <v>7</v>
      </c>
      <c r="Q517" s="400">
        <v>19</v>
      </c>
      <c r="R517" s="401">
        <v>0.23749999999999999</v>
      </c>
      <c r="S517" s="402">
        <v>18</v>
      </c>
      <c r="T517" s="401">
        <v>0.22500000000000001</v>
      </c>
      <c r="U517" s="402">
        <v>18</v>
      </c>
      <c r="V517" s="403">
        <v>0.22500000000000001</v>
      </c>
      <c r="W517" s="402">
        <v>12</v>
      </c>
      <c r="X517" s="404">
        <v>5129.62</v>
      </c>
      <c r="Y517" s="404">
        <v>33180.79</v>
      </c>
      <c r="Z517" s="404">
        <v>38310.410000000003</v>
      </c>
      <c r="AA517" s="404">
        <v>0</v>
      </c>
      <c r="AB517" s="404">
        <v>0</v>
      </c>
      <c r="AC517" s="404">
        <v>0</v>
      </c>
      <c r="AD517" s="404">
        <v>38310</v>
      </c>
    </row>
    <row r="518" spans="1:30" x14ac:dyDescent="0.35">
      <c r="A518" s="396">
        <v>23</v>
      </c>
      <c r="B518" s="396" t="s">
        <v>73</v>
      </c>
      <c r="C518" s="396">
        <v>15</v>
      </c>
      <c r="D518" s="396" t="s">
        <v>580</v>
      </c>
      <c r="E518" s="396" t="s">
        <v>1259</v>
      </c>
      <c r="F518" s="396" t="s">
        <v>1260</v>
      </c>
      <c r="G518" s="396" t="s">
        <v>73</v>
      </c>
      <c r="H518" s="396" t="s">
        <v>580</v>
      </c>
      <c r="I518" s="399">
        <v>34</v>
      </c>
      <c r="J518" s="399">
        <v>0</v>
      </c>
      <c r="K518" s="400">
        <v>0</v>
      </c>
      <c r="L518" s="400">
        <v>0</v>
      </c>
      <c r="M518" s="400">
        <v>0</v>
      </c>
      <c r="N518" s="400">
        <v>34</v>
      </c>
      <c r="O518" s="400">
        <v>9</v>
      </c>
      <c r="P518" s="400">
        <v>3</v>
      </c>
      <c r="Q518" s="400">
        <v>12</v>
      </c>
      <c r="R518" s="401">
        <v>0.35294117647058798</v>
      </c>
      <c r="S518" s="402">
        <v>5</v>
      </c>
      <c r="T518" s="401">
        <v>0.14705882352941199</v>
      </c>
      <c r="U518" s="402">
        <v>6</v>
      </c>
      <c r="V518" s="403">
        <v>0.17647058823529399</v>
      </c>
      <c r="W518" s="402">
        <v>5</v>
      </c>
      <c r="X518" s="404">
        <v>9179.31</v>
      </c>
      <c r="Y518" s="404">
        <v>16131.95</v>
      </c>
      <c r="Z518" s="404">
        <v>25311.26</v>
      </c>
      <c r="AA518" s="404">
        <v>0</v>
      </c>
      <c r="AB518" s="404">
        <v>0</v>
      </c>
      <c r="AC518" s="404">
        <v>0</v>
      </c>
      <c r="AD518" s="404">
        <v>25311</v>
      </c>
    </row>
    <row r="519" spans="1:30" x14ac:dyDescent="0.35">
      <c r="A519" s="396">
        <v>23</v>
      </c>
      <c r="B519" s="396" t="s">
        <v>73</v>
      </c>
      <c r="C519" s="396">
        <v>16</v>
      </c>
      <c r="D519" s="396" t="s">
        <v>171</v>
      </c>
      <c r="E519" s="396" t="s">
        <v>1261</v>
      </c>
      <c r="F519" s="396" t="s">
        <v>1262</v>
      </c>
      <c r="G519" s="396" t="s">
        <v>73</v>
      </c>
      <c r="H519" s="396" t="s">
        <v>171</v>
      </c>
      <c r="I519" s="399">
        <v>1</v>
      </c>
      <c r="J519" s="399">
        <v>0</v>
      </c>
      <c r="K519" s="400">
        <v>57</v>
      </c>
      <c r="L519" s="400">
        <v>1</v>
      </c>
      <c r="M519" s="400">
        <v>0</v>
      </c>
      <c r="N519" s="400">
        <v>59</v>
      </c>
      <c r="O519" s="400">
        <v>0</v>
      </c>
      <c r="P519" s="400">
        <v>2</v>
      </c>
      <c r="Q519" s="400">
        <v>2</v>
      </c>
      <c r="R519" s="401">
        <v>3.3898305084745797E-2</v>
      </c>
      <c r="S519" s="402">
        <v>9</v>
      </c>
      <c r="T519" s="401">
        <v>0.152542372881356</v>
      </c>
      <c r="U519" s="402">
        <v>9</v>
      </c>
      <c r="V519" s="403">
        <v>0.152542372881356</v>
      </c>
      <c r="W519" s="402">
        <v>7</v>
      </c>
      <c r="X519" s="404">
        <v>696.2</v>
      </c>
      <c r="Y519" s="404">
        <v>9702.82</v>
      </c>
      <c r="Z519" s="404">
        <v>10399.02</v>
      </c>
      <c r="AA519" s="404">
        <v>3000</v>
      </c>
      <c r="AB519" s="404">
        <v>51</v>
      </c>
      <c r="AC519" s="404">
        <v>1500</v>
      </c>
      <c r="AD519" s="404">
        <v>7399</v>
      </c>
    </row>
    <row r="520" spans="1:30" x14ac:dyDescent="0.35">
      <c r="A520" s="396">
        <v>23</v>
      </c>
      <c r="B520" s="396" t="s">
        <v>73</v>
      </c>
      <c r="C520" s="396">
        <v>17</v>
      </c>
      <c r="D520" s="396" t="s">
        <v>518</v>
      </c>
      <c r="E520" s="396" t="s">
        <v>1263</v>
      </c>
      <c r="F520" s="396" t="s">
        <v>1264</v>
      </c>
      <c r="G520" s="396" t="s">
        <v>73</v>
      </c>
      <c r="H520" s="396" t="s">
        <v>518</v>
      </c>
      <c r="I520" s="399">
        <v>0</v>
      </c>
      <c r="J520" s="399">
        <v>0</v>
      </c>
      <c r="K520" s="400">
        <v>0</v>
      </c>
      <c r="L520" s="400">
        <v>6</v>
      </c>
      <c r="M520" s="400">
        <v>0</v>
      </c>
      <c r="N520" s="400">
        <v>6</v>
      </c>
      <c r="O520" s="400">
        <v>0</v>
      </c>
      <c r="P520" s="400">
        <v>0</v>
      </c>
      <c r="Q520" s="400">
        <v>0</v>
      </c>
      <c r="R520" s="401">
        <v>0</v>
      </c>
      <c r="S520" s="402">
        <v>0</v>
      </c>
      <c r="T520" s="401">
        <v>0</v>
      </c>
      <c r="U520" s="402">
        <v>0</v>
      </c>
      <c r="V520" s="403">
        <v>0</v>
      </c>
      <c r="W520" s="402">
        <v>0</v>
      </c>
      <c r="X520" s="404">
        <v>0</v>
      </c>
      <c r="Y520" s="404">
        <v>0</v>
      </c>
      <c r="Z520" s="404">
        <v>0</v>
      </c>
      <c r="AA520" s="404">
        <v>0</v>
      </c>
      <c r="AB520" s="404">
        <v>0</v>
      </c>
      <c r="AC520" s="404">
        <v>0</v>
      </c>
      <c r="AD520" s="404">
        <v>0</v>
      </c>
    </row>
    <row r="521" spans="1:30" x14ac:dyDescent="0.35">
      <c r="A521" s="396">
        <v>23</v>
      </c>
      <c r="B521" s="396" t="s">
        <v>73</v>
      </c>
      <c r="C521" s="396">
        <v>18</v>
      </c>
      <c r="D521" s="396" t="s">
        <v>261</v>
      </c>
      <c r="E521" s="396" t="s">
        <v>1265</v>
      </c>
      <c r="F521" s="396" t="s">
        <v>1266</v>
      </c>
      <c r="G521" s="396" t="s">
        <v>73</v>
      </c>
      <c r="H521" s="396" t="s">
        <v>261</v>
      </c>
      <c r="I521" s="399">
        <v>7</v>
      </c>
      <c r="J521" s="399">
        <v>55</v>
      </c>
      <c r="K521" s="400">
        <v>0</v>
      </c>
      <c r="L521" s="400">
        <v>26</v>
      </c>
      <c r="M521" s="400">
        <v>1</v>
      </c>
      <c r="N521" s="400">
        <v>89</v>
      </c>
      <c r="O521" s="400">
        <v>5</v>
      </c>
      <c r="P521" s="400">
        <v>5</v>
      </c>
      <c r="Q521" s="400">
        <v>10</v>
      </c>
      <c r="R521" s="401">
        <v>0.112359550561798</v>
      </c>
      <c r="S521" s="402">
        <v>16</v>
      </c>
      <c r="T521" s="401">
        <v>0.17977528089887601</v>
      </c>
      <c r="U521" s="402">
        <v>16</v>
      </c>
      <c r="V521" s="403">
        <v>0.17977528089887601</v>
      </c>
      <c r="W521" s="402">
        <v>9</v>
      </c>
      <c r="X521" s="404">
        <v>-4854.3900000000003</v>
      </c>
      <c r="Y521" s="404">
        <v>13171.83</v>
      </c>
      <c r="Z521" s="404">
        <v>8317.44</v>
      </c>
      <c r="AA521" s="404">
        <v>0</v>
      </c>
      <c r="AB521" s="404">
        <v>0</v>
      </c>
      <c r="AC521" s="404">
        <v>0</v>
      </c>
      <c r="AD521" s="404">
        <v>8317</v>
      </c>
    </row>
    <row r="522" spans="1:30" x14ac:dyDescent="0.35">
      <c r="A522" s="396">
        <v>23</v>
      </c>
      <c r="B522" s="396" t="s">
        <v>73</v>
      </c>
      <c r="C522" s="396">
        <v>19</v>
      </c>
      <c r="D522" s="396" t="s">
        <v>147</v>
      </c>
      <c r="E522" s="396" t="s">
        <v>1267</v>
      </c>
      <c r="F522" s="396" t="s">
        <v>1268</v>
      </c>
      <c r="G522" s="396" t="s">
        <v>73</v>
      </c>
      <c r="H522" s="396" t="s">
        <v>147</v>
      </c>
      <c r="I522" s="399">
        <v>1</v>
      </c>
      <c r="J522" s="399">
        <v>1</v>
      </c>
      <c r="K522" s="400">
        <v>1</v>
      </c>
      <c r="L522" s="400">
        <v>199</v>
      </c>
      <c r="M522" s="400">
        <v>0</v>
      </c>
      <c r="N522" s="400">
        <v>202</v>
      </c>
      <c r="O522" s="400">
        <v>3</v>
      </c>
      <c r="P522" s="400">
        <v>0</v>
      </c>
      <c r="Q522" s="400">
        <v>3</v>
      </c>
      <c r="R522" s="401">
        <v>1.4851485148514899E-2</v>
      </c>
      <c r="S522" s="402">
        <v>18</v>
      </c>
      <c r="T522" s="401">
        <v>8.9108910891089105E-2</v>
      </c>
      <c r="U522" s="402">
        <v>18</v>
      </c>
      <c r="V522" s="403">
        <v>8.9108910891089105E-2</v>
      </c>
      <c r="W522" s="402">
        <v>10</v>
      </c>
      <c r="X522" s="404">
        <v>3028.42</v>
      </c>
      <c r="Y522" s="404">
        <v>5542</v>
      </c>
      <c r="Z522" s="404">
        <v>8570.42</v>
      </c>
      <c r="AA522" s="404">
        <v>0</v>
      </c>
      <c r="AB522" s="404">
        <v>0</v>
      </c>
      <c r="AC522" s="404">
        <v>0</v>
      </c>
      <c r="AD522" s="404">
        <v>8570</v>
      </c>
    </row>
    <row r="523" spans="1:30" x14ac:dyDescent="0.35">
      <c r="A523" s="396">
        <v>23</v>
      </c>
      <c r="B523" s="396" t="s">
        <v>73</v>
      </c>
      <c r="C523" s="396">
        <v>20</v>
      </c>
      <c r="D523" s="396" t="s">
        <v>760</v>
      </c>
      <c r="E523" s="396" t="s">
        <v>1269</v>
      </c>
      <c r="F523" s="396" t="s">
        <v>1270</v>
      </c>
      <c r="G523" s="396" t="s">
        <v>73</v>
      </c>
      <c r="H523" s="396" t="s">
        <v>760</v>
      </c>
      <c r="I523" s="399">
        <v>0</v>
      </c>
      <c r="J523" s="399">
        <v>0</v>
      </c>
      <c r="K523" s="400">
        <v>0</v>
      </c>
      <c r="L523" s="400">
        <v>0</v>
      </c>
      <c r="M523" s="400">
        <v>0</v>
      </c>
      <c r="N523" s="400">
        <v>0</v>
      </c>
      <c r="O523" s="400">
        <v>0</v>
      </c>
      <c r="P523" s="400">
        <v>0</v>
      </c>
      <c r="Q523" s="400">
        <v>0</v>
      </c>
      <c r="R523" s="401">
        <v>0</v>
      </c>
      <c r="S523" s="402">
        <v>0</v>
      </c>
      <c r="T523" s="401">
        <v>0</v>
      </c>
      <c r="U523" s="402">
        <v>0</v>
      </c>
      <c r="V523" s="403">
        <v>0</v>
      </c>
      <c r="W523" s="402">
        <v>0</v>
      </c>
      <c r="X523" s="404">
        <v>0</v>
      </c>
      <c r="Y523" s="404">
        <v>0</v>
      </c>
      <c r="Z523" s="404">
        <v>0</v>
      </c>
      <c r="AA523" s="404">
        <v>3325</v>
      </c>
      <c r="AB523" s="404">
        <v>0</v>
      </c>
      <c r="AC523" s="404">
        <v>0</v>
      </c>
      <c r="AD523" s="404">
        <v>-3325</v>
      </c>
    </row>
    <row r="524" spans="1:30" x14ac:dyDescent="0.35">
      <c r="A524" s="396">
        <v>23</v>
      </c>
      <c r="B524" s="396" t="s">
        <v>73</v>
      </c>
      <c r="C524" s="396">
        <v>21</v>
      </c>
      <c r="D524" s="396" t="s">
        <v>244</v>
      </c>
      <c r="E524" s="396" t="s">
        <v>1271</v>
      </c>
      <c r="F524" s="396" t="s">
        <v>1272</v>
      </c>
      <c r="G524" s="396" t="s">
        <v>73</v>
      </c>
      <c r="H524" s="396" t="s">
        <v>244</v>
      </c>
      <c r="I524" s="399">
        <v>1</v>
      </c>
      <c r="J524" s="399">
        <v>0</v>
      </c>
      <c r="K524" s="400">
        <v>24</v>
      </c>
      <c r="L524" s="400">
        <v>69</v>
      </c>
      <c r="M524" s="400">
        <v>0</v>
      </c>
      <c r="N524" s="400">
        <v>94</v>
      </c>
      <c r="O524" s="400">
        <v>3</v>
      </c>
      <c r="P524" s="400">
        <v>0</v>
      </c>
      <c r="Q524" s="400">
        <v>3</v>
      </c>
      <c r="R524" s="401">
        <v>3.1914893617021302E-2</v>
      </c>
      <c r="S524" s="402">
        <v>15</v>
      </c>
      <c r="T524" s="401">
        <v>0.159574468085106</v>
      </c>
      <c r="U524" s="402">
        <v>15</v>
      </c>
      <c r="V524" s="403">
        <v>0.159574468085106</v>
      </c>
      <c r="W524" s="402">
        <v>8</v>
      </c>
      <c r="X524" s="404">
        <v>2746.14</v>
      </c>
      <c r="Y524" s="404">
        <v>8400.67</v>
      </c>
      <c r="Z524" s="404">
        <v>11146.81</v>
      </c>
      <c r="AA524" s="404">
        <v>0</v>
      </c>
      <c r="AB524" s="404">
        <v>0</v>
      </c>
      <c r="AC524" s="404">
        <v>0</v>
      </c>
      <c r="AD524" s="404">
        <v>11147</v>
      </c>
    </row>
    <row r="525" spans="1:30" x14ac:dyDescent="0.35">
      <c r="A525" s="396">
        <v>23</v>
      </c>
      <c r="B525" s="396" t="s">
        <v>73</v>
      </c>
      <c r="C525" s="396">
        <v>22</v>
      </c>
      <c r="D525" s="396" t="s">
        <v>168</v>
      </c>
      <c r="E525" s="396" t="s">
        <v>1273</v>
      </c>
      <c r="F525" s="396" t="s">
        <v>1274</v>
      </c>
      <c r="G525" s="396" t="s">
        <v>73</v>
      </c>
      <c r="H525" s="396" t="s">
        <v>168</v>
      </c>
      <c r="I525" s="399">
        <v>6</v>
      </c>
      <c r="J525" s="399">
        <v>4</v>
      </c>
      <c r="K525" s="400">
        <v>5</v>
      </c>
      <c r="L525" s="400">
        <v>14</v>
      </c>
      <c r="M525" s="400">
        <v>0</v>
      </c>
      <c r="N525" s="400">
        <v>29</v>
      </c>
      <c r="O525" s="400">
        <v>1</v>
      </c>
      <c r="P525" s="400">
        <v>2</v>
      </c>
      <c r="Q525" s="400">
        <v>3</v>
      </c>
      <c r="R525" s="401">
        <v>0.10344827586206901</v>
      </c>
      <c r="S525" s="402">
        <v>8</v>
      </c>
      <c r="T525" s="401">
        <v>0.27586206896551702</v>
      </c>
      <c r="U525" s="402">
        <v>7</v>
      </c>
      <c r="V525" s="403">
        <v>0.24137931034482801</v>
      </c>
      <c r="W525" s="402">
        <v>6</v>
      </c>
      <c r="X525" s="404">
        <v>3714.19</v>
      </c>
      <c r="Y525" s="404">
        <v>7264</v>
      </c>
      <c r="Z525" s="404">
        <v>10978.19</v>
      </c>
      <c r="AA525" s="404">
        <v>0</v>
      </c>
      <c r="AB525" s="404">
        <v>0</v>
      </c>
      <c r="AC525" s="404">
        <v>0</v>
      </c>
      <c r="AD525" s="404">
        <v>10978</v>
      </c>
    </row>
    <row r="526" spans="1:30" x14ac:dyDescent="0.35">
      <c r="A526" s="396">
        <v>23</v>
      </c>
      <c r="B526" s="396" t="s">
        <v>73</v>
      </c>
      <c r="C526" s="396">
        <v>23</v>
      </c>
      <c r="D526" s="396" t="s">
        <v>527</v>
      </c>
      <c r="E526" s="396" t="s">
        <v>1275</v>
      </c>
      <c r="F526" s="396" t="s">
        <v>1276</v>
      </c>
      <c r="G526" s="396" t="s">
        <v>73</v>
      </c>
      <c r="H526" s="396" t="s">
        <v>527</v>
      </c>
      <c r="I526" s="399">
        <v>0</v>
      </c>
      <c r="J526" s="399">
        <v>0</v>
      </c>
      <c r="K526" s="400">
        <v>0</v>
      </c>
      <c r="L526" s="400">
        <v>0</v>
      </c>
      <c r="M526" s="400">
        <v>0</v>
      </c>
      <c r="N526" s="400">
        <v>0</v>
      </c>
      <c r="O526" s="400">
        <v>0</v>
      </c>
      <c r="P526" s="400">
        <v>0</v>
      </c>
      <c r="Q526" s="400">
        <v>0</v>
      </c>
      <c r="R526" s="401">
        <v>0</v>
      </c>
      <c r="S526" s="402">
        <v>5</v>
      </c>
      <c r="T526" s="401">
        <v>0</v>
      </c>
      <c r="U526" s="402">
        <v>5</v>
      </c>
      <c r="V526" s="403">
        <v>0</v>
      </c>
      <c r="W526" s="402">
        <v>3</v>
      </c>
      <c r="X526" s="404">
        <v>0</v>
      </c>
      <c r="Y526" s="404">
        <v>0</v>
      </c>
      <c r="Z526" s="404">
        <v>0</v>
      </c>
      <c r="AA526" s="404">
        <v>0</v>
      </c>
      <c r="AB526" s="404">
        <v>0</v>
      </c>
      <c r="AC526" s="404">
        <v>0</v>
      </c>
      <c r="AD526" s="404">
        <v>0</v>
      </c>
    </row>
    <row r="527" spans="1:30" x14ac:dyDescent="0.35">
      <c r="A527" s="396">
        <v>23</v>
      </c>
      <c r="B527" s="396" t="s">
        <v>73</v>
      </c>
      <c r="C527" s="396">
        <v>24</v>
      </c>
      <c r="D527" s="396" t="s">
        <v>600</v>
      </c>
      <c r="E527" s="396" t="s">
        <v>1277</v>
      </c>
      <c r="F527" s="396" t="s">
        <v>1278</v>
      </c>
      <c r="G527" s="396" t="s">
        <v>73</v>
      </c>
      <c r="H527" s="396" t="s">
        <v>600</v>
      </c>
      <c r="I527" s="399">
        <v>0</v>
      </c>
      <c r="J527" s="399">
        <v>0</v>
      </c>
      <c r="K527" s="400">
        <v>0</v>
      </c>
      <c r="L527" s="400">
        <v>0</v>
      </c>
      <c r="M527" s="400">
        <v>179</v>
      </c>
      <c r="N527" s="400">
        <v>179</v>
      </c>
      <c r="O527" s="400">
        <v>1</v>
      </c>
      <c r="P527" s="400">
        <v>0</v>
      </c>
      <c r="Q527" s="400">
        <v>1</v>
      </c>
      <c r="R527" s="401">
        <v>5.5865921787709499E-3</v>
      </c>
      <c r="S527" s="402">
        <v>3</v>
      </c>
      <c r="T527" s="401">
        <v>1.67597765363128E-2</v>
      </c>
      <c r="U527" s="402">
        <v>3</v>
      </c>
      <c r="V527" s="403">
        <v>1.67597765363128E-2</v>
      </c>
      <c r="W527" s="402">
        <v>1</v>
      </c>
      <c r="X527" s="404">
        <v>-79.680000000000007</v>
      </c>
      <c r="Y527" s="404">
        <v>3868</v>
      </c>
      <c r="Z527" s="404">
        <v>3788.32</v>
      </c>
      <c r="AA527" s="404">
        <v>0</v>
      </c>
      <c r="AB527" s="404">
        <v>0</v>
      </c>
      <c r="AC527" s="404">
        <v>0</v>
      </c>
      <c r="AD527" s="404">
        <v>3788</v>
      </c>
    </row>
    <row r="528" spans="1:30" x14ac:dyDescent="0.35">
      <c r="A528" s="396">
        <v>23</v>
      </c>
      <c r="B528" s="396" t="s">
        <v>73</v>
      </c>
      <c r="C528" s="396">
        <v>25</v>
      </c>
      <c r="D528" s="396" t="s">
        <v>138</v>
      </c>
      <c r="E528" s="396" t="s">
        <v>1279</v>
      </c>
      <c r="F528" s="396" t="s">
        <v>1280</v>
      </c>
      <c r="G528" s="396" t="s">
        <v>73</v>
      </c>
      <c r="H528" s="396" t="s">
        <v>138</v>
      </c>
      <c r="I528" s="399">
        <v>14</v>
      </c>
      <c r="J528" s="399">
        <v>1</v>
      </c>
      <c r="K528" s="400">
        <v>0</v>
      </c>
      <c r="L528" s="400">
        <v>2</v>
      </c>
      <c r="M528" s="400">
        <v>115</v>
      </c>
      <c r="N528" s="400">
        <v>132</v>
      </c>
      <c r="O528" s="400">
        <v>21</v>
      </c>
      <c r="P528" s="400">
        <v>8</v>
      </c>
      <c r="Q528" s="400">
        <v>29</v>
      </c>
      <c r="R528" s="401">
        <v>0.21969696969697</v>
      </c>
      <c r="S528" s="402">
        <v>43</v>
      </c>
      <c r="T528" s="401">
        <v>0.32575757575757602</v>
      </c>
      <c r="U528" s="402">
        <v>42</v>
      </c>
      <c r="V528" s="403">
        <v>0.31818181818181801</v>
      </c>
      <c r="W528" s="402">
        <v>32</v>
      </c>
      <c r="X528" s="404">
        <v>3853.03</v>
      </c>
      <c r="Y528" s="404">
        <v>44350.09</v>
      </c>
      <c r="Z528" s="404">
        <v>48203.12</v>
      </c>
      <c r="AA528" s="404">
        <v>0</v>
      </c>
      <c r="AB528" s="404">
        <v>0</v>
      </c>
      <c r="AC528" s="404">
        <v>0</v>
      </c>
      <c r="AD528" s="404">
        <v>48203</v>
      </c>
    </row>
    <row r="529" spans="1:30" x14ac:dyDescent="0.35">
      <c r="A529" s="396">
        <v>23</v>
      </c>
      <c r="B529" s="396" t="s">
        <v>73</v>
      </c>
      <c r="C529" s="396">
        <v>26</v>
      </c>
      <c r="D529" s="396" t="s">
        <v>532</v>
      </c>
      <c r="E529" s="396" t="s">
        <v>1281</v>
      </c>
      <c r="F529" s="396" t="s">
        <v>1282</v>
      </c>
      <c r="G529" s="396" t="s">
        <v>73</v>
      </c>
      <c r="H529" s="396" t="s">
        <v>532</v>
      </c>
      <c r="I529" s="399">
        <v>149</v>
      </c>
      <c r="J529" s="399">
        <v>3</v>
      </c>
      <c r="K529" s="400">
        <v>0</v>
      </c>
      <c r="L529" s="400">
        <v>2</v>
      </c>
      <c r="M529" s="400">
        <v>3</v>
      </c>
      <c r="N529" s="400">
        <v>157</v>
      </c>
      <c r="O529" s="400">
        <v>0</v>
      </c>
      <c r="P529" s="400">
        <v>0</v>
      </c>
      <c r="Q529" s="400">
        <v>0</v>
      </c>
      <c r="R529" s="401">
        <v>0</v>
      </c>
      <c r="S529" s="402">
        <v>14</v>
      </c>
      <c r="T529" s="401">
        <v>8.9171974522293002E-2</v>
      </c>
      <c r="U529" s="402">
        <v>14</v>
      </c>
      <c r="V529" s="403">
        <v>8.9171974522293002E-2</v>
      </c>
      <c r="W529" s="402">
        <v>3</v>
      </c>
      <c r="X529" s="404">
        <v>0</v>
      </c>
      <c r="Y529" s="404">
        <v>0</v>
      </c>
      <c r="Z529" s="404">
        <v>0</v>
      </c>
      <c r="AA529" s="404">
        <v>0</v>
      </c>
      <c r="AB529" s="404">
        <v>0</v>
      </c>
      <c r="AC529" s="404">
        <v>0</v>
      </c>
      <c r="AD529" s="404">
        <v>0</v>
      </c>
    </row>
    <row r="530" spans="1:30" x14ac:dyDescent="0.35">
      <c r="A530" s="396">
        <v>23</v>
      </c>
      <c r="B530" s="396" t="s">
        <v>73</v>
      </c>
      <c r="C530" s="396">
        <v>27</v>
      </c>
      <c r="D530" s="396" t="s">
        <v>607</v>
      </c>
      <c r="E530" s="396" t="s">
        <v>1283</v>
      </c>
      <c r="F530" s="396" t="s">
        <v>1284</v>
      </c>
      <c r="G530" s="396" t="s">
        <v>73</v>
      </c>
      <c r="H530" s="396" t="s">
        <v>607</v>
      </c>
      <c r="I530" s="399">
        <v>0</v>
      </c>
      <c r="J530" s="399">
        <v>0</v>
      </c>
      <c r="K530" s="400">
        <v>0</v>
      </c>
      <c r="L530" s="400">
        <v>7</v>
      </c>
      <c r="M530" s="400">
        <v>0</v>
      </c>
      <c r="N530" s="400">
        <v>7</v>
      </c>
      <c r="O530" s="400">
        <v>0</v>
      </c>
      <c r="P530" s="400">
        <v>0</v>
      </c>
      <c r="Q530" s="400">
        <v>0</v>
      </c>
      <c r="R530" s="401">
        <v>0</v>
      </c>
      <c r="S530" s="402">
        <v>4</v>
      </c>
      <c r="T530" s="401">
        <v>0.57142857142857095</v>
      </c>
      <c r="U530" s="402">
        <v>4</v>
      </c>
      <c r="V530" s="403">
        <v>0.57142857142857095</v>
      </c>
      <c r="W530" s="402">
        <v>3</v>
      </c>
      <c r="X530" s="404">
        <v>0</v>
      </c>
      <c r="Y530" s="404">
        <v>0</v>
      </c>
      <c r="Z530" s="404">
        <v>0</v>
      </c>
      <c r="AA530" s="404">
        <v>0</v>
      </c>
      <c r="AB530" s="404">
        <v>0</v>
      </c>
      <c r="AC530" s="404">
        <v>0</v>
      </c>
      <c r="AD530" s="404">
        <v>0</v>
      </c>
    </row>
    <row r="531" spans="1:30" x14ac:dyDescent="0.35">
      <c r="A531" s="396">
        <v>24</v>
      </c>
      <c r="B531" s="396" t="s">
        <v>85</v>
      </c>
      <c r="C531" s="396">
        <v>1</v>
      </c>
      <c r="D531" s="396" t="s">
        <v>940</v>
      </c>
      <c r="E531" s="396" t="s">
        <v>1285</v>
      </c>
      <c r="F531" s="396" t="s">
        <v>1286</v>
      </c>
      <c r="G531" s="396" t="s">
        <v>85</v>
      </c>
      <c r="H531" s="396" t="s">
        <v>940</v>
      </c>
      <c r="I531" s="399">
        <v>0</v>
      </c>
      <c r="J531" s="399">
        <v>0</v>
      </c>
      <c r="K531" s="400">
        <v>0</v>
      </c>
      <c r="L531" s="400">
        <v>0</v>
      </c>
      <c r="M531" s="400">
        <v>0</v>
      </c>
      <c r="N531" s="400">
        <v>0</v>
      </c>
      <c r="O531" s="400">
        <v>0</v>
      </c>
      <c r="P531" s="400">
        <v>0</v>
      </c>
      <c r="Q531" s="400">
        <v>0</v>
      </c>
      <c r="R531" s="401">
        <v>0</v>
      </c>
      <c r="S531" s="402">
        <v>0</v>
      </c>
      <c r="T531" s="401">
        <v>0</v>
      </c>
      <c r="U531" s="402">
        <v>0</v>
      </c>
      <c r="V531" s="403">
        <v>0</v>
      </c>
      <c r="W531" s="402">
        <v>0</v>
      </c>
      <c r="X531" s="404">
        <v>0</v>
      </c>
      <c r="Y531" s="404">
        <v>0</v>
      </c>
      <c r="Z531" s="404">
        <v>0</v>
      </c>
      <c r="AA531" s="404">
        <v>650</v>
      </c>
      <c r="AB531" s="404">
        <v>0</v>
      </c>
      <c r="AC531" s="404">
        <v>0</v>
      </c>
      <c r="AD531" s="404">
        <v>-650</v>
      </c>
    </row>
    <row r="532" spans="1:30" x14ac:dyDescent="0.35">
      <c r="A532" s="396">
        <v>24</v>
      </c>
      <c r="B532" s="396" t="s">
        <v>85</v>
      </c>
      <c r="C532" s="396">
        <v>2</v>
      </c>
      <c r="D532" s="396" t="s">
        <v>10</v>
      </c>
      <c r="E532" s="396" t="s">
        <v>1287</v>
      </c>
      <c r="F532" s="396" t="s">
        <v>1288</v>
      </c>
      <c r="G532" s="396" t="s">
        <v>85</v>
      </c>
      <c r="H532" s="396" t="s">
        <v>10</v>
      </c>
      <c r="I532" s="399">
        <v>0</v>
      </c>
      <c r="J532" s="399">
        <v>2</v>
      </c>
      <c r="K532" s="400">
        <v>14</v>
      </c>
      <c r="L532" s="400">
        <v>4</v>
      </c>
      <c r="M532" s="400">
        <v>0</v>
      </c>
      <c r="N532" s="400">
        <v>20</v>
      </c>
      <c r="O532" s="400">
        <v>0</v>
      </c>
      <c r="P532" s="400">
        <v>0</v>
      </c>
      <c r="Q532" s="400">
        <v>0</v>
      </c>
      <c r="R532" s="401">
        <v>0</v>
      </c>
      <c r="S532" s="402">
        <v>0</v>
      </c>
      <c r="T532" s="401">
        <v>0</v>
      </c>
      <c r="U532" s="402">
        <v>0</v>
      </c>
      <c r="V532" s="403">
        <v>0</v>
      </c>
      <c r="W532" s="402">
        <v>0</v>
      </c>
      <c r="X532" s="404">
        <v>0</v>
      </c>
      <c r="Y532" s="404">
        <v>0</v>
      </c>
      <c r="Z532" s="404">
        <v>0</v>
      </c>
      <c r="AA532" s="404">
        <v>0</v>
      </c>
      <c r="AB532" s="404">
        <v>0</v>
      </c>
      <c r="AC532" s="404">
        <v>0</v>
      </c>
      <c r="AD532" s="404">
        <v>0</v>
      </c>
    </row>
    <row r="533" spans="1:30" x14ac:dyDescent="0.35">
      <c r="A533" s="396">
        <v>24</v>
      </c>
      <c r="B533" s="396" t="s">
        <v>85</v>
      </c>
      <c r="C533" s="396">
        <v>3</v>
      </c>
      <c r="D533" s="396" t="s">
        <v>11</v>
      </c>
      <c r="E533" s="396" t="s">
        <v>1289</v>
      </c>
      <c r="F533" s="396" t="s">
        <v>1290</v>
      </c>
      <c r="G533" s="396" t="s">
        <v>85</v>
      </c>
      <c r="H533" s="396" t="s">
        <v>11</v>
      </c>
      <c r="I533" s="399">
        <v>0</v>
      </c>
      <c r="J533" s="399">
        <v>1</v>
      </c>
      <c r="K533" s="400">
        <v>18</v>
      </c>
      <c r="L533" s="400">
        <v>31</v>
      </c>
      <c r="M533" s="400">
        <v>0</v>
      </c>
      <c r="N533" s="400">
        <v>50</v>
      </c>
      <c r="O533" s="400">
        <v>0</v>
      </c>
      <c r="P533" s="400">
        <v>2</v>
      </c>
      <c r="Q533" s="400">
        <v>2</v>
      </c>
      <c r="R533" s="401">
        <v>0.04</v>
      </c>
      <c r="S533" s="402">
        <v>4</v>
      </c>
      <c r="T533" s="401">
        <v>0.08</v>
      </c>
      <c r="U533" s="402">
        <v>4</v>
      </c>
      <c r="V533" s="403">
        <v>0.08</v>
      </c>
      <c r="W533" s="402">
        <v>4</v>
      </c>
      <c r="X533" s="404">
        <v>-2500.77</v>
      </c>
      <c r="Y533" s="404">
        <v>2584.39</v>
      </c>
      <c r="Z533" s="404">
        <v>83.619999999999905</v>
      </c>
      <c r="AA533" s="404">
        <v>739</v>
      </c>
      <c r="AB533" s="404">
        <v>15</v>
      </c>
      <c r="AC533" s="404">
        <v>370</v>
      </c>
      <c r="AD533" s="404">
        <v>-655</v>
      </c>
    </row>
    <row r="534" spans="1:30" x14ac:dyDescent="0.35">
      <c r="A534" s="396">
        <v>24</v>
      </c>
      <c r="B534" s="396" t="s">
        <v>85</v>
      </c>
      <c r="C534" s="396">
        <v>4</v>
      </c>
      <c r="D534" s="396" t="s">
        <v>12</v>
      </c>
      <c r="E534" s="396" t="s">
        <v>1291</v>
      </c>
      <c r="F534" s="396" t="s">
        <v>1292</v>
      </c>
      <c r="G534" s="396" t="s">
        <v>85</v>
      </c>
      <c r="H534" s="396" t="s">
        <v>12</v>
      </c>
      <c r="I534" s="399">
        <v>0</v>
      </c>
      <c r="J534" s="399">
        <v>0</v>
      </c>
      <c r="K534" s="400">
        <v>10</v>
      </c>
      <c r="L534" s="400">
        <v>0</v>
      </c>
      <c r="M534" s="400">
        <v>0</v>
      </c>
      <c r="N534" s="400">
        <v>10</v>
      </c>
      <c r="O534" s="400">
        <v>0</v>
      </c>
      <c r="P534" s="400">
        <v>0</v>
      </c>
      <c r="Q534" s="400">
        <v>0</v>
      </c>
      <c r="R534" s="401">
        <v>0</v>
      </c>
      <c r="S534" s="402">
        <v>0</v>
      </c>
      <c r="T534" s="401">
        <v>0</v>
      </c>
      <c r="U534" s="402">
        <v>0</v>
      </c>
      <c r="V534" s="403">
        <v>0</v>
      </c>
      <c r="W534" s="402">
        <v>0</v>
      </c>
      <c r="X534" s="404">
        <v>0</v>
      </c>
      <c r="Y534" s="404">
        <v>0</v>
      </c>
      <c r="Z534" s="404">
        <v>0</v>
      </c>
      <c r="AA534" s="404">
        <v>2100</v>
      </c>
      <c r="AB534" s="404">
        <v>210</v>
      </c>
      <c r="AC534" s="404">
        <v>0</v>
      </c>
      <c r="AD534" s="404">
        <v>-2100</v>
      </c>
    </row>
    <row r="535" spans="1:30" x14ac:dyDescent="0.35">
      <c r="A535" s="396">
        <v>24</v>
      </c>
      <c r="B535" s="396" t="s">
        <v>85</v>
      </c>
      <c r="C535" s="396">
        <v>5</v>
      </c>
      <c r="D535" s="396" t="s">
        <v>13</v>
      </c>
      <c r="E535" s="396" t="s">
        <v>1293</v>
      </c>
      <c r="F535" s="396" t="s">
        <v>1294</v>
      </c>
      <c r="G535" s="396" t="s">
        <v>85</v>
      </c>
      <c r="H535" s="396" t="s">
        <v>13</v>
      </c>
      <c r="I535" s="399">
        <v>0</v>
      </c>
      <c r="J535" s="399">
        <v>0</v>
      </c>
      <c r="K535" s="400">
        <v>14</v>
      </c>
      <c r="L535" s="400">
        <v>4</v>
      </c>
      <c r="M535" s="400">
        <v>0</v>
      </c>
      <c r="N535" s="400">
        <v>18</v>
      </c>
      <c r="O535" s="400">
        <v>0</v>
      </c>
      <c r="P535" s="400">
        <v>1</v>
      </c>
      <c r="Q535" s="400">
        <v>1</v>
      </c>
      <c r="R535" s="401">
        <v>5.5555555555555601E-2</v>
      </c>
      <c r="S535" s="402">
        <v>2</v>
      </c>
      <c r="T535" s="401">
        <v>0.11111111111111099</v>
      </c>
      <c r="U535" s="402">
        <v>2</v>
      </c>
      <c r="V535" s="403">
        <v>0.11111111111111099</v>
      </c>
      <c r="W535" s="402">
        <v>2</v>
      </c>
      <c r="X535" s="404">
        <v>634.46</v>
      </c>
      <c r="Y535" s="404">
        <v>661.8</v>
      </c>
      <c r="Z535" s="404">
        <v>1296.26</v>
      </c>
      <c r="AA535" s="404">
        <v>0</v>
      </c>
      <c r="AB535" s="404">
        <v>0</v>
      </c>
      <c r="AC535" s="404">
        <v>0</v>
      </c>
      <c r="AD535" s="404">
        <v>1296</v>
      </c>
    </row>
    <row r="536" spans="1:30" x14ac:dyDescent="0.35">
      <c r="A536" s="396">
        <v>24</v>
      </c>
      <c r="B536" s="396" t="s">
        <v>85</v>
      </c>
      <c r="C536" s="396">
        <v>6</v>
      </c>
      <c r="D536" s="396" t="s">
        <v>628</v>
      </c>
      <c r="E536" s="396" t="s">
        <v>1295</v>
      </c>
      <c r="F536" s="396" t="s">
        <v>1296</v>
      </c>
      <c r="G536" s="396" t="s">
        <v>85</v>
      </c>
      <c r="H536" s="396" t="s">
        <v>628</v>
      </c>
      <c r="I536" s="399">
        <v>0</v>
      </c>
      <c r="J536" s="399">
        <v>0</v>
      </c>
      <c r="K536" s="400">
        <v>1</v>
      </c>
      <c r="L536" s="400">
        <v>0</v>
      </c>
      <c r="M536" s="400">
        <v>0</v>
      </c>
      <c r="N536" s="400">
        <v>1</v>
      </c>
      <c r="O536" s="400">
        <v>0</v>
      </c>
      <c r="P536" s="400">
        <v>0</v>
      </c>
      <c r="Q536" s="400">
        <v>0</v>
      </c>
      <c r="R536" s="401">
        <v>0</v>
      </c>
      <c r="S536" s="402">
        <v>0</v>
      </c>
      <c r="T536" s="401">
        <v>0</v>
      </c>
      <c r="U536" s="402">
        <v>0</v>
      </c>
      <c r="V536" s="403">
        <v>0</v>
      </c>
      <c r="W536" s="402">
        <v>0</v>
      </c>
      <c r="X536" s="404">
        <v>0</v>
      </c>
      <c r="Y536" s="404">
        <v>0</v>
      </c>
      <c r="Z536" s="404">
        <v>0</v>
      </c>
      <c r="AA536" s="404">
        <v>0</v>
      </c>
      <c r="AB536" s="404">
        <v>0</v>
      </c>
      <c r="AC536" s="404">
        <v>0</v>
      </c>
      <c r="AD536" s="404">
        <v>0</v>
      </c>
    </row>
    <row r="537" spans="1:30" x14ac:dyDescent="0.35">
      <c r="A537" s="396">
        <v>24</v>
      </c>
      <c r="B537" s="396" t="s">
        <v>85</v>
      </c>
      <c r="C537" s="396">
        <v>7</v>
      </c>
      <c r="D537" s="396" t="s">
        <v>160</v>
      </c>
      <c r="E537" s="396" t="s">
        <v>1297</v>
      </c>
      <c r="F537" s="396" t="s">
        <v>1298</v>
      </c>
      <c r="G537" s="396" t="s">
        <v>85</v>
      </c>
      <c r="H537" s="396" t="s">
        <v>160</v>
      </c>
      <c r="I537" s="399">
        <v>0</v>
      </c>
      <c r="J537" s="399">
        <v>0</v>
      </c>
      <c r="K537" s="400">
        <v>11</v>
      </c>
      <c r="L537" s="400">
        <v>3</v>
      </c>
      <c r="M537" s="400">
        <v>0</v>
      </c>
      <c r="N537" s="400">
        <v>14</v>
      </c>
      <c r="O537" s="400">
        <v>0</v>
      </c>
      <c r="P537" s="400">
        <v>0</v>
      </c>
      <c r="Q537" s="400">
        <v>0</v>
      </c>
      <c r="R537" s="401">
        <v>0</v>
      </c>
      <c r="S537" s="402">
        <v>1</v>
      </c>
      <c r="T537" s="401">
        <v>7.1428571428571397E-2</v>
      </c>
      <c r="U537" s="402">
        <v>1</v>
      </c>
      <c r="V537" s="403">
        <v>7.1428571428571397E-2</v>
      </c>
      <c r="W537" s="402">
        <v>1</v>
      </c>
      <c r="X537" s="404">
        <v>0</v>
      </c>
      <c r="Y537" s="404">
        <v>0</v>
      </c>
      <c r="Z537" s="404">
        <v>0</v>
      </c>
      <c r="AA537" s="404">
        <v>0</v>
      </c>
      <c r="AB537" s="404">
        <v>0</v>
      </c>
      <c r="AC537" s="404">
        <v>0</v>
      </c>
      <c r="AD537" s="404">
        <v>0</v>
      </c>
    </row>
    <row r="538" spans="1:30" x14ac:dyDescent="0.35">
      <c r="A538" s="396">
        <v>24</v>
      </c>
      <c r="B538" s="396" t="s">
        <v>85</v>
      </c>
      <c r="C538" s="396">
        <v>8</v>
      </c>
      <c r="D538" s="396" t="s">
        <v>562</v>
      </c>
      <c r="E538" s="396" t="s">
        <v>1299</v>
      </c>
      <c r="F538" s="396" t="s">
        <v>1300</v>
      </c>
      <c r="G538" s="396" t="s">
        <v>85</v>
      </c>
      <c r="H538" s="396" t="s">
        <v>562</v>
      </c>
      <c r="I538" s="399">
        <v>0</v>
      </c>
      <c r="J538" s="399">
        <v>0</v>
      </c>
      <c r="K538" s="400">
        <v>0</v>
      </c>
      <c r="L538" s="400">
        <v>1</v>
      </c>
      <c r="M538" s="400">
        <v>0</v>
      </c>
      <c r="N538" s="400">
        <v>1</v>
      </c>
      <c r="O538" s="400">
        <v>0</v>
      </c>
      <c r="P538" s="400">
        <v>0</v>
      </c>
      <c r="Q538" s="400">
        <v>0</v>
      </c>
      <c r="R538" s="401">
        <v>0</v>
      </c>
      <c r="S538" s="402">
        <v>1</v>
      </c>
      <c r="T538" s="401">
        <v>1</v>
      </c>
      <c r="U538" s="402">
        <v>0</v>
      </c>
      <c r="V538" s="403">
        <v>0</v>
      </c>
      <c r="W538" s="402">
        <v>0</v>
      </c>
      <c r="X538" s="404">
        <v>0</v>
      </c>
      <c r="Y538" s="404">
        <v>0</v>
      </c>
      <c r="Z538" s="404">
        <v>0</v>
      </c>
      <c r="AA538" s="404">
        <v>0</v>
      </c>
      <c r="AB538" s="404">
        <v>0</v>
      </c>
      <c r="AC538" s="404">
        <v>0</v>
      </c>
      <c r="AD538" s="404">
        <v>0</v>
      </c>
    </row>
    <row r="539" spans="1:30" x14ac:dyDescent="0.35">
      <c r="A539" s="396">
        <v>24</v>
      </c>
      <c r="B539" s="396" t="s">
        <v>85</v>
      </c>
      <c r="C539" s="396">
        <v>9</v>
      </c>
      <c r="D539" s="396" t="s">
        <v>202</v>
      </c>
      <c r="E539" s="396" t="s">
        <v>1301</v>
      </c>
      <c r="F539" s="396" t="s">
        <v>1302</v>
      </c>
      <c r="G539" s="396" t="s">
        <v>85</v>
      </c>
      <c r="H539" s="396" t="s">
        <v>202</v>
      </c>
      <c r="I539" s="399">
        <v>0</v>
      </c>
      <c r="J539" s="399">
        <v>0</v>
      </c>
      <c r="K539" s="400">
        <v>18</v>
      </c>
      <c r="L539" s="400">
        <v>1</v>
      </c>
      <c r="M539" s="400">
        <v>0</v>
      </c>
      <c r="N539" s="400">
        <v>19</v>
      </c>
      <c r="O539" s="400">
        <v>2</v>
      </c>
      <c r="P539" s="400">
        <v>0</v>
      </c>
      <c r="Q539" s="400">
        <v>2</v>
      </c>
      <c r="R539" s="401">
        <v>0.105263157894737</v>
      </c>
      <c r="S539" s="402">
        <v>3</v>
      </c>
      <c r="T539" s="401">
        <v>0.157894736842105</v>
      </c>
      <c r="U539" s="402">
        <v>3</v>
      </c>
      <c r="V539" s="403">
        <v>0.157894736842105</v>
      </c>
      <c r="W539" s="402">
        <v>2</v>
      </c>
      <c r="X539" s="404">
        <v>2282.0100000000002</v>
      </c>
      <c r="Y539" s="404">
        <v>2567.75</v>
      </c>
      <c r="Z539" s="404">
        <v>4849.76</v>
      </c>
      <c r="AA539" s="404">
        <v>2450</v>
      </c>
      <c r="AB539" s="404">
        <v>129</v>
      </c>
      <c r="AC539" s="404">
        <v>1225</v>
      </c>
      <c r="AD539" s="404">
        <v>2400</v>
      </c>
    </row>
    <row r="540" spans="1:30" x14ac:dyDescent="0.35">
      <c r="A540" s="396">
        <v>24</v>
      </c>
      <c r="B540" s="396" t="s">
        <v>85</v>
      </c>
      <c r="C540" s="396">
        <v>10</v>
      </c>
      <c r="D540" s="396" t="s">
        <v>506</v>
      </c>
      <c r="E540" s="396" t="s">
        <v>1303</v>
      </c>
      <c r="F540" s="396" t="s">
        <v>1304</v>
      </c>
      <c r="G540" s="396" t="s">
        <v>85</v>
      </c>
      <c r="H540" s="396" t="s">
        <v>506</v>
      </c>
      <c r="I540" s="399">
        <v>0</v>
      </c>
      <c r="J540" s="399">
        <v>0</v>
      </c>
      <c r="K540" s="400">
        <v>0</v>
      </c>
      <c r="L540" s="400">
        <v>0</v>
      </c>
      <c r="M540" s="400">
        <v>0</v>
      </c>
      <c r="N540" s="400">
        <v>0</v>
      </c>
      <c r="O540" s="400">
        <v>0</v>
      </c>
      <c r="P540" s="400">
        <v>0</v>
      </c>
      <c r="Q540" s="400">
        <v>0</v>
      </c>
      <c r="R540" s="401">
        <v>0</v>
      </c>
      <c r="S540" s="402">
        <v>0</v>
      </c>
      <c r="T540" s="401">
        <v>0</v>
      </c>
      <c r="U540" s="402">
        <v>0</v>
      </c>
      <c r="V540" s="403">
        <v>0</v>
      </c>
      <c r="W540" s="402">
        <v>0</v>
      </c>
      <c r="X540" s="404">
        <v>0</v>
      </c>
      <c r="Y540" s="404">
        <v>0</v>
      </c>
      <c r="Z540" s="404">
        <v>0</v>
      </c>
      <c r="AA540" s="404">
        <v>10</v>
      </c>
      <c r="AB540" s="404">
        <v>0</v>
      </c>
      <c r="AC540" s="404">
        <v>0</v>
      </c>
      <c r="AD540" s="404">
        <v>-10</v>
      </c>
    </row>
    <row r="541" spans="1:30" x14ac:dyDescent="0.35">
      <c r="A541" s="396">
        <v>24</v>
      </c>
      <c r="B541" s="396" t="s">
        <v>85</v>
      </c>
      <c r="C541" s="396">
        <v>11</v>
      </c>
      <c r="D541" s="396" t="s">
        <v>153</v>
      </c>
      <c r="E541" s="396" t="s">
        <v>1305</v>
      </c>
      <c r="F541" s="396" t="s">
        <v>1306</v>
      </c>
      <c r="G541" s="396" t="s">
        <v>85</v>
      </c>
      <c r="H541" s="396" t="s">
        <v>153</v>
      </c>
      <c r="I541" s="399">
        <v>35</v>
      </c>
      <c r="J541" s="399">
        <v>46</v>
      </c>
      <c r="K541" s="400">
        <v>83</v>
      </c>
      <c r="L541" s="400">
        <v>28</v>
      </c>
      <c r="M541" s="400">
        <v>3</v>
      </c>
      <c r="N541" s="400">
        <v>195</v>
      </c>
      <c r="O541" s="400">
        <v>21</v>
      </c>
      <c r="P541" s="400">
        <v>12</v>
      </c>
      <c r="Q541" s="400">
        <v>33</v>
      </c>
      <c r="R541" s="401">
        <v>0.16923076923076899</v>
      </c>
      <c r="S541" s="402">
        <v>70</v>
      </c>
      <c r="T541" s="401">
        <v>0.35897435897435898</v>
      </c>
      <c r="U541" s="402">
        <v>72</v>
      </c>
      <c r="V541" s="403">
        <v>0.36923076923076897</v>
      </c>
      <c r="W541" s="402">
        <v>50</v>
      </c>
      <c r="X541" s="404">
        <v>-12782.2</v>
      </c>
      <c r="Y541" s="404">
        <v>47605.55</v>
      </c>
      <c r="Z541" s="404">
        <v>34823.35</v>
      </c>
      <c r="AA541" s="404">
        <v>1499</v>
      </c>
      <c r="AB541" s="404">
        <v>8</v>
      </c>
      <c r="AC541" s="404">
        <v>45</v>
      </c>
      <c r="AD541" s="404">
        <v>33325</v>
      </c>
    </row>
    <row r="542" spans="1:30" x14ac:dyDescent="0.35">
      <c r="A542" s="396">
        <v>24</v>
      </c>
      <c r="B542" s="396" t="s">
        <v>85</v>
      </c>
      <c r="C542" s="396">
        <v>12</v>
      </c>
      <c r="D542" s="396" t="s">
        <v>144</v>
      </c>
      <c r="E542" s="396" t="s">
        <v>1307</v>
      </c>
      <c r="F542" s="396" t="s">
        <v>1308</v>
      </c>
      <c r="G542" s="396" t="s">
        <v>85</v>
      </c>
      <c r="H542" s="396" t="s">
        <v>144</v>
      </c>
      <c r="I542" s="399">
        <v>12</v>
      </c>
      <c r="J542" s="399">
        <v>40</v>
      </c>
      <c r="K542" s="400">
        <v>0</v>
      </c>
      <c r="L542" s="400">
        <v>2</v>
      </c>
      <c r="M542" s="400">
        <v>7</v>
      </c>
      <c r="N542" s="400">
        <v>61</v>
      </c>
      <c r="O542" s="400">
        <v>15</v>
      </c>
      <c r="P542" s="400">
        <v>3</v>
      </c>
      <c r="Q542" s="400">
        <v>18</v>
      </c>
      <c r="R542" s="401">
        <v>0.29508196721311503</v>
      </c>
      <c r="S542" s="402">
        <v>19</v>
      </c>
      <c r="T542" s="401">
        <v>0.31147540983606598</v>
      </c>
      <c r="U542" s="402">
        <v>19</v>
      </c>
      <c r="V542" s="403">
        <v>0.31147540983606598</v>
      </c>
      <c r="W542" s="402">
        <v>15</v>
      </c>
      <c r="X542" s="404">
        <v>2296.44</v>
      </c>
      <c r="Y542" s="404">
        <v>26397.89</v>
      </c>
      <c r="Z542" s="404">
        <v>28694.33</v>
      </c>
      <c r="AA542" s="404">
        <v>0</v>
      </c>
      <c r="AB542" s="404">
        <v>0</v>
      </c>
      <c r="AC542" s="404">
        <v>0</v>
      </c>
      <c r="AD542" s="404">
        <v>28694</v>
      </c>
    </row>
    <row r="543" spans="1:30" x14ac:dyDescent="0.35">
      <c r="A543" s="396">
        <v>24</v>
      </c>
      <c r="B543" s="396" t="s">
        <v>85</v>
      </c>
      <c r="C543" s="396">
        <v>13</v>
      </c>
      <c r="D543" s="396" t="s">
        <v>414</v>
      </c>
      <c r="E543" s="396" t="s">
        <v>1309</v>
      </c>
      <c r="F543" s="396" t="s">
        <v>1310</v>
      </c>
      <c r="G543" s="396" t="s">
        <v>85</v>
      </c>
      <c r="H543" s="396" t="s">
        <v>414</v>
      </c>
      <c r="I543" s="399">
        <v>2</v>
      </c>
      <c r="J543" s="399">
        <v>2</v>
      </c>
      <c r="K543" s="400">
        <v>0</v>
      </c>
      <c r="L543" s="400">
        <v>3</v>
      </c>
      <c r="M543" s="400">
        <v>0</v>
      </c>
      <c r="N543" s="400">
        <v>7</v>
      </c>
      <c r="O543" s="400">
        <v>1</v>
      </c>
      <c r="P543" s="400">
        <v>0</v>
      </c>
      <c r="Q543" s="400">
        <v>1</v>
      </c>
      <c r="R543" s="401">
        <v>0.14285714285714299</v>
      </c>
      <c r="S543" s="402">
        <v>1</v>
      </c>
      <c r="T543" s="401">
        <v>0.14285714285714299</v>
      </c>
      <c r="U543" s="402">
        <v>1</v>
      </c>
      <c r="V543" s="403">
        <v>0.14285714285714299</v>
      </c>
      <c r="W543" s="402">
        <v>1</v>
      </c>
      <c r="X543" s="404">
        <v>-583.05999999999995</v>
      </c>
      <c r="Y543" s="404">
        <v>860</v>
      </c>
      <c r="Z543" s="404">
        <v>276.94</v>
      </c>
      <c r="AA543" s="404">
        <v>0</v>
      </c>
      <c r="AB543" s="404">
        <v>0</v>
      </c>
      <c r="AC543" s="404">
        <v>0</v>
      </c>
      <c r="AD543" s="404">
        <v>277</v>
      </c>
    </row>
    <row r="544" spans="1:30" x14ac:dyDescent="0.35">
      <c r="A544" s="396">
        <v>24</v>
      </c>
      <c r="B544" s="396" t="s">
        <v>85</v>
      </c>
      <c r="C544" s="396">
        <v>14</v>
      </c>
      <c r="D544" s="396" t="s">
        <v>575</v>
      </c>
      <c r="E544" s="396" t="s">
        <v>1311</v>
      </c>
      <c r="F544" s="396" t="s">
        <v>1312</v>
      </c>
      <c r="G544" s="396" t="s">
        <v>85</v>
      </c>
      <c r="H544" s="396" t="s">
        <v>575</v>
      </c>
      <c r="I544" s="399">
        <v>0</v>
      </c>
      <c r="J544" s="399">
        <v>0</v>
      </c>
      <c r="K544" s="400">
        <v>0</v>
      </c>
      <c r="L544" s="400">
        <v>0</v>
      </c>
      <c r="M544" s="400">
        <v>0</v>
      </c>
      <c r="N544" s="400">
        <v>0</v>
      </c>
      <c r="O544" s="400">
        <v>0</v>
      </c>
      <c r="P544" s="400">
        <v>0</v>
      </c>
      <c r="Q544" s="400">
        <v>0</v>
      </c>
      <c r="R544" s="401">
        <v>0</v>
      </c>
      <c r="S544" s="402">
        <v>0</v>
      </c>
      <c r="T544" s="401">
        <v>0</v>
      </c>
      <c r="U544" s="402">
        <v>0</v>
      </c>
      <c r="V544" s="403">
        <v>0</v>
      </c>
      <c r="W544" s="402">
        <v>0</v>
      </c>
      <c r="X544" s="404">
        <v>0</v>
      </c>
      <c r="Y544" s="404">
        <v>0</v>
      </c>
      <c r="Z544" s="404">
        <v>0</v>
      </c>
      <c r="AA544" s="404">
        <v>750</v>
      </c>
      <c r="AB544" s="404">
        <v>0</v>
      </c>
      <c r="AC544" s="404">
        <v>0</v>
      </c>
      <c r="AD544" s="404">
        <v>-750</v>
      </c>
    </row>
    <row r="545" spans="1:30" x14ac:dyDescent="0.35">
      <c r="A545" s="396">
        <v>24</v>
      </c>
      <c r="B545" s="396" t="s">
        <v>85</v>
      </c>
      <c r="C545" s="396">
        <v>15</v>
      </c>
      <c r="D545" s="396" t="s">
        <v>427</v>
      </c>
      <c r="E545" s="396" t="s">
        <v>1313</v>
      </c>
      <c r="F545" s="396" t="s">
        <v>1314</v>
      </c>
      <c r="G545" s="396" t="s">
        <v>85</v>
      </c>
      <c r="H545" s="396" t="s">
        <v>427</v>
      </c>
      <c r="I545" s="399">
        <v>20</v>
      </c>
      <c r="J545" s="399">
        <v>3</v>
      </c>
      <c r="K545" s="400">
        <v>42</v>
      </c>
      <c r="L545" s="400">
        <v>3</v>
      </c>
      <c r="M545" s="400">
        <v>1</v>
      </c>
      <c r="N545" s="400">
        <v>69</v>
      </c>
      <c r="O545" s="400">
        <v>10</v>
      </c>
      <c r="P545" s="400">
        <v>7</v>
      </c>
      <c r="Q545" s="400">
        <v>17</v>
      </c>
      <c r="R545" s="401">
        <v>0.24637681159420299</v>
      </c>
      <c r="S545" s="402">
        <v>13</v>
      </c>
      <c r="T545" s="401">
        <v>0.188405797101449</v>
      </c>
      <c r="U545" s="402">
        <v>15</v>
      </c>
      <c r="V545" s="403">
        <v>0.217391304347826</v>
      </c>
      <c r="W545" s="402">
        <v>7</v>
      </c>
      <c r="X545" s="404">
        <v>8594.3799999999992</v>
      </c>
      <c r="Y545" s="404">
        <v>26131.23</v>
      </c>
      <c r="Z545" s="404">
        <v>34725.61</v>
      </c>
      <c r="AA545" s="404">
        <v>0</v>
      </c>
      <c r="AB545" s="404">
        <v>0</v>
      </c>
      <c r="AC545" s="404">
        <v>0</v>
      </c>
      <c r="AD545" s="404">
        <v>34726</v>
      </c>
    </row>
    <row r="546" spans="1:30" x14ac:dyDescent="0.35">
      <c r="A546" s="396">
        <v>24</v>
      </c>
      <c r="B546" s="396" t="s">
        <v>85</v>
      </c>
      <c r="C546" s="396">
        <v>16</v>
      </c>
      <c r="D546" s="396" t="s">
        <v>171</v>
      </c>
      <c r="E546" s="396" t="s">
        <v>1315</v>
      </c>
      <c r="F546" s="396" t="s">
        <v>1316</v>
      </c>
      <c r="G546" s="396" t="s">
        <v>85</v>
      </c>
      <c r="H546" s="396" t="s">
        <v>171</v>
      </c>
      <c r="I546" s="399">
        <v>0</v>
      </c>
      <c r="J546" s="399">
        <v>0</v>
      </c>
      <c r="K546" s="400">
        <v>14</v>
      </c>
      <c r="L546" s="400">
        <v>3</v>
      </c>
      <c r="M546" s="400">
        <v>0</v>
      </c>
      <c r="N546" s="400">
        <v>17</v>
      </c>
      <c r="O546" s="400">
        <v>0</v>
      </c>
      <c r="P546" s="400">
        <v>0</v>
      </c>
      <c r="Q546" s="400">
        <v>0</v>
      </c>
      <c r="R546" s="401">
        <v>0</v>
      </c>
      <c r="S546" s="402">
        <v>1</v>
      </c>
      <c r="T546" s="401">
        <v>5.8823529411764698E-2</v>
      </c>
      <c r="U546" s="402">
        <v>1</v>
      </c>
      <c r="V546" s="403">
        <v>5.8823529411764698E-2</v>
      </c>
      <c r="W546" s="402">
        <v>1</v>
      </c>
      <c r="X546" s="404">
        <v>0</v>
      </c>
      <c r="Y546" s="404">
        <v>0</v>
      </c>
      <c r="Z546" s="404">
        <v>0</v>
      </c>
      <c r="AA546" s="404">
        <v>2000</v>
      </c>
      <c r="AB546" s="404">
        <v>118</v>
      </c>
      <c r="AC546" s="404">
        <v>0</v>
      </c>
      <c r="AD546" s="404">
        <v>-2000</v>
      </c>
    </row>
    <row r="547" spans="1:30" x14ac:dyDescent="0.35">
      <c r="A547" s="396">
        <v>24</v>
      </c>
      <c r="B547" s="396" t="s">
        <v>85</v>
      </c>
      <c r="C547" s="396">
        <v>17</v>
      </c>
      <c r="D547" s="396" t="s">
        <v>518</v>
      </c>
      <c r="E547" s="396" t="s">
        <v>1317</v>
      </c>
      <c r="F547" s="396" t="s">
        <v>1318</v>
      </c>
      <c r="G547" s="396" t="s">
        <v>85</v>
      </c>
      <c r="H547" s="396" t="s">
        <v>518</v>
      </c>
      <c r="I547" s="399">
        <v>0</v>
      </c>
      <c r="J547" s="399">
        <v>0</v>
      </c>
      <c r="K547" s="400">
        <v>3</v>
      </c>
      <c r="L547" s="400">
        <v>1</v>
      </c>
      <c r="M547" s="400">
        <v>1</v>
      </c>
      <c r="N547" s="400">
        <v>5</v>
      </c>
      <c r="O547" s="400">
        <v>0</v>
      </c>
      <c r="P547" s="400">
        <v>0</v>
      </c>
      <c r="Q547" s="400">
        <v>0</v>
      </c>
      <c r="R547" s="401">
        <v>0</v>
      </c>
      <c r="S547" s="402">
        <v>2</v>
      </c>
      <c r="T547" s="401">
        <v>0.4</v>
      </c>
      <c r="U547" s="402">
        <v>3</v>
      </c>
      <c r="V547" s="403">
        <v>0.6</v>
      </c>
      <c r="W547" s="402">
        <v>2</v>
      </c>
      <c r="X547" s="404">
        <v>0</v>
      </c>
      <c r="Y547" s="404">
        <v>0</v>
      </c>
      <c r="Z547" s="404">
        <v>0</v>
      </c>
      <c r="AA547" s="404">
        <v>0</v>
      </c>
      <c r="AB547" s="404">
        <v>0</v>
      </c>
      <c r="AC547" s="404">
        <v>0</v>
      </c>
      <c r="AD547" s="404">
        <v>0</v>
      </c>
    </row>
    <row r="548" spans="1:30" x14ac:dyDescent="0.35">
      <c r="A548" s="396">
        <v>24</v>
      </c>
      <c r="B548" s="396" t="s">
        <v>85</v>
      </c>
      <c r="C548" s="396">
        <v>18</v>
      </c>
      <c r="D548" s="396" t="s">
        <v>261</v>
      </c>
      <c r="E548" s="396" t="s">
        <v>1319</v>
      </c>
      <c r="F548" s="396" t="s">
        <v>1320</v>
      </c>
      <c r="G548" s="396" t="s">
        <v>85</v>
      </c>
      <c r="H548" s="396" t="s">
        <v>261</v>
      </c>
      <c r="I548" s="399">
        <v>0</v>
      </c>
      <c r="J548" s="399">
        <v>37</v>
      </c>
      <c r="K548" s="400">
        <v>4</v>
      </c>
      <c r="L548" s="400">
        <v>36</v>
      </c>
      <c r="M548" s="400">
        <v>1</v>
      </c>
      <c r="N548" s="400">
        <v>78</v>
      </c>
      <c r="O548" s="400">
        <v>2</v>
      </c>
      <c r="P548" s="400">
        <v>0</v>
      </c>
      <c r="Q548" s="400">
        <v>2</v>
      </c>
      <c r="R548" s="401">
        <v>2.5641025641025599E-2</v>
      </c>
      <c r="S548" s="402">
        <v>10</v>
      </c>
      <c r="T548" s="401">
        <v>0.128205128205128</v>
      </c>
      <c r="U548" s="402">
        <v>10</v>
      </c>
      <c r="V548" s="403">
        <v>0.128205128205128</v>
      </c>
      <c r="W548" s="402">
        <v>8</v>
      </c>
      <c r="X548" s="404">
        <v>1089.75</v>
      </c>
      <c r="Y548" s="404">
        <v>1761</v>
      </c>
      <c r="Z548" s="404">
        <v>2850.75</v>
      </c>
      <c r="AA548" s="404">
        <v>6001</v>
      </c>
      <c r="AB548" s="404">
        <v>77</v>
      </c>
      <c r="AC548" s="404">
        <v>3000</v>
      </c>
      <c r="AD548" s="404">
        <v>-3150</v>
      </c>
    </row>
    <row r="549" spans="1:30" x14ac:dyDescent="0.35">
      <c r="A549" s="396">
        <v>24</v>
      </c>
      <c r="B549" s="396" t="s">
        <v>85</v>
      </c>
      <c r="C549" s="396">
        <v>19</v>
      </c>
      <c r="D549" s="396" t="s">
        <v>147</v>
      </c>
      <c r="E549" s="396" t="s">
        <v>1321</v>
      </c>
      <c r="F549" s="396" t="s">
        <v>1322</v>
      </c>
      <c r="G549" s="396" t="s">
        <v>85</v>
      </c>
      <c r="H549" s="396" t="s">
        <v>147</v>
      </c>
      <c r="I549" s="399">
        <v>1</v>
      </c>
      <c r="J549" s="399">
        <v>0</v>
      </c>
      <c r="K549" s="400">
        <v>0</v>
      </c>
      <c r="L549" s="400">
        <v>0</v>
      </c>
      <c r="M549" s="400">
        <v>0</v>
      </c>
      <c r="N549" s="400">
        <v>1</v>
      </c>
      <c r="O549" s="400">
        <v>0</v>
      </c>
      <c r="P549" s="400">
        <v>0</v>
      </c>
      <c r="Q549" s="400">
        <v>0</v>
      </c>
      <c r="R549" s="401">
        <v>0</v>
      </c>
      <c r="S549" s="402">
        <v>0</v>
      </c>
      <c r="T549" s="401">
        <v>0</v>
      </c>
      <c r="U549" s="402">
        <v>0</v>
      </c>
      <c r="V549" s="403">
        <v>0</v>
      </c>
      <c r="W549" s="402">
        <v>0</v>
      </c>
      <c r="X549" s="404">
        <v>0</v>
      </c>
      <c r="Y549" s="404">
        <v>0</v>
      </c>
      <c r="Z549" s="404">
        <v>0</v>
      </c>
      <c r="AA549" s="404">
        <v>125</v>
      </c>
      <c r="AB549" s="404">
        <v>125</v>
      </c>
      <c r="AC549" s="404">
        <v>0</v>
      </c>
      <c r="AD549" s="404">
        <v>-125</v>
      </c>
    </row>
    <row r="550" spans="1:30" x14ac:dyDescent="0.35">
      <c r="A550" s="396">
        <v>24</v>
      </c>
      <c r="B550" s="396" t="s">
        <v>85</v>
      </c>
      <c r="C550" s="396">
        <v>20</v>
      </c>
      <c r="D550" s="396" t="s">
        <v>760</v>
      </c>
      <c r="E550" s="396" t="s">
        <v>1323</v>
      </c>
      <c r="F550" s="396" t="s">
        <v>1324</v>
      </c>
      <c r="G550" s="396" t="s">
        <v>85</v>
      </c>
      <c r="H550" s="396" t="s">
        <v>760</v>
      </c>
      <c r="I550" s="399">
        <v>0</v>
      </c>
      <c r="J550" s="399">
        <v>0</v>
      </c>
      <c r="K550" s="400">
        <v>0</v>
      </c>
      <c r="L550" s="400">
        <v>109</v>
      </c>
      <c r="M550" s="400">
        <v>0</v>
      </c>
      <c r="N550" s="400">
        <v>109</v>
      </c>
      <c r="O550" s="400">
        <v>1</v>
      </c>
      <c r="P550" s="400">
        <v>0</v>
      </c>
      <c r="Q550" s="400">
        <v>1</v>
      </c>
      <c r="R550" s="401">
        <v>9.1743119266055103E-3</v>
      </c>
      <c r="S550" s="402">
        <v>9</v>
      </c>
      <c r="T550" s="401">
        <v>8.2568807339449504E-2</v>
      </c>
      <c r="U550" s="402">
        <v>9</v>
      </c>
      <c r="V550" s="403">
        <v>8.2568807339449504E-2</v>
      </c>
      <c r="W550" s="402">
        <v>4</v>
      </c>
      <c r="X550" s="404">
        <v>448.52</v>
      </c>
      <c r="Y550" s="404">
        <v>7045.71</v>
      </c>
      <c r="Z550" s="404">
        <v>7494.23</v>
      </c>
      <c r="AA550" s="404">
        <v>2000</v>
      </c>
      <c r="AB550" s="404">
        <v>18</v>
      </c>
      <c r="AC550" s="404">
        <v>2000</v>
      </c>
      <c r="AD550" s="404">
        <v>5494</v>
      </c>
    </row>
    <row r="551" spans="1:30" x14ac:dyDescent="0.35">
      <c r="A551" s="396">
        <v>24</v>
      </c>
      <c r="B551" s="396" t="s">
        <v>85</v>
      </c>
      <c r="C551" s="396">
        <v>21</v>
      </c>
      <c r="D551" s="396" t="s">
        <v>244</v>
      </c>
      <c r="E551" s="396" t="s">
        <v>1325</v>
      </c>
      <c r="F551" s="396" t="s">
        <v>1326</v>
      </c>
      <c r="G551" s="396" t="s">
        <v>85</v>
      </c>
      <c r="H551" s="396" t="s">
        <v>244</v>
      </c>
      <c r="I551" s="399">
        <v>0</v>
      </c>
      <c r="J551" s="399">
        <v>0</v>
      </c>
      <c r="K551" s="400">
        <v>44</v>
      </c>
      <c r="L551" s="400">
        <v>8</v>
      </c>
      <c r="M551" s="400">
        <v>0</v>
      </c>
      <c r="N551" s="400">
        <v>52</v>
      </c>
      <c r="O551" s="400">
        <v>0</v>
      </c>
      <c r="P551" s="400">
        <v>0</v>
      </c>
      <c r="Q551" s="400">
        <v>0</v>
      </c>
      <c r="R551" s="401">
        <v>0</v>
      </c>
      <c r="S551" s="402">
        <v>5</v>
      </c>
      <c r="T551" s="401">
        <v>9.6153846153846201E-2</v>
      </c>
      <c r="U551" s="402">
        <v>5</v>
      </c>
      <c r="V551" s="403">
        <v>9.6153846153846201E-2</v>
      </c>
      <c r="W551" s="402">
        <v>1</v>
      </c>
      <c r="X551" s="404">
        <v>0</v>
      </c>
      <c r="Y551" s="404">
        <v>0</v>
      </c>
      <c r="Z551" s="404">
        <v>0</v>
      </c>
      <c r="AA551" s="404">
        <v>0</v>
      </c>
      <c r="AB551" s="404">
        <v>0</v>
      </c>
      <c r="AC551" s="404">
        <v>0</v>
      </c>
      <c r="AD551" s="404">
        <v>0</v>
      </c>
    </row>
    <row r="552" spans="1:30" x14ac:dyDescent="0.35">
      <c r="A552" s="396">
        <v>24</v>
      </c>
      <c r="B552" s="396" t="s">
        <v>85</v>
      </c>
      <c r="C552" s="396">
        <v>22</v>
      </c>
      <c r="D552" s="396" t="s">
        <v>328</v>
      </c>
      <c r="E552" s="396" t="s">
        <v>1327</v>
      </c>
      <c r="F552" s="396" t="s">
        <v>1328</v>
      </c>
      <c r="G552" s="396" t="s">
        <v>85</v>
      </c>
      <c r="H552" s="396" t="s">
        <v>328</v>
      </c>
      <c r="I552" s="399">
        <v>0</v>
      </c>
      <c r="J552" s="399">
        <v>1</v>
      </c>
      <c r="K552" s="400">
        <v>0</v>
      </c>
      <c r="L552" s="400">
        <v>0</v>
      </c>
      <c r="M552" s="400">
        <v>0</v>
      </c>
      <c r="N552" s="400">
        <v>1</v>
      </c>
      <c r="O552" s="400">
        <v>0</v>
      </c>
      <c r="P552" s="400">
        <v>0</v>
      </c>
      <c r="Q552" s="400">
        <v>0</v>
      </c>
      <c r="R552" s="401">
        <v>0</v>
      </c>
      <c r="S552" s="402">
        <v>0</v>
      </c>
      <c r="T552" s="401">
        <v>0</v>
      </c>
      <c r="U552" s="402">
        <v>0</v>
      </c>
      <c r="V552" s="403">
        <v>0</v>
      </c>
      <c r="W552" s="402">
        <v>0</v>
      </c>
      <c r="X552" s="404">
        <v>0</v>
      </c>
      <c r="Y552" s="404">
        <v>0</v>
      </c>
      <c r="Z552" s="404">
        <v>0</v>
      </c>
      <c r="AA552" s="404">
        <v>0</v>
      </c>
      <c r="AB552" s="404">
        <v>0</v>
      </c>
      <c r="AC552" s="404">
        <v>0</v>
      </c>
      <c r="AD552" s="404">
        <v>0</v>
      </c>
    </row>
    <row r="553" spans="1:30" x14ac:dyDescent="0.35">
      <c r="A553" s="396">
        <v>24</v>
      </c>
      <c r="B553" s="396" t="s">
        <v>85</v>
      </c>
      <c r="C553" s="396">
        <v>23</v>
      </c>
      <c r="D553" s="396" t="s">
        <v>168</v>
      </c>
      <c r="E553" s="396" t="s">
        <v>1329</v>
      </c>
      <c r="F553" s="396" t="s">
        <v>1330</v>
      </c>
      <c r="G553" s="396" t="s">
        <v>85</v>
      </c>
      <c r="H553" s="396" t="s">
        <v>168</v>
      </c>
      <c r="I553" s="399">
        <v>3</v>
      </c>
      <c r="J553" s="399">
        <v>0</v>
      </c>
      <c r="K553" s="400">
        <v>11</v>
      </c>
      <c r="L553" s="400">
        <v>2</v>
      </c>
      <c r="M553" s="400">
        <v>0</v>
      </c>
      <c r="N553" s="400">
        <v>16</v>
      </c>
      <c r="O553" s="400">
        <v>1</v>
      </c>
      <c r="P553" s="400">
        <v>0</v>
      </c>
      <c r="Q553" s="400">
        <v>1</v>
      </c>
      <c r="R553" s="401">
        <v>6.25E-2</v>
      </c>
      <c r="S553" s="402">
        <v>1</v>
      </c>
      <c r="T553" s="401">
        <v>6.25E-2</v>
      </c>
      <c r="U553" s="402">
        <v>0</v>
      </c>
      <c r="V553" s="403">
        <v>0</v>
      </c>
      <c r="W553" s="402">
        <v>0</v>
      </c>
      <c r="X553" s="404">
        <v>-1271.74</v>
      </c>
      <c r="Y553" s="404">
        <v>200</v>
      </c>
      <c r="Z553" s="404">
        <v>-1071.74</v>
      </c>
      <c r="AA553" s="404">
        <v>1080</v>
      </c>
      <c r="AB553" s="404">
        <v>68</v>
      </c>
      <c r="AC553" s="404">
        <v>1080</v>
      </c>
      <c r="AD553" s="404">
        <v>-2152</v>
      </c>
    </row>
    <row r="554" spans="1:30" x14ac:dyDescent="0.35">
      <c r="A554" s="396">
        <v>24</v>
      </c>
      <c r="B554" s="396" t="s">
        <v>85</v>
      </c>
      <c r="C554" s="396">
        <v>24</v>
      </c>
      <c r="D554" s="396" t="s">
        <v>527</v>
      </c>
      <c r="E554" s="396" t="s">
        <v>1331</v>
      </c>
      <c r="F554" s="396" t="s">
        <v>1332</v>
      </c>
      <c r="G554" s="396" t="s">
        <v>85</v>
      </c>
      <c r="H554" s="396" t="s">
        <v>527</v>
      </c>
      <c r="I554" s="399">
        <v>0</v>
      </c>
      <c r="J554" s="399">
        <v>1</v>
      </c>
      <c r="K554" s="400">
        <v>0</v>
      </c>
      <c r="L554" s="400">
        <v>0</v>
      </c>
      <c r="M554" s="400">
        <v>0</v>
      </c>
      <c r="N554" s="400">
        <v>1</v>
      </c>
      <c r="O554" s="400">
        <v>26</v>
      </c>
      <c r="P554" s="400">
        <v>12</v>
      </c>
      <c r="Q554" s="400">
        <v>38</v>
      </c>
      <c r="R554" s="401">
        <v>38</v>
      </c>
      <c r="S554" s="402">
        <v>20</v>
      </c>
      <c r="T554" s="401">
        <v>20</v>
      </c>
      <c r="U554" s="402">
        <v>21</v>
      </c>
      <c r="V554" s="403">
        <v>21</v>
      </c>
      <c r="W554" s="402">
        <v>8</v>
      </c>
      <c r="X554" s="404">
        <v>-14878.44</v>
      </c>
      <c r="Y554" s="404">
        <v>90067.03</v>
      </c>
      <c r="Z554" s="404">
        <v>75188.59</v>
      </c>
      <c r="AA554" s="404">
        <v>0</v>
      </c>
      <c r="AB554" s="404">
        <v>0</v>
      </c>
      <c r="AC554" s="404">
        <v>0</v>
      </c>
      <c r="AD554" s="404">
        <v>75189</v>
      </c>
    </row>
    <row r="555" spans="1:30" x14ac:dyDescent="0.35">
      <c r="A555" s="396">
        <v>24</v>
      </c>
      <c r="B555" s="396" t="s">
        <v>85</v>
      </c>
      <c r="C555" s="396">
        <v>25</v>
      </c>
      <c r="D555" s="396" t="s">
        <v>1333</v>
      </c>
      <c r="E555" s="396" t="s">
        <v>1334</v>
      </c>
      <c r="F555" s="396" t="s">
        <v>1335</v>
      </c>
      <c r="G555" s="396" t="s">
        <v>85</v>
      </c>
      <c r="H555" s="396" t="s">
        <v>1333</v>
      </c>
      <c r="I555" s="399">
        <v>0</v>
      </c>
      <c r="J555" s="399">
        <v>0</v>
      </c>
      <c r="K555" s="400">
        <v>0</v>
      </c>
      <c r="L555" s="400">
        <v>0</v>
      </c>
      <c r="M555" s="400">
        <v>0</v>
      </c>
      <c r="N555" s="400">
        <v>0</v>
      </c>
      <c r="O555" s="400">
        <v>0</v>
      </c>
      <c r="P555" s="400">
        <v>0</v>
      </c>
      <c r="Q555" s="400">
        <v>0</v>
      </c>
      <c r="R555" s="401">
        <v>0</v>
      </c>
      <c r="S555" s="402">
        <v>0</v>
      </c>
      <c r="T555" s="401">
        <v>0</v>
      </c>
      <c r="U555" s="402">
        <v>0</v>
      </c>
      <c r="V555" s="403">
        <v>0</v>
      </c>
      <c r="W555" s="402">
        <v>0</v>
      </c>
      <c r="X555" s="404">
        <v>0</v>
      </c>
      <c r="Y555" s="404">
        <v>0</v>
      </c>
      <c r="Z555" s="404">
        <v>0</v>
      </c>
      <c r="AA555" s="404">
        <v>3000</v>
      </c>
      <c r="AB555" s="404">
        <v>0</v>
      </c>
      <c r="AC555" s="404">
        <v>0</v>
      </c>
      <c r="AD555" s="404">
        <v>-3000</v>
      </c>
    </row>
    <row r="556" spans="1:30" x14ac:dyDescent="0.35">
      <c r="A556" s="396">
        <v>24</v>
      </c>
      <c r="B556" s="396" t="s">
        <v>85</v>
      </c>
      <c r="C556" s="396">
        <v>26</v>
      </c>
      <c r="D556" s="396" t="s">
        <v>53</v>
      </c>
      <c r="E556" s="396" t="s">
        <v>1336</v>
      </c>
      <c r="F556" s="396" t="s">
        <v>1337</v>
      </c>
      <c r="G556" s="396" t="s">
        <v>85</v>
      </c>
      <c r="H556" s="396" t="s">
        <v>53</v>
      </c>
      <c r="I556" s="399">
        <v>0</v>
      </c>
      <c r="J556" s="399">
        <v>0</v>
      </c>
      <c r="K556" s="400">
        <v>0</v>
      </c>
      <c r="L556" s="400">
        <v>1</v>
      </c>
      <c r="M556" s="400">
        <v>0</v>
      </c>
      <c r="N556" s="400">
        <v>1</v>
      </c>
      <c r="O556" s="400">
        <v>0</v>
      </c>
      <c r="P556" s="400">
        <v>0</v>
      </c>
      <c r="Q556" s="400">
        <v>0</v>
      </c>
      <c r="R556" s="401">
        <v>0</v>
      </c>
      <c r="S556" s="402">
        <v>0</v>
      </c>
      <c r="T556" s="401">
        <v>0</v>
      </c>
      <c r="U556" s="402">
        <v>0</v>
      </c>
      <c r="V556" s="403">
        <v>0</v>
      </c>
      <c r="W556" s="402">
        <v>0</v>
      </c>
      <c r="X556" s="404">
        <v>0</v>
      </c>
      <c r="Y556" s="404">
        <v>0</v>
      </c>
      <c r="Z556" s="404">
        <v>0</v>
      </c>
      <c r="AA556" s="404">
        <v>0</v>
      </c>
      <c r="AB556" s="404">
        <v>0</v>
      </c>
      <c r="AC556" s="404">
        <v>0</v>
      </c>
      <c r="AD556" s="404">
        <v>0</v>
      </c>
    </row>
    <row r="557" spans="1:30" x14ac:dyDescent="0.35">
      <c r="A557" s="396">
        <v>24</v>
      </c>
      <c r="B557" s="396" t="s">
        <v>85</v>
      </c>
      <c r="C557" s="396">
        <v>27</v>
      </c>
      <c r="D557" s="396" t="s">
        <v>600</v>
      </c>
      <c r="E557" s="396" t="s">
        <v>1338</v>
      </c>
      <c r="F557" s="396" t="s">
        <v>1339</v>
      </c>
      <c r="G557" s="396" t="s">
        <v>85</v>
      </c>
      <c r="H557" s="396" t="s">
        <v>600</v>
      </c>
      <c r="I557" s="399">
        <v>0</v>
      </c>
      <c r="J557" s="399">
        <v>0</v>
      </c>
      <c r="K557" s="400">
        <v>0</v>
      </c>
      <c r="L557" s="400">
        <v>0</v>
      </c>
      <c r="M557" s="400">
        <v>943</v>
      </c>
      <c r="N557" s="400">
        <v>943</v>
      </c>
      <c r="O557" s="400">
        <v>0</v>
      </c>
      <c r="P557" s="400">
        <v>0</v>
      </c>
      <c r="Q557" s="400">
        <v>0</v>
      </c>
      <c r="R557" s="401">
        <v>0</v>
      </c>
      <c r="S557" s="402">
        <v>4</v>
      </c>
      <c r="T557" s="401">
        <v>4.2417815482502699E-3</v>
      </c>
      <c r="U557" s="402">
        <v>4</v>
      </c>
      <c r="V557" s="403">
        <v>4.2417815482502699E-3</v>
      </c>
      <c r="W557" s="402">
        <v>2</v>
      </c>
      <c r="X557" s="404">
        <v>0</v>
      </c>
      <c r="Y557" s="404">
        <v>0</v>
      </c>
      <c r="Z557" s="404">
        <v>0</v>
      </c>
      <c r="AA557" s="404">
        <v>500</v>
      </c>
      <c r="AB557" s="404">
        <v>1</v>
      </c>
      <c r="AC557" s="404">
        <v>0</v>
      </c>
      <c r="AD557" s="404">
        <v>-500</v>
      </c>
    </row>
    <row r="558" spans="1:30" x14ac:dyDescent="0.35">
      <c r="A558" s="396">
        <v>24</v>
      </c>
      <c r="B558" s="396" t="s">
        <v>85</v>
      </c>
      <c r="C558" s="396">
        <v>28</v>
      </c>
      <c r="D558" s="396" t="s">
        <v>138</v>
      </c>
      <c r="E558" s="396" t="s">
        <v>1340</v>
      </c>
      <c r="F558" s="396" t="s">
        <v>1341</v>
      </c>
      <c r="G558" s="396" t="s">
        <v>85</v>
      </c>
      <c r="H558" s="396" t="s">
        <v>138</v>
      </c>
      <c r="I558" s="399">
        <v>0</v>
      </c>
      <c r="J558" s="399">
        <v>0</v>
      </c>
      <c r="K558" s="400">
        <v>0</v>
      </c>
      <c r="L558" s="400">
        <v>0</v>
      </c>
      <c r="M558" s="400">
        <v>80</v>
      </c>
      <c r="N558" s="400">
        <v>80</v>
      </c>
      <c r="O558" s="400">
        <v>25</v>
      </c>
      <c r="P558" s="400">
        <v>11</v>
      </c>
      <c r="Q558" s="400">
        <v>36</v>
      </c>
      <c r="R558" s="401">
        <v>0.45</v>
      </c>
      <c r="S558" s="402">
        <v>48</v>
      </c>
      <c r="T558" s="401">
        <v>0.6</v>
      </c>
      <c r="U558" s="402">
        <v>48</v>
      </c>
      <c r="V558" s="403">
        <v>0.6</v>
      </c>
      <c r="W558" s="402">
        <v>40</v>
      </c>
      <c r="X558" s="404">
        <v>-19670.57</v>
      </c>
      <c r="Y558" s="404">
        <v>86950.21</v>
      </c>
      <c r="Z558" s="404">
        <v>67279.64</v>
      </c>
      <c r="AA558" s="404">
        <v>0</v>
      </c>
      <c r="AB558" s="404">
        <v>0</v>
      </c>
      <c r="AC558" s="404">
        <v>0</v>
      </c>
      <c r="AD558" s="404">
        <v>67280</v>
      </c>
    </row>
    <row r="559" spans="1:30" x14ac:dyDescent="0.35">
      <c r="A559" s="396">
        <v>24</v>
      </c>
      <c r="B559" s="396" t="s">
        <v>85</v>
      </c>
      <c r="C559" s="396">
        <v>29</v>
      </c>
      <c r="D559" s="396" t="s">
        <v>1081</v>
      </c>
      <c r="E559" s="396" t="s">
        <v>1342</v>
      </c>
      <c r="F559" s="396" t="s">
        <v>1343</v>
      </c>
      <c r="G559" s="396" t="s">
        <v>85</v>
      </c>
      <c r="H559" s="396" t="s">
        <v>1081</v>
      </c>
      <c r="I559" s="399">
        <v>1</v>
      </c>
      <c r="J559" s="399">
        <v>1</v>
      </c>
      <c r="K559" s="400">
        <v>0</v>
      </c>
      <c r="L559" s="400">
        <v>0</v>
      </c>
      <c r="M559" s="400">
        <v>0</v>
      </c>
      <c r="N559" s="400">
        <v>2</v>
      </c>
      <c r="O559" s="400">
        <v>0</v>
      </c>
      <c r="P559" s="400">
        <v>0</v>
      </c>
      <c r="Q559" s="400">
        <v>0</v>
      </c>
      <c r="R559" s="401">
        <v>0</v>
      </c>
      <c r="S559" s="402">
        <v>0</v>
      </c>
      <c r="T559" s="401">
        <v>0</v>
      </c>
      <c r="U559" s="402">
        <v>0</v>
      </c>
      <c r="V559" s="403">
        <v>0</v>
      </c>
      <c r="W559" s="402">
        <v>0</v>
      </c>
      <c r="X559" s="404">
        <v>0</v>
      </c>
      <c r="Y559" s="404">
        <v>0</v>
      </c>
      <c r="Z559" s="404">
        <v>0</v>
      </c>
      <c r="AA559" s="404">
        <v>0</v>
      </c>
      <c r="AB559" s="404">
        <v>0</v>
      </c>
      <c r="AC559" s="404">
        <v>0</v>
      </c>
      <c r="AD559" s="404">
        <v>0</v>
      </c>
    </row>
    <row r="560" spans="1:30" x14ac:dyDescent="0.35">
      <c r="A560" s="396">
        <v>24</v>
      </c>
      <c r="B560" s="396" t="s">
        <v>85</v>
      </c>
      <c r="C560" s="396">
        <v>30</v>
      </c>
      <c r="D560" s="396" t="s">
        <v>532</v>
      </c>
      <c r="E560" s="396" t="s">
        <v>1344</v>
      </c>
      <c r="F560" s="396" t="s">
        <v>1345</v>
      </c>
      <c r="G560" s="396" t="s">
        <v>85</v>
      </c>
      <c r="H560" s="396" t="s">
        <v>532</v>
      </c>
      <c r="I560" s="399">
        <v>198</v>
      </c>
      <c r="J560" s="399">
        <v>14</v>
      </c>
      <c r="K560" s="400">
        <v>8</v>
      </c>
      <c r="L560" s="400">
        <v>16</v>
      </c>
      <c r="M560" s="400">
        <v>0</v>
      </c>
      <c r="N560" s="400">
        <v>236</v>
      </c>
      <c r="O560" s="400">
        <v>9</v>
      </c>
      <c r="P560" s="400">
        <v>2</v>
      </c>
      <c r="Q560" s="400">
        <v>11</v>
      </c>
      <c r="R560" s="401">
        <v>4.6610169491525397E-2</v>
      </c>
      <c r="S560" s="402">
        <v>7</v>
      </c>
      <c r="T560" s="401">
        <v>2.9661016949152502E-2</v>
      </c>
      <c r="U560" s="402">
        <v>7</v>
      </c>
      <c r="V560" s="403">
        <v>2.9661016949152502E-2</v>
      </c>
      <c r="W560" s="402">
        <v>3</v>
      </c>
      <c r="X560" s="404">
        <v>-4671.24</v>
      </c>
      <c r="Y560" s="404">
        <v>23352.13</v>
      </c>
      <c r="Z560" s="404">
        <v>18680.89</v>
      </c>
      <c r="AA560" s="404">
        <v>0</v>
      </c>
      <c r="AB560" s="404">
        <v>0</v>
      </c>
      <c r="AC560" s="404">
        <v>0</v>
      </c>
      <c r="AD560" s="404">
        <v>18681</v>
      </c>
    </row>
    <row r="561" spans="1:30" x14ac:dyDescent="0.35">
      <c r="A561" s="396">
        <v>24</v>
      </c>
      <c r="B561" s="396" t="s">
        <v>85</v>
      </c>
      <c r="C561" s="396">
        <v>31</v>
      </c>
      <c r="D561" s="396" t="s">
        <v>607</v>
      </c>
      <c r="E561" s="396" t="s">
        <v>1346</v>
      </c>
      <c r="F561" s="396" t="s">
        <v>1347</v>
      </c>
      <c r="G561" s="396" t="s">
        <v>85</v>
      </c>
      <c r="H561" s="396" t="s">
        <v>607</v>
      </c>
      <c r="I561" s="399">
        <v>0</v>
      </c>
      <c r="J561" s="399">
        <v>0</v>
      </c>
      <c r="K561" s="400">
        <v>0</v>
      </c>
      <c r="L561" s="400">
        <v>18</v>
      </c>
      <c r="M561" s="400">
        <v>0</v>
      </c>
      <c r="N561" s="400">
        <v>18</v>
      </c>
      <c r="O561" s="400">
        <v>0</v>
      </c>
      <c r="P561" s="400">
        <v>0</v>
      </c>
      <c r="Q561" s="400">
        <v>0</v>
      </c>
      <c r="R561" s="401">
        <v>0</v>
      </c>
      <c r="S561" s="402">
        <v>0</v>
      </c>
      <c r="T561" s="401">
        <v>0</v>
      </c>
      <c r="U561" s="402">
        <v>0</v>
      </c>
      <c r="V561" s="403">
        <v>0</v>
      </c>
      <c r="W561" s="402">
        <v>0</v>
      </c>
      <c r="X561" s="404">
        <v>0</v>
      </c>
      <c r="Y561" s="404">
        <v>0</v>
      </c>
      <c r="Z561" s="404">
        <v>0</v>
      </c>
      <c r="AA561" s="404">
        <v>0</v>
      </c>
      <c r="AB561" s="404">
        <v>0</v>
      </c>
      <c r="AC561" s="404">
        <v>0</v>
      </c>
      <c r="AD561" s="404">
        <v>0</v>
      </c>
    </row>
    <row r="562" spans="1:30" x14ac:dyDescent="0.35">
      <c r="A562" s="396">
        <v>25</v>
      </c>
      <c r="B562" s="396" t="s">
        <v>97</v>
      </c>
      <c r="C562" s="396">
        <v>1</v>
      </c>
      <c r="D562" s="396" t="s">
        <v>782</v>
      </c>
      <c r="E562" s="396" t="s">
        <v>1348</v>
      </c>
      <c r="F562" s="396" t="s">
        <v>1349</v>
      </c>
      <c r="G562" s="396" t="s">
        <v>97</v>
      </c>
      <c r="H562" s="396" t="s">
        <v>782</v>
      </c>
      <c r="I562" s="399">
        <v>0</v>
      </c>
      <c r="J562" s="399">
        <v>0</v>
      </c>
      <c r="K562" s="400">
        <v>0</v>
      </c>
      <c r="L562" s="400">
        <v>0</v>
      </c>
      <c r="M562" s="400">
        <v>0</v>
      </c>
      <c r="N562" s="400">
        <v>0</v>
      </c>
      <c r="O562" s="400">
        <v>0</v>
      </c>
      <c r="P562" s="400">
        <v>0</v>
      </c>
      <c r="Q562" s="400">
        <v>0</v>
      </c>
      <c r="R562" s="401">
        <v>0</v>
      </c>
      <c r="S562" s="402">
        <v>0</v>
      </c>
      <c r="T562" s="401">
        <v>0</v>
      </c>
      <c r="U562" s="402">
        <v>0</v>
      </c>
      <c r="V562" s="403">
        <v>0</v>
      </c>
      <c r="W562" s="402">
        <v>0</v>
      </c>
      <c r="X562" s="404">
        <v>0</v>
      </c>
      <c r="Y562" s="404">
        <v>0</v>
      </c>
      <c r="Z562" s="404">
        <v>0</v>
      </c>
      <c r="AA562" s="404">
        <v>1125</v>
      </c>
      <c r="AB562" s="404">
        <v>0</v>
      </c>
      <c r="AC562" s="404">
        <v>0</v>
      </c>
      <c r="AD562" s="404">
        <v>-1125</v>
      </c>
    </row>
    <row r="563" spans="1:30" x14ac:dyDescent="0.35">
      <c r="A563" s="396">
        <v>25</v>
      </c>
      <c r="B563" s="396" t="s">
        <v>97</v>
      </c>
      <c r="C563" s="396">
        <v>2</v>
      </c>
      <c r="D563" s="396" t="s">
        <v>10</v>
      </c>
      <c r="E563" s="396" t="s">
        <v>1350</v>
      </c>
      <c r="F563" s="396" t="s">
        <v>1351</v>
      </c>
      <c r="G563" s="396" t="s">
        <v>97</v>
      </c>
      <c r="H563" s="396" t="s">
        <v>10</v>
      </c>
      <c r="I563" s="399">
        <v>0</v>
      </c>
      <c r="J563" s="399">
        <v>1</v>
      </c>
      <c r="K563" s="400">
        <v>40</v>
      </c>
      <c r="L563" s="400">
        <v>5</v>
      </c>
      <c r="M563" s="400">
        <v>0</v>
      </c>
      <c r="N563" s="400">
        <v>46</v>
      </c>
      <c r="O563" s="400">
        <v>0</v>
      </c>
      <c r="P563" s="400">
        <v>3</v>
      </c>
      <c r="Q563" s="400">
        <v>3</v>
      </c>
      <c r="R563" s="401">
        <v>6.5217391304347797E-2</v>
      </c>
      <c r="S563" s="402">
        <v>9</v>
      </c>
      <c r="T563" s="401">
        <v>0.19565217391304299</v>
      </c>
      <c r="U563" s="402">
        <v>8</v>
      </c>
      <c r="V563" s="403">
        <v>0.173913043478261</v>
      </c>
      <c r="W563" s="402">
        <v>7</v>
      </c>
      <c r="X563" s="404">
        <v>-2242.1</v>
      </c>
      <c r="Y563" s="404">
        <v>5053.01</v>
      </c>
      <c r="Z563" s="404">
        <v>2810.91</v>
      </c>
      <c r="AA563" s="404">
        <v>0</v>
      </c>
      <c r="AB563" s="404">
        <v>0</v>
      </c>
      <c r="AC563" s="404">
        <v>0</v>
      </c>
      <c r="AD563" s="404">
        <v>2811</v>
      </c>
    </row>
    <row r="564" spans="1:30" x14ac:dyDescent="0.35">
      <c r="A564" s="396">
        <v>25</v>
      </c>
      <c r="B564" s="396" t="s">
        <v>97</v>
      </c>
      <c r="C564" s="396">
        <v>3</v>
      </c>
      <c r="D564" s="396" t="s">
        <v>11</v>
      </c>
      <c r="E564" s="396" t="s">
        <v>1352</v>
      </c>
      <c r="F564" s="396" t="s">
        <v>1353</v>
      </c>
      <c r="G564" s="396" t="s">
        <v>97</v>
      </c>
      <c r="H564" s="396" t="s">
        <v>11</v>
      </c>
      <c r="I564" s="399">
        <v>0</v>
      </c>
      <c r="J564" s="399">
        <v>1</v>
      </c>
      <c r="K564" s="400">
        <v>46</v>
      </c>
      <c r="L564" s="400">
        <v>12</v>
      </c>
      <c r="M564" s="400">
        <v>0</v>
      </c>
      <c r="N564" s="400">
        <v>59</v>
      </c>
      <c r="O564" s="400">
        <v>1</v>
      </c>
      <c r="P564" s="400">
        <v>3</v>
      </c>
      <c r="Q564" s="400">
        <v>4</v>
      </c>
      <c r="R564" s="401">
        <v>6.7796610169491497E-2</v>
      </c>
      <c r="S564" s="402">
        <v>9</v>
      </c>
      <c r="T564" s="401">
        <v>0.152542372881356</v>
      </c>
      <c r="U564" s="402">
        <v>9</v>
      </c>
      <c r="V564" s="403">
        <v>0.152542372881356</v>
      </c>
      <c r="W564" s="402">
        <v>5</v>
      </c>
      <c r="X564" s="404">
        <v>-2196.27</v>
      </c>
      <c r="Y564" s="404">
        <v>2017.41</v>
      </c>
      <c r="Z564" s="404">
        <v>-178.86</v>
      </c>
      <c r="AA564" s="404">
        <v>948</v>
      </c>
      <c r="AB564" s="404">
        <v>16</v>
      </c>
      <c r="AC564" s="404">
        <v>237</v>
      </c>
      <c r="AD564" s="404">
        <v>-1127</v>
      </c>
    </row>
    <row r="565" spans="1:30" x14ac:dyDescent="0.35">
      <c r="A565" s="396">
        <v>25</v>
      </c>
      <c r="B565" s="396" t="s">
        <v>97</v>
      </c>
      <c r="C565" s="396">
        <v>4</v>
      </c>
      <c r="D565" s="396" t="s">
        <v>12</v>
      </c>
      <c r="E565" s="396" t="s">
        <v>1354</v>
      </c>
      <c r="F565" s="396" t="s">
        <v>1355</v>
      </c>
      <c r="G565" s="396" t="s">
        <v>97</v>
      </c>
      <c r="H565" s="396" t="s">
        <v>12</v>
      </c>
      <c r="I565" s="399">
        <v>1</v>
      </c>
      <c r="J565" s="399">
        <v>10</v>
      </c>
      <c r="K565" s="400">
        <v>29</v>
      </c>
      <c r="L565" s="400">
        <v>1</v>
      </c>
      <c r="M565" s="400">
        <v>0</v>
      </c>
      <c r="N565" s="400">
        <v>41</v>
      </c>
      <c r="O565" s="400">
        <v>0</v>
      </c>
      <c r="P565" s="400">
        <v>2</v>
      </c>
      <c r="Q565" s="400">
        <v>2</v>
      </c>
      <c r="R565" s="401">
        <v>4.8780487804878099E-2</v>
      </c>
      <c r="S565" s="402">
        <v>6</v>
      </c>
      <c r="T565" s="401">
        <v>0.146341463414634</v>
      </c>
      <c r="U565" s="402">
        <v>6</v>
      </c>
      <c r="V565" s="403">
        <v>0.146341463414634</v>
      </c>
      <c r="W565" s="402">
        <v>4</v>
      </c>
      <c r="X565" s="404">
        <v>-3400.7</v>
      </c>
      <c r="Y565" s="404">
        <v>600.16999999999996</v>
      </c>
      <c r="Z565" s="404">
        <v>-2800.53</v>
      </c>
      <c r="AA565" s="404">
        <v>1500</v>
      </c>
      <c r="AB565" s="404">
        <v>37</v>
      </c>
      <c r="AC565" s="404">
        <v>750</v>
      </c>
      <c r="AD565" s="404">
        <v>-4301</v>
      </c>
    </row>
    <row r="566" spans="1:30" x14ac:dyDescent="0.35">
      <c r="A566" s="396">
        <v>25</v>
      </c>
      <c r="B566" s="396" t="s">
        <v>97</v>
      </c>
      <c r="C566" s="396">
        <v>5</v>
      </c>
      <c r="D566" s="396" t="s">
        <v>554</v>
      </c>
      <c r="E566" s="396" t="s">
        <v>1356</v>
      </c>
      <c r="F566" s="396" t="s">
        <v>1357</v>
      </c>
      <c r="G566" s="396" t="s">
        <v>97</v>
      </c>
      <c r="H566" s="396" t="s">
        <v>554</v>
      </c>
      <c r="I566" s="399">
        <v>0</v>
      </c>
      <c r="J566" s="399">
        <v>0</v>
      </c>
      <c r="K566" s="400">
        <v>0</v>
      </c>
      <c r="L566" s="400">
        <v>0</v>
      </c>
      <c r="M566" s="400">
        <v>0</v>
      </c>
      <c r="N566" s="400">
        <v>0</v>
      </c>
      <c r="O566" s="400">
        <v>0</v>
      </c>
      <c r="P566" s="400">
        <v>0</v>
      </c>
      <c r="Q566" s="400">
        <v>0</v>
      </c>
      <c r="R566" s="401">
        <v>0</v>
      </c>
      <c r="S566" s="402">
        <v>0</v>
      </c>
      <c r="T566" s="401">
        <v>0</v>
      </c>
      <c r="U566" s="402">
        <v>0</v>
      </c>
      <c r="V566" s="403">
        <v>0</v>
      </c>
      <c r="W566" s="402">
        <v>0</v>
      </c>
      <c r="X566" s="404">
        <v>0</v>
      </c>
      <c r="Y566" s="404">
        <v>0</v>
      </c>
      <c r="Z566" s="404">
        <v>0</v>
      </c>
      <c r="AA566" s="404">
        <v>799</v>
      </c>
      <c r="AB566" s="404">
        <v>0</v>
      </c>
      <c r="AC566" s="404">
        <v>0</v>
      </c>
      <c r="AD566" s="404">
        <v>-799</v>
      </c>
    </row>
    <row r="567" spans="1:30" x14ac:dyDescent="0.35">
      <c r="A567" s="396">
        <v>25</v>
      </c>
      <c r="B567" s="396" t="s">
        <v>97</v>
      </c>
      <c r="C567" s="396">
        <v>6</v>
      </c>
      <c r="D567" s="396" t="s">
        <v>13</v>
      </c>
      <c r="E567" s="396" t="s">
        <v>1358</v>
      </c>
      <c r="F567" s="396" t="s">
        <v>1359</v>
      </c>
      <c r="G567" s="396" t="s">
        <v>97</v>
      </c>
      <c r="H567" s="396" t="s">
        <v>13</v>
      </c>
      <c r="I567" s="399">
        <v>2</v>
      </c>
      <c r="J567" s="399">
        <v>1</v>
      </c>
      <c r="K567" s="400">
        <v>42</v>
      </c>
      <c r="L567" s="400">
        <v>1</v>
      </c>
      <c r="M567" s="400">
        <v>0</v>
      </c>
      <c r="N567" s="400">
        <v>46</v>
      </c>
      <c r="O567" s="400">
        <v>0</v>
      </c>
      <c r="P567" s="400">
        <v>2</v>
      </c>
      <c r="Q567" s="400">
        <v>2</v>
      </c>
      <c r="R567" s="401">
        <v>4.3478260869565202E-2</v>
      </c>
      <c r="S567" s="402">
        <v>5</v>
      </c>
      <c r="T567" s="401">
        <v>0.108695652173913</v>
      </c>
      <c r="U567" s="402">
        <v>5</v>
      </c>
      <c r="V567" s="403">
        <v>0.108695652173913</v>
      </c>
      <c r="W567" s="402">
        <v>3</v>
      </c>
      <c r="X567" s="404">
        <v>-5477.49</v>
      </c>
      <c r="Y567" s="404">
        <v>2063.35</v>
      </c>
      <c r="Z567" s="404">
        <v>-3414.14</v>
      </c>
      <c r="AA567" s="404">
        <v>0</v>
      </c>
      <c r="AB567" s="404">
        <v>0</v>
      </c>
      <c r="AC567" s="404">
        <v>0</v>
      </c>
      <c r="AD567" s="404">
        <v>-3414</v>
      </c>
    </row>
    <row r="568" spans="1:30" x14ac:dyDescent="0.35">
      <c r="A568" s="396">
        <v>25</v>
      </c>
      <c r="B568" s="396" t="s">
        <v>97</v>
      </c>
      <c r="C568" s="396">
        <v>7</v>
      </c>
      <c r="D568" s="396" t="s">
        <v>628</v>
      </c>
      <c r="E568" s="396" t="s">
        <v>1360</v>
      </c>
      <c r="F568" s="396" t="s">
        <v>1361</v>
      </c>
      <c r="G568" s="396" t="s">
        <v>97</v>
      </c>
      <c r="H568" s="396" t="s">
        <v>628</v>
      </c>
      <c r="I568" s="399">
        <v>0</v>
      </c>
      <c r="J568" s="399">
        <v>0</v>
      </c>
      <c r="K568" s="400">
        <v>6</v>
      </c>
      <c r="L568" s="400">
        <v>0</v>
      </c>
      <c r="M568" s="400">
        <v>0</v>
      </c>
      <c r="N568" s="400">
        <v>6</v>
      </c>
      <c r="O568" s="400">
        <v>1</v>
      </c>
      <c r="P568" s="400">
        <v>1</v>
      </c>
      <c r="Q568" s="400">
        <v>2</v>
      </c>
      <c r="R568" s="401">
        <v>0.33333333333333298</v>
      </c>
      <c r="S568" s="402">
        <v>1</v>
      </c>
      <c r="T568" s="401">
        <v>0.16666666666666699</v>
      </c>
      <c r="U568" s="402">
        <v>1</v>
      </c>
      <c r="V568" s="403">
        <v>0.16666666666666699</v>
      </c>
      <c r="W568" s="402">
        <v>1</v>
      </c>
      <c r="X568" s="404">
        <v>-819.3</v>
      </c>
      <c r="Y568" s="404">
        <v>3022.58</v>
      </c>
      <c r="Z568" s="404">
        <v>2203.2800000000002</v>
      </c>
      <c r="AA568" s="404">
        <v>0</v>
      </c>
      <c r="AB568" s="404">
        <v>0</v>
      </c>
      <c r="AC568" s="404">
        <v>0</v>
      </c>
      <c r="AD568" s="404">
        <v>2203</v>
      </c>
    </row>
    <row r="569" spans="1:30" x14ac:dyDescent="0.35">
      <c r="A569" s="396">
        <v>25</v>
      </c>
      <c r="B569" s="396" t="s">
        <v>97</v>
      </c>
      <c r="C569" s="396">
        <v>8</v>
      </c>
      <c r="D569" s="396" t="s">
        <v>160</v>
      </c>
      <c r="E569" s="396" t="s">
        <v>1362</v>
      </c>
      <c r="F569" s="396" t="s">
        <v>1363</v>
      </c>
      <c r="G569" s="396" t="s">
        <v>97</v>
      </c>
      <c r="H569" s="396" t="s">
        <v>160</v>
      </c>
      <c r="I569" s="399">
        <v>0</v>
      </c>
      <c r="J569" s="399">
        <v>0</v>
      </c>
      <c r="K569" s="400">
        <v>15</v>
      </c>
      <c r="L569" s="400">
        <v>1</v>
      </c>
      <c r="M569" s="400">
        <v>0</v>
      </c>
      <c r="N569" s="400">
        <v>16</v>
      </c>
      <c r="O569" s="400">
        <v>0</v>
      </c>
      <c r="P569" s="400">
        <v>2</v>
      </c>
      <c r="Q569" s="400">
        <v>2</v>
      </c>
      <c r="R569" s="401">
        <v>0.125</v>
      </c>
      <c r="S569" s="402">
        <v>4</v>
      </c>
      <c r="T569" s="401">
        <v>0.25</v>
      </c>
      <c r="U569" s="402">
        <v>4</v>
      </c>
      <c r="V569" s="403">
        <v>0.25</v>
      </c>
      <c r="W569" s="402">
        <v>3</v>
      </c>
      <c r="X569" s="404">
        <v>-929.76</v>
      </c>
      <c r="Y569" s="404">
        <v>4272.6400000000003</v>
      </c>
      <c r="Z569" s="404">
        <v>3342.88</v>
      </c>
      <c r="AA569" s="404">
        <v>0</v>
      </c>
      <c r="AB569" s="404">
        <v>0</v>
      </c>
      <c r="AC569" s="404">
        <v>0</v>
      </c>
      <c r="AD569" s="404">
        <v>3343</v>
      </c>
    </row>
    <row r="570" spans="1:30" x14ac:dyDescent="0.35">
      <c r="A570" s="396">
        <v>25</v>
      </c>
      <c r="B570" s="396" t="s">
        <v>97</v>
      </c>
      <c r="C570" s="396">
        <v>9</v>
      </c>
      <c r="D570" s="396" t="s">
        <v>202</v>
      </c>
      <c r="E570" s="396" t="s">
        <v>1364</v>
      </c>
      <c r="F570" s="396" t="s">
        <v>1365</v>
      </c>
      <c r="G570" s="396" t="s">
        <v>97</v>
      </c>
      <c r="H570" s="396" t="s">
        <v>202</v>
      </c>
      <c r="I570" s="399">
        <v>1</v>
      </c>
      <c r="J570" s="399">
        <v>0</v>
      </c>
      <c r="K570" s="400">
        <v>39</v>
      </c>
      <c r="L570" s="400">
        <v>0</v>
      </c>
      <c r="M570" s="400">
        <v>0</v>
      </c>
      <c r="N570" s="400">
        <v>40</v>
      </c>
      <c r="O570" s="400">
        <v>4</v>
      </c>
      <c r="P570" s="400">
        <v>2</v>
      </c>
      <c r="Q570" s="400">
        <v>6</v>
      </c>
      <c r="R570" s="401">
        <v>0.15</v>
      </c>
      <c r="S570" s="402">
        <v>8</v>
      </c>
      <c r="T570" s="401">
        <v>0.2</v>
      </c>
      <c r="U570" s="402">
        <v>8</v>
      </c>
      <c r="V570" s="403">
        <v>0.2</v>
      </c>
      <c r="W570" s="402">
        <v>7</v>
      </c>
      <c r="X570" s="404">
        <v>-10750.84</v>
      </c>
      <c r="Y570" s="404">
        <v>10993.12</v>
      </c>
      <c r="Z570" s="404">
        <v>242.280000000001</v>
      </c>
      <c r="AA570" s="404">
        <v>7000</v>
      </c>
      <c r="AB570" s="404">
        <v>175</v>
      </c>
      <c r="AC570" s="404">
        <v>1167</v>
      </c>
      <c r="AD570" s="404">
        <v>-6758</v>
      </c>
    </row>
    <row r="571" spans="1:30" x14ac:dyDescent="0.35">
      <c r="A571" s="396">
        <v>25</v>
      </c>
      <c r="B571" s="396" t="s">
        <v>97</v>
      </c>
      <c r="C571" s="396">
        <v>10</v>
      </c>
      <c r="D571" s="396" t="s">
        <v>506</v>
      </c>
      <c r="E571" s="396" t="s">
        <v>1366</v>
      </c>
      <c r="F571" s="396" t="s">
        <v>1367</v>
      </c>
      <c r="G571" s="396" t="s">
        <v>97</v>
      </c>
      <c r="H571" s="396" t="s">
        <v>506</v>
      </c>
      <c r="I571" s="399">
        <v>0</v>
      </c>
      <c r="J571" s="399">
        <v>0</v>
      </c>
      <c r="K571" s="400">
        <v>0</v>
      </c>
      <c r="L571" s="400">
        <v>0</v>
      </c>
      <c r="M571" s="400">
        <v>0</v>
      </c>
      <c r="N571" s="400">
        <v>0</v>
      </c>
      <c r="O571" s="400">
        <v>0</v>
      </c>
      <c r="P571" s="400">
        <v>0</v>
      </c>
      <c r="Q571" s="400">
        <v>0</v>
      </c>
      <c r="R571" s="401">
        <v>0</v>
      </c>
      <c r="S571" s="402">
        <v>0</v>
      </c>
      <c r="T571" s="401">
        <v>0</v>
      </c>
      <c r="U571" s="402">
        <v>0</v>
      </c>
      <c r="V571" s="403">
        <v>0</v>
      </c>
      <c r="W571" s="402">
        <v>0</v>
      </c>
      <c r="X571" s="404">
        <v>0</v>
      </c>
      <c r="Y571" s="404">
        <v>0</v>
      </c>
      <c r="Z571" s="404">
        <v>0</v>
      </c>
      <c r="AA571" s="404">
        <v>10</v>
      </c>
      <c r="AB571" s="404">
        <v>0</v>
      </c>
      <c r="AC571" s="404">
        <v>0</v>
      </c>
      <c r="AD571" s="404">
        <v>-10</v>
      </c>
    </row>
    <row r="572" spans="1:30" x14ac:dyDescent="0.35">
      <c r="A572" s="396">
        <v>25</v>
      </c>
      <c r="B572" s="396" t="s">
        <v>97</v>
      </c>
      <c r="C572" s="396">
        <v>11</v>
      </c>
      <c r="D572" s="396" t="s">
        <v>153</v>
      </c>
      <c r="E572" s="396" t="s">
        <v>1368</v>
      </c>
      <c r="F572" s="396" t="s">
        <v>1369</v>
      </c>
      <c r="G572" s="396" t="s">
        <v>97</v>
      </c>
      <c r="H572" s="396" t="s">
        <v>153</v>
      </c>
      <c r="I572" s="399">
        <v>6</v>
      </c>
      <c r="J572" s="399">
        <v>76</v>
      </c>
      <c r="K572" s="400">
        <v>92</v>
      </c>
      <c r="L572" s="400">
        <v>6</v>
      </c>
      <c r="M572" s="400">
        <v>0</v>
      </c>
      <c r="N572" s="400">
        <v>180</v>
      </c>
      <c r="O572" s="400">
        <v>9</v>
      </c>
      <c r="P572" s="400">
        <v>8</v>
      </c>
      <c r="Q572" s="400">
        <v>17</v>
      </c>
      <c r="R572" s="401">
        <v>9.44444444444444E-2</v>
      </c>
      <c r="S572" s="402">
        <v>54</v>
      </c>
      <c r="T572" s="401">
        <v>0.3</v>
      </c>
      <c r="U572" s="402">
        <v>56</v>
      </c>
      <c r="V572" s="403">
        <v>0.31111111111111101</v>
      </c>
      <c r="W572" s="402">
        <v>40</v>
      </c>
      <c r="X572" s="404">
        <v>-28132.36</v>
      </c>
      <c r="Y572" s="404">
        <v>31908.99</v>
      </c>
      <c r="Z572" s="404">
        <v>3776.63</v>
      </c>
      <c r="AA572" s="404">
        <v>1499</v>
      </c>
      <c r="AB572" s="404">
        <v>8</v>
      </c>
      <c r="AC572" s="404">
        <v>88</v>
      </c>
      <c r="AD572" s="404">
        <v>2278</v>
      </c>
    </row>
    <row r="573" spans="1:30" x14ac:dyDescent="0.35">
      <c r="A573" s="396">
        <v>25</v>
      </c>
      <c r="B573" s="396" t="s">
        <v>97</v>
      </c>
      <c r="C573" s="396">
        <v>12</v>
      </c>
      <c r="D573" s="396" t="s">
        <v>144</v>
      </c>
      <c r="E573" s="396" t="s">
        <v>1370</v>
      </c>
      <c r="F573" s="396" t="s">
        <v>1371</v>
      </c>
      <c r="G573" s="396" t="s">
        <v>97</v>
      </c>
      <c r="H573" s="396" t="s">
        <v>144</v>
      </c>
      <c r="I573" s="399">
        <v>15</v>
      </c>
      <c r="J573" s="399">
        <v>7</v>
      </c>
      <c r="K573" s="400">
        <v>11</v>
      </c>
      <c r="L573" s="400">
        <v>5</v>
      </c>
      <c r="M573" s="400">
        <v>2</v>
      </c>
      <c r="N573" s="400">
        <v>40</v>
      </c>
      <c r="O573" s="400">
        <v>12</v>
      </c>
      <c r="P573" s="400">
        <v>6</v>
      </c>
      <c r="Q573" s="400">
        <v>18</v>
      </c>
      <c r="R573" s="401">
        <v>0.45</v>
      </c>
      <c r="S573" s="402">
        <v>9</v>
      </c>
      <c r="T573" s="401">
        <v>0.22500000000000001</v>
      </c>
      <c r="U573" s="402">
        <v>9</v>
      </c>
      <c r="V573" s="403">
        <v>0.22500000000000001</v>
      </c>
      <c r="W573" s="402">
        <v>8</v>
      </c>
      <c r="X573" s="404">
        <v>-26056.92</v>
      </c>
      <c r="Y573" s="404">
        <v>29149.9</v>
      </c>
      <c r="Z573" s="404">
        <v>3092.98000000001</v>
      </c>
      <c r="AA573" s="404">
        <v>0</v>
      </c>
      <c r="AB573" s="404">
        <v>0</v>
      </c>
      <c r="AC573" s="404">
        <v>0</v>
      </c>
      <c r="AD573" s="404">
        <v>3093</v>
      </c>
    </row>
    <row r="574" spans="1:30" x14ac:dyDescent="0.35">
      <c r="A574" s="396">
        <v>25</v>
      </c>
      <c r="B574" s="396" t="s">
        <v>97</v>
      </c>
      <c r="C574" s="396">
        <v>13</v>
      </c>
      <c r="D574" s="396" t="s">
        <v>414</v>
      </c>
      <c r="E574" s="396" t="s">
        <v>1372</v>
      </c>
      <c r="F574" s="396" t="s">
        <v>1373</v>
      </c>
      <c r="G574" s="396" t="s">
        <v>97</v>
      </c>
      <c r="H574" s="396" t="s">
        <v>414</v>
      </c>
      <c r="I574" s="399">
        <v>1</v>
      </c>
      <c r="J574" s="399">
        <v>3</v>
      </c>
      <c r="K574" s="400">
        <v>0</v>
      </c>
      <c r="L574" s="400">
        <v>0</v>
      </c>
      <c r="M574" s="400">
        <v>0</v>
      </c>
      <c r="N574" s="400">
        <v>4</v>
      </c>
      <c r="O574" s="400">
        <v>0</v>
      </c>
      <c r="P574" s="400">
        <v>3</v>
      </c>
      <c r="Q574" s="400">
        <v>3</v>
      </c>
      <c r="R574" s="401">
        <v>0.75</v>
      </c>
      <c r="S574" s="402">
        <v>4</v>
      </c>
      <c r="T574" s="401">
        <v>1</v>
      </c>
      <c r="U574" s="402">
        <v>4</v>
      </c>
      <c r="V574" s="403">
        <v>1</v>
      </c>
      <c r="W574" s="402">
        <v>4</v>
      </c>
      <c r="X574" s="404">
        <v>-499.27</v>
      </c>
      <c r="Y574" s="404">
        <v>2490.35</v>
      </c>
      <c r="Z574" s="404">
        <v>1991.08</v>
      </c>
      <c r="AA574" s="404">
        <v>0</v>
      </c>
      <c r="AB574" s="404">
        <v>0</v>
      </c>
      <c r="AC574" s="404">
        <v>0</v>
      </c>
      <c r="AD574" s="404">
        <v>1991</v>
      </c>
    </row>
    <row r="575" spans="1:30" x14ac:dyDescent="0.35">
      <c r="A575" s="396">
        <v>25</v>
      </c>
      <c r="B575" s="396" t="s">
        <v>97</v>
      </c>
      <c r="C575" s="396">
        <v>14</v>
      </c>
      <c r="D575" s="396" t="s">
        <v>575</v>
      </c>
      <c r="E575" s="396" t="s">
        <v>1374</v>
      </c>
      <c r="F575" s="396" t="s">
        <v>1375</v>
      </c>
      <c r="G575" s="396" t="s">
        <v>97</v>
      </c>
      <c r="H575" s="396" t="s">
        <v>575</v>
      </c>
      <c r="I575" s="399">
        <v>0</v>
      </c>
      <c r="J575" s="399">
        <v>0</v>
      </c>
      <c r="K575" s="400">
        <v>0</v>
      </c>
      <c r="L575" s="400">
        <v>0</v>
      </c>
      <c r="M575" s="400">
        <v>0</v>
      </c>
      <c r="N575" s="400">
        <v>0</v>
      </c>
      <c r="O575" s="400">
        <v>0</v>
      </c>
      <c r="P575" s="400">
        <v>0</v>
      </c>
      <c r="Q575" s="400">
        <v>0</v>
      </c>
      <c r="R575" s="401">
        <v>0</v>
      </c>
      <c r="S575" s="402">
        <v>0</v>
      </c>
      <c r="T575" s="401">
        <v>0</v>
      </c>
      <c r="U575" s="402">
        <v>0</v>
      </c>
      <c r="V575" s="403">
        <v>0</v>
      </c>
      <c r="W575" s="402">
        <v>0</v>
      </c>
      <c r="X575" s="404">
        <v>0</v>
      </c>
      <c r="Y575" s="404">
        <v>0</v>
      </c>
      <c r="Z575" s="404">
        <v>0</v>
      </c>
      <c r="AA575" s="404">
        <v>750</v>
      </c>
      <c r="AB575" s="404">
        <v>0</v>
      </c>
      <c r="AC575" s="404">
        <v>0</v>
      </c>
      <c r="AD575" s="404">
        <v>-750</v>
      </c>
    </row>
    <row r="576" spans="1:30" x14ac:dyDescent="0.35">
      <c r="A576" s="396">
        <v>25</v>
      </c>
      <c r="B576" s="396" t="s">
        <v>97</v>
      </c>
      <c r="C576" s="396">
        <v>15</v>
      </c>
      <c r="D576" s="396" t="s">
        <v>427</v>
      </c>
      <c r="E576" s="396" t="s">
        <v>1376</v>
      </c>
      <c r="F576" s="396" t="s">
        <v>1377</v>
      </c>
      <c r="G576" s="396" t="s">
        <v>97</v>
      </c>
      <c r="H576" s="396" t="s">
        <v>427</v>
      </c>
      <c r="I576" s="399">
        <v>1</v>
      </c>
      <c r="J576" s="399">
        <v>2</v>
      </c>
      <c r="K576" s="400">
        <v>44</v>
      </c>
      <c r="L576" s="400">
        <v>0</v>
      </c>
      <c r="M576" s="400">
        <v>1</v>
      </c>
      <c r="N576" s="400">
        <v>48</v>
      </c>
      <c r="O576" s="400">
        <v>3</v>
      </c>
      <c r="P576" s="400">
        <v>3</v>
      </c>
      <c r="Q576" s="400">
        <v>6</v>
      </c>
      <c r="R576" s="401">
        <v>0.125</v>
      </c>
      <c r="S576" s="402">
        <v>6</v>
      </c>
      <c r="T576" s="401">
        <v>0.125</v>
      </c>
      <c r="U576" s="402">
        <v>6</v>
      </c>
      <c r="V576" s="403">
        <v>0.125</v>
      </c>
      <c r="W576" s="402">
        <v>4</v>
      </c>
      <c r="X576" s="404">
        <v>-6542.71</v>
      </c>
      <c r="Y576" s="404">
        <v>3809.01</v>
      </c>
      <c r="Z576" s="404">
        <v>-2733.7</v>
      </c>
      <c r="AA576" s="404">
        <v>0</v>
      </c>
      <c r="AB576" s="404">
        <v>0</v>
      </c>
      <c r="AC576" s="404">
        <v>0</v>
      </c>
      <c r="AD576" s="404">
        <v>-2734</v>
      </c>
    </row>
    <row r="577" spans="1:30" x14ac:dyDescent="0.35">
      <c r="A577" s="396">
        <v>25</v>
      </c>
      <c r="B577" s="396" t="s">
        <v>97</v>
      </c>
      <c r="C577" s="396">
        <v>16</v>
      </c>
      <c r="D577" s="396" t="s">
        <v>580</v>
      </c>
      <c r="E577" s="396" t="s">
        <v>1378</v>
      </c>
      <c r="F577" s="396" t="s">
        <v>1379</v>
      </c>
      <c r="G577" s="396" t="s">
        <v>97</v>
      </c>
      <c r="H577" s="396" t="s">
        <v>580</v>
      </c>
      <c r="I577" s="399">
        <v>30</v>
      </c>
      <c r="J577" s="399">
        <v>0</v>
      </c>
      <c r="K577" s="400">
        <v>0</v>
      </c>
      <c r="L577" s="400">
        <v>0</v>
      </c>
      <c r="M577" s="400">
        <v>0</v>
      </c>
      <c r="N577" s="400">
        <v>30</v>
      </c>
      <c r="O577" s="400">
        <v>2</v>
      </c>
      <c r="P577" s="400">
        <v>0</v>
      </c>
      <c r="Q577" s="400">
        <v>2</v>
      </c>
      <c r="R577" s="401">
        <v>6.6666666666666693E-2</v>
      </c>
      <c r="S577" s="402">
        <v>3</v>
      </c>
      <c r="T577" s="401">
        <v>0.1</v>
      </c>
      <c r="U577" s="402">
        <v>3</v>
      </c>
      <c r="V577" s="403">
        <v>0.1</v>
      </c>
      <c r="W577" s="402">
        <v>0</v>
      </c>
      <c r="X577" s="404">
        <v>-1119.71</v>
      </c>
      <c r="Y577" s="404">
        <v>4083.64</v>
      </c>
      <c r="Z577" s="404">
        <v>2963.93</v>
      </c>
      <c r="AA577" s="404">
        <v>0</v>
      </c>
      <c r="AB577" s="404">
        <v>0</v>
      </c>
      <c r="AC577" s="404">
        <v>0</v>
      </c>
      <c r="AD577" s="404">
        <v>2964</v>
      </c>
    </row>
    <row r="578" spans="1:30" x14ac:dyDescent="0.35">
      <c r="A578" s="396">
        <v>25</v>
      </c>
      <c r="B578" s="396" t="s">
        <v>97</v>
      </c>
      <c r="C578" s="396">
        <v>17</v>
      </c>
      <c r="D578" s="396" t="s">
        <v>518</v>
      </c>
      <c r="E578" s="396" t="s">
        <v>1380</v>
      </c>
      <c r="F578" s="396" t="s">
        <v>1381</v>
      </c>
      <c r="G578" s="396" t="s">
        <v>97</v>
      </c>
      <c r="H578" s="396" t="s">
        <v>518</v>
      </c>
      <c r="I578" s="399">
        <v>0</v>
      </c>
      <c r="J578" s="399">
        <v>1</v>
      </c>
      <c r="K578" s="400">
        <v>0</v>
      </c>
      <c r="L578" s="400">
        <v>5</v>
      </c>
      <c r="M578" s="400">
        <v>0</v>
      </c>
      <c r="N578" s="400">
        <v>6</v>
      </c>
      <c r="O578" s="400">
        <v>0</v>
      </c>
      <c r="P578" s="400">
        <v>0</v>
      </c>
      <c r="Q578" s="400">
        <v>0</v>
      </c>
      <c r="R578" s="401">
        <v>0</v>
      </c>
      <c r="S578" s="402">
        <v>0</v>
      </c>
      <c r="T578" s="401">
        <v>0</v>
      </c>
      <c r="U578" s="402">
        <v>0</v>
      </c>
      <c r="V578" s="403">
        <v>0</v>
      </c>
      <c r="W578" s="402">
        <v>0</v>
      </c>
      <c r="X578" s="404">
        <v>0</v>
      </c>
      <c r="Y578" s="404">
        <v>0</v>
      </c>
      <c r="Z578" s="404">
        <v>0</v>
      </c>
      <c r="AA578" s="404">
        <v>0</v>
      </c>
      <c r="AB578" s="404">
        <v>0</v>
      </c>
      <c r="AC578" s="404">
        <v>0</v>
      </c>
      <c r="AD578" s="404">
        <v>0</v>
      </c>
    </row>
    <row r="579" spans="1:30" x14ac:dyDescent="0.35">
      <c r="A579" s="396">
        <v>25</v>
      </c>
      <c r="B579" s="396" t="s">
        <v>97</v>
      </c>
      <c r="C579" s="396">
        <v>18</v>
      </c>
      <c r="D579" s="396" t="s">
        <v>1055</v>
      </c>
      <c r="E579" s="396" t="s">
        <v>1382</v>
      </c>
      <c r="F579" s="396" t="s">
        <v>1383</v>
      </c>
      <c r="G579" s="396" t="s">
        <v>97</v>
      </c>
      <c r="H579" s="396" t="s">
        <v>1055</v>
      </c>
      <c r="I579" s="399">
        <v>0</v>
      </c>
      <c r="J579" s="399">
        <v>0</v>
      </c>
      <c r="K579" s="400">
        <v>0</v>
      </c>
      <c r="L579" s="400">
        <v>0</v>
      </c>
      <c r="M579" s="400">
        <v>0</v>
      </c>
      <c r="N579" s="400">
        <v>0</v>
      </c>
      <c r="O579" s="400">
        <v>0</v>
      </c>
      <c r="P579" s="400">
        <v>0</v>
      </c>
      <c r="Q579" s="400">
        <v>0</v>
      </c>
      <c r="R579" s="401">
        <v>0</v>
      </c>
      <c r="S579" s="402">
        <v>0</v>
      </c>
      <c r="T579" s="401">
        <v>0</v>
      </c>
      <c r="U579" s="402">
        <v>0</v>
      </c>
      <c r="V579" s="403">
        <v>0</v>
      </c>
      <c r="W579" s="402">
        <v>0</v>
      </c>
      <c r="X579" s="404">
        <v>0</v>
      </c>
      <c r="Y579" s="404">
        <v>0</v>
      </c>
      <c r="Z579" s="404">
        <v>0</v>
      </c>
      <c r="AA579" s="404">
        <v>689</v>
      </c>
      <c r="AB579" s="404">
        <v>0</v>
      </c>
      <c r="AC579" s="404">
        <v>0</v>
      </c>
      <c r="AD579" s="404">
        <v>-689</v>
      </c>
    </row>
    <row r="580" spans="1:30" x14ac:dyDescent="0.35">
      <c r="A580" s="396">
        <v>25</v>
      </c>
      <c r="B580" s="396" t="s">
        <v>97</v>
      </c>
      <c r="C580" s="396">
        <v>19</v>
      </c>
      <c r="D580" s="396" t="s">
        <v>261</v>
      </c>
      <c r="E580" s="396" t="s">
        <v>1384</v>
      </c>
      <c r="F580" s="396" t="s">
        <v>1385</v>
      </c>
      <c r="G580" s="396" t="s">
        <v>97</v>
      </c>
      <c r="H580" s="396" t="s">
        <v>261</v>
      </c>
      <c r="I580" s="399">
        <v>3</v>
      </c>
      <c r="J580" s="399">
        <v>25</v>
      </c>
      <c r="K580" s="400">
        <v>0</v>
      </c>
      <c r="L580" s="400">
        <v>3</v>
      </c>
      <c r="M580" s="400">
        <v>0</v>
      </c>
      <c r="N580" s="400">
        <v>31</v>
      </c>
      <c r="O580" s="400">
        <v>2</v>
      </c>
      <c r="P580" s="400">
        <v>1</v>
      </c>
      <c r="Q580" s="400">
        <v>3</v>
      </c>
      <c r="R580" s="401">
        <v>9.6774193548387094E-2</v>
      </c>
      <c r="S580" s="402">
        <v>5</v>
      </c>
      <c r="T580" s="401">
        <v>0.16129032258064499</v>
      </c>
      <c r="U580" s="402">
        <v>5</v>
      </c>
      <c r="V580" s="403">
        <v>0.16129032258064499</v>
      </c>
      <c r="W580" s="402">
        <v>1</v>
      </c>
      <c r="X580" s="404">
        <v>-11209.7</v>
      </c>
      <c r="Y580" s="404">
        <v>3088</v>
      </c>
      <c r="Z580" s="404">
        <v>-8121.7</v>
      </c>
      <c r="AA580" s="404">
        <v>1000</v>
      </c>
      <c r="AB580" s="404">
        <v>32</v>
      </c>
      <c r="AC580" s="404">
        <v>333</v>
      </c>
      <c r="AD580" s="404">
        <v>-9122</v>
      </c>
    </row>
    <row r="581" spans="1:30" x14ac:dyDescent="0.35">
      <c r="A581" s="396">
        <v>25</v>
      </c>
      <c r="B581" s="396" t="s">
        <v>97</v>
      </c>
      <c r="C581" s="396">
        <v>20</v>
      </c>
      <c r="D581" s="396" t="s">
        <v>147</v>
      </c>
      <c r="E581" s="396" t="s">
        <v>1386</v>
      </c>
      <c r="F581" s="396" t="s">
        <v>1387</v>
      </c>
      <c r="G581" s="396" t="s">
        <v>97</v>
      </c>
      <c r="H581" s="396" t="s">
        <v>147</v>
      </c>
      <c r="I581" s="399">
        <v>0</v>
      </c>
      <c r="J581" s="399">
        <v>0</v>
      </c>
      <c r="K581" s="400">
        <v>0</v>
      </c>
      <c r="L581" s="400">
        <v>20</v>
      </c>
      <c r="M581" s="400">
        <v>0</v>
      </c>
      <c r="N581" s="400">
        <v>20</v>
      </c>
      <c r="O581" s="400">
        <v>0</v>
      </c>
      <c r="P581" s="400">
        <v>0</v>
      </c>
      <c r="Q581" s="400">
        <v>0</v>
      </c>
      <c r="R581" s="401">
        <v>0</v>
      </c>
      <c r="S581" s="402">
        <v>0</v>
      </c>
      <c r="T581" s="401">
        <v>0</v>
      </c>
      <c r="U581" s="402">
        <v>0</v>
      </c>
      <c r="V581" s="403">
        <v>0</v>
      </c>
      <c r="W581" s="402">
        <v>0</v>
      </c>
      <c r="X581" s="404">
        <v>0</v>
      </c>
      <c r="Y581" s="404">
        <v>0</v>
      </c>
      <c r="Z581" s="404">
        <v>0</v>
      </c>
      <c r="AA581" s="404">
        <v>6000</v>
      </c>
      <c r="AB581" s="404">
        <v>300</v>
      </c>
      <c r="AC581" s="404">
        <v>0</v>
      </c>
      <c r="AD581" s="404">
        <v>-6000</v>
      </c>
    </row>
    <row r="582" spans="1:30" x14ac:dyDescent="0.35">
      <c r="A582" s="396">
        <v>25</v>
      </c>
      <c r="B582" s="396" t="s">
        <v>97</v>
      </c>
      <c r="C582" s="396">
        <v>21</v>
      </c>
      <c r="D582" s="396" t="s">
        <v>244</v>
      </c>
      <c r="E582" s="396" t="s">
        <v>1388</v>
      </c>
      <c r="F582" s="396" t="s">
        <v>1389</v>
      </c>
      <c r="G582" s="396" t="s">
        <v>97</v>
      </c>
      <c r="H582" s="396" t="s">
        <v>244</v>
      </c>
      <c r="I582" s="399">
        <v>1</v>
      </c>
      <c r="J582" s="399">
        <v>0</v>
      </c>
      <c r="K582" s="400">
        <v>33</v>
      </c>
      <c r="L582" s="400">
        <v>0</v>
      </c>
      <c r="M582" s="400">
        <v>0</v>
      </c>
      <c r="N582" s="400">
        <v>34</v>
      </c>
      <c r="O582" s="400">
        <v>0</v>
      </c>
      <c r="P582" s="400">
        <v>0</v>
      </c>
      <c r="Q582" s="400">
        <v>0</v>
      </c>
      <c r="R582" s="401">
        <v>0</v>
      </c>
      <c r="S582" s="402">
        <v>1</v>
      </c>
      <c r="T582" s="401">
        <v>2.9411764705882401E-2</v>
      </c>
      <c r="U582" s="402">
        <v>1</v>
      </c>
      <c r="V582" s="403">
        <v>2.9411764705882401E-2</v>
      </c>
      <c r="W582" s="402">
        <v>0</v>
      </c>
      <c r="X582" s="404">
        <v>0</v>
      </c>
      <c r="Y582" s="404">
        <v>0</v>
      </c>
      <c r="Z582" s="404">
        <v>0</v>
      </c>
      <c r="AA582" s="404">
        <v>0</v>
      </c>
      <c r="AB582" s="404">
        <v>0</v>
      </c>
      <c r="AC582" s="404">
        <v>0</v>
      </c>
      <c r="AD582" s="404">
        <v>0</v>
      </c>
    </row>
    <row r="583" spans="1:30" x14ac:dyDescent="0.35">
      <c r="A583" s="396">
        <v>25</v>
      </c>
      <c r="B583" s="396" t="s">
        <v>97</v>
      </c>
      <c r="C583" s="396">
        <v>22</v>
      </c>
      <c r="D583" s="396" t="s">
        <v>168</v>
      </c>
      <c r="E583" s="396" t="s">
        <v>1390</v>
      </c>
      <c r="F583" s="396" t="s">
        <v>1391</v>
      </c>
      <c r="G583" s="396" t="s">
        <v>97</v>
      </c>
      <c r="H583" s="396" t="s">
        <v>168</v>
      </c>
      <c r="I583" s="399">
        <v>18</v>
      </c>
      <c r="J583" s="399">
        <v>9</v>
      </c>
      <c r="K583" s="400">
        <v>17</v>
      </c>
      <c r="L583" s="400">
        <v>0</v>
      </c>
      <c r="M583" s="400">
        <v>0</v>
      </c>
      <c r="N583" s="400">
        <v>44</v>
      </c>
      <c r="O583" s="400">
        <v>11</v>
      </c>
      <c r="P583" s="400">
        <v>7</v>
      </c>
      <c r="Q583" s="400">
        <v>18</v>
      </c>
      <c r="R583" s="401">
        <v>0.40909090909090901</v>
      </c>
      <c r="S583" s="402">
        <v>13</v>
      </c>
      <c r="T583" s="401">
        <v>0.29545454545454503</v>
      </c>
      <c r="U583" s="402">
        <v>13</v>
      </c>
      <c r="V583" s="403">
        <v>0.29545454545454503</v>
      </c>
      <c r="W583" s="402">
        <v>9</v>
      </c>
      <c r="X583" s="404">
        <v>-25291</v>
      </c>
      <c r="Y583" s="404">
        <v>28226.22</v>
      </c>
      <c r="Z583" s="404">
        <v>2935.22</v>
      </c>
      <c r="AA583" s="404">
        <v>0</v>
      </c>
      <c r="AB583" s="404">
        <v>0</v>
      </c>
      <c r="AC583" s="404">
        <v>0</v>
      </c>
      <c r="AD583" s="404">
        <v>2935</v>
      </c>
    </row>
    <row r="584" spans="1:30" x14ac:dyDescent="0.35">
      <c r="A584" s="396">
        <v>25</v>
      </c>
      <c r="B584" s="396" t="s">
        <v>97</v>
      </c>
      <c r="C584" s="396">
        <v>23</v>
      </c>
      <c r="D584" s="396" t="s">
        <v>527</v>
      </c>
      <c r="E584" s="396" t="s">
        <v>1392</v>
      </c>
      <c r="F584" s="396" t="s">
        <v>1393</v>
      </c>
      <c r="G584" s="396" t="s">
        <v>97</v>
      </c>
      <c r="H584" s="396" t="s">
        <v>527</v>
      </c>
      <c r="I584" s="399">
        <v>0</v>
      </c>
      <c r="J584" s="399">
        <v>0</v>
      </c>
      <c r="K584" s="400">
        <v>1</v>
      </c>
      <c r="L584" s="400">
        <v>0</v>
      </c>
      <c r="M584" s="400">
        <v>0</v>
      </c>
      <c r="N584" s="400">
        <v>1</v>
      </c>
      <c r="O584" s="400">
        <v>29</v>
      </c>
      <c r="P584" s="400">
        <v>16</v>
      </c>
      <c r="Q584" s="400">
        <v>45</v>
      </c>
      <c r="R584" s="401">
        <v>45</v>
      </c>
      <c r="S584" s="402">
        <v>37</v>
      </c>
      <c r="T584" s="401">
        <v>37</v>
      </c>
      <c r="U584" s="402">
        <v>37</v>
      </c>
      <c r="V584" s="403">
        <v>37</v>
      </c>
      <c r="W584" s="402">
        <v>33</v>
      </c>
      <c r="X584" s="404">
        <v>-53055.48</v>
      </c>
      <c r="Y584" s="404">
        <v>95968.1</v>
      </c>
      <c r="Z584" s="404">
        <v>42912.62</v>
      </c>
      <c r="AA584" s="404">
        <v>0</v>
      </c>
      <c r="AB584" s="404">
        <v>0</v>
      </c>
      <c r="AC584" s="404">
        <v>0</v>
      </c>
      <c r="AD584" s="404">
        <v>42913</v>
      </c>
    </row>
    <row r="585" spans="1:30" x14ac:dyDescent="0.35">
      <c r="A585" s="396">
        <v>25</v>
      </c>
      <c r="B585" s="396" t="s">
        <v>97</v>
      </c>
      <c r="C585" s="396">
        <v>24</v>
      </c>
      <c r="D585" s="396" t="s">
        <v>1394</v>
      </c>
      <c r="E585" s="396" t="s">
        <v>1395</v>
      </c>
      <c r="F585" s="396" t="s">
        <v>1396</v>
      </c>
      <c r="G585" s="396" t="s">
        <v>97</v>
      </c>
      <c r="H585" s="396" t="s">
        <v>1394</v>
      </c>
      <c r="I585" s="399">
        <v>0</v>
      </c>
      <c r="J585" s="399">
        <v>0</v>
      </c>
      <c r="K585" s="400">
        <v>0</v>
      </c>
      <c r="L585" s="400">
        <v>0</v>
      </c>
      <c r="M585" s="400">
        <v>0</v>
      </c>
      <c r="N585" s="400">
        <v>0</v>
      </c>
      <c r="O585" s="400">
        <v>0</v>
      </c>
      <c r="P585" s="400">
        <v>0</v>
      </c>
      <c r="Q585" s="400">
        <v>0</v>
      </c>
      <c r="R585" s="401">
        <v>0</v>
      </c>
      <c r="S585" s="402">
        <v>0</v>
      </c>
      <c r="T585" s="401">
        <v>0</v>
      </c>
      <c r="U585" s="402">
        <v>0</v>
      </c>
      <c r="V585" s="403">
        <v>0</v>
      </c>
      <c r="W585" s="402">
        <v>0</v>
      </c>
      <c r="X585" s="404">
        <v>0</v>
      </c>
      <c r="Y585" s="404">
        <v>0</v>
      </c>
      <c r="Z585" s="404">
        <v>0</v>
      </c>
      <c r="AA585" s="404">
        <v>450</v>
      </c>
      <c r="AB585" s="404">
        <v>0</v>
      </c>
      <c r="AC585" s="404">
        <v>0</v>
      </c>
      <c r="AD585" s="404">
        <v>-450</v>
      </c>
    </row>
    <row r="586" spans="1:30" x14ac:dyDescent="0.35">
      <c r="A586" s="396">
        <v>25</v>
      </c>
      <c r="B586" s="396" t="s">
        <v>97</v>
      </c>
      <c r="C586" s="396">
        <v>25</v>
      </c>
      <c r="D586" s="396" t="s">
        <v>600</v>
      </c>
      <c r="E586" s="396" t="s">
        <v>1397</v>
      </c>
      <c r="F586" s="396" t="s">
        <v>1398</v>
      </c>
      <c r="G586" s="396" t="s">
        <v>97</v>
      </c>
      <c r="H586" s="396" t="s">
        <v>600</v>
      </c>
      <c r="I586" s="399">
        <v>0</v>
      </c>
      <c r="J586" s="399">
        <v>0</v>
      </c>
      <c r="K586" s="400">
        <v>0</v>
      </c>
      <c r="L586" s="400">
        <v>1</v>
      </c>
      <c r="M586" s="400">
        <v>40</v>
      </c>
      <c r="N586" s="400">
        <v>41</v>
      </c>
      <c r="O586" s="400">
        <v>8</v>
      </c>
      <c r="P586" s="400">
        <v>2</v>
      </c>
      <c r="Q586" s="400">
        <v>10</v>
      </c>
      <c r="R586" s="401">
        <v>0.24390243902438999</v>
      </c>
      <c r="S586" s="402">
        <v>9</v>
      </c>
      <c r="T586" s="401">
        <v>0.219512195121951</v>
      </c>
      <c r="U586" s="402">
        <v>9</v>
      </c>
      <c r="V586" s="403">
        <v>0.219512195121951</v>
      </c>
      <c r="W586" s="402">
        <v>6</v>
      </c>
      <c r="X586" s="404">
        <v>-14313.09</v>
      </c>
      <c r="Y586" s="404">
        <v>10903</v>
      </c>
      <c r="Z586" s="404">
        <v>-3410.09</v>
      </c>
      <c r="AA586" s="404">
        <v>500</v>
      </c>
      <c r="AB586" s="404">
        <v>12</v>
      </c>
      <c r="AC586" s="404">
        <v>50</v>
      </c>
      <c r="AD586" s="404">
        <v>-3910</v>
      </c>
    </row>
    <row r="587" spans="1:30" x14ac:dyDescent="0.35">
      <c r="A587" s="396">
        <v>25</v>
      </c>
      <c r="B587" s="396" t="s">
        <v>97</v>
      </c>
      <c r="C587" s="396">
        <v>26</v>
      </c>
      <c r="D587" s="396" t="s">
        <v>138</v>
      </c>
      <c r="E587" s="396" t="s">
        <v>1399</v>
      </c>
      <c r="F587" s="396" t="s">
        <v>1400</v>
      </c>
      <c r="G587" s="396" t="s">
        <v>97</v>
      </c>
      <c r="H587" s="396" t="s">
        <v>138</v>
      </c>
      <c r="I587" s="399">
        <v>9</v>
      </c>
      <c r="J587" s="399">
        <v>0</v>
      </c>
      <c r="K587" s="400">
        <v>1</v>
      </c>
      <c r="L587" s="400">
        <v>0</v>
      </c>
      <c r="M587" s="400">
        <v>15</v>
      </c>
      <c r="N587" s="400">
        <v>25</v>
      </c>
      <c r="O587" s="400">
        <v>14</v>
      </c>
      <c r="P587" s="400">
        <v>2</v>
      </c>
      <c r="Q587" s="400">
        <v>16</v>
      </c>
      <c r="R587" s="401">
        <v>0.64</v>
      </c>
      <c r="S587" s="402">
        <v>8</v>
      </c>
      <c r="T587" s="401">
        <v>0.32</v>
      </c>
      <c r="U587" s="402">
        <v>8</v>
      </c>
      <c r="V587" s="403">
        <v>0.32</v>
      </c>
      <c r="W587" s="402">
        <v>7</v>
      </c>
      <c r="X587" s="404">
        <v>-28516.9</v>
      </c>
      <c r="Y587" s="404">
        <v>45983.02</v>
      </c>
      <c r="Z587" s="404">
        <v>17466.12</v>
      </c>
      <c r="AA587" s="404">
        <v>0</v>
      </c>
      <c r="AB587" s="404">
        <v>0</v>
      </c>
      <c r="AC587" s="404">
        <v>0</v>
      </c>
      <c r="AD587" s="404">
        <v>17466</v>
      </c>
    </row>
    <row r="588" spans="1:30" x14ac:dyDescent="0.35">
      <c r="A588" s="396">
        <v>25</v>
      </c>
      <c r="B588" s="396" t="s">
        <v>97</v>
      </c>
      <c r="C588" s="396">
        <v>27</v>
      </c>
      <c r="D588" s="396" t="s">
        <v>532</v>
      </c>
      <c r="E588" s="396" t="s">
        <v>1401</v>
      </c>
      <c r="F588" s="396" t="s">
        <v>1402</v>
      </c>
      <c r="G588" s="396" t="s">
        <v>97</v>
      </c>
      <c r="H588" s="396" t="s">
        <v>532</v>
      </c>
      <c r="I588" s="399">
        <v>182</v>
      </c>
      <c r="J588" s="399">
        <v>23</v>
      </c>
      <c r="K588" s="400">
        <v>3</v>
      </c>
      <c r="L588" s="400">
        <v>1</v>
      </c>
      <c r="M588" s="400">
        <v>2</v>
      </c>
      <c r="N588" s="400">
        <v>211</v>
      </c>
      <c r="O588" s="400">
        <v>2</v>
      </c>
      <c r="P588" s="400">
        <v>3</v>
      </c>
      <c r="Q588" s="400">
        <v>5</v>
      </c>
      <c r="R588" s="401">
        <v>2.3696682464454999E-2</v>
      </c>
      <c r="S588" s="402">
        <v>14</v>
      </c>
      <c r="T588" s="401">
        <v>6.6350710900473897E-2</v>
      </c>
      <c r="U588" s="402">
        <v>14</v>
      </c>
      <c r="V588" s="403">
        <v>6.6350710900473897E-2</v>
      </c>
      <c r="W588" s="402">
        <v>11</v>
      </c>
      <c r="X588" s="404">
        <v>-4453.34</v>
      </c>
      <c r="Y588" s="404">
        <v>4421.8999999999996</v>
      </c>
      <c r="Z588" s="404">
        <v>-31.440000000000499</v>
      </c>
      <c r="AA588" s="404">
        <v>0</v>
      </c>
      <c r="AB588" s="404">
        <v>0</v>
      </c>
      <c r="AC588" s="404">
        <v>0</v>
      </c>
      <c r="AD588" s="404">
        <v>-31</v>
      </c>
    </row>
    <row r="589" spans="1:30" x14ac:dyDescent="0.35">
      <c r="A589" s="396">
        <v>25</v>
      </c>
      <c r="B589" s="396" t="s">
        <v>97</v>
      </c>
      <c r="C589" s="396">
        <v>28</v>
      </c>
      <c r="D589" s="396" t="s">
        <v>607</v>
      </c>
      <c r="E589" s="396" t="s">
        <v>1403</v>
      </c>
      <c r="F589" s="396" t="s">
        <v>1404</v>
      </c>
      <c r="G589" s="396" t="s">
        <v>97</v>
      </c>
      <c r="H589" s="396" t="s">
        <v>607</v>
      </c>
      <c r="I589" s="399">
        <v>0</v>
      </c>
      <c r="J589" s="399">
        <v>0</v>
      </c>
      <c r="K589" s="400">
        <v>0</v>
      </c>
      <c r="L589" s="400">
        <v>11</v>
      </c>
      <c r="M589" s="400">
        <v>0</v>
      </c>
      <c r="N589" s="400">
        <v>11</v>
      </c>
      <c r="O589" s="400">
        <v>0</v>
      </c>
      <c r="P589" s="400">
        <v>0</v>
      </c>
      <c r="Q589" s="400">
        <v>0</v>
      </c>
      <c r="R589" s="401">
        <v>0</v>
      </c>
      <c r="S589" s="402">
        <v>0</v>
      </c>
      <c r="T589" s="401">
        <v>0</v>
      </c>
      <c r="U589" s="402">
        <v>0</v>
      </c>
      <c r="V589" s="403">
        <v>0</v>
      </c>
      <c r="W589" s="402">
        <v>0</v>
      </c>
      <c r="X589" s="404">
        <v>0</v>
      </c>
      <c r="Y589" s="404">
        <v>0</v>
      </c>
      <c r="Z589" s="404">
        <v>0</v>
      </c>
      <c r="AA589" s="404">
        <v>0</v>
      </c>
      <c r="AB589" s="404">
        <v>0</v>
      </c>
      <c r="AC589" s="404">
        <v>0</v>
      </c>
      <c r="AD589" s="404">
        <v>0</v>
      </c>
    </row>
    <row r="590" spans="1:30" x14ac:dyDescent="0.35">
      <c r="A590" s="396">
        <v>26</v>
      </c>
      <c r="B590" s="396" t="s">
        <v>86</v>
      </c>
      <c r="C590" s="396">
        <v>1</v>
      </c>
      <c r="D590" s="396" t="s">
        <v>610</v>
      </c>
      <c r="E590" s="396" t="s">
        <v>1405</v>
      </c>
      <c r="F590" s="396" t="s">
        <v>1406</v>
      </c>
      <c r="G590" s="396" t="s">
        <v>86</v>
      </c>
      <c r="H590" s="396" t="s">
        <v>610</v>
      </c>
      <c r="I590" s="399">
        <v>0</v>
      </c>
      <c r="J590" s="399">
        <v>0</v>
      </c>
      <c r="K590" s="400">
        <v>1</v>
      </c>
      <c r="L590" s="400">
        <v>0</v>
      </c>
      <c r="M590" s="400">
        <v>0</v>
      </c>
      <c r="N590" s="400">
        <v>1</v>
      </c>
      <c r="O590" s="400">
        <v>0</v>
      </c>
      <c r="P590" s="400">
        <v>0</v>
      </c>
      <c r="Q590" s="400">
        <v>0</v>
      </c>
      <c r="R590" s="401">
        <v>0</v>
      </c>
      <c r="S590" s="402">
        <v>0</v>
      </c>
      <c r="T590" s="401">
        <v>0</v>
      </c>
      <c r="U590" s="402">
        <v>0</v>
      </c>
      <c r="V590" s="403">
        <v>0</v>
      </c>
      <c r="W590" s="402">
        <v>0</v>
      </c>
      <c r="X590" s="404">
        <v>0</v>
      </c>
      <c r="Y590" s="404">
        <v>0</v>
      </c>
      <c r="Z590" s="404">
        <v>0</v>
      </c>
      <c r="AA590" s="404">
        <v>0</v>
      </c>
      <c r="AB590" s="404">
        <v>0</v>
      </c>
      <c r="AC590" s="404">
        <v>0</v>
      </c>
      <c r="AD590" s="404">
        <v>0</v>
      </c>
    </row>
    <row r="591" spans="1:30" x14ac:dyDescent="0.35">
      <c r="A591" s="396">
        <v>26</v>
      </c>
      <c r="B591" s="396" t="s">
        <v>86</v>
      </c>
      <c r="C591" s="396">
        <v>2</v>
      </c>
      <c r="D591" s="396" t="s">
        <v>10</v>
      </c>
      <c r="E591" s="396" t="s">
        <v>1407</v>
      </c>
      <c r="F591" s="396" t="s">
        <v>1408</v>
      </c>
      <c r="G591" s="396" t="s">
        <v>86</v>
      </c>
      <c r="H591" s="396" t="s">
        <v>10</v>
      </c>
      <c r="I591" s="399">
        <v>2</v>
      </c>
      <c r="J591" s="399">
        <v>3</v>
      </c>
      <c r="K591" s="400">
        <v>29</v>
      </c>
      <c r="L591" s="400">
        <v>2</v>
      </c>
      <c r="M591" s="400">
        <v>0</v>
      </c>
      <c r="N591" s="400">
        <v>36</v>
      </c>
      <c r="O591" s="400">
        <v>0</v>
      </c>
      <c r="P591" s="400">
        <v>6</v>
      </c>
      <c r="Q591" s="400">
        <v>6</v>
      </c>
      <c r="R591" s="401">
        <v>0.16666666666666699</v>
      </c>
      <c r="S591" s="402">
        <v>4</v>
      </c>
      <c r="T591" s="401">
        <v>0.11111111111111099</v>
      </c>
      <c r="U591" s="402">
        <v>4</v>
      </c>
      <c r="V591" s="403">
        <v>0.11111111111111099</v>
      </c>
      <c r="W591" s="402">
        <v>2</v>
      </c>
      <c r="X591" s="404">
        <v>-1690.58</v>
      </c>
      <c r="Y591" s="404">
        <v>1149.05</v>
      </c>
      <c r="Z591" s="404">
        <v>-541.53</v>
      </c>
      <c r="AA591" s="404">
        <v>4931</v>
      </c>
      <c r="AB591" s="404">
        <v>137</v>
      </c>
      <c r="AC591" s="404">
        <v>822</v>
      </c>
      <c r="AD591" s="404">
        <v>-5472</v>
      </c>
    </row>
    <row r="592" spans="1:30" x14ac:dyDescent="0.35">
      <c r="A592" s="396">
        <v>26</v>
      </c>
      <c r="B592" s="396" t="s">
        <v>86</v>
      </c>
      <c r="C592" s="396">
        <v>3</v>
      </c>
      <c r="D592" s="396" t="s">
        <v>11</v>
      </c>
      <c r="E592" s="396" t="s">
        <v>1409</v>
      </c>
      <c r="F592" s="396" t="s">
        <v>1410</v>
      </c>
      <c r="G592" s="396" t="s">
        <v>86</v>
      </c>
      <c r="H592" s="396" t="s">
        <v>11</v>
      </c>
      <c r="I592" s="399">
        <v>0</v>
      </c>
      <c r="J592" s="399">
        <v>0</v>
      </c>
      <c r="K592" s="400">
        <v>27</v>
      </c>
      <c r="L592" s="400">
        <v>0</v>
      </c>
      <c r="M592" s="400">
        <v>0</v>
      </c>
      <c r="N592" s="400">
        <v>27</v>
      </c>
      <c r="O592" s="400">
        <v>0</v>
      </c>
      <c r="P592" s="400">
        <v>0</v>
      </c>
      <c r="Q592" s="400">
        <v>0</v>
      </c>
      <c r="R592" s="401">
        <v>0</v>
      </c>
      <c r="S592" s="402">
        <v>1</v>
      </c>
      <c r="T592" s="401">
        <v>3.7037037037037E-2</v>
      </c>
      <c r="U592" s="402">
        <v>1</v>
      </c>
      <c r="V592" s="403">
        <v>3.7037037037037E-2</v>
      </c>
      <c r="W592" s="402">
        <v>0</v>
      </c>
      <c r="X592" s="404">
        <v>0</v>
      </c>
      <c r="Y592" s="404">
        <v>0</v>
      </c>
      <c r="Z592" s="404">
        <v>0</v>
      </c>
      <c r="AA592" s="404">
        <v>0</v>
      </c>
      <c r="AB592" s="404">
        <v>0</v>
      </c>
      <c r="AC592" s="404">
        <v>0</v>
      </c>
      <c r="AD592" s="404">
        <v>0</v>
      </c>
    </row>
    <row r="593" spans="1:30" x14ac:dyDescent="0.35">
      <c r="A593" s="396">
        <v>26</v>
      </c>
      <c r="B593" s="396" t="s">
        <v>86</v>
      </c>
      <c r="C593" s="396">
        <v>4</v>
      </c>
      <c r="D593" s="396" t="s">
        <v>12</v>
      </c>
      <c r="E593" s="396" t="s">
        <v>1411</v>
      </c>
      <c r="F593" s="396" t="s">
        <v>1412</v>
      </c>
      <c r="G593" s="396" t="s">
        <v>86</v>
      </c>
      <c r="H593" s="396" t="s">
        <v>12</v>
      </c>
      <c r="I593" s="399">
        <v>3</v>
      </c>
      <c r="J593" s="399">
        <v>5</v>
      </c>
      <c r="K593" s="400">
        <v>48</v>
      </c>
      <c r="L593" s="400">
        <v>7</v>
      </c>
      <c r="M593" s="400">
        <v>0</v>
      </c>
      <c r="N593" s="400">
        <v>63</v>
      </c>
      <c r="O593" s="400">
        <v>0</v>
      </c>
      <c r="P593" s="400">
        <v>6</v>
      </c>
      <c r="Q593" s="400">
        <v>6</v>
      </c>
      <c r="R593" s="401">
        <v>9.5238095238095205E-2</v>
      </c>
      <c r="S593" s="402">
        <v>14</v>
      </c>
      <c r="T593" s="401">
        <v>0.22222222222222199</v>
      </c>
      <c r="U593" s="402">
        <v>14</v>
      </c>
      <c r="V593" s="403">
        <v>0.22222222222222199</v>
      </c>
      <c r="W593" s="402">
        <v>8</v>
      </c>
      <c r="X593" s="404">
        <v>1364.8</v>
      </c>
      <c r="Y593" s="404">
        <v>12280.04</v>
      </c>
      <c r="Z593" s="404">
        <v>13644.84</v>
      </c>
      <c r="AA593" s="404">
        <v>3100</v>
      </c>
      <c r="AB593" s="404">
        <v>49</v>
      </c>
      <c r="AC593" s="404">
        <v>517</v>
      </c>
      <c r="AD593" s="404">
        <v>10545</v>
      </c>
    </row>
    <row r="594" spans="1:30" x14ac:dyDescent="0.35">
      <c r="A594" s="396">
        <v>26</v>
      </c>
      <c r="B594" s="396" t="s">
        <v>86</v>
      </c>
      <c r="C594" s="396">
        <v>5</v>
      </c>
      <c r="D594" s="396" t="s">
        <v>554</v>
      </c>
      <c r="E594" s="396" t="s">
        <v>1413</v>
      </c>
      <c r="F594" s="396" t="s">
        <v>1414</v>
      </c>
      <c r="G594" s="396" t="s">
        <v>86</v>
      </c>
      <c r="H594" s="396" t="s">
        <v>554</v>
      </c>
      <c r="I594" s="399">
        <v>0</v>
      </c>
      <c r="J594" s="399">
        <v>0</v>
      </c>
      <c r="K594" s="400">
        <v>17</v>
      </c>
      <c r="L594" s="400">
        <v>0</v>
      </c>
      <c r="M594" s="400">
        <v>0</v>
      </c>
      <c r="N594" s="400">
        <v>17</v>
      </c>
      <c r="O594" s="400">
        <v>1</v>
      </c>
      <c r="P594" s="400">
        <v>0</v>
      </c>
      <c r="Q594" s="400">
        <v>1</v>
      </c>
      <c r="R594" s="401">
        <v>5.8823529411764698E-2</v>
      </c>
      <c r="S594" s="402">
        <v>8</v>
      </c>
      <c r="T594" s="401">
        <v>0.47058823529411797</v>
      </c>
      <c r="U594" s="402">
        <v>8</v>
      </c>
      <c r="V594" s="403">
        <v>0.47058823529411797</v>
      </c>
      <c r="W594" s="402">
        <v>5</v>
      </c>
      <c r="X594" s="404">
        <v>-229.99</v>
      </c>
      <c r="Y594" s="404">
        <v>2351.92</v>
      </c>
      <c r="Z594" s="404">
        <v>2121.9299999999998</v>
      </c>
      <c r="AA594" s="404">
        <v>769</v>
      </c>
      <c r="AB594" s="404">
        <v>45</v>
      </c>
      <c r="AC594" s="404">
        <v>769</v>
      </c>
      <c r="AD594" s="404">
        <v>1353</v>
      </c>
    </row>
    <row r="595" spans="1:30" x14ac:dyDescent="0.35">
      <c r="A595" s="396">
        <v>26</v>
      </c>
      <c r="B595" s="396" t="s">
        <v>86</v>
      </c>
      <c r="C595" s="396">
        <v>6</v>
      </c>
      <c r="D595" s="396" t="s">
        <v>13</v>
      </c>
      <c r="E595" s="396" t="s">
        <v>1415</v>
      </c>
      <c r="F595" s="396" t="s">
        <v>1416</v>
      </c>
      <c r="G595" s="396" t="s">
        <v>86</v>
      </c>
      <c r="H595" s="396" t="s">
        <v>13</v>
      </c>
      <c r="I595" s="399">
        <v>0</v>
      </c>
      <c r="J595" s="399">
        <v>1</v>
      </c>
      <c r="K595" s="400">
        <v>3</v>
      </c>
      <c r="L595" s="400">
        <v>1</v>
      </c>
      <c r="M595" s="400">
        <v>0</v>
      </c>
      <c r="N595" s="400">
        <v>5</v>
      </c>
      <c r="O595" s="400">
        <v>0</v>
      </c>
      <c r="P595" s="400">
        <v>0</v>
      </c>
      <c r="Q595" s="400">
        <v>0</v>
      </c>
      <c r="R595" s="401">
        <v>0</v>
      </c>
      <c r="S595" s="402">
        <v>2</v>
      </c>
      <c r="T595" s="401">
        <v>0.4</v>
      </c>
      <c r="U595" s="402">
        <v>2</v>
      </c>
      <c r="V595" s="403">
        <v>0.4</v>
      </c>
      <c r="W595" s="402">
        <v>1</v>
      </c>
      <c r="X595" s="404">
        <v>0</v>
      </c>
      <c r="Y595" s="404">
        <v>0</v>
      </c>
      <c r="Z595" s="404">
        <v>0</v>
      </c>
      <c r="AA595" s="404">
        <v>0</v>
      </c>
      <c r="AB595" s="404">
        <v>0</v>
      </c>
      <c r="AC595" s="404">
        <v>0</v>
      </c>
      <c r="AD595" s="404">
        <v>0</v>
      </c>
    </row>
    <row r="596" spans="1:30" x14ac:dyDescent="0.35">
      <c r="A596" s="396">
        <v>26</v>
      </c>
      <c r="B596" s="396" t="s">
        <v>86</v>
      </c>
      <c r="C596" s="396">
        <v>7</v>
      </c>
      <c r="D596" s="396" t="s">
        <v>202</v>
      </c>
      <c r="E596" s="396" t="s">
        <v>1417</v>
      </c>
      <c r="F596" s="396" t="s">
        <v>1418</v>
      </c>
      <c r="G596" s="396" t="s">
        <v>86</v>
      </c>
      <c r="H596" s="396" t="s">
        <v>202</v>
      </c>
      <c r="I596" s="399">
        <v>0</v>
      </c>
      <c r="J596" s="399">
        <v>0</v>
      </c>
      <c r="K596" s="400">
        <v>86</v>
      </c>
      <c r="L596" s="400">
        <v>6</v>
      </c>
      <c r="M596" s="400">
        <v>0</v>
      </c>
      <c r="N596" s="400">
        <v>92</v>
      </c>
      <c r="O596" s="400">
        <v>9</v>
      </c>
      <c r="P596" s="400">
        <v>0</v>
      </c>
      <c r="Q596" s="400">
        <v>9</v>
      </c>
      <c r="R596" s="401">
        <v>9.7826086956521702E-2</v>
      </c>
      <c r="S596" s="402">
        <v>24</v>
      </c>
      <c r="T596" s="401">
        <v>0.26086956521739102</v>
      </c>
      <c r="U596" s="402">
        <v>23</v>
      </c>
      <c r="V596" s="403">
        <v>0.25</v>
      </c>
      <c r="W596" s="402">
        <v>15</v>
      </c>
      <c r="X596" s="404">
        <v>-11891.76</v>
      </c>
      <c r="Y596" s="404">
        <v>14689.11</v>
      </c>
      <c r="Z596" s="404">
        <v>2797.35</v>
      </c>
      <c r="AA596" s="404">
        <v>0</v>
      </c>
      <c r="AB596" s="404">
        <v>0</v>
      </c>
      <c r="AC596" s="404">
        <v>0</v>
      </c>
      <c r="AD596" s="404">
        <v>2797</v>
      </c>
    </row>
    <row r="597" spans="1:30" x14ac:dyDescent="0.35">
      <c r="A597" s="396">
        <v>26</v>
      </c>
      <c r="B597" s="396" t="s">
        <v>86</v>
      </c>
      <c r="C597" s="396">
        <v>8</v>
      </c>
      <c r="D597" s="396" t="s">
        <v>153</v>
      </c>
      <c r="E597" s="396" t="s">
        <v>1419</v>
      </c>
      <c r="F597" s="396" t="s">
        <v>1420</v>
      </c>
      <c r="G597" s="396" t="s">
        <v>86</v>
      </c>
      <c r="H597" s="396" t="s">
        <v>153</v>
      </c>
      <c r="I597" s="399">
        <v>33</v>
      </c>
      <c r="J597" s="399">
        <v>122</v>
      </c>
      <c r="K597" s="400">
        <v>129</v>
      </c>
      <c r="L597" s="400">
        <v>17</v>
      </c>
      <c r="M597" s="400">
        <v>0</v>
      </c>
      <c r="N597" s="400">
        <v>301</v>
      </c>
      <c r="O597" s="400">
        <v>25</v>
      </c>
      <c r="P597" s="400">
        <v>17</v>
      </c>
      <c r="Q597" s="400">
        <v>42</v>
      </c>
      <c r="R597" s="401">
        <v>0.13953488372093001</v>
      </c>
      <c r="S597" s="402">
        <v>78</v>
      </c>
      <c r="T597" s="401">
        <v>0.25913621262458503</v>
      </c>
      <c r="U597" s="402">
        <v>79</v>
      </c>
      <c r="V597" s="403">
        <v>0.26245847176079701</v>
      </c>
      <c r="W597" s="402">
        <v>52</v>
      </c>
      <c r="X597" s="404">
        <v>-7745.79</v>
      </c>
      <c r="Y597" s="404">
        <v>71319.66</v>
      </c>
      <c r="Z597" s="404">
        <v>63573.87</v>
      </c>
      <c r="AA597" s="404">
        <v>0</v>
      </c>
      <c r="AB597" s="404">
        <v>0</v>
      </c>
      <c r="AC597" s="404">
        <v>0</v>
      </c>
      <c r="AD597" s="404">
        <v>63574</v>
      </c>
    </row>
    <row r="598" spans="1:30" x14ac:dyDescent="0.35">
      <c r="A598" s="396">
        <v>26</v>
      </c>
      <c r="B598" s="396" t="s">
        <v>86</v>
      </c>
      <c r="C598" s="396">
        <v>9</v>
      </c>
      <c r="D598" s="396" t="s">
        <v>144</v>
      </c>
      <c r="E598" s="396" t="s">
        <v>1421</v>
      </c>
      <c r="F598" s="396" t="s">
        <v>1422</v>
      </c>
      <c r="G598" s="396" t="s">
        <v>86</v>
      </c>
      <c r="H598" s="396" t="s">
        <v>144</v>
      </c>
      <c r="I598" s="399">
        <v>19</v>
      </c>
      <c r="J598" s="399">
        <v>3</v>
      </c>
      <c r="K598" s="400">
        <v>0</v>
      </c>
      <c r="L598" s="400">
        <v>0</v>
      </c>
      <c r="M598" s="400">
        <v>0</v>
      </c>
      <c r="N598" s="400">
        <v>22</v>
      </c>
      <c r="O598" s="400">
        <v>4</v>
      </c>
      <c r="P598" s="400">
        <v>4</v>
      </c>
      <c r="Q598" s="400">
        <v>8</v>
      </c>
      <c r="R598" s="401">
        <v>0.36363636363636398</v>
      </c>
      <c r="S598" s="402">
        <v>3</v>
      </c>
      <c r="T598" s="401">
        <v>0.13636363636363599</v>
      </c>
      <c r="U598" s="402">
        <v>3</v>
      </c>
      <c r="V598" s="403">
        <v>0.13636363636363599</v>
      </c>
      <c r="W598" s="402">
        <v>3</v>
      </c>
      <c r="X598" s="404">
        <v>-2292.44</v>
      </c>
      <c r="Y598" s="404">
        <v>11761.36</v>
      </c>
      <c r="Z598" s="404">
        <v>9468.92</v>
      </c>
      <c r="AA598" s="404">
        <v>0</v>
      </c>
      <c r="AB598" s="404">
        <v>0</v>
      </c>
      <c r="AC598" s="404">
        <v>0</v>
      </c>
      <c r="AD598" s="404">
        <v>9469</v>
      </c>
    </row>
    <row r="599" spans="1:30" x14ac:dyDescent="0.35">
      <c r="A599" s="396">
        <v>26</v>
      </c>
      <c r="B599" s="396" t="s">
        <v>86</v>
      </c>
      <c r="C599" s="396">
        <v>10</v>
      </c>
      <c r="D599" s="396" t="s">
        <v>414</v>
      </c>
      <c r="E599" s="396" t="s">
        <v>1423</v>
      </c>
      <c r="F599" s="396" t="s">
        <v>1424</v>
      </c>
      <c r="G599" s="396" t="s">
        <v>86</v>
      </c>
      <c r="H599" s="396" t="s">
        <v>414</v>
      </c>
      <c r="I599" s="399">
        <v>0</v>
      </c>
      <c r="J599" s="399">
        <v>1</v>
      </c>
      <c r="K599" s="400">
        <v>0</v>
      </c>
      <c r="L599" s="400">
        <v>0</v>
      </c>
      <c r="M599" s="400">
        <v>0</v>
      </c>
      <c r="N599" s="400">
        <v>1</v>
      </c>
      <c r="O599" s="400">
        <v>0</v>
      </c>
      <c r="P599" s="400">
        <v>0</v>
      </c>
      <c r="Q599" s="400">
        <v>0</v>
      </c>
      <c r="R599" s="401">
        <v>0</v>
      </c>
      <c r="S599" s="402">
        <v>0</v>
      </c>
      <c r="T599" s="401">
        <v>0</v>
      </c>
      <c r="U599" s="402">
        <v>0</v>
      </c>
      <c r="V599" s="403">
        <v>0</v>
      </c>
      <c r="W599" s="402">
        <v>0</v>
      </c>
      <c r="X599" s="404">
        <v>0</v>
      </c>
      <c r="Y599" s="404">
        <v>0</v>
      </c>
      <c r="Z599" s="404">
        <v>0</v>
      </c>
      <c r="AA599" s="404">
        <v>0</v>
      </c>
      <c r="AB599" s="404">
        <v>0</v>
      </c>
      <c r="AC599" s="404">
        <v>0</v>
      </c>
      <c r="AD599" s="404">
        <v>0</v>
      </c>
    </row>
    <row r="600" spans="1:30" x14ac:dyDescent="0.35">
      <c r="A600" s="396">
        <v>26</v>
      </c>
      <c r="B600" s="396" t="s">
        <v>86</v>
      </c>
      <c r="C600" s="396">
        <v>11</v>
      </c>
      <c r="D600" s="396" t="s">
        <v>580</v>
      </c>
      <c r="E600" s="396" t="s">
        <v>1425</v>
      </c>
      <c r="F600" s="396" t="s">
        <v>1426</v>
      </c>
      <c r="G600" s="396" t="s">
        <v>86</v>
      </c>
      <c r="H600" s="396" t="s">
        <v>580</v>
      </c>
      <c r="I600" s="399">
        <v>66</v>
      </c>
      <c r="J600" s="399">
        <v>7</v>
      </c>
      <c r="K600" s="400">
        <v>0</v>
      </c>
      <c r="L600" s="400">
        <v>2</v>
      </c>
      <c r="M600" s="400">
        <v>0</v>
      </c>
      <c r="N600" s="400">
        <v>75</v>
      </c>
      <c r="O600" s="400">
        <v>16</v>
      </c>
      <c r="P600" s="400">
        <v>5</v>
      </c>
      <c r="Q600" s="400">
        <v>21</v>
      </c>
      <c r="R600" s="401">
        <v>0.28000000000000003</v>
      </c>
      <c r="S600" s="402">
        <v>21</v>
      </c>
      <c r="T600" s="401">
        <v>0.28000000000000003</v>
      </c>
      <c r="U600" s="402">
        <v>21</v>
      </c>
      <c r="V600" s="403">
        <v>0.28000000000000003</v>
      </c>
      <c r="W600" s="402">
        <v>15</v>
      </c>
      <c r="X600" s="404">
        <v>-32167.87</v>
      </c>
      <c r="Y600" s="404">
        <v>31605.71</v>
      </c>
      <c r="Z600" s="404">
        <v>-562.15999999999599</v>
      </c>
      <c r="AA600" s="404">
        <v>0</v>
      </c>
      <c r="AB600" s="404">
        <v>0</v>
      </c>
      <c r="AC600" s="404">
        <v>0</v>
      </c>
      <c r="AD600" s="404">
        <v>-562</v>
      </c>
    </row>
    <row r="601" spans="1:30" x14ac:dyDescent="0.35">
      <c r="A601" s="396">
        <v>26</v>
      </c>
      <c r="B601" s="396" t="s">
        <v>86</v>
      </c>
      <c r="C601" s="396">
        <v>12</v>
      </c>
      <c r="D601" s="396" t="s">
        <v>171</v>
      </c>
      <c r="E601" s="396" t="s">
        <v>1427</v>
      </c>
      <c r="F601" s="396" t="s">
        <v>1428</v>
      </c>
      <c r="G601" s="396" t="s">
        <v>86</v>
      </c>
      <c r="H601" s="396" t="s">
        <v>171</v>
      </c>
      <c r="I601" s="399">
        <v>0</v>
      </c>
      <c r="J601" s="399">
        <v>0</v>
      </c>
      <c r="K601" s="400">
        <v>32</v>
      </c>
      <c r="L601" s="400">
        <v>2</v>
      </c>
      <c r="M601" s="400">
        <v>0</v>
      </c>
      <c r="N601" s="400">
        <v>34</v>
      </c>
      <c r="O601" s="400">
        <v>0</v>
      </c>
      <c r="P601" s="400">
        <v>0</v>
      </c>
      <c r="Q601" s="400">
        <v>0</v>
      </c>
      <c r="R601" s="401">
        <v>0</v>
      </c>
      <c r="S601" s="402">
        <v>2</v>
      </c>
      <c r="T601" s="401">
        <v>5.8823529411764698E-2</v>
      </c>
      <c r="U601" s="402">
        <v>2</v>
      </c>
      <c r="V601" s="403">
        <v>5.8823529411764698E-2</v>
      </c>
      <c r="W601" s="402">
        <v>2</v>
      </c>
      <c r="X601" s="404">
        <v>0</v>
      </c>
      <c r="Y601" s="404">
        <v>0</v>
      </c>
      <c r="Z601" s="404">
        <v>0</v>
      </c>
      <c r="AA601" s="404">
        <v>2000</v>
      </c>
      <c r="AB601" s="404">
        <v>59</v>
      </c>
      <c r="AC601" s="404">
        <v>0</v>
      </c>
      <c r="AD601" s="404">
        <v>-2000</v>
      </c>
    </row>
    <row r="602" spans="1:30" x14ac:dyDescent="0.35">
      <c r="A602" s="396">
        <v>26</v>
      </c>
      <c r="B602" s="396" t="s">
        <v>86</v>
      </c>
      <c r="C602" s="396">
        <v>13</v>
      </c>
      <c r="D602" s="396" t="s">
        <v>261</v>
      </c>
      <c r="E602" s="396" t="s">
        <v>1429</v>
      </c>
      <c r="F602" s="396" t="s">
        <v>1430</v>
      </c>
      <c r="G602" s="396" t="s">
        <v>86</v>
      </c>
      <c r="H602" s="396" t="s">
        <v>261</v>
      </c>
      <c r="I602" s="399">
        <v>26</v>
      </c>
      <c r="J602" s="399">
        <v>4</v>
      </c>
      <c r="K602" s="400">
        <v>0</v>
      </c>
      <c r="L602" s="400">
        <v>0</v>
      </c>
      <c r="M602" s="400">
        <v>0</v>
      </c>
      <c r="N602" s="400">
        <v>30</v>
      </c>
      <c r="O602" s="400">
        <v>7</v>
      </c>
      <c r="P602" s="400">
        <v>3</v>
      </c>
      <c r="Q602" s="400">
        <v>10</v>
      </c>
      <c r="R602" s="401">
        <v>0.33333333333333298</v>
      </c>
      <c r="S602" s="402">
        <v>6</v>
      </c>
      <c r="T602" s="401">
        <v>0.2</v>
      </c>
      <c r="U602" s="402">
        <v>6</v>
      </c>
      <c r="V602" s="403">
        <v>0.2</v>
      </c>
      <c r="W602" s="402">
        <v>4</v>
      </c>
      <c r="X602" s="404">
        <v>-7215</v>
      </c>
      <c r="Y602" s="404">
        <v>8313.9500000000007</v>
      </c>
      <c r="Z602" s="404">
        <v>1098.95</v>
      </c>
      <c r="AA602" s="404">
        <v>0</v>
      </c>
      <c r="AB602" s="404">
        <v>0</v>
      </c>
      <c r="AC602" s="404">
        <v>0</v>
      </c>
      <c r="AD602" s="404">
        <v>1099</v>
      </c>
    </row>
    <row r="603" spans="1:30" x14ac:dyDescent="0.35">
      <c r="A603" s="396">
        <v>26</v>
      </c>
      <c r="B603" s="396" t="s">
        <v>86</v>
      </c>
      <c r="C603" s="396">
        <v>14</v>
      </c>
      <c r="D603" s="396" t="s">
        <v>328</v>
      </c>
      <c r="E603" s="396" t="s">
        <v>1431</v>
      </c>
      <c r="F603" s="396" t="s">
        <v>1432</v>
      </c>
      <c r="G603" s="396" t="s">
        <v>86</v>
      </c>
      <c r="H603" s="396" t="s">
        <v>328</v>
      </c>
      <c r="I603" s="399">
        <v>0</v>
      </c>
      <c r="J603" s="399">
        <v>0</v>
      </c>
      <c r="K603" s="400">
        <v>11</v>
      </c>
      <c r="L603" s="400">
        <v>0</v>
      </c>
      <c r="M603" s="400">
        <v>0</v>
      </c>
      <c r="N603" s="400">
        <v>11</v>
      </c>
      <c r="O603" s="400">
        <v>0</v>
      </c>
      <c r="P603" s="400">
        <v>0</v>
      </c>
      <c r="Q603" s="400">
        <v>0</v>
      </c>
      <c r="R603" s="401">
        <v>0</v>
      </c>
      <c r="S603" s="402">
        <v>0</v>
      </c>
      <c r="T603" s="401">
        <v>0</v>
      </c>
      <c r="U603" s="402">
        <v>0</v>
      </c>
      <c r="V603" s="403">
        <v>0</v>
      </c>
      <c r="W603" s="402">
        <v>0</v>
      </c>
      <c r="X603" s="404">
        <v>0</v>
      </c>
      <c r="Y603" s="404">
        <v>0</v>
      </c>
      <c r="Z603" s="404">
        <v>0</v>
      </c>
      <c r="AA603" s="404">
        <v>0</v>
      </c>
      <c r="AB603" s="404">
        <v>0</v>
      </c>
      <c r="AC603" s="404">
        <v>0</v>
      </c>
      <c r="AD603" s="404">
        <v>0</v>
      </c>
    </row>
    <row r="604" spans="1:30" x14ac:dyDescent="0.35">
      <c r="A604" s="396">
        <v>26</v>
      </c>
      <c r="B604" s="396" t="s">
        <v>86</v>
      </c>
      <c r="C604" s="396">
        <v>15</v>
      </c>
      <c r="D604" s="396" t="s">
        <v>1433</v>
      </c>
      <c r="E604" s="396" t="s">
        <v>1434</v>
      </c>
      <c r="F604" s="396" t="s">
        <v>1435</v>
      </c>
      <c r="G604" s="396" t="s">
        <v>86</v>
      </c>
      <c r="H604" s="396" t="s">
        <v>1433</v>
      </c>
      <c r="I604" s="399">
        <v>0</v>
      </c>
      <c r="J604" s="399">
        <v>0</v>
      </c>
      <c r="K604" s="400">
        <v>0</v>
      </c>
      <c r="L604" s="400">
        <v>17</v>
      </c>
      <c r="M604" s="400">
        <v>0</v>
      </c>
      <c r="N604" s="400">
        <v>17</v>
      </c>
      <c r="O604" s="400">
        <v>0</v>
      </c>
      <c r="P604" s="400">
        <v>0</v>
      </c>
      <c r="Q604" s="400">
        <v>0</v>
      </c>
      <c r="R604" s="401">
        <v>0</v>
      </c>
      <c r="S604" s="402">
        <v>1</v>
      </c>
      <c r="T604" s="401">
        <v>5.8823529411764698E-2</v>
      </c>
      <c r="U604" s="402">
        <v>1</v>
      </c>
      <c r="V604" s="403">
        <v>5.8823529411764698E-2</v>
      </c>
      <c r="W604" s="402">
        <v>0</v>
      </c>
      <c r="X604" s="404">
        <v>0</v>
      </c>
      <c r="Y604" s="404">
        <v>0</v>
      </c>
      <c r="Z604" s="404">
        <v>0</v>
      </c>
      <c r="AA604" s="404">
        <v>0</v>
      </c>
      <c r="AB604" s="404">
        <v>0</v>
      </c>
      <c r="AC604" s="404">
        <v>0</v>
      </c>
      <c r="AD604" s="404">
        <v>0</v>
      </c>
    </row>
    <row r="605" spans="1:30" x14ac:dyDescent="0.35">
      <c r="A605" s="396">
        <v>26</v>
      </c>
      <c r="B605" s="396" t="s">
        <v>86</v>
      </c>
      <c r="C605" s="396">
        <v>16</v>
      </c>
      <c r="D605" s="396" t="s">
        <v>168</v>
      </c>
      <c r="E605" s="396" t="s">
        <v>1436</v>
      </c>
      <c r="F605" s="396" t="s">
        <v>1437</v>
      </c>
      <c r="G605" s="396" t="s">
        <v>86</v>
      </c>
      <c r="H605" s="396" t="s">
        <v>168</v>
      </c>
      <c r="I605" s="399">
        <v>0</v>
      </c>
      <c r="J605" s="399">
        <v>0</v>
      </c>
      <c r="K605" s="400">
        <v>15</v>
      </c>
      <c r="L605" s="400">
        <v>0</v>
      </c>
      <c r="M605" s="400">
        <v>0</v>
      </c>
      <c r="N605" s="400">
        <v>15</v>
      </c>
      <c r="O605" s="400">
        <v>3</v>
      </c>
      <c r="P605" s="400">
        <v>0</v>
      </c>
      <c r="Q605" s="400">
        <v>3</v>
      </c>
      <c r="R605" s="401">
        <v>0.2</v>
      </c>
      <c r="S605" s="402">
        <v>8</v>
      </c>
      <c r="T605" s="401">
        <v>0.53333333333333299</v>
      </c>
      <c r="U605" s="402">
        <v>9</v>
      </c>
      <c r="V605" s="403">
        <v>0.6</v>
      </c>
      <c r="W605" s="402">
        <v>5</v>
      </c>
      <c r="X605" s="404">
        <v>1649.03</v>
      </c>
      <c r="Y605" s="404">
        <v>4689.45</v>
      </c>
      <c r="Z605" s="404">
        <v>6338.48</v>
      </c>
      <c r="AA605" s="404">
        <v>0</v>
      </c>
      <c r="AB605" s="404">
        <v>0</v>
      </c>
      <c r="AC605" s="404">
        <v>0</v>
      </c>
      <c r="AD605" s="404">
        <v>6338</v>
      </c>
    </row>
    <row r="606" spans="1:30" x14ac:dyDescent="0.35">
      <c r="A606" s="396">
        <v>26</v>
      </c>
      <c r="B606" s="396" t="s">
        <v>86</v>
      </c>
      <c r="C606" s="396">
        <v>17</v>
      </c>
      <c r="D606" s="396" t="s">
        <v>527</v>
      </c>
      <c r="E606" s="396" t="s">
        <v>1438</v>
      </c>
      <c r="F606" s="396" t="s">
        <v>1439</v>
      </c>
      <c r="G606" s="396" t="s">
        <v>86</v>
      </c>
      <c r="H606" s="396" t="s">
        <v>527</v>
      </c>
      <c r="I606" s="399">
        <v>0</v>
      </c>
      <c r="J606" s="399">
        <v>0</v>
      </c>
      <c r="K606" s="400">
        <v>1</v>
      </c>
      <c r="L606" s="400">
        <v>0</v>
      </c>
      <c r="M606" s="400">
        <v>0</v>
      </c>
      <c r="N606" s="400">
        <v>1</v>
      </c>
      <c r="O606" s="400">
        <v>15</v>
      </c>
      <c r="P606" s="400">
        <v>18</v>
      </c>
      <c r="Q606" s="400">
        <v>33</v>
      </c>
      <c r="R606" s="401">
        <v>33</v>
      </c>
      <c r="S606" s="402">
        <v>5</v>
      </c>
      <c r="T606" s="401">
        <v>5</v>
      </c>
      <c r="U606" s="402">
        <v>5</v>
      </c>
      <c r="V606" s="403">
        <v>5</v>
      </c>
      <c r="W606" s="402">
        <v>4</v>
      </c>
      <c r="X606" s="404">
        <v>-23423.78</v>
      </c>
      <c r="Y606" s="404">
        <v>42637.38</v>
      </c>
      <c r="Z606" s="404">
        <v>19213.599999999999</v>
      </c>
      <c r="AA606" s="404">
        <v>0</v>
      </c>
      <c r="AB606" s="404">
        <v>0</v>
      </c>
      <c r="AC606" s="404">
        <v>0</v>
      </c>
      <c r="AD606" s="404">
        <v>19214</v>
      </c>
    </row>
    <row r="607" spans="1:30" x14ac:dyDescent="0.35">
      <c r="A607" s="396">
        <v>26</v>
      </c>
      <c r="B607" s="396" t="s">
        <v>86</v>
      </c>
      <c r="C607" s="396">
        <v>18</v>
      </c>
      <c r="D607" s="396" t="s">
        <v>138</v>
      </c>
      <c r="E607" s="396" t="s">
        <v>1440</v>
      </c>
      <c r="F607" s="396" t="s">
        <v>1441</v>
      </c>
      <c r="G607" s="396" t="s">
        <v>86</v>
      </c>
      <c r="H607" s="396" t="s">
        <v>138</v>
      </c>
      <c r="I607" s="399">
        <v>8</v>
      </c>
      <c r="J607" s="399">
        <v>0</v>
      </c>
      <c r="K607" s="400">
        <v>0</v>
      </c>
      <c r="L607" s="400">
        <v>0</v>
      </c>
      <c r="M607" s="400">
        <v>0</v>
      </c>
      <c r="N607" s="400">
        <v>8</v>
      </c>
      <c r="O607" s="400">
        <v>0</v>
      </c>
      <c r="P607" s="400">
        <v>0</v>
      </c>
      <c r="Q607" s="400">
        <v>0</v>
      </c>
      <c r="R607" s="401">
        <v>0</v>
      </c>
      <c r="S607" s="402">
        <v>1</v>
      </c>
      <c r="T607" s="401">
        <v>0.125</v>
      </c>
      <c r="U607" s="402">
        <v>1</v>
      </c>
      <c r="V607" s="403">
        <v>0.125</v>
      </c>
      <c r="W607" s="402">
        <v>1</v>
      </c>
      <c r="X607" s="404">
        <v>0</v>
      </c>
      <c r="Y607" s="404">
        <v>0</v>
      </c>
      <c r="Z607" s="404">
        <v>0</v>
      </c>
      <c r="AA607" s="404">
        <v>0</v>
      </c>
      <c r="AB607" s="404">
        <v>0</v>
      </c>
      <c r="AC607" s="404">
        <v>0</v>
      </c>
      <c r="AD607" s="404">
        <v>0</v>
      </c>
    </row>
    <row r="608" spans="1:30" x14ac:dyDescent="0.35">
      <c r="A608" s="396">
        <v>26</v>
      </c>
      <c r="B608" s="396" t="s">
        <v>86</v>
      </c>
      <c r="C608" s="396">
        <v>19</v>
      </c>
      <c r="D608" s="396" t="s">
        <v>1176</v>
      </c>
      <c r="E608" s="396" t="s">
        <v>1442</v>
      </c>
      <c r="F608" s="396" t="s">
        <v>1443</v>
      </c>
      <c r="G608" s="396" t="s">
        <v>86</v>
      </c>
      <c r="H608" s="396" t="s">
        <v>1176</v>
      </c>
      <c r="I608" s="399">
        <v>1</v>
      </c>
      <c r="J608" s="399">
        <v>0</v>
      </c>
      <c r="K608" s="400">
        <v>0</v>
      </c>
      <c r="L608" s="400">
        <v>0</v>
      </c>
      <c r="M608" s="400">
        <v>0</v>
      </c>
      <c r="N608" s="400">
        <v>1</v>
      </c>
      <c r="O608" s="400">
        <v>0</v>
      </c>
      <c r="P608" s="400">
        <v>0</v>
      </c>
      <c r="Q608" s="400">
        <v>0</v>
      </c>
      <c r="R608" s="401">
        <v>0</v>
      </c>
      <c r="S608" s="402">
        <v>1</v>
      </c>
      <c r="T608" s="401">
        <v>1</v>
      </c>
      <c r="U608" s="402">
        <v>1</v>
      </c>
      <c r="V608" s="403">
        <v>1</v>
      </c>
      <c r="W608" s="402">
        <v>0</v>
      </c>
      <c r="X608" s="404">
        <v>0</v>
      </c>
      <c r="Y608" s="404">
        <v>0</v>
      </c>
      <c r="Z608" s="404">
        <v>0</v>
      </c>
      <c r="AA608" s="404">
        <v>0</v>
      </c>
      <c r="AB608" s="404">
        <v>0</v>
      </c>
      <c r="AC608" s="404">
        <v>0</v>
      </c>
      <c r="AD608" s="404">
        <v>0</v>
      </c>
    </row>
    <row r="609" spans="1:30" x14ac:dyDescent="0.35">
      <c r="A609" s="396">
        <v>26</v>
      </c>
      <c r="B609" s="396" t="s">
        <v>86</v>
      </c>
      <c r="C609" s="396">
        <v>20</v>
      </c>
      <c r="D609" s="396" t="s">
        <v>532</v>
      </c>
      <c r="E609" s="396" t="s">
        <v>1444</v>
      </c>
      <c r="F609" s="396" t="s">
        <v>1445</v>
      </c>
      <c r="G609" s="396" t="s">
        <v>86</v>
      </c>
      <c r="H609" s="396" t="s">
        <v>532</v>
      </c>
      <c r="I609" s="399">
        <v>81</v>
      </c>
      <c r="J609" s="399">
        <v>14</v>
      </c>
      <c r="K609" s="400">
        <v>0</v>
      </c>
      <c r="L609" s="400">
        <v>7</v>
      </c>
      <c r="M609" s="400">
        <v>0</v>
      </c>
      <c r="N609" s="400">
        <v>102</v>
      </c>
      <c r="O609" s="400">
        <v>8</v>
      </c>
      <c r="P609" s="400">
        <v>5</v>
      </c>
      <c r="Q609" s="400">
        <v>13</v>
      </c>
      <c r="R609" s="401">
        <v>0.12745098039215699</v>
      </c>
      <c r="S609" s="402">
        <v>7</v>
      </c>
      <c r="T609" s="401">
        <v>6.8627450980392204E-2</v>
      </c>
      <c r="U609" s="402">
        <v>7</v>
      </c>
      <c r="V609" s="403">
        <v>6.8627450980392204E-2</v>
      </c>
      <c r="W609" s="402">
        <v>3</v>
      </c>
      <c r="X609" s="404">
        <v>-8391.2800000000007</v>
      </c>
      <c r="Y609" s="404">
        <v>18439.5</v>
      </c>
      <c r="Z609" s="404">
        <v>10048.219999999999</v>
      </c>
      <c r="AA609" s="404">
        <v>0</v>
      </c>
      <c r="AB609" s="404">
        <v>0</v>
      </c>
      <c r="AC609" s="404">
        <v>0</v>
      </c>
      <c r="AD609" s="404">
        <v>10048</v>
      </c>
    </row>
    <row r="610" spans="1:30" x14ac:dyDescent="0.35">
      <c r="A610" s="396">
        <v>27</v>
      </c>
      <c r="B610" s="396" t="s">
        <v>89</v>
      </c>
      <c r="C610" s="396">
        <v>1</v>
      </c>
      <c r="D610" s="396" t="s">
        <v>782</v>
      </c>
      <c r="E610" s="396" t="s">
        <v>1446</v>
      </c>
      <c r="F610" s="396" t="s">
        <v>1447</v>
      </c>
      <c r="G610" s="396" t="s">
        <v>89</v>
      </c>
      <c r="H610" s="396" t="s">
        <v>782</v>
      </c>
      <c r="I610" s="399">
        <v>0</v>
      </c>
      <c r="J610" s="399">
        <v>0</v>
      </c>
      <c r="K610" s="400">
        <v>0</v>
      </c>
      <c r="L610" s="400">
        <v>0</v>
      </c>
      <c r="M610" s="400">
        <v>0</v>
      </c>
      <c r="N610" s="400">
        <v>0</v>
      </c>
      <c r="O610" s="400">
        <v>0</v>
      </c>
      <c r="P610" s="400">
        <v>0</v>
      </c>
      <c r="Q610" s="400">
        <v>0</v>
      </c>
      <c r="R610" s="401">
        <v>0</v>
      </c>
      <c r="S610" s="402">
        <v>0</v>
      </c>
      <c r="T610" s="401">
        <v>0</v>
      </c>
      <c r="U610" s="402">
        <v>0</v>
      </c>
      <c r="V610" s="403">
        <v>0</v>
      </c>
      <c r="W610" s="402">
        <v>0</v>
      </c>
      <c r="X610" s="404">
        <v>0</v>
      </c>
      <c r="Y610" s="404">
        <v>0</v>
      </c>
      <c r="Z610" s="404">
        <v>0</v>
      </c>
      <c r="AA610" s="404">
        <v>1600</v>
      </c>
      <c r="AB610" s="404">
        <v>0</v>
      </c>
      <c r="AC610" s="404">
        <v>0</v>
      </c>
      <c r="AD610" s="404">
        <v>-1600</v>
      </c>
    </row>
    <row r="611" spans="1:30" x14ac:dyDescent="0.35">
      <c r="A611" s="396">
        <v>27</v>
      </c>
      <c r="B611" s="396" t="s">
        <v>89</v>
      </c>
      <c r="C611" s="396">
        <v>2</v>
      </c>
      <c r="D611" s="396" t="s">
        <v>10</v>
      </c>
      <c r="E611" s="396" t="s">
        <v>1448</v>
      </c>
      <c r="F611" s="396" t="s">
        <v>1449</v>
      </c>
      <c r="G611" s="396" t="s">
        <v>89</v>
      </c>
      <c r="H611" s="396" t="s">
        <v>10</v>
      </c>
      <c r="I611" s="399">
        <v>0</v>
      </c>
      <c r="J611" s="399">
        <v>1</v>
      </c>
      <c r="K611" s="400">
        <v>17</v>
      </c>
      <c r="L611" s="400">
        <v>3</v>
      </c>
      <c r="M611" s="400">
        <v>2</v>
      </c>
      <c r="N611" s="400">
        <v>23</v>
      </c>
      <c r="O611" s="400">
        <v>1</v>
      </c>
      <c r="P611" s="400">
        <v>1</v>
      </c>
      <c r="Q611" s="400">
        <v>2</v>
      </c>
      <c r="R611" s="401">
        <v>8.6956521739130405E-2</v>
      </c>
      <c r="S611" s="402">
        <v>5</v>
      </c>
      <c r="T611" s="401">
        <v>0.217391304347826</v>
      </c>
      <c r="U611" s="402">
        <v>6</v>
      </c>
      <c r="V611" s="403">
        <v>0.26086956521739102</v>
      </c>
      <c r="W611" s="402">
        <v>4</v>
      </c>
      <c r="X611" s="404">
        <v>5715.75</v>
      </c>
      <c r="Y611" s="404">
        <v>2658.07</v>
      </c>
      <c r="Z611" s="404">
        <v>8373.82</v>
      </c>
      <c r="AA611" s="404">
        <v>0</v>
      </c>
      <c r="AB611" s="404">
        <v>0</v>
      </c>
      <c r="AC611" s="404">
        <v>0</v>
      </c>
      <c r="AD611" s="404">
        <v>8374</v>
      </c>
    </row>
    <row r="612" spans="1:30" x14ac:dyDescent="0.35">
      <c r="A612" s="396">
        <v>27</v>
      </c>
      <c r="B612" s="396" t="s">
        <v>89</v>
      </c>
      <c r="C612" s="396">
        <v>3</v>
      </c>
      <c r="D612" s="396" t="s">
        <v>11</v>
      </c>
      <c r="E612" s="396" t="s">
        <v>1450</v>
      </c>
      <c r="F612" s="396" t="s">
        <v>1451</v>
      </c>
      <c r="G612" s="396" t="s">
        <v>89</v>
      </c>
      <c r="H612" s="396" t="s">
        <v>11</v>
      </c>
      <c r="I612" s="399">
        <v>1</v>
      </c>
      <c r="J612" s="399">
        <v>0</v>
      </c>
      <c r="K612" s="400">
        <v>29</v>
      </c>
      <c r="L612" s="400">
        <v>22</v>
      </c>
      <c r="M612" s="400">
        <v>0</v>
      </c>
      <c r="N612" s="400">
        <v>52</v>
      </c>
      <c r="O612" s="400">
        <v>1</v>
      </c>
      <c r="P612" s="400">
        <v>5</v>
      </c>
      <c r="Q612" s="400">
        <v>6</v>
      </c>
      <c r="R612" s="401">
        <v>0.115384615384615</v>
      </c>
      <c r="S612" s="402">
        <v>18</v>
      </c>
      <c r="T612" s="401">
        <v>0.34615384615384598</v>
      </c>
      <c r="U612" s="402">
        <v>18</v>
      </c>
      <c r="V612" s="403">
        <v>0.34615384615384598</v>
      </c>
      <c r="W612" s="402">
        <v>11</v>
      </c>
      <c r="X612" s="404">
        <v>-3278.13</v>
      </c>
      <c r="Y612" s="404">
        <v>15145.11</v>
      </c>
      <c r="Z612" s="404">
        <v>11866.98</v>
      </c>
      <c r="AA612" s="404">
        <v>1009</v>
      </c>
      <c r="AB612" s="404">
        <v>19</v>
      </c>
      <c r="AC612" s="404">
        <v>168</v>
      </c>
      <c r="AD612" s="404">
        <v>10858</v>
      </c>
    </row>
    <row r="613" spans="1:30" x14ac:dyDescent="0.35">
      <c r="A613" s="396">
        <v>27</v>
      </c>
      <c r="B613" s="396" t="s">
        <v>89</v>
      </c>
      <c r="C613" s="396">
        <v>4</v>
      </c>
      <c r="D613" s="396" t="s">
        <v>12</v>
      </c>
      <c r="E613" s="396" t="s">
        <v>1452</v>
      </c>
      <c r="F613" s="396" t="s">
        <v>1453</v>
      </c>
      <c r="G613" s="396" t="s">
        <v>89</v>
      </c>
      <c r="H613" s="396" t="s">
        <v>12</v>
      </c>
      <c r="I613" s="399">
        <v>1</v>
      </c>
      <c r="J613" s="399">
        <v>1</v>
      </c>
      <c r="K613" s="400">
        <v>24</v>
      </c>
      <c r="L613" s="400">
        <v>0</v>
      </c>
      <c r="M613" s="400">
        <v>1</v>
      </c>
      <c r="N613" s="400">
        <v>27</v>
      </c>
      <c r="O613" s="400">
        <v>0</v>
      </c>
      <c r="P613" s="400">
        <v>3</v>
      </c>
      <c r="Q613" s="400">
        <v>3</v>
      </c>
      <c r="R613" s="401">
        <v>0.11111111111111099</v>
      </c>
      <c r="S613" s="402">
        <v>13</v>
      </c>
      <c r="T613" s="401">
        <v>0.48148148148148101</v>
      </c>
      <c r="U613" s="402">
        <v>13</v>
      </c>
      <c r="V613" s="403">
        <v>0.48148148148148101</v>
      </c>
      <c r="W613" s="402">
        <v>9</v>
      </c>
      <c r="X613" s="404">
        <v>-5191.0600000000004</v>
      </c>
      <c r="Y613" s="404">
        <v>1440.68</v>
      </c>
      <c r="Z613" s="404">
        <v>-3750.38</v>
      </c>
      <c r="AA613" s="404">
        <v>1300</v>
      </c>
      <c r="AB613" s="404">
        <v>48</v>
      </c>
      <c r="AC613" s="404">
        <v>433</v>
      </c>
      <c r="AD613" s="404">
        <v>-5051</v>
      </c>
    </row>
    <row r="614" spans="1:30" x14ac:dyDescent="0.35">
      <c r="A614" s="396">
        <v>27</v>
      </c>
      <c r="B614" s="396" t="s">
        <v>89</v>
      </c>
      <c r="C614" s="396">
        <v>5</v>
      </c>
      <c r="D614" s="396" t="s">
        <v>554</v>
      </c>
      <c r="E614" s="396" t="s">
        <v>1454</v>
      </c>
      <c r="F614" s="396" t="s">
        <v>1455</v>
      </c>
      <c r="G614" s="396" t="s">
        <v>89</v>
      </c>
      <c r="H614" s="396" t="s">
        <v>554</v>
      </c>
      <c r="I614" s="399">
        <v>0</v>
      </c>
      <c r="J614" s="399">
        <v>0</v>
      </c>
      <c r="K614" s="400">
        <v>10</v>
      </c>
      <c r="L614" s="400">
        <v>1</v>
      </c>
      <c r="M614" s="400">
        <v>0</v>
      </c>
      <c r="N614" s="400">
        <v>11</v>
      </c>
      <c r="O614" s="400">
        <v>0</v>
      </c>
      <c r="P614" s="400">
        <v>0</v>
      </c>
      <c r="Q614" s="400">
        <v>0</v>
      </c>
      <c r="R614" s="401">
        <v>0</v>
      </c>
      <c r="S614" s="402">
        <v>3</v>
      </c>
      <c r="T614" s="401">
        <v>0.27272727272727298</v>
      </c>
      <c r="U614" s="402">
        <v>3</v>
      </c>
      <c r="V614" s="403">
        <v>0.27272727272727298</v>
      </c>
      <c r="W614" s="402">
        <v>3</v>
      </c>
      <c r="X614" s="404">
        <v>0</v>
      </c>
      <c r="Y614" s="404">
        <v>0</v>
      </c>
      <c r="Z614" s="404">
        <v>0</v>
      </c>
      <c r="AA614" s="404">
        <v>799</v>
      </c>
      <c r="AB614" s="404">
        <v>73</v>
      </c>
      <c r="AC614" s="404">
        <v>0</v>
      </c>
      <c r="AD614" s="404">
        <v>-799</v>
      </c>
    </row>
    <row r="615" spans="1:30" x14ac:dyDescent="0.35">
      <c r="A615" s="396">
        <v>27</v>
      </c>
      <c r="B615" s="396" t="s">
        <v>89</v>
      </c>
      <c r="C615" s="396">
        <v>6</v>
      </c>
      <c r="D615" s="396" t="s">
        <v>13</v>
      </c>
      <c r="E615" s="396" t="s">
        <v>1456</v>
      </c>
      <c r="F615" s="396" t="s">
        <v>1457</v>
      </c>
      <c r="G615" s="396" t="s">
        <v>89</v>
      </c>
      <c r="H615" s="396" t="s">
        <v>13</v>
      </c>
      <c r="I615" s="399">
        <v>0</v>
      </c>
      <c r="J615" s="399">
        <v>2</v>
      </c>
      <c r="K615" s="400">
        <v>20</v>
      </c>
      <c r="L615" s="400">
        <v>9</v>
      </c>
      <c r="M615" s="400">
        <v>0</v>
      </c>
      <c r="N615" s="400">
        <v>31</v>
      </c>
      <c r="O615" s="400">
        <v>1</v>
      </c>
      <c r="P615" s="400">
        <v>1</v>
      </c>
      <c r="Q615" s="400">
        <v>2</v>
      </c>
      <c r="R615" s="401">
        <v>6.4516129032258104E-2</v>
      </c>
      <c r="S615" s="402">
        <v>8</v>
      </c>
      <c r="T615" s="401">
        <v>0.25806451612903197</v>
      </c>
      <c r="U615" s="402">
        <v>8</v>
      </c>
      <c r="V615" s="403">
        <v>0.25806451612903197</v>
      </c>
      <c r="W615" s="402">
        <v>4</v>
      </c>
      <c r="X615" s="404">
        <v>2233.7399999999998</v>
      </c>
      <c r="Y615" s="404">
        <v>75</v>
      </c>
      <c r="Z615" s="404">
        <v>2308.7399999999998</v>
      </c>
      <c r="AA615" s="404">
        <v>0</v>
      </c>
      <c r="AB615" s="404">
        <v>0</v>
      </c>
      <c r="AC615" s="404">
        <v>0</v>
      </c>
      <c r="AD615" s="404">
        <v>2309</v>
      </c>
    </row>
    <row r="616" spans="1:30" x14ac:dyDescent="0.35">
      <c r="A616" s="396">
        <v>27</v>
      </c>
      <c r="B616" s="396" t="s">
        <v>89</v>
      </c>
      <c r="C616" s="396">
        <v>7</v>
      </c>
      <c r="D616" s="396" t="s">
        <v>628</v>
      </c>
      <c r="E616" s="396" t="s">
        <v>1458</v>
      </c>
      <c r="F616" s="396" t="s">
        <v>1459</v>
      </c>
      <c r="G616" s="396" t="s">
        <v>89</v>
      </c>
      <c r="H616" s="396" t="s">
        <v>628</v>
      </c>
      <c r="I616" s="399">
        <v>1</v>
      </c>
      <c r="J616" s="399">
        <v>0</v>
      </c>
      <c r="K616" s="400">
        <v>5</v>
      </c>
      <c r="L616" s="400">
        <v>0</v>
      </c>
      <c r="M616" s="400">
        <v>1</v>
      </c>
      <c r="N616" s="400">
        <v>7</v>
      </c>
      <c r="O616" s="400">
        <v>0</v>
      </c>
      <c r="P616" s="400">
        <v>1</v>
      </c>
      <c r="Q616" s="400">
        <v>1</v>
      </c>
      <c r="R616" s="401">
        <v>0.14285714285714299</v>
      </c>
      <c r="S616" s="402">
        <v>5</v>
      </c>
      <c r="T616" s="401">
        <v>0.71428571428571397</v>
      </c>
      <c r="U616" s="402">
        <v>5</v>
      </c>
      <c r="V616" s="403">
        <v>0.71428571428571397</v>
      </c>
      <c r="W616" s="402">
        <v>4</v>
      </c>
      <c r="X616" s="404">
        <v>-1502.18</v>
      </c>
      <c r="Y616" s="404">
        <v>730</v>
      </c>
      <c r="Z616" s="404">
        <v>-772.18</v>
      </c>
      <c r="AA616" s="404">
        <v>0</v>
      </c>
      <c r="AB616" s="404">
        <v>0</v>
      </c>
      <c r="AC616" s="404">
        <v>0</v>
      </c>
      <c r="AD616" s="404">
        <v>-772</v>
      </c>
    </row>
    <row r="617" spans="1:30" x14ac:dyDescent="0.35">
      <c r="A617" s="396">
        <v>27</v>
      </c>
      <c r="B617" s="396" t="s">
        <v>89</v>
      </c>
      <c r="C617" s="396">
        <v>8</v>
      </c>
      <c r="D617" s="396" t="s">
        <v>160</v>
      </c>
      <c r="E617" s="396" t="s">
        <v>1460</v>
      </c>
      <c r="F617" s="396" t="s">
        <v>1461</v>
      </c>
      <c r="G617" s="396" t="s">
        <v>89</v>
      </c>
      <c r="H617" s="396" t="s">
        <v>160</v>
      </c>
      <c r="I617" s="399">
        <v>1</v>
      </c>
      <c r="J617" s="399">
        <v>0</v>
      </c>
      <c r="K617" s="400">
        <v>47</v>
      </c>
      <c r="L617" s="400">
        <v>3</v>
      </c>
      <c r="M617" s="400">
        <v>1</v>
      </c>
      <c r="N617" s="400">
        <v>52</v>
      </c>
      <c r="O617" s="400">
        <v>2</v>
      </c>
      <c r="P617" s="400">
        <v>2</v>
      </c>
      <c r="Q617" s="400">
        <v>4</v>
      </c>
      <c r="R617" s="401">
        <v>7.69230769230769E-2</v>
      </c>
      <c r="S617" s="402">
        <v>27</v>
      </c>
      <c r="T617" s="401">
        <v>0.51923076923076905</v>
      </c>
      <c r="U617" s="402">
        <v>28</v>
      </c>
      <c r="V617" s="403">
        <v>0.53846153846153799</v>
      </c>
      <c r="W617" s="402">
        <v>22</v>
      </c>
      <c r="X617" s="404">
        <v>-2361.39</v>
      </c>
      <c r="Y617" s="404">
        <v>4909.57</v>
      </c>
      <c r="Z617" s="404">
        <v>2548.1799999999998</v>
      </c>
      <c r="AA617" s="404">
        <v>0</v>
      </c>
      <c r="AB617" s="404">
        <v>0</v>
      </c>
      <c r="AC617" s="404">
        <v>0</v>
      </c>
      <c r="AD617" s="404">
        <v>2548</v>
      </c>
    </row>
    <row r="618" spans="1:30" x14ac:dyDescent="0.35">
      <c r="A618" s="396">
        <v>27</v>
      </c>
      <c r="B618" s="396" t="s">
        <v>89</v>
      </c>
      <c r="C618" s="396">
        <v>9</v>
      </c>
      <c r="D618" s="396" t="s">
        <v>202</v>
      </c>
      <c r="E618" s="396" t="s">
        <v>1462</v>
      </c>
      <c r="F618" s="396" t="s">
        <v>1463</v>
      </c>
      <c r="G618" s="396" t="s">
        <v>89</v>
      </c>
      <c r="H618" s="396" t="s">
        <v>202</v>
      </c>
      <c r="I618" s="399">
        <v>0</v>
      </c>
      <c r="J618" s="399">
        <v>0</v>
      </c>
      <c r="K618" s="400">
        <v>0</v>
      </c>
      <c r="L618" s="400">
        <v>0</v>
      </c>
      <c r="M618" s="400">
        <v>0</v>
      </c>
      <c r="N618" s="400">
        <v>0</v>
      </c>
      <c r="O618" s="400">
        <v>0</v>
      </c>
      <c r="P618" s="400">
        <v>0</v>
      </c>
      <c r="Q618" s="400">
        <v>0</v>
      </c>
      <c r="R618" s="401">
        <v>0</v>
      </c>
      <c r="S618" s="402">
        <v>0</v>
      </c>
      <c r="T618" s="401">
        <v>0</v>
      </c>
      <c r="U618" s="402">
        <v>0</v>
      </c>
      <c r="V618" s="403">
        <v>0</v>
      </c>
      <c r="W618" s="402">
        <v>0</v>
      </c>
      <c r="X618" s="404">
        <v>0</v>
      </c>
      <c r="Y618" s="404">
        <v>0</v>
      </c>
      <c r="Z618" s="404">
        <v>0</v>
      </c>
      <c r="AA618" s="404">
        <v>4975</v>
      </c>
      <c r="AB618" s="404">
        <v>0</v>
      </c>
      <c r="AC618" s="404">
        <v>0</v>
      </c>
      <c r="AD618" s="404">
        <v>-4975</v>
      </c>
    </row>
    <row r="619" spans="1:30" x14ac:dyDescent="0.35">
      <c r="A619" s="396">
        <v>27</v>
      </c>
      <c r="B619" s="396" t="s">
        <v>89</v>
      </c>
      <c r="C619" s="396">
        <v>10</v>
      </c>
      <c r="D619" s="396" t="s">
        <v>506</v>
      </c>
      <c r="E619" s="396" t="s">
        <v>1464</v>
      </c>
      <c r="F619" s="396" t="s">
        <v>1465</v>
      </c>
      <c r="G619" s="396" t="s">
        <v>89</v>
      </c>
      <c r="H619" s="396" t="s">
        <v>506</v>
      </c>
      <c r="I619" s="399">
        <v>0</v>
      </c>
      <c r="J619" s="399">
        <v>0</v>
      </c>
      <c r="K619" s="400">
        <v>0</v>
      </c>
      <c r="L619" s="400">
        <v>0</v>
      </c>
      <c r="M619" s="400">
        <v>0</v>
      </c>
      <c r="N619" s="400">
        <v>0</v>
      </c>
      <c r="O619" s="400">
        <v>0</v>
      </c>
      <c r="P619" s="400">
        <v>0</v>
      </c>
      <c r="Q619" s="400">
        <v>0</v>
      </c>
      <c r="R619" s="401">
        <v>0</v>
      </c>
      <c r="S619" s="402">
        <v>0</v>
      </c>
      <c r="T619" s="401">
        <v>0</v>
      </c>
      <c r="U619" s="402">
        <v>0</v>
      </c>
      <c r="V619" s="403">
        <v>0</v>
      </c>
      <c r="W619" s="402">
        <v>0</v>
      </c>
      <c r="X619" s="404">
        <v>0</v>
      </c>
      <c r="Y619" s="404">
        <v>0</v>
      </c>
      <c r="Z619" s="404">
        <v>0</v>
      </c>
      <c r="AA619" s="404">
        <v>10</v>
      </c>
      <c r="AB619" s="404">
        <v>0</v>
      </c>
      <c r="AC619" s="404">
        <v>0</v>
      </c>
      <c r="AD619" s="404">
        <v>-10</v>
      </c>
    </row>
    <row r="620" spans="1:30" x14ac:dyDescent="0.35">
      <c r="A620" s="396">
        <v>27</v>
      </c>
      <c r="B620" s="396" t="s">
        <v>89</v>
      </c>
      <c r="C620" s="396">
        <v>11</v>
      </c>
      <c r="D620" s="396" t="s">
        <v>153</v>
      </c>
      <c r="E620" s="396" t="s">
        <v>1466</v>
      </c>
      <c r="F620" s="396" t="s">
        <v>1467</v>
      </c>
      <c r="G620" s="396" t="s">
        <v>89</v>
      </c>
      <c r="H620" s="396" t="s">
        <v>153</v>
      </c>
      <c r="I620" s="399">
        <v>136</v>
      </c>
      <c r="J620" s="399">
        <v>214</v>
      </c>
      <c r="K620" s="400">
        <v>162</v>
      </c>
      <c r="L620" s="400">
        <v>107</v>
      </c>
      <c r="M620" s="400">
        <v>14</v>
      </c>
      <c r="N620" s="400">
        <v>633</v>
      </c>
      <c r="O620" s="400">
        <v>64</v>
      </c>
      <c r="P620" s="400">
        <v>27</v>
      </c>
      <c r="Q620" s="400">
        <v>91</v>
      </c>
      <c r="R620" s="401">
        <v>0.14375987361769399</v>
      </c>
      <c r="S620" s="402">
        <v>219</v>
      </c>
      <c r="T620" s="401">
        <v>0.34597156398104301</v>
      </c>
      <c r="U620" s="402">
        <v>220</v>
      </c>
      <c r="V620" s="403">
        <v>0.347551342812006</v>
      </c>
      <c r="W620" s="402">
        <v>171</v>
      </c>
      <c r="X620" s="404">
        <v>-94825.94</v>
      </c>
      <c r="Y620" s="404">
        <v>191534.76</v>
      </c>
      <c r="Z620" s="404">
        <v>96708.82</v>
      </c>
      <c r="AA620" s="404">
        <v>1350</v>
      </c>
      <c r="AB620" s="404">
        <v>2</v>
      </c>
      <c r="AC620" s="404">
        <v>15</v>
      </c>
      <c r="AD620" s="404">
        <v>95359</v>
      </c>
    </row>
    <row r="621" spans="1:30" x14ac:dyDescent="0.35">
      <c r="A621" s="396">
        <v>27</v>
      </c>
      <c r="B621" s="396" t="s">
        <v>89</v>
      </c>
      <c r="C621" s="396">
        <v>12</v>
      </c>
      <c r="D621" s="396" t="s">
        <v>868</v>
      </c>
      <c r="E621" s="396" t="s">
        <v>1468</v>
      </c>
      <c r="F621" s="396" t="s">
        <v>1469</v>
      </c>
      <c r="G621" s="396" t="s">
        <v>89</v>
      </c>
      <c r="H621" s="396" t="s">
        <v>868</v>
      </c>
      <c r="I621" s="399">
        <v>0</v>
      </c>
      <c r="J621" s="399">
        <v>0</v>
      </c>
      <c r="K621" s="400">
        <v>1</v>
      </c>
      <c r="L621" s="400">
        <v>0</v>
      </c>
      <c r="M621" s="400">
        <v>0</v>
      </c>
      <c r="N621" s="400">
        <v>1</v>
      </c>
      <c r="O621" s="400">
        <v>0</v>
      </c>
      <c r="P621" s="400">
        <v>0</v>
      </c>
      <c r="Q621" s="400">
        <v>0</v>
      </c>
      <c r="R621" s="401">
        <v>0</v>
      </c>
      <c r="S621" s="402">
        <v>0</v>
      </c>
      <c r="T621" s="401">
        <v>0</v>
      </c>
      <c r="U621" s="402">
        <v>0</v>
      </c>
      <c r="V621" s="403">
        <v>0</v>
      </c>
      <c r="W621" s="402">
        <v>0</v>
      </c>
      <c r="X621" s="404">
        <v>0</v>
      </c>
      <c r="Y621" s="404">
        <v>0</v>
      </c>
      <c r="Z621" s="404">
        <v>0</v>
      </c>
      <c r="AA621" s="404">
        <v>0</v>
      </c>
      <c r="AB621" s="404">
        <v>0</v>
      </c>
      <c r="AC621" s="404">
        <v>0</v>
      </c>
      <c r="AD621" s="404">
        <v>0</v>
      </c>
    </row>
    <row r="622" spans="1:30" x14ac:dyDescent="0.35">
      <c r="A622" s="396">
        <v>27</v>
      </c>
      <c r="B622" s="396" t="s">
        <v>89</v>
      </c>
      <c r="C622" s="396">
        <v>13</v>
      </c>
      <c r="D622" s="396" t="s">
        <v>144</v>
      </c>
      <c r="E622" s="396" t="s">
        <v>1470</v>
      </c>
      <c r="F622" s="396" t="s">
        <v>1471</v>
      </c>
      <c r="G622" s="396" t="s">
        <v>89</v>
      </c>
      <c r="H622" s="396" t="s">
        <v>144</v>
      </c>
      <c r="I622" s="399">
        <v>14</v>
      </c>
      <c r="J622" s="399">
        <v>4</v>
      </c>
      <c r="K622" s="400">
        <v>0</v>
      </c>
      <c r="L622" s="400">
        <v>0</v>
      </c>
      <c r="M622" s="400">
        <v>0</v>
      </c>
      <c r="N622" s="400">
        <v>18</v>
      </c>
      <c r="O622" s="400">
        <v>3</v>
      </c>
      <c r="P622" s="400">
        <v>1</v>
      </c>
      <c r="Q622" s="400">
        <v>4</v>
      </c>
      <c r="R622" s="401">
        <v>0.22222222222222199</v>
      </c>
      <c r="S622" s="402">
        <v>6</v>
      </c>
      <c r="T622" s="401">
        <v>0.33333333333333298</v>
      </c>
      <c r="U622" s="402">
        <v>6</v>
      </c>
      <c r="V622" s="403">
        <v>0.33333333333333298</v>
      </c>
      <c r="W622" s="402">
        <v>5</v>
      </c>
      <c r="X622" s="404">
        <v>-9986.7800000000007</v>
      </c>
      <c r="Y622" s="404">
        <v>8571.35</v>
      </c>
      <c r="Z622" s="404">
        <v>-1415.43</v>
      </c>
      <c r="AA622" s="404">
        <v>0</v>
      </c>
      <c r="AB622" s="404">
        <v>0</v>
      </c>
      <c r="AC622" s="404">
        <v>0</v>
      </c>
      <c r="AD622" s="404">
        <v>-1415</v>
      </c>
    </row>
    <row r="623" spans="1:30" x14ac:dyDescent="0.35">
      <c r="A623" s="396">
        <v>27</v>
      </c>
      <c r="B623" s="396" t="s">
        <v>89</v>
      </c>
      <c r="C623" s="396">
        <v>14</v>
      </c>
      <c r="D623" s="396" t="s">
        <v>513</v>
      </c>
      <c r="E623" s="396" t="s">
        <v>1472</v>
      </c>
      <c r="F623" s="396" t="s">
        <v>1473</v>
      </c>
      <c r="G623" s="396" t="s">
        <v>89</v>
      </c>
      <c r="H623" s="396" t="s">
        <v>513</v>
      </c>
      <c r="I623" s="399">
        <v>1</v>
      </c>
      <c r="J623" s="399">
        <v>0</v>
      </c>
      <c r="K623" s="400">
        <v>0</v>
      </c>
      <c r="L623" s="400">
        <v>0</v>
      </c>
      <c r="M623" s="400">
        <v>0</v>
      </c>
      <c r="N623" s="400">
        <v>1</v>
      </c>
      <c r="O623" s="400">
        <v>0</v>
      </c>
      <c r="P623" s="400">
        <v>0</v>
      </c>
      <c r="Q623" s="400">
        <v>0</v>
      </c>
      <c r="R623" s="401">
        <v>0</v>
      </c>
      <c r="S623" s="402">
        <v>0</v>
      </c>
      <c r="T623" s="401">
        <v>0</v>
      </c>
      <c r="U623" s="402">
        <v>0</v>
      </c>
      <c r="V623" s="403">
        <v>0</v>
      </c>
      <c r="W623" s="402">
        <v>0</v>
      </c>
      <c r="X623" s="404">
        <v>0</v>
      </c>
      <c r="Y623" s="404">
        <v>0</v>
      </c>
      <c r="Z623" s="404">
        <v>0</v>
      </c>
      <c r="AA623" s="404">
        <v>0</v>
      </c>
      <c r="AB623" s="404">
        <v>0</v>
      </c>
      <c r="AC623" s="404">
        <v>0</v>
      </c>
      <c r="AD623" s="404">
        <v>0</v>
      </c>
    </row>
    <row r="624" spans="1:30" x14ac:dyDescent="0.35">
      <c r="A624" s="396">
        <v>27</v>
      </c>
      <c r="B624" s="396" t="s">
        <v>89</v>
      </c>
      <c r="C624" s="396">
        <v>15</v>
      </c>
      <c r="D624" s="396" t="s">
        <v>414</v>
      </c>
      <c r="E624" s="396" t="s">
        <v>1474</v>
      </c>
      <c r="F624" s="396" t="s">
        <v>1475</v>
      </c>
      <c r="G624" s="396" t="s">
        <v>89</v>
      </c>
      <c r="H624" s="396" t="s">
        <v>414</v>
      </c>
      <c r="I624" s="399">
        <v>1</v>
      </c>
      <c r="J624" s="399">
        <v>2</v>
      </c>
      <c r="K624" s="400">
        <v>0</v>
      </c>
      <c r="L624" s="400">
        <v>2</v>
      </c>
      <c r="M624" s="400">
        <v>16</v>
      </c>
      <c r="N624" s="400">
        <v>21</v>
      </c>
      <c r="O624" s="400">
        <v>0</v>
      </c>
      <c r="P624" s="400">
        <v>0</v>
      </c>
      <c r="Q624" s="400">
        <v>0</v>
      </c>
      <c r="R624" s="401">
        <v>0</v>
      </c>
      <c r="S624" s="402">
        <v>1</v>
      </c>
      <c r="T624" s="401">
        <v>4.7619047619047603E-2</v>
      </c>
      <c r="U624" s="402">
        <v>3</v>
      </c>
      <c r="V624" s="403">
        <v>0.14285714285714299</v>
      </c>
      <c r="W624" s="402">
        <v>1</v>
      </c>
      <c r="X624" s="404">
        <v>0</v>
      </c>
      <c r="Y624" s="404">
        <v>0</v>
      </c>
      <c r="Z624" s="404">
        <v>0</v>
      </c>
      <c r="AA624" s="404">
        <v>0</v>
      </c>
      <c r="AB624" s="404">
        <v>0</v>
      </c>
      <c r="AC624" s="404">
        <v>0</v>
      </c>
      <c r="AD624" s="404">
        <v>0</v>
      </c>
    </row>
    <row r="625" spans="1:30" x14ac:dyDescent="0.35">
      <c r="A625" s="396">
        <v>27</v>
      </c>
      <c r="B625" s="396" t="s">
        <v>89</v>
      </c>
      <c r="C625" s="396">
        <v>16</v>
      </c>
      <c r="D625" s="396" t="s">
        <v>575</v>
      </c>
      <c r="E625" s="396" t="s">
        <v>1476</v>
      </c>
      <c r="F625" s="396" t="s">
        <v>1477</v>
      </c>
      <c r="G625" s="396" t="s">
        <v>89</v>
      </c>
      <c r="H625" s="396" t="s">
        <v>575</v>
      </c>
      <c r="I625" s="399">
        <v>0</v>
      </c>
      <c r="J625" s="399">
        <v>0</v>
      </c>
      <c r="K625" s="400">
        <v>0</v>
      </c>
      <c r="L625" s="400">
        <v>0</v>
      </c>
      <c r="M625" s="400">
        <v>0</v>
      </c>
      <c r="N625" s="400">
        <v>0</v>
      </c>
      <c r="O625" s="400">
        <v>0</v>
      </c>
      <c r="P625" s="400">
        <v>0</v>
      </c>
      <c r="Q625" s="400">
        <v>0</v>
      </c>
      <c r="R625" s="401">
        <v>0</v>
      </c>
      <c r="S625" s="402">
        <v>0</v>
      </c>
      <c r="T625" s="401">
        <v>0</v>
      </c>
      <c r="U625" s="402">
        <v>0</v>
      </c>
      <c r="V625" s="403">
        <v>0</v>
      </c>
      <c r="W625" s="402">
        <v>0</v>
      </c>
      <c r="X625" s="404">
        <v>0</v>
      </c>
      <c r="Y625" s="404">
        <v>0</v>
      </c>
      <c r="Z625" s="404">
        <v>0</v>
      </c>
      <c r="AA625" s="404">
        <v>750</v>
      </c>
      <c r="AB625" s="404">
        <v>0</v>
      </c>
      <c r="AC625" s="404">
        <v>0</v>
      </c>
      <c r="AD625" s="404">
        <v>-750</v>
      </c>
    </row>
    <row r="626" spans="1:30" x14ac:dyDescent="0.35">
      <c r="A626" s="396">
        <v>27</v>
      </c>
      <c r="B626" s="396" t="s">
        <v>89</v>
      </c>
      <c r="C626" s="396">
        <v>17</v>
      </c>
      <c r="D626" s="396" t="s">
        <v>427</v>
      </c>
      <c r="E626" s="396" t="s">
        <v>1478</v>
      </c>
      <c r="F626" s="396" t="s">
        <v>1479</v>
      </c>
      <c r="G626" s="396" t="s">
        <v>89</v>
      </c>
      <c r="H626" s="396" t="s">
        <v>427</v>
      </c>
      <c r="I626" s="399">
        <v>1</v>
      </c>
      <c r="J626" s="399">
        <v>0</v>
      </c>
      <c r="K626" s="400">
        <v>110</v>
      </c>
      <c r="L626" s="400">
        <v>9</v>
      </c>
      <c r="M626" s="400">
        <v>3</v>
      </c>
      <c r="N626" s="400">
        <v>123</v>
      </c>
      <c r="O626" s="400">
        <v>12</v>
      </c>
      <c r="P626" s="400">
        <v>9</v>
      </c>
      <c r="Q626" s="400">
        <v>21</v>
      </c>
      <c r="R626" s="401">
        <v>0.17073170731707299</v>
      </c>
      <c r="S626" s="402">
        <v>54</v>
      </c>
      <c r="T626" s="401">
        <v>0.439024390243902</v>
      </c>
      <c r="U626" s="402">
        <v>55</v>
      </c>
      <c r="V626" s="403">
        <v>0.44715447154471499</v>
      </c>
      <c r="W626" s="402">
        <v>37</v>
      </c>
      <c r="X626" s="404">
        <v>-34595.050000000003</v>
      </c>
      <c r="Y626" s="404">
        <v>38231.57</v>
      </c>
      <c r="Z626" s="404">
        <v>3636.52</v>
      </c>
      <c r="AA626" s="404">
        <v>0</v>
      </c>
      <c r="AB626" s="404">
        <v>0</v>
      </c>
      <c r="AC626" s="404">
        <v>0</v>
      </c>
      <c r="AD626" s="404">
        <v>3637</v>
      </c>
    </row>
    <row r="627" spans="1:30" x14ac:dyDescent="0.35">
      <c r="A627" s="396">
        <v>27</v>
      </c>
      <c r="B627" s="396" t="s">
        <v>89</v>
      </c>
      <c r="C627" s="396">
        <v>18</v>
      </c>
      <c r="D627" s="396" t="s">
        <v>580</v>
      </c>
      <c r="E627" s="396" t="s">
        <v>1480</v>
      </c>
      <c r="F627" s="396" t="s">
        <v>1481</v>
      </c>
      <c r="G627" s="396" t="s">
        <v>89</v>
      </c>
      <c r="H627" s="396" t="s">
        <v>580</v>
      </c>
      <c r="I627" s="399">
        <v>26</v>
      </c>
      <c r="J627" s="399">
        <v>0</v>
      </c>
      <c r="K627" s="400">
        <v>0</v>
      </c>
      <c r="L627" s="400">
        <v>0</v>
      </c>
      <c r="M627" s="400">
        <v>0</v>
      </c>
      <c r="N627" s="400">
        <v>26</v>
      </c>
      <c r="O627" s="400">
        <v>9</v>
      </c>
      <c r="P627" s="400">
        <v>2</v>
      </c>
      <c r="Q627" s="400">
        <v>11</v>
      </c>
      <c r="R627" s="401">
        <v>0.42307692307692302</v>
      </c>
      <c r="S627" s="402">
        <v>7</v>
      </c>
      <c r="T627" s="401">
        <v>0.269230769230769</v>
      </c>
      <c r="U627" s="402">
        <v>7</v>
      </c>
      <c r="V627" s="403">
        <v>0.269230769230769</v>
      </c>
      <c r="W627" s="402">
        <v>7</v>
      </c>
      <c r="X627" s="404">
        <v>4652.82</v>
      </c>
      <c r="Y627" s="404">
        <v>41628.35</v>
      </c>
      <c r="Z627" s="404">
        <v>46281.17</v>
      </c>
      <c r="AA627" s="404">
        <v>0</v>
      </c>
      <c r="AB627" s="404">
        <v>0</v>
      </c>
      <c r="AC627" s="404">
        <v>0</v>
      </c>
      <c r="AD627" s="404">
        <v>46281</v>
      </c>
    </row>
    <row r="628" spans="1:30" x14ac:dyDescent="0.35">
      <c r="A628" s="396">
        <v>27</v>
      </c>
      <c r="B628" s="396" t="s">
        <v>89</v>
      </c>
      <c r="C628" s="396">
        <v>19</v>
      </c>
      <c r="D628" s="396" t="s">
        <v>171</v>
      </c>
      <c r="E628" s="396" t="s">
        <v>1482</v>
      </c>
      <c r="F628" s="396" t="s">
        <v>1483</v>
      </c>
      <c r="G628" s="396" t="s">
        <v>89</v>
      </c>
      <c r="H628" s="396" t="s">
        <v>171</v>
      </c>
      <c r="I628" s="399">
        <v>1</v>
      </c>
      <c r="J628" s="399">
        <v>0</v>
      </c>
      <c r="K628" s="400">
        <v>56</v>
      </c>
      <c r="L628" s="400">
        <v>4</v>
      </c>
      <c r="M628" s="400">
        <v>0</v>
      </c>
      <c r="N628" s="400">
        <v>61</v>
      </c>
      <c r="O628" s="400">
        <v>2</v>
      </c>
      <c r="P628" s="400">
        <v>0</v>
      </c>
      <c r="Q628" s="400">
        <v>2</v>
      </c>
      <c r="R628" s="401">
        <v>3.2786885245901599E-2</v>
      </c>
      <c r="S628" s="402">
        <v>8</v>
      </c>
      <c r="T628" s="401">
        <v>0.13114754098360701</v>
      </c>
      <c r="U628" s="402">
        <v>8</v>
      </c>
      <c r="V628" s="403">
        <v>0.13114754098360701</v>
      </c>
      <c r="W628" s="402">
        <v>7</v>
      </c>
      <c r="X628" s="404">
        <v>-5503.12</v>
      </c>
      <c r="Y628" s="404">
        <v>1132</v>
      </c>
      <c r="Z628" s="404">
        <v>-4371.12</v>
      </c>
      <c r="AA628" s="404">
        <v>2000</v>
      </c>
      <c r="AB628" s="404">
        <v>33</v>
      </c>
      <c r="AC628" s="404">
        <v>1000</v>
      </c>
      <c r="AD628" s="404">
        <v>-6371</v>
      </c>
    </row>
    <row r="629" spans="1:30" x14ac:dyDescent="0.35">
      <c r="A629" s="396">
        <v>27</v>
      </c>
      <c r="B629" s="396" t="s">
        <v>89</v>
      </c>
      <c r="C629" s="396">
        <v>20</v>
      </c>
      <c r="D629" s="396" t="s">
        <v>518</v>
      </c>
      <c r="E629" s="396" t="s">
        <v>1484</v>
      </c>
      <c r="F629" s="396" t="s">
        <v>1485</v>
      </c>
      <c r="G629" s="396" t="s">
        <v>89</v>
      </c>
      <c r="H629" s="396" t="s">
        <v>518</v>
      </c>
      <c r="I629" s="399">
        <v>0</v>
      </c>
      <c r="J629" s="399">
        <v>0</v>
      </c>
      <c r="K629" s="400">
        <v>1</v>
      </c>
      <c r="L629" s="400">
        <v>5</v>
      </c>
      <c r="M629" s="400">
        <v>0</v>
      </c>
      <c r="N629" s="400">
        <v>6</v>
      </c>
      <c r="O629" s="400">
        <v>0</v>
      </c>
      <c r="P629" s="400">
        <v>1</v>
      </c>
      <c r="Q629" s="400">
        <v>1</v>
      </c>
      <c r="R629" s="401">
        <v>0.16666666666666699</v>
      </c>
      <c r="S629" s="402">
        <v>2</v>
      </c>
      <c r="T629" s="401">
        <v>0.33333333333333298</v>
      </c>
      <c r="U629" s="402">
        <v>2</v>
      </c>
      <c r="V629" s="403">
        <v>0.33333333333333298</v>
      </c>
      <c r="W629" s="402">
        <v>1</v>
      </c>
      <c r="X629" s="404">
        <v>615.13</v>
      </c>
      <c r="Y629" s="404">
        <v>892</v>
      </c>
      <c r="Z629" s="404">
        <v>1507.13</v>
      </c>
      <c r="AA629" s="404">
        <v>0</v>
      </c>
      <c r="AB629" s="404">
        <v>0</v>
      </c>
      <c r="AC629" s="404">
        <v>0</v>
      </c>
      <c r="AD629" s="404">
        <v>1507</v>
      </c>
    </row>
    <row r="630" spans="1:30" x14ac:dyDescent="0.35">
      <c r="A630" s="396">
        <v>27</v>
      </c>
      <c r="B630" s="396" t="s">
        <v>89</v>
      </c>
      <c r="C630" s="396">
        <v>21</v>
      </c>
      <c r="D630" s="396" t="s">
        <v>1055</v>
      </c>
      <c r="E630" s="396" t="s">
        <v>1486</v>
      </c>
      <c r="F630" s="396" t="s">
        <v>1487</v>
      </c>
      <c r="G630" s="396" t="s">
        <v>89</v>
      </c>
      <c r="H630" s="396" t="s">
        <v>1055</v>
      </c>
      <c r="I630" s="399">
        <v>0</v>
      </c>
      <c r="J630" s="399">
        <v>0</v>
      </c>
      <c r="K630" s="400">
        <v>2</v>
      </c>
      <c r="L630" s="400">
        <v>0</v>
      </c>
      <c r="M630" s="400">
        <v>0</v>
      </c>
      <c r="N630" s="400">
        <v>2</v>
      </c>
      <c r="O630" s="400">
        <v>0</v>
      </c>
      <c r="P630" s="400">
        <v>0</v>
      </c>
      <c r="Q630" s="400">
        <v>0</v>
      </c>
      <c r="R630" s="401">
        <v>0</v>
      </c>
      <c r="S630" s="402">
        <v>0</v>
      </c>
      <c r="T630" s="401">
        <v>0</v>
      </c>
      <c r="U630" s="402">
        <v>0</v>
      </c>
      <c r="V630" s="403">
        <v>0</v>
      </c>
      <c r="W630" s="402">
        <v>0</v>
      </c>
      <c r="X630" s="404">
        <v>0</v>
      </c>
      <c r="Y630" s="404">
        <v>0</v>
      </c>
      <c r="Z630" s="404">
        <v>0</v>
      </c>
      <c r="AA630" s="404">
        <v>1147</v>
      </c>
      <c r="AB630" s="404">
        <v>574</v>
      </c>
      <c r="AC630" s="404">
        <v>0</v>
      </c>
      <c r="AD630" s="404">
        <v>-1147</v>
      </c>
    </row>
    <row r="631" spans="1:30" x14ac:dyDescent="0.35">
      <c r="A631" s="396">
        <v>27</v>
      </c>
      <c r="B631" s="396" t="s">
        <v>89</v>
      </c>
      <c r="C631" s="396">
        <v>22</v>
      </c>
      <c r="D631" s="396" t="s">
        <v>261</v>
      </c>
      <c r="E631" s="396" t="s">
        <v>1488</v>
      </c>
      <c r="F631" s="396" t="s">
        <v>1489</v>
      </c>
      <c r="G631" s="396" t="s">
        <v>89</v>
      </c>
      <c r="H631" s="396" t="s">
        <v>261</v>
      </c>
      <c r="I631" s="399">
        <v>8</v>
      </c>
      <c r="J631" s="399">
        <v>63</v>
      </c>
      <c r="K631" s="400">
        <v>2</v>
      </c>
      <c r="L631" s="400">
        <v>63</v>
      </c>
      <c r="M631" s="400">
        <v>0</v>
      </c>
      <c r="N631" s="400">
        <v>136</v>
      </c>
      <c r="O631" s="400">
        <v>3</v>
      </c>
      <c r="P631" s="400">
        <v>5</v>
      </c>
      <c r="Q631" s="400">
        <v>8</v>
      </c>
      <c r="R631" s="401">
        <v>5.8823529411764698E-2</v>
      </c>
      <c r="S631" s="402">
        <v>13</v>
      </c>
      <c r="T631" s="401">
        <v>9.5588235294117599E-2</v>
      </c>
      <c r="U631" s="402">
        <v>13</v>
      </c>
      <c r="V631" s="403">
        <v>9.5588235294117599E-2</v>
      </c>
      <c r="W631" s="402">
        <v>9</v>
      </c>
      <c r="X631" s="404">
        <v>-5495.62</v>
      </c>
      <c r="Y631" s="404">
        <v>8038.31</v>
      </c>
      <c r="Z631" s="404">
        <v>2542.69</v>
      </c>
      <c r="AA631" s="404">
        <v>12856</v>
      </c>
      <c r="AB631" s="404">
        <v>95</v>
      </c>
      <c r="AC631" s="404">
        <v>1607</v>
      </c>
      <c r="AD631" s="404">
        <v>-10313</v>
      </c>
    </row>
    <row r="632" spans="1:30" x14ac:dyDescent="0.35">
      <c r="A632" s="396">
        <v>27</v>
      </c>
      <c r="B632" s="396" t="s">
        <v>89</v>
      </c>
      <c r="C632" s="396">
        <v>23</v>
      </c>
      <c r="D632" s="396" t="s">
        <v>147</v>
      </c>
      <c r="E632" s="396" t="s">
        <v>1490</v>
      </c>
      <c r="F632" s="396" t="s">
        <v>1491</v>
      </c>
      <c r="G632" s="396" t="s">
        <v>89</v>
      </c>
      <c r="H632" s="396" t="s">
        <v>147</v>
      </c>
      <c r="I632" s="399">
        <v>1</v>
      </c>
      <c r="J632" s="399">
        <v>0</v>
      </c>
      <c r="K632" s="400">
        <v>5</v>
      </c>
      <c r="L632" s="400">
        <v>65</v>
      </c>
      <c r="M632" s="400">
        <v>0</v>
      </c>
      <c r="N632" s="400">
        <v>71</v>
      </c>
      <c r="O632" s="400">
        <v>4</v>
      </c>
      <c r="P632" s="400">
        <v>0</v>
      </c>
      <c r="Q632" s="400">
        <v>4</v>
      </c>
      <c r="R632" s="401">
        <v>5.63380281690141E-2</v>
      </c>
      <c r="S632" s="402">
        <v>13</v>
      </c>
      <c r="T632" s="401">
        <v>0.183098591549296</v>
      </c>
      <c r="U632" s="402">
        <v>12</v>
      </c>
      <c r="V632" s="403">
        <v>0.169014084507042</v>
      </c>
      <c r="W632" s="402">
        <v>13</v>
      </c>
      <c r="X632" s="404">
        <v>2143.64</v>
      </c>
      <c r="Y632" s="404">
        <v>13287</v>
      </c>
      <c r="Z632" s="404">
        <v>15430.64</v>
      </c>
      <c r="AA632" s="404">
        <v>1598</v>
      </c>
      <c r="AB632" s="404">
        <v>23</v>
      </c>
      <c r="AC632" s="404">
        <v>400</v>
      </c>
      <c r="AD632" s="404">
        <v>13833</v>
      </c>
    </row>
    <row r="633" spans="1:30" x14ac:dyDescent="0.35">
      <c r="A633" s="396">
        <v>27</v>
      </c>
      <c r="B633" s="396" t="s">
        <v>89</v>
      </c>
      <c r="C633" s="396">
        <v>24</v>
      </c>
      <c r="D633" s="396" t="s">
        <v>760</v>
      </c>
      <c r="E633" s="396" t="s">
        <v>1492</v>
      </c>
      <c r="F633" s="396" t="s">
        <v>1493</v>
      </c>
      <c r="G633" s="396" t="s">
        <v>89</v>
      </c>
      <c r="H633" s="396" t="s">
        <v>760</v>
      </c>
      <c r="I633" s="399">
        <v>0</v>
      </c>
      <c r="J633" s="399">
        <v>0</v>
      </c>
      <c r="K633" s="400">
        <v>0</v>
      </c>
      <c r="L633" s="400">
        <v>15</v>
      </c>
      <c r="M633" s="400">
        <v>0</v>
      </c>
      <c r="N633" s="400">
        <v>15</v>
      </c>
      <c r="O633" s="400">
        <v>0</v>
      </c>
      <c r="P633" s="400">
        <v>0</v>
      </c>
      <c r="Q633" s="400">
        <v>0</v>
      </c>
      <c r="R633" s="401">
        <v>0</v>
      </c>
      <c r="S633" s="402">
        <v>2</v>
      </c>
      <c r="T633" s="401">
        <v>0.133333333333333</v>
      </c>
      <c r="U633" s="402">
        <v>3</v>
      </c>
      <c r="V633" s="403">
        <v>0.2</v>
      </c>
      <c r="W633" s="402">
        <v>1</v>
      </c>
      <c r="X633" s="404">
        <v>0</v>
      </c>
      <c r="Y633" s="404">
        <v>0</v>
      </c>
      <c r="Z633" s="404">
        <v>0</v>
      </c>
      <c r="AA633" s="404">
        <v>799</v>
      </c>
      <c r="AB633" s="404">
        <v>53</v>
      </c>
      <c r="AC633" s="404">
        <v>0</v>
      </c>
      <c r="AD633" s="404">
        <v>-799</v>
      </c>
    </row>
    <row r="634" spans="1:30" x14ac:dyDescent="0.35">
      <c r="A634" s="396">
        <v>27</v>
      </c>
      <c r="B634" s="396" t="s">
        <v>89</v>
      </c>
      <c r="C634" s="396">
        <v>25</v>
      </c>
      <c r="D634" s="396" t="s">
        <v>244</v>
      </c>
      <c r="E634" s="396" t="s">
        <v>1494</v>
      </c>
      <c r="F634" s="396" t="s">
        <v>1495</v>
      </c>
      <c r="G634" s="396" t="s">
        <v>89</v>
      </c>
      <c r="H634" s="396" t="s">
        <v>244</v>
      </c>
      <c r="I634" s="399">
        <v>0</v>
      </c>
      <c r="J634" s="399">
        <v>0</v>
      </c>
      <c r="K634" s="400">
        <v>0</v>
      </c>
      <c r="L634" s="400">
        <v>0</v>
      </c>
      <c r="M634" s="400">
        <v>0</v>
      </c>
      <c r="N634" s="400">
        <v>0</v>
      </c>
      <c r="O634" s="400">
        <v>0</v>
      </c>
      <c r="P634" s="400">
        <v>0</v>
      </c>
      <c r="Q634" s="400">
        <v>0</v>
      </c>
      <c r="R634" s="401">
        <v>0</v>
      </c>
      <c r="S634" s="402">
        <v>0</v>
      </c>
      <c r="T634" s="401">
        <v>0</v>
      </c>
      <c r="U634" s="402">
        <v>0</v>
      </c>
      <c r="V634" s="403">
        <v>0</v>
      </c>
      <c r="W634" s="402">
        <v>0</v>
      </c>
      <c r="X634" s="404">
        <v>0</v>
      </c>
      <c r="Y634" s="404">
        <v>0</v>
      </c>
      <c r="Z634" s="404">
        <v>0</v>
      </c>
      <c r="AA634" s="404">
        <v>2000</v>
      </c>
      <c r="AB634" s="404">
        <v>0</v>
      </c>
      <c r="AC634" s="404">
        <v>0</v>
      </c>
      <c r="AD634" s="404">
        <v>-2000</v>
      </c>
    </row>
    <row r="635" spans="1:30" x14ac:dyDescent="0.35">
      <c r="A635" s="396">
        <v>27</v>
      </c>
      <c r="B635" s="396" t="s">
        <v>89</v>
      </c>
      <c r="C635" s="396">
        <v>26</v>
      </c>
      <c r="D635" s="396" t="s">
        <v>328</v>
      </c>
      <c r="E635" s="396" t="s">
        <v>1496</v>
      </c>
      <c r="F635" s="396" t="s">
        <v>1497</v>
      </c>
      <c r="G635" s="396" t="s">
        <v>89</v>
      </c>
      <c r="H635" s="396" t="s">
        <v>328</v>
      </c>
      <c r="I635" s="399">
        <v>0</v>
      </c>
      <c r="J635" s="399">
        <v>0</v>
      </c>
      <c r="K635" s="400">
        <v>0</v>
      </c>
      <c r="L635" s="400">
        <v>0</v>
      </c>
      <c r="M635" s="400">
        <v>3</v>
      </c>
      <c r="N635" s="400">
        <v>3</v>
      </c>
      <c r="O635" s="400">
        <v>0</v>
      </c>
      <c r="P635" s="400">
        <v>0</v>
      </c>
      <c r="Q635" s="400">
        <v>0</v>
      </c>
      <c r="R635" s="401">
        <v>0</v>
      </c>
      <c r="S635" s="402">
        <v>1</v>
      </c>
      <c r="T635" s="401">
        <v>0.33333333333333298</v>
      </c>
      <c r="U635" s="402">
        <v>1</v>
      </c>
      <c r="V635" s="403">
        <v>0.33333333333333298</v>
      </c>
      <c r="W635" s="402">
        <v>1</v>
      </c>
      <c r="X635" s="404">
        <v>0</v>
      </c>
      <c r="Y635" s="404">
        <v>0</v>
      </c>
      <c r="Z635" s="404">
        <v>0</v>
      </c>
      <c r="AA635" s="404">
        <v>0</v>
      </c>
      <c r="AB635" s="404">
        <v>0</v>
      </c>
      <c r="AC635" s="404">
        <v>0</v>
      </c>
      <c r="AD635" s="404">
        <v>0</v>
      </c>
    </row>
    <row r="636" spans="1:30" x14ac:dyDescent="0.35">
      <c r="A636" s="396">
        <v>27</v>
      </c>
      <c r="B636" s="396" t="s">
        <v>89</v>
      </c>
      <c r="C636" s="396">
        <v>27</v>
      </c>
      <c r="D636" s="396" t="s">
        <v>168</v>
      </c>
      <c r="E636" s="396" t="s">
        <v>1498</v>
      </c>
      <c r="F636" s="396" t="s">
        <v>1499</v>
      </c>
      <c r="G636" s="396" t="s">
        <v>89</v>
      </c>
      <c r="H636" s="396" t="s">
        <v>168</v>
      </c>
      <c r="I636" s="399">
        <v>18</v>
      </c>
      <c r="J636" s="399">
        <v>2</v>
      </c>
      <c r="K636" s="400">
        <v>58</v>
      </c>
      <c r="L636" s="400">
        <v>4</v>
      </c>
      <c r="M636" s="400">
        <v>2</v>
      </c>
      <c r="N636" s="400">
        <v>84</v>
      </c>
      <c r="O636" s="400">
        <v>22</v>
      </c>
      <c r="P636" s="400">
        <v>0</v>
      </c>
      <c r="Q636" s="400">
        <v>22</v>
      </c>
      <c r="R636" s="401">
        <v>0.26190476190476197</v>
      </c>
      <c r="S636" s="402">
        <v>30</v>
      </c>
      <c r="T636" s="401">
        <v>0.35714285714285698</v>
      </c>
      <c r="U636" s="402">
        <v>32</v>
      </c>
      <c r="V636" s="403">
        <v>0.38095238095238099</v>
      </c>
      <c r="W636" s="402">
        <v>21</v>
      </c>
      <c r="X636" s="404">
        <v>-2631.39</v>
      </c>
      <c r="Y636" s="404">
        <v>50527</v>
      </c>
      <c r="Z636" s="404">
        <v>47895.61</v>
      </c>
      <c r="AA636" s="404">
        <v>3172</v>
      </c>
      <c r="AB636" s="404">
        <v>38</v>
      </c>
      <c r="AC636" s="404">
        <v>144</v>
      </c>
      <c r="AD636" s="404">
        <v>44724</v>
      </c>
    </row>
    <row r="637" spans="1:30" x14ac:dyDescent="0.35">
      <c r="A637" s="396">
        <v>27</v>
      </c>
      <c r="B637" s="396" t="s">
        <v>89</v>
      </c>
      <c r="C637" s="396">
        <v>28</v>
      </c>
      <c r="D637" s="396" t="s">
        <v>527</v>
      </c>
      <c r="E637" s="396" t="s">
        <v>1500</v>
      </c>
      <c r="F637" s="396" t="s">
        <v>1501</v>
      </c>
      <c r="G637" s="396" t="s">
        <v>89</v>
      </c>
      <c r="H637" s="396" t="s">
        <v>527</v>
      </c>
      <c r="I637" s="399">
        <v>0</v>
      </c>
      <c r="J637" s="399">
        <v>0</v>
      </c>
      <c r="K637" s="400">
        <v>0</v>
      </c>
      <c r="L637" s="400">
        <v>0</v>
      </c>
      <c r="M637" s="400">
        <v>0</v>
      </c>
      <c r="N637" s="400">
        <v>0</v>
      </c>
      <c r="O637" s="400">
        <v>0</v>
      </c>
      <c r="P637" s="400">
        <v>0</v>
      </c>
      <c r="Q637" s="400">
        <v>0</v>
      </c>
      <c r="R637" s="401">
        <v>0</v>
      </c>
      <c r="S637" s="402">
        <v>15</v>
      </c>
      <c r="T637" s="401">
        <v>0</v>
      </c>
      <c r="U637" s="402">
        <v>15</v>
      </c>
      <c r="V637" s="403">
        <v>0</v>
      </c>
      <c r="W637" s="402">
        <v>4</v>
      </c>
      <c r="X637" s="404">
        <v>0</v>
      </c>
      <c r="Y637" s="404">
        <v>0</v>
      </c>
      <c r="Z637" s="404">
        <v>0</v>
      </c>
      <c r="AA637" s="404">
        <v>0</v>
      </c>
      <c r="AB637" s="404">
        <v>0</v>
      </c>
      <c r="AC637" s="404">
        <v>0</v>
      </c>
      <c r="AD637" s="404">
        <v>0</v>
      </c>
    </row>
    <row r="638" spans="1:30" x14ac:dyDescent="0.35">
      <c r="A638" s="396">
        <v>27</v>
      </c>
      <c r="B638" s="396" t="s">
        <v>89</v>
      </c>
      <c r="C638" s="396">
        <v>29</v>
      </c>
      <c r="D638" s="396" t="s">
        <v>1394</v>
      </c>
      <c r="E638" s="396" t="s">
        <v>1502</v>
      </c>
      <c r="F638" s="396" t="s">
        <v>1503</v>
      </c>
      <c r="G638" s="396" t="s">
        <v>89</v>
      </c>
      <c r="H638" s="396" t="s">
        <v>1394</v>
      </c>
      <c r="I638" s="399">
        <v>0</v>
      </c>
      <c r="J638" s="399">
        <v>0</v>
      </c>
      <c r="K638" s="400">
        <v>0</v>
      </c>
      <c r="L638" s="400">
        <v>0</v>
      </c>
      <c r="M638" s="400">
        <v>0</v>
      </c>
      <c r="N638" s="400">
        <v>0</v>
      </c>
      <c r="O638" s="400">
        <v>0</v>
      </c>
      <c r="P638" s="400">
        <v>0</v>
      </c>
      <c r="Q638" s="400">
        <v>0</v>
      </c>
      <c r="R638" s="401">
        <v>0</v>
      </c>
      <c r="S638" s="402">
        <v>0</v>
      </c>
      <c r="T638" s="401">
        <v>0</v>
      </c>
      <c r="U638" s="402">
        <v>0</v>
      </c>
      <c r="V638" s="403">
        <v>0</v>
      </c>
      <c r="W638" s="402">
        <v>0</v>
      </c>
      <c r="X638" s="404">
        <v>0</v>
      </c>
      <c r="Y638" s="404">
        <v>0</v>
      </c>
      <c r="Z638" s="404">
        <v>0</v>
      </c>
      <c r="AA638" s="404">
        <v>250</v>
      </c>
      <c r="AB638" s="404">
        <v>0</v>
      </c>
      <c r="AC638" s="404">
        <v>0</v>
      </c>
      <c r="AD638" s="404">
        <v>-250</v>
      </c>
    </row>
    <row r="639" spans="1:30" x14ac:dyDescent="0.35">
      <c r="A639" s="396">
        <v>27</v>
      </c>
      <c r="B639" s="396" t="s">
        <v>89</v>
      </c>
      <c r="C639" s="396">
        <v>30</v>
      </c>
      <c r="D639" s="396" t="s">
        <v>771</v>
      </c>
      <c r="E639" s="396" t="s">
        <v>1504</v>
      </c>
      <c r="F639" s="396" t="s">
        <v>1505</v>
      </c>
      <c r="G639" s="396" t="s">
        <v>89</v>
      </c>
      <c r="H639" s="396" t="s">
        <v>771</v>
      </c>
      <c r="I639" s="399">
        <v>0</v>
      </c>
      <c r="J639" s="399">
        <v>1</v>
      </c>
      <c r="K639" s="400">
        <v>0</v>
      </c>
      <c r="L639" s="400">
        <v>0</v>
      </c>
      <c r="M639" s="400">
        <v>0</v>
      </c>
      <c r="N639" s="400">
        <v>1</v>
      </c>
      <c r="O639" s="400">
        <v>1</v>
      </c>
      <c r="P639" s="400">
        <v>0</v>
      </c>
      <c r="Q639" s="400">
        <v>1</v>
      </c>
      <c r="R639" s="401">
        <v>1</v>
      </c>
      <c r="S639" s="402">
        <v>0</v>
      </c>
      <c r="T639" s="401">
        <v>0</v>
      </c>
      <c r="U639" s="402">
        <v>0</v>
      </c>
      <c r="V639" s="403">
        <v>0</v>
      </c>
      <c r="W639" s="402">
        <v>0</v>
      </c>
      <c r="X639" s="404">
        <v>-1109.8399999999999</v>
      </c>
      <c r="Y639" s="404">
        <v>861</v>
      </c>
      <c r="Z639" s="404">
        <v>-248.84</v>
      </c>
      <c r="AA639" s="404">
        <v>0</v>
      </c>
      <c r="AB639" s="404">
        <v>0</v>
      </c>
      <c r="AC639" s="404">
        <v>0</v>
      </c>
      <c r="AD639" s="404">
        <v>-249</v>
      </c>
    </row>
    <row r="640" spans="1:30" x14ac:dyDescent="0.35">
      <c r="A640" s="396">
        <v>27</v>
      </c>
      <c r="B640" s="396" t="s">
        <v>89</v>
      </c>
      <c r="C640" s="396">
        <v>31</v>
      </c>
      <c r="D640" s="396" t="s">
        <v>600</v>
      </c>
      <c r="E640" s="396" t="s">
        <v>1506</v>
      </c>
      <c r="F640" s="396" t="s">
        <v>1507</v>
      </c>
      <c r="G640" s="396" t="s">
        <v>89</v>
      </c>
      <c r="H640" s="396" t="s">
        <v>600</v>
      </c>
      <c r="I640" s="399">
        <v>0</v>
      </c>
      <c r="J640" s="399">
        <v>0</v>
      </c>
      <c r="K640" s="400">
        <v>0</v>
      </c>
      <c r="L640" s="400">
        <v>0</v>
      </c>
      <c r="M640" s="400">
        <v>363</v>
      </c>
      <c r="N640" s="400">
        <v>363</v>
      </c>
      <c r="O640" s="400">
        <v>0</v>
      </c>
      <c r="P640" s="400">
        <v>0</v>
      </c>
      <c r="Q640" s="400">
        <v>0</v>
      </c>
      <c r="R640" s="401">
        <v>0</v>
      </c>
      <c r="S640" s="402">
        <v>5</v>
      </c>
      <c r="T640" s="401">
        <v>1.37741046831956E-2</v>
      </c>
      <c r="U640" s="402">
        <v>5</v>
      </c>
      <c r="V640" s="403">
        <v>1.37741046831956E-2</v>
      </c>
      <c r="W640" s="402">
        <v>3</v>
      </c>
      <c r="X640" s="404">
        <v>0</v>
      </c>
      <c r="Y640" s="404">
        <v>0</v>
      </c>
      <c r="Z640" s="404">
        <v>0</v>
      </c>
      <c r="AA640" s="404">
        <v>500</v>
      </c>
      <c r="AB640" s="404">
        <v>1</v>
      </c>
      <c r="AC640" s="404">
        <v>0</v>
      </c>
      <c r="AD640" s="404">
        <v>-500</v>
      </c>
    </row>
    <row r="641" spans="1:30" x14ac:dyDescent="0.35">
      <c r="A641" s="396">
        <v>27</v>
      </c>
      <c r="B641" s="396" t="s">
        <v>89</v>
      </c>
      <c r="C641" s="396">
        <v>32</v>
      </c>
      <c r="D641" s="396" t="s">
        <v>138</v>
      </c>
      <c r="E641" s="396" t="s">
        <v>1508</v>
      </c>
      <c r="F641" s="396" t="s">
        <v>1509</v>
      </c>
      <c r="G641" s="396" t="s">
        <v>89</v>
      </c>
      <c r="H641" s="396" t="s">
        <v>138</v>
      </c>
      <c r="I641" s="399">
        <v>1</v>
      </c>
      <c r="J641" s="399">
        <v>0</v>
      </c>
      <c r="K641" s="400">
        <v>0</v>
      </c>
      <c r="L641" s="400">
        <v>0</v>
      </c>
      <c r="M641" s="400">
        <v>187</v>
      </c>
      <c r="N641" s="400">
        <v>188</v>
      </c>
      <c r="O641" s="400">
        <v>27</v>
      </c>
      <c r="P641" s="400">
        <v>6</v>
      </c>
      <c r="Q641" s="400">
        <v>33</v>
      </c>
      <c r="R641" s="401">
        <v>0.175531914893617</v>
      </c>
      <c r="S641" s="402">
        <v>19</v>
      </c>
      <c r="T641" s="401">
        <v>0.10106382978723399</v>
      </c>
      <c r="U641" s="402">
        <v>17</v>
      </c>
      <c r="V641" s="403">
        <v>9.0425531914893595E-2</v>
      </c>
      <c r="W641" s="402">
        <v>18</v>
      </c>
      <c r="X641" s="404">
        <v>-14785.79</v>
      </c>
      <c r="Y641" s="404">
        <v>81675.09</v>
      </c>
      <c r="Z641" s="404">
        <v>66889.3</v>
      </c>
      <c r="AA641" s="404">
        <v>0</v>
      </c>
      <c r="AB641" s="404">
        <v>0</v>
      </c>
      <c r="AC641" s="404">
        <v>0</v>
      </c>
      <c r="AD641" s="404">
        <v>66889</v>
      </c>
    </row>
    <row r="642" spans="1:30" x14ac:dyDescent="0.35">
      <c r="A642" s="396">
        <v>27</v>
      </c>
      <c r="B642" s="396" t="s">
        <v>89</v>
      </c>
      <c r="C642" s="396">
        <v>33</v>
      </c>
      <c r="D642" s="396" t="s">
        <v>532</v>
      </c>
      <c r="E642" s="396" t="s">
        <v>1510</v>
      </c>
      <c r="F642" s="396" t="s">
        <v>1511</v>
      </c>
      <c r="G642" s="396" t="s">
        <v>89</v>
      </c>
      <c r="H642" s="396" t="s">
        <v>532</v>
      </c>
      <c r="I642" s="399">
        <v>190</v>
      </c>
      <c r="J642" s="399">
        <v>1</v>
      </c>
      <c r="K642" s="400">
        <v>0</v>
      </c>
      <c r="L642" s="400">
        <v>0</v>
      </c>
      <c r="M642" s="400">
        <v>21</v>
      </c>
      <c r="N642" s="400">
        <v>212</v>
      </c>
      <c r="O642" s="400">
        <v>1</v>
      </c>
      <c r="P642" s="400">
        <v>0</v>
      </c>
      <c r="Q642" s="400">
        <v>1</v>
      </c>
      <c r="R642" s="401">
        <v>4.7169811320754698E-3</v>
      </c>
      <c r="S642" s="402">
        <v>22</v>
      </c>
      <c r="T642" s="401">
        <v>0.10377358490565999</v>
      </c>
      <c r="U642" s="402">
        <v>22</v>
      </c>
      <c r="V642" s="403">
        <v>0.10377358490565999</v>
      </c>
      <c r="W642" s="402">
        <v>11</v>
      </c>
      <c r="X642" s="404">
        <v>1861</v>
      </c>
      <c r="Y642" s="404">
        <v>6150.79</v>
      </c>
      <c r="Z642" s="404">
        <v>8011.79</v>
      </c>
      <c r="AA642" s="404">
        <v>0</v>
      </c>
      <c r="AB642" s="404">
        <v>0</v>
      </c>
      <c r="AC642" s="404">
        <v>0</v>
      </c>
      <c r="AD642" s="404">
        <v>8012</v>
      </c>
    </row>
    <row r="643" spans="1:30" x14ac:dyDescent="0.35">
      <c r="A643" s="396">
        <v>27</v>
      </c>
      <c r="B643" s="396" t="s">
        <v>89</v>
      </c>
      <c r="C643" s="396">
        <v>34</v>
      </c>
      <c r="D643" s="396" t="s">
        <v>607</v>
      </c>
      <c r="E643" s="396" t="s">
        <v>1512</v>
      </c>
      <c r="F643" s="396" t="s">
        <v>1513</v>
      </c>
      <c r="G643" s="396" t="s">
        <v>89</v>
      </c>
      <c r="H643" s="396" t="s">
        <v>607</v>
      </c>
      <c r="I643" s="399">
        <v>0</v>
      </c>
      <c r="J643" s="399">
        <v>0</v>
      </c>
      <c r="K643" s="400">
        <v>0</v>
      </c>
      <c r="L643" s="400">
        <v>37</v>
      </c>
      <c r="M643" s="400">
        <v>0</v>
      </c>
      <c r="N643" s="400">
        <v>37</v>
      </c>
      <c r="O643" s="400">
        <v>0</v>
      </c>
      <c r="P643" s="400">
        <v>0</v>
      </c>
      <c r="Q643" s="400">
        <v>0</v>
      </c>
      <c r="R643" s="401">
        <v>0</v>
      </c>
      <c r="S643" s="402">
        <v>3</v>
      </c>
      <c r="T643" s="401">
        <v>8.1081081081081099E-2</v>
      </c>
      <c r="U643" s="402">
        <v>3</v>
      </c>
      <c r="V643" s="403">
        <v>8.1081081081081099E-2</v>
      </c>
      <c r="W643" s="402">
        <v>2</v>
      </c>
      <c r="X643" s="404">
        <v>0</v>
      </c>
      <c r="Y643" s="404">
        <v>0</v>
      </c>
      <c r="Z643" s="404">
        <v>0</v>
      </c>
      <c r="AA643" s="404">
        <v>0</v>
      </c>
      <c r="AB643" s="404">
        <v>0</v>
      </c>
      <c r="AC643" s="404">
        <v>0</v>
      </c>
      <c r="AD643" s="404">
        <v>0</v>
      </c>
    </row>
    <row r="644" spans="1:30" x14ac:dyDescent="0.35">
      <c r="A644" s="396">
        <v>28</v>
      </c>
      <c r="B644" s="396" t="s">
        <v>111</v>
      </c>
      <c r="C644" s="396">
        <v>1</v>
      </c>
      <c r="D644" s="396" t="s">
        <v>10</v>
      </c>
      <c r="E644" s="396" t="s">
        <v>1514</v>
      </c>
      <c r="F644" s="396" t="s">
        <v>1515</v>
      </c>
      <c r="G644" s="396" t="s">
        <v>111</v>
      </c>
      <c r="H644" s="396" t="s">
        <v>10</v>
      </c>
      <c r="I644" s="399">
        <v>0</v>
      </c>
      <c r="J644" s="399">
        <v>1</v>
      </c>
      <c r="K644" s="400">
        <v>4</v>
      </c>
      <c r="L644" s="400">
        <v>8</v>
      </c>
      <c r="M644" s="400">
        <v>0</v>
      </c>
      <c r="N644" s="400">
        <v>13</v>
      </c>
      <c r="O644" s="400">
        <v>0</v>
      </c>
      <c r="P644" s="400">
        <v>0</v>
      </c>
      <c r="Q644" s="400">
        <v>0</v>
      </c>
      <c r="R644" s="401">
        <v>0</v>
      </c>
      <c r="S644" s="402">
        <v>1</v>
      </c>
      <c r="T644" s="401">
        <v>7.69230769230769E-2</v>
      </c>
      <c r="U644" s="402">
        <v>1</v>
      </c>
      <c r="V644" s="403">
        <v>7.69230769230769E-2</v>
      </c>
      <c r="W644" s="402">
        <v>1</v>
      </c>
      <c r="X644" s="404">
        <v>0</v>
      </c>
      <c r="Y644" s="404">
        <v>0</v>
      </c>
      <c r="Z644" s="404">
        <v>0</v>
      </c>
      <c r="AA644" s="404">
        <v>1500</v>
      </c>
      <c r="AB644" s="404">
        <v>115</v>
      </c>
      <c r="AC644" s="404">
        <v>0</v>
      </c>
      <c r="AD644" s="404">
        <v>-1500</v>
      </c>
    </row>
    <row r="645" spans="1:30" x14ac:dyDescent="0.35">
      <c r="A645" s="396">
        <v>28</v>
      </c>
      <c r="B645" s="396" t="s">
        <v>111</v>
      </c>
      <c r="C645" s="396">
        <v>2</v>
      </c>
      <c r="D645" s="396" t="s">
        <v>12</v>
      </c>
      <c r="E645" s="396" t="s">
        <v>1516</v>
      </c>
      <c r="F645" s="396" t="s">
        <v>1517</v>
      </c>
      <c r="G645" s="396" t="s">
        <v>111</v>
      </c>
      <c r="H645" s="396" t="s">
        <v>12</v>
      </c>
      <c r="I645" s="399">
        <v>0</v>
      </c>
      <c r="J645" s="399">
        <v>3</v>
      </c>
      <c r="K645" s="400">
        <v>1</v>
      </c>
      <c r="L645" s="400">
        <v>6</v>
      </c>
      <c r="M645" s="400">
        <v>0</v>
      </c>
      <c r="N645" s="400">
        <v>10</v>
      </c>
      <c r="O645" s="400">
        <v>0</v>
      </c>
      <c r="P645" s="400">
        <v>1</v>
      </c>
      <c r="Q645" s="400">
        <v>1</v>
      </c>
      <c r="R645" s="401">
        <v>0.1</v>
      </c>
      <c r="S645" s="402">
        <v>5</v>
      </c>
      <c r="T645" s="401">
        <v>0.5</v>
      </c>
      <c r="U645" s="402">
        <v>5</v>
      </c>
      <c r="V645" s="403">
        <v>0.5</v>
      </c>
      <c r="W645" s="402">
        <v>3</v>
      </c>
      <c r="X645" s="404">
        <v>3325.71</v>
      </c>
      <c r="Y645" s="404">
        <v>273.88</v>
      </c>
      <c r="Z645" s="404">
        <v>3599.59</v>
      </c>
      <c r="AA645" s="404">
        <v>500</v>
      </c>
      <c r="AB645" s="404">
        <v>50</v>
      </c>
      <c r="AC645" s="404">
        <v>500</v>
      </c>
      <c r="AD645" s="404">
        <v>3100</v>
      </c>
    </row>
    <row r="646" spans="1:30" x14ac:dyDescent="0.35">
      <c r="A646" s="396">
        <v>28</v>
      </c>
      <c r="B646" s="396" t="s">
        <v>111</v>
      </c>
      <c r="C646" s="396">
        <v>3</v>
      </c>
      <c r="D646" s="396" t="s">
        <v>13</v>
      </c>
      <c r="E646" s="396" t="s">
        <v>1518</v>
      </c>
      <c r="F646" s="396" t="s">
        <v>1519</v>
      </c>
      <c r="G646" s="396" t="s">
        <v>111</v>
      </c>
      <c r="H646" s="396" t="s">
        <v>13</v>
      </c>
      <c r="I646" s="399">
        <v>0</v>
      </c>
      <c r="J646" s="399">
        <v>0</v>
      </c>
      <c r="K646" s="400">
        <v>1</v>
      </c>
      <c r="L646" s="400">
        <v>2</v>
      </c>
      <c r="M646" s="400">
        <v>0</v>
      </c>
      <c r="N646" s="400">
        <v>3</v>
      </c>
      <c r="O646" s="400">
        <v>0</v>
      </c>
      <c r="P646" s="400">
        <v>0</v>
      </c>
      <c r="Q646" s="400">
        <v>0</v>
      </c>
      <c r="R646" s="401">
        <v>0</v>
      </c>
      <c r="S646" s="402">
        <v>0</v>
      </c>
      <c r="T646" s="401">
        <v>0</v>
      </c>
      <c r="U646" s="402">
        <v>0</v>
      </c>
      <c r="V646" s="403">
        <v>0</v>
      </c>
      <c r="W646" s="402">
        <v>0</v>
      </c>
      <c r="X646" s="404">
        <v>0</v>
      </c>
      <c r="Y646" s="404">
        <v>0</v>
      </c>
      <c r="Z646" s="404">
        <v>0</v>
      </c>
      <c r="AA646" s="404">
        <v>1195</v>
      </c>
      <c r="AB646" s="404">
        <v>398</v>
      </c>
      <c r="AC646" s="404">
        <v>0</v>
      </c>
      <c r="AD646" s="404">
        <v>-1195</v>
      </c>
    </row>
    <row r="647" spans="1:30" x14ac:dyDescent="0.35">
      <c r="A647" s="396">
        <v>28</v>
      </c>
      <c r="B647" s="396" t="s">
        <v>111</v>
      </c>
      <c r="C647" s="396">
        <v>4</v>
      </c>
      <c r="D647" s="396" t="s">
        <v>153</v>
      </c>
      <c r="E647" s="396" t="s">
        <v>1520</v>
      </c>
      <c r="F647" s="396" t="s">
        <v>1521</v>
      </c>
      <c r="G647" s="396" t="s">
        <v>111</v>
      </c>
      <c r="H647" s="396" t="s">
        <v>153</v>
      </c>
      <c r="I647" s="399">
        <v>1</v>
      </c>
      <c r="J647" s="399">
        <v>5</v>
      </c>
      <c r="K647" s="400">
        <v>5</v>
      </c>
      <c r="L647" s="400">
        <v>28</v>
      </c>
      <c r="M647" s="400">
        <v>1</v>
      </c>
      <c r="N647" s="400">
        <v>40</v>
      </c>
      <c r="O647" s="400">
        <v>0</v>
      </c>
      <c r="P647" s="400">
        <v>2</v>
      </c>
      <c r="Q647" s="400">
        <v>2</v>
      </c>
      <c r="R647" s="401">
        <v>0.05</v>
      </c>
      <c r="S647" s="402">
        <v>4</v>
      </c>
      <c r="T647" s="401">
        <v>0.1</v>
      </c>
      <c r="U647" s="402">
        <v>4</v>
      </c>
      <c r="V647" s="403">
        <v>0.1</v>
      </c>
      <c r="W647" s="402">
        <v>3</v>
      </c>
      <c r="X647" s="404">
        <v>12783.28</v>
      </c>
      <c r="Y647" s="404">
        <v>3978.51</v>
      </c>
      <c r="Z647" s="404">
        <v>16761.79</v>
      </c>
      <c r="AA647" s="404">
        <v>0</v>
      </c>
      <c r="AB647" s="404">
        <v>0</v>
      </c>
      <c r="AC647" s="404">
        <v>0</v>
      </c>
      <c r="AD647" s="404">
        <v>16762</v>
      </c>
    </row>
    <row r="648" spans="1:30" x14ac:dyDescent="0.35">
      <c r="A648" s="396">
        <v>28</v>
      </c>
      <c r="B648" s="396" t="s">
        <v>111</v>
      </c>
      <c r="C648" s="396">
        <v>5</v>
      </c>
      <c r="D648" s="396" t="s">
        <v>144</v>
      </c>
      <c r="E648" s="396" t="s">
        <v>1522</v>
      </c>
      <c r="F648" s="396" t="s">
        <v>1523</v>
      </c>
      <c r="G648" s="396" t="s">
        <v>111</v>
      </c>
      <c r="H648" s="396" t="s">
        <v>144</v>
      </c>
      <c r="I648" s="399">
        <v>3</v>
      </c>
      <c r="J648" s="399">
        <v>0</v>
      </c>
      <c r="K648" s="400">
        <v>0</v>
      </c>
      <c r="L648" s="400">
        <v>0</v>
      </c>
      <c r="M648" s="400">
        <v>1</v>
      </c>
      <c r="N648" s="400">
        <v>4</v>
      </c>
      <c r="O648" s="400">
        <v>2</v>
      </c>
      <c r="P648" s="400">
        <v>1</v>
      </c>
      <c r="Q648" s="400">
        <v>3</v>
      </c>
      <c r="R648" s="401">
        <v>0.75</v>
      </c>
      <c r="S648" s="402">
        <v>5</v>
      </c>
      <c r="T648" s="401">
        <v>1.25</v>
      </c>
      <c r="U648" s="402">
        <v>6</v>
      </c>
      <c r="V648" s="403">
        <v>1.5</v>
      </c>
      <c r="W648" s="402">
        <v>3</v>
      </c>
      <c r="X648" s="404">
        <v>102820.14</v>
      </c>
      <c r="Y648" s="404">
        <v>12689.71</v>
      </c>
      <c r="Z648" s="404">
        <v>115509.85</v>
      </c>
      <c r="AA648" s="404">
        <v>0</v>
      </c>
      <c r="AB648" s="404">
        <v>0</v>
      </c>
      <c r="AC648" s="404">
        <v>0</v>
      </c>
      <c r="AD648" s="404">
        <v>115510</v>
      </c>
    </row>
    <row r="649" spans="1:30" x14ac:dyDescent="0.35">
      <c r="A649" s="396">
        <v>28</v>
      </c>
      <c r="B649" s="396" t="s">
        <v>111</v>
      </c>
      <c r="C649" s="396">
        <v>6</v>
      </c>
      <c r="D649" s="396" t="s">
        <v>414</v>
      </c>
      <c r="E649" s="396" t="s">
        <v>1524</v>
      </c>
      <c r="F649" s="396" t="s">
        <v>1525</v>
      </c>
      <c r="G649" s="396" t="s">
        <v>111</v>
      </c>
      <c r="H649" s="396" t="s">
        <v>414</v>
      </c>
      <c r="I649" s="399">
        <v>0</v>
      </c>
      <c r="J649" s="399">
        <v>1</v>
      </c>
      <c r="K649" s="400">
        <v>1</v>
      </c>
      <c r="L649" s="400">
        <v>4</v>
      </c>
      <c r="M649" s="400">
        <v>0</v>
      </c>
      <c r="N649" s="400">
        <v>6</v>
      </c>
      <c r="O649" s="400">
        <v>0</v>
      </c>
      <c r="P649" s="400">
        <v>0</v>
      </c>
      <c r="Q649" s="400">
        <v>0</v>
      </c>
      <c r="R649" s="401">
        <v>0</v>
      </c>
      <c r="S649" s="402">
        <v>0</v>
      </c>
      <c r="T649" s="401">
        <v>0</v>
      </c>
      <c r="U649" s="402">
        <v>0</v>
      </c>
      <c r="V649" s="403">
        <v>0</v>
      </c>
      <c r="W649" s="402">
        <v>0</v>
      </c>
      <c r="X649" s="404">
        <v>0</v>
      </c>
      <c r="Y649" s="404">
        <v>0</v>
      </c>
      <c r="Z649" s="404">
        <v>0</v>
      </c>
      <c r="AA649" s="404">
        <v>0</v>
      </c>
      <c r="AB649" s="404">
        <v>0</v>
      </c>
      <c r="AC649" s="404">
        <v>0</v>
      </c>
      <c r="AD649" s="404">
        <v>0</v>
      </c>
    </row>
    <row r="650" spans="1:30" x14ac:dyDescent="0.35">
      <c r="A650" s="396">
        <v>28</v>
      </c>
      <c r="B650" s="396" t="s">
        <v>111</v>
      </c>
      <c r="C650" s="396">
        <v>7</v>
      </c>
      <c r="D650" s="396" t="s">
        <v>518</v>
      </c>
      <c r="E650" s="396" t="s">
        <v>1526</v>
      </c>
      <c r="F650" s="396" t="s">
        <v>1527</v>
      </c>
      <c r="G650" s="396" t="s">
        <v>111</v>
      </c>
      <c r="H650" s="396" t="s">
        <v>518</v>
      </c>
      <c r="I650" s="399">
        <v>0</v>
      </c>
      <c r="J650" s="399">
        <v>0</v>
      </c>
      <c r="K650" s="400">
        <v>0</v>
      </c>
      <c r="L650" s="400">
        <v>1</v>
      </c>
      <c r="M650" s="400">
        <v>0</v>
      </c>
      <c r="N650" s="400">
        <v>1</v>
      </c>
      <c r="O650" s="400">
        <v>0</v>
      </c>
      <c r="P650" s="400">
        <v>0</v>
      </c>
      <c r="Q650" s="400">
        <v>0</v>
      </c>
      <c r="R650" s="401">
        <v>0</v>
      </c>
      <c r="S650" s="402">
        <v>0</v>
      </c>
      <c r="T650" s="401">
        <v>0</v>
      </c>
      <c r="U650" s="402">
        <v>0</v>
      </c>
      <c r="V650" s="403">
        <v>0</v>
      </c>
      <c r="W650" s="402">
        <v>0</v>
      </c>
      <c r="X650" s="404">
        <v>0</v>
      </c>
      <c r="Y650" s="404">
        <v>0</v>
      </c>
      <c r="Z650" s="404">
        <v>0</v>
      </c>
      <c r="AA650" s="404">
        <v>0</v>
      </c>
      <c r="AB650" s="404">
        <v>0</v>
      </c>
      <c r="AC650" s="404">
        <v>0</v>
      </c>
      <c r="AD650" s="404">
        <v>0</v>
      </c>
    </row>
    <row r="651" spans="1:30" x14ac:dyDescent="0.35">
      <c r="A651" s="396">
        <v>28</v>
      </c>
      <c r="B651" s="396" t="s">
        <v>111</v>
      </c>
      <c r="C651" s="396">
        <v>8</v>
      </c>
      <c r="D651" s="396" t="s">
        <v>527</v>
      </c>
      <c r="E651" s="396" t="s">
        <v>1528</v>
      </c>
      <c r="F651" s="396" t="s">
        <v>1529</v>
      </c>
      <c r="G651" s="396" t="s">
        <v>111</v>
      </c>
      <c r="H651" s="396" t="s">
        <v>527</v>
      </c>
      <c r="I651" s="399">
        <v>0</v>
      </c>
      <c r="J651" s="399">
        <v>0</v>
      </c>
      <c r="K651" s="400">
        <v>0</v>
      </c>
      <c r="L651" s="400">
        <v>0</v>
      </c>
      <c r="M651" s="400">
        <v>0</v>
      </c>
      <c r="N651" s="400">
        <v>0</v>
      </c>
      <c r="O651" s="400">
        <v>1</v>
      </c>
      <c r="P651" s="400">
        <v>1</v>
      </c>
      <c r="Q651" s="400">
        <v>2</v>
      </c>
      <c r="R651" s="401">
        <v>0</v>
      </c>
      <c r="S651" s="402">
        <v>5</v>
      </c>
      <c r="T651" s="401">
        <v>0</v>
      </c>
      <c r="U651" s="402">
        <v>5</v>
      </c>
      <c r="V651" s="403">
        <v>0</v>
      </c>
      <c r="W651" s="402">
        <v>3</v>
      </c>
      <c r="X651" s="404">
        <v>30453.29</v>
      </c>
      <c r="Y651" s="404">
        <v>0</v>
      </c>
      <c r="Z651" s="404">
        <v>30453.29</v>
      </c>
      <c r="AA651" s="404">
        <v>0</v>
      </c>
      <c r="AB651" s="404">
        <v>0</v>
      </c>
      <c r="AC651" s="404">
        <v>0</v>
      </c>
      <c r="AD651" s="404">
        <v>30453</v>
      </c>
    </row>
    <row r="652" spans="1:30" x14ac:dyDescent="0.35">
      <c r="A652" s="396">
        <v>28</v>
      </c>
      <c r="B652" s="396" t="s">
        <v>111</v>
      </c>
      <c r="C652" s="396">
        <v>9</v>
      </c>
      <c r="D652" s="396" t="s">
        <v>138</v>
      </c>
      <c r="E652" s="396" t="s">
        <v>1530</v>
      </c>
      <c r="F652" s="396" t="s">
        <v>1531</v>
      </c>
      <c r="G652" s="396" t="s">
        <v>111</v>
      </c>
      <c r="H652" s="396" t="s">
        <v>138</v>
      </c>
      <c r="I652" s="399">
        <v>0</v>
      </c>
      <c r="J652" s="399">
        <v>0</v>
      </c>
      <c r="K652" s="400">
        <v>0</v>
      </c>
      <c r="L652" s="400">
        <v>3</v>
      </c>
      <c r="M652" s="400">
        <v>7</v>
      </c>
      <c r="N652" s="400">
        <v>10</v>
      </c>
      <c r="O652" s="400">
        <v>4</v>
      </c>
      <c r="P652" s="400">
        <v>0</v>
      </c>
      <c r="Q652" s="400">
        <v>4</v>
      </c>
      <c r="R652" s="401">
        <v>0.4</v>
      </c>
      <c r="S652" s="402">
        <v>3</v>
      </c>
      <c r="T652" s="401">
        <v>0.3</v>
      </c>
      <c r="U652" s="402">
        <v>3</v>
      </c>
      <c r="V652" s="403">
        <v>0.3</v>
      </c>
      <c r="W652" s="402">
        <v>2</v>
      </c>
      <c r="X652" s="404">
        <v>134869.96</v>
      </c>
      <c r="Y652" s="404">
        <v>5691.18</v>
      </c>
      <c r="Z652" s="404">
        <v>140561.14000000001</v>
      </c>
      <c r="AA652" s="404">
        <v>0</v>
      </c>
      <c r="AB652" s="404">
        <v>0</v>
      </c>
      <c r="AC652" s="404">
        <v>0</v>
      </c>
      <c r="AD652" s="404">
        <v>140561</v>
      </c>
    </row>
    <row r="653" spans="1:30" x14ac:dyDescent="0.35">
      <c r="A653" s="396">
        <v>28</v>
      </c>
      <c r="B653" s="396" t="s">
        <v>111</v>
      </c>
      <c r="C653" s="396">
        <v>10</v>
      </c>
      <c r="D653" s="396" t="s">
        <v>1081</v>
      </c>
      <c r="E653" s="396" t="s">
        <v>1532</v>
      </c>
      <c r="F653" s="396" t="s">
        <v>1533</v>
      </c>
      <c r="G653" s="396" t="s">
        <v>111</v>
      </c>
      <c r="H653" s="396" t="s">
        <v>1081</v>
      </c>
      <c r="I653" s="399">
        <v>0</v>
      </c>
      <c r="J653" s="399">
        <v>12</v>
      </c>
      <c r="K653" s="400">
        <v>0</v>
      </c>
      <c r="L653" s="400">
        <v>13</v>
      </c>
      <c r="M653" s="400">
        <v>1</v>
      </c>
      <c r="N653" s="400">
        <v>26</v>
      </c>
      <c r="O653" s="400">
        <v>1</v>
      </c>
      <c r="P653" s="400">
        <v>1</v>
      </c>
      <c r="Q653" s="400">
        <v>2</v>
      </c>
      <c r="R653" s="401">
        <v>7.69230769230769E-2</v>
      </c>
      <c r="S653" s="402">
        <v>4</v>
      </c>
      <c r="T653" s="401">
        <v>0.15384615384615399</v>
      </c>
      <c r="U653" s="402">
        <v>6</v>
      </c>
      <c r="V653" s="403">
        <v>0.230769230769231</v>
      </c>
      <c r="W653" s="402">
        <v>4</v>
      </c>
      <c r="X653" s="404">
        <v>28569.42</v>
      </c>
      <c r="Y653" s="404">
        <v>4705</v>
      </c>
      <c r="Z653" s="404">
        <v>33274.42</v>
      </c>
      <c r="AA653" s="404">
        <v>0</v>
      </c>
      <c r="AB653" s="404">
        <v>0</v>
      </c>
      <c r="AC653" s="404">
        <v>0</v>
      </c>
      <c r="AD653" s="404">
        <v>33274</v>
      </c>
    </row>
    <row r="654" spans="1:30" x14ac:dyDescent="0.35">
      <c r="A654" s="396">
        <v>28</v>
      </c>
      <c r="B654" s="396" t="s">
        <v>111</v>
      </c>
      <c r="C654" s="396">
        <v>11</v>
      </c>
      <c r="D654" s="396" t="s">
        <v>1176</v>
      </c>
      <c r="E654" s="396" t="s">
        <v>1534</v>
      </c>
      <c r="F654" s="396" t="s">
        <v>1535</v>
      </c>
      <c r="G654" s="396" t="s">
        <v>111</v>
      </c>
      <c r="H654" s="396" t="s">
        <v>1176</v>
      </c>
      <c r="I654" s="399">
        <v>0</v>
      </c>
      <c r="J654" s="399">
        <v>0</v>
      </c>
      <c r="K654" s="400">
        <v>0</v>
      </c>
      <c r="L654" s="400">
        <v>0</v>
      </c>
      <c r="M654" s="400">
        <v>0</v>
      </c>
      <c r="N654" s="400">
        <v>0</v>
      </c>
      <c r="O654" s="400">
        <v>1</v>
      </c>
      <c r="P654" s="400">
        <v>0</v>
      </c>
      <c r="Q654" s="400">
        <v>1</v>
      </c>
      <c r="R654" s="401">
        <v>0</v>
      </c>
      <c r="S654" s="402">
        <v>0</v>
      </c>
      <c r="T654" s="401">
        <v>0</v>
      </c>
      <c r="U654" s="402">
        <v>0</v>
      </c>
      <c r="V654" s="403">
        <v>0</v>
      </c>
      <c r="W654" s="402">
        <v>0</v>
      </c>
      <c r="X654" s="404">
        <v>18144.89</v>
      </c>
      <c r="Y654" s="404">
        <v>5158.8999999999996</v>
      </c>
      <c r="Z654" s="404">
        <v>23303.79</v>
      </c>
      <c r="AA654" s="404">
        <v>0</v>
      </c>
      <c r="AB654" s="404">
        <v>0</v>
      </c>
      <c r="AC654" s="404">
        <v>0</v>
      </c>
      <c r="AD654" s="404">
        <v>23304</v>
      </c>
    </row>
    <row r="655" spans="1:30" x14ac:dyDescent="0.35">
      <c r="A655" s="396">
        <v>28</v>
      </c>
      <c r="B655" s="396" t="s">
        <v>111</v>
      </c>
      <c r="C655" s="396">
        <v>12</v>
      </c>
      <c r="D655" s="396" t="s">
        <v>532</v>
      </c>
      <c r="E655" s="396" t="s">
        <v>1536</v>
      </c>
      <c r="F655" s="396" t="s">
        <v>1537</v>
      </c>
      <c r="G655" s="396" t="s">
        <v>111</v>
      </c>
      <c r="H655" s="396" t="s">
        <v>532</v>
      </c>
      <c r="I655" s="399">
        <v>16</v>
      </c>
      <c r="J655" s="399">
        <v>6</v>
      </c>
      <c r="K655" s="400">
        <v>1</v>
      </c>
      <c r="L655" s="400">
        <v>12</v>
      </c>
      <c r="M655" s="400">
        <v>2</v>
      </c>
      <c r="N655" s="400">
        <v>37</v>
      </c>
      <c r="O655" s="400">
        <v>2</v>
      </c>
      <c r="P655" s="400">
        <v>3</v>
      </c>
      <c r="Q655" s="400">
        <v>5</v>
      </c>
      <c r="R655" s="401">
        <v>0.135135135135135</v>
      </c>
      <c r="S655" s="402">
        <v>6</v>
      </c>
      <c r="T655" s="401">
        <v>0.162162162162162</v>
      </c>
      <c r="U655" s="402">
        <v>6</v>
      </c>
      <c r="V655" s="403">
        <v>0.162162162162162</v>
      </c>
      <c r="W655" s="402">
        <v>6</v>
      </c>
      <c r="X655" s="404">
        <v>66435.240000000005</v>
      </c>
      <c r="Y655" s="404">
        <v>12607.18</v>
      </c>
      <c r="Z655" s="404">
        <v>79042.42</v>
      </c>
      <c r="AA655" s="404">
        <v>0</v>
      </c>
      <c r="AB655" s="404">
        <v>0</v>
      </c>
      <c r="AC655" s="404">
        <v>0</v>
      </c>
      <c r="AD655" s="404">
        <v>79042</v>
      </c>
    </row>
    <row r="656" spans="1:30" x14ac:dyDescent="0.35">
      <c r="A656" s="396">
        <v>29</v>
      </c>
      <c r="B656" s="396" t="s">
        <v>1538</v>
      </c>
      <c r="C656" s="396">
        <v>1</v>
      </c>
      <c r="D656" s="396" t="s">
        <v>10</v>
      </c>
      <c r="E656" s="396" t="s">
        <v>1539</v>
      </c>
      <c r="F656" s="396" t="s">
        <v>1540</v>
      </c>
      <c r="G656" s="396" t="s">
        <v>112</v>
      </c>
      <c r="H656" s="396" t="s">
        <v>10</v>
      </c>
      <c r="I656" s="399">
        <v>0</v>
      </c>
      <c r="J656" s="399">
        <v>1</v>
      </c>
      <c r="K656" s="400">
        <v>4</v>
      </c>
      <c r="L656" s="400">
        <v>3</v>
      </c>
      <c r="M656" s="400">
        <v>0</v>
      </c>
      <c r="N656" s="400">
        <v>8</v>
      </c>
      <c r="O656" s="400">
        <v>0</v>
      </c>
      <c r="P656" s="400">
        <v>0</v>
      </c>
      <c r="Q656" s="400">
        <v>0</v>
      </c>
      <c r="R656" s="401">
        <v>0</v>
      </c>
      <c r="S656" s="402">
        <v>1</v>
      </c>
      <c r="T656" s="401">
        <v>0.125</v>
      </c>
      <c r="U656" s="402">
        <v>0</v>
      </c>
      <c r="V656" s="403">
        <v>0</v>
      </c>
      <c r="W656" s="402">
        <v>0</v>
      </c>
      <c r="X656" s="404">
        <v>0</v>
      </c>
      <c r="Y656" s="404">
        <v>0</v>
      </c>
      <c r="Z656" s="404">
        <v>0</v>
      </c>
      <c r="AA656" s="404">
        <v>1500</v>
      </c>
      <c r="AB656" s="404">
        <v>188</v>
      </c>
      <c r="AC656" s="404">
        <v>0</v>
      </c>
      <c r="AD656" s="404">
        <v>-1500</v>
      </c>
    </row>
    <row r="657" spans="1:30" x14ac:dyDescent="0.35">
      <c r="A657" s="396">
        <v>29</v>
      </c>
      <c r="B657" s="396" t="s">
        <v>1538</v>
      </c>
      <c r="C657" s="396">
        <v>2</v>
      </c>
      <c r="D657" s="396" t="s">
        <v>11</v>
      </c>
      <c r="E657" s="396" t="s">
        <v>1541</v>
      </c>
      <c r="F657" s="396" t="s">
        <v>1542</v>
      </c>
      <c r="G657" s="396" t="s">
        <v>112</v>
      </c>
      <c r="H657" s="396" t="s">
        <v>11</v>
      </c>
      <c r="I657" s="399">
        <v>0</v>
      </c>
      <c r="J657" s="399">
        <v>0</v>
      </c>
      <c r="K657" s="400">
        <v>0</v>
      </c>
      <c r="L657" s="400">
        <v>20</v>
      </c>
      <c r="M657" s="400">
        <v>0</v>
      </c>
      <c r="N657" s="400">
        <v>20</v>
      </c>
      <c r="O657" s="400">
        <v>0</v>
      </c>
      <c r="P657" s="400">
        <v>0</v>
      </c>
      <c r="Q657" s="400">
        <v>0</v>
      </c>
      <c r="R657" s="401">
        <v>0</v>
      </c>
      <c r="S657" s="402">
        <v>0</v>
      </c>
      <c r="T657" s="401">
        <v>0</v>
      </c>
      <c r="U657" s="402">
        <v>0</v>
      </c>
      <c r="V657" s="403">
        <v>0</v>
      </c>
      <c r="W657" s="402">
        <v>0</v>
      </c>
      <c r="X657" s="404">
        <v>0</v>
      </c>
      <c r="Y657" s="404">
        <v>0</v>
      </c>
      <c r="Z657" s="404">
        <v>0</v>
      </c>
      <c r="AA657" s="404">
        <v>0</v>
      </c>
      <c r="AB657" s="404">
        <v>0</v>
      </c>
      <c r="AC657" s="404">
        <v>0</v>
      </c>
      <c r="AD657" s="404">
        <v>0</v>
      </c>
    </row>
    <row r="658" spans="1:30" x14ac:dyDescent="0.35">
      <c r="A658" s="396">
        <v>29</v>
      </c>
      <c r="B658" s="396" t="s">
        <v>1538</v>
      </c>
      <c r="C658" s="396">
        <v>3</v>
      </c>
      <c r="D658" s="396" t="s">
        <v>12</v>
      </c>
      <c r="E658" s="396" t="s">
        <v>1543</v>
      </c>
      <c r="F658" s="396" t="s">
        <v>1544</v>
      </c>
      <c r="G658" s="396" t="s">
        <v>112</v>
      </c>
      <c r="H658" s="396" t="s">
        <v>12</v>
      </c>
      <c r="I658" s="399">
        <v>0</v>
      </c>
      <c r="J658" s="399">
        <v>3</v>
      </c>
      <c r="K658" s="400">
        <v>11</v>
      </c>
      <c r="L658" s="400">
        <v>8</v>
      </c>
      <c r="M658" s="400">
        <v>0</v>
      </c>
      <c r="N658" s="400">
        <v>22</v>
      </c>
      <c r="O658" s="400">
        <v>0</v>
      </c>
      <c r="P658" s="400">
        <v>1</v>
      </c>
      <c r="Q658" s="400">
        <v>1</v>
      </c>
      <c r="R658" s="401">
        <v>4.5454545454545497E-2</v>
      </c>
      <c r="S658" s="402">
        <v>5</v>
      </c>
      <c r="T658" s="401">
        <v>0.22727272727272699</v>
      </c>
      <c r="U658" s="402">
        <v>5</v>
      </c>
      <c r="V658" s="403">
        <v>0.22727272727272699</v>
      </c>
      <c r="W658" s="402">
        <v>4</v>
      </c>
      <c r="X658" s="404">
        <v>3277.1</v>
      </c>
      <c r="Y658" s="404">
        <v>0</v>
      </c>
      <c r="Z658" s="404">
        <v>3277.1</v>
      </c>
      <c r="AA658" s="404">
        <v>900</v>
      </c>
      <c r="AB658" s="404">
        <v>41</v>
      </c>
      <c r="AC658" s="404">
        <v>900</v>
      </c>
      <c r="AD658" s="404">
        <v>2377</v>
      </c>
    </row>
    <row r="659" spans="1:30" x14ac:dyDescent="0.35">
      <c r="A659" s="396">
        <v>29</v>
      </c>
      <c r="B659" s="396" t="s">
        <v>1538</v>
      </c>
      <c r="C659" s="396">
        <v>4</v>
      </c>
      <c r="D659" s="396" t="s">
        <v>554</v>
      </c>
      <c r="E659" s="396" t="s">
        <v>1545</v>
      </c>
      <c r="F659" s="396" t="s">
        <v>1546</v>
      </c>
      <c r="G659" s="396" t="s">
        <v>112</v>
      </c>
      <c r="H659" s="396" t="s">
        <v>554</v>
      </c>
      <c r="I659" s="399">
        <v>0</v>
      </c>
      <c r="J659" s="399">
        <v>0</v>
      </c>
      <c r="K659" s="400">
        <v>0</v>
      </c>
      <c r="L659" s="400">
        <v>0</v>
      </c>
      <c r="M659" s="400">
        <v>0</v>
      </c>
      <c r="N659" s="400">
        <v>0</v>
      </c>
      <c r="O659" s="400">
        <v>0</v>
      </c>
      <c r="P659" s="400">
        <v>0</v>
      </c>
      <c r="Q659" s="400">
        <v>0</v>
      </c>
      <c r="R659" s="401">
        <v>0</v>
      </c>
      <c r="S659" s="402">
        <v>0</v>
      </c>
      <c r="T659" s="401">
        <v>0</v>
      </c>
      <c r="U659" s="402">
        <v>0</v>
      </c>
      <c r="V659" s="403">
        <v>0</v>
      </c>
      <c r="W659" s="402">
        <v>0</v>
      </c>
      <c r="X659" s="404">
        <v>0</v>
      </c>
      <c r="Y659" s="404">
        <v>0</v>
      </c>
      <c r="Z659" s="404">
        <v>0</v>
      </c>
      <c r="AA659" s="404">
        <v>699</v>
      </c>
      <c r="AB659" s="404">
        <v>0</v>
      </c>
      <c r="AC659" s="404">
        <v>0</v>
      </c>
      <c r="AD659" s="404">
        <v>-699</v>
      </c>
    </row>
    <row r="660" spans="1:30" x14ac:dyDescent="0.35">
      <c r="A660" s="396">
        <v>29</v>
      </c>
      <c r="B660" s="396" t="s">
        <v>1538</v>
      </c>
      <c r="C660" s="396">
        <v>5</v>
      </c>
      <c r="D660" s="396" t="s">
        <v>13</v>
      </c>
      <c r="E660" s="396" t="s">
        <v>1547</v>
      </c>
      <c r="F660" s="396" t="s">
        <v>1548</v>
      </c>
      <c r="G660" s="396" t="s">
        <v>112</v>
      </c>
      <c r="H660" s="396" t="s">
        <v>13</v>
      </c>
      <c r="I660" s="399">
        <v>0</v>
      </c>
      <c r="J660" s="399">
        <v>0</v>
      </c>
      <c r="K660" s="400">
        <v>8</v>
      </c>
      <c r="L660" s="400">
        <v>5</v>
      </c>
      <c r="M660" s="400">
        <v>0</v>
      </c>
      <c r="N660" s="400">
        <v>13</v>
      </c>
      <c r="O660" s="400">
        <v>0</v>
      </c>
      <c r="P660" s="400">
        <v>0</v>
      </c>
      <c r="Q660" s="400">
        <v>0</v>
      </c>
      <c r="R660" s="401">
        <v>0</v>
      </c>
      <c r="S660" s="402">
        <v>0</v>
      </c>
      <c r="T660" s="401">
        <v>0</v>
      </c>
      <c r="U660" s="402">
        <v>0</v>
      </c>
      <c r="V660" s="403">
        <v>0</v>
      </c>
      <c r="W660" s="402">
        <v>0</v>
      </c>
      <c r="X660" s="404">
        <v>0</v>
      </c>
      <c r="Y660" s="404">
        <v>0</v>
      </c>
      <c r="Z660" s="404">
        <v>0</v>
      </c>
      <c r="AA660" s="404">
        <v>0</v>
      </c>
      <c r="AB660" s="404">
        <v>0</v>
      </c>
      <c r="AC660" s="404">
        <v>0</v>
      </c>
      <c r="AD660" s="404">
        <v>0</v>
      </c>
    </row>
    <row r="661" spans="1:30" x14ac:dyDescent="0.35">
      <c r="A661" s="396">
        <v>29</v>
      </c>
      <c r="B661" s="396" t="s">
        <v>1538</v>
      </c>
      <c r="C661" s="396">
        <v>6</v>
      </c>
      <c r="D661" s="396" t="s">
        <v>160</v>
      </c>
      <c r="E661" s="396" t="s">
        <v>1549</v>
      </c>
      <c r="F661" s="396" t="s">
        <v>1550</v>
      </c>
      <c r="G661" s="396" t="s">
        <v>112</v>
      </c>
      <c r="H661" s="396" t="s">
        <v>160</v>
      </c>
      <c r="I661" s="399">
        <v>0</v>
      </c>
      <c r="J661" s="399">
        <v>0</v>
      </c>
      <c r="K661" s="400">
        <v>5</v>
      </c>
      <c r="L661" s="400">
        <v>5</v>
      </c>
      <c r="M661" s="400">
        <v>0</v>
      </c>
      <c r="N661" s="400">
        <v>10</v>
      </c>
      <c r="O661" s="400">
        <v>1</v>
      </c>
      <c r="P661" s="400">
        <v>0</v>
      </c>
      <c r="Q661" s="400">
        <v>1</v>
      </c>
      <c r="R661" s="401">
        <v>0.1</v>
      </c>
      <c r="S661" s="402">
        <v>1</v>
      </c>
      <c r="T661" s="401">
        <v>0.1</v>
      </c>
      <c r="U661" s="402">
        <v>1</v>
      </c>
      <c r="V661" s="403">
        <v>0.1</v>
      </c>
      <c r="W661" s="402">
        <v>1</v>
      </c>
      <c r="X661" s="404">
        <v>873.58</v>
      </c>
      <c r="Y661" s="404">
        <v>2747.61</v>
      </c>
      <c r="Z661" s="404">
        <v>3621.19</v>
      </c>
      <c r="AA661" s="404">
        <v>749</v>
      </c>
      <c r="AB661" s="404">
        <v>75</v>
      </c>
      <c r="AC661" s="404">
        <v>749</v>
      </c>
      <c r="AD661" s="404">
        <v>2872</v>
      </c>
    </row>
    <row r="662" spans="1:30" x14ac:dyDescent="0.35">
      <c r="A662" s="396">
        <v>29</v>
      </c>
      <c r="B662" s="396" t="s">
        <v>1538</v>
      </c>
      <c r="C662" s="396">
        <v>7</v>
      </c>
      <c r="D662" s="396" t="s">
        <v>559</v>
      </c>
      <c r="E662" s="396" t="s">
        <v>1551</v>
      </c>
      <c r="F662" s="396" t="s">
        <v>1552</v>
      </c>
      <c r="G662" s="396" t="s">
        <v>112</v>
      </c>
      <c r="H662" s="396" t="s">
        <v>559</v>
      </c>
      <c r="I662" s="399">
        <v>0</v>
      </c>
      <c r="J662" s="399">
        <v>0</v>
      </c>
      <c r="K662" s="400">
        <v>0</v>
      </c>
      <c r="L662" s="400">
        <v>0</v>
      </c>
      <c r="M662" s="400">
        <v>0</v>
      </c>
      <c r="N662" s="400">
        <v>0</v>
      </c>
      <c r="O662" s="400">
        <v>0</v>
      </c>
      <c r="P662" s="400">
        <v>0</v>
      </c>
      <c r="Q662" s="400">
        <v>0</v>
      </c>
      <c r="R662" s="401">
        <v>0</v>
      </c>
      <c r="S662" s="402">
        <v>0</v>
      </c>
      <c r="T662" s="401">
        <v>0</v>
      </c>
      <c r="U662" s="402">
        <v>0</v>
      </c>
      <c r="V662" s="403">
        <v>0</v>
      </c>
      <c r="W662" s="402">
        <v>0</v>
      </c>
      <c r="X662" s="404">
        <v>0</v>
      </c>
      <c r="Y662" s="404">
        <v>0</v>
      </c>
      <c r="Z662" s="404">
        <v>0</v>
      </c>
      <c r="AA662" s="404">
        <v>800</v>
      </c>
      <c r="AB662" s="404">
        <v>0</v>
      </c>
      <c r="AC662" s="404">
        <v>0</v>
      </c>
      <c r="AD662" s="404">
        <v>-800</v>
      </c>
    </row>
    <row r="663" spans="1:30" x14ac:dyDescent="0.35">
      <c r="A663" s="396">
        <v>29</v>
      </c>
      <c r="B663" s="396" t="s">
        <v>1538</v>
      </c>
      <c r="C663" s="396">
        <v>8</v>
      </c>
      <c r="D663" s="396" t="s">
        <v>506</v>
      </c>
      <c r="E663" s="396" t="s">
        <v>1553</v>
      </c>
      <c r="F663" s="396" t="s">
        <v>1554</v>
      </c>
      <c r="G663" s="396" t="s">
        <v>112</v>
      </c>
      <c r="H663" s="396" t="s">
        <v>506</v>
      </c>
      <c r="I663" s="399">
        <v>0</v>
      </c>
      <c r="J663" s="399">
        <v>0</v>
      </c>
      <c r="K663" s="400">
        <v>0</v>
      </c>
      <c r="L663" s="400">
        <v>0</v>
      </c>
      <c r="M663" s="400">
        <v>0</v>
      </c>
      <c r="N663" s="400">
        <v>0</v>
      </c>
      <c r="O663" s="400">
        <v>0</v>
      </c>
      <c r="P663" s="400">
        <v>0</v>
      </c>
      <c r="Q663" s="400">
        <v>0</v>
      </c>
      <c r="R663" s="401">
        <v>0</v>
      </c>
      <c r="S663" s="402">
        <v>0</v>
      </c>
      <c r="T663" s="401">
        <v>0</v>
      </c>
      <c r="U663" s="402">
        <v>0</v>
      </c>
      <c r="V663" s="403">
        <v>0</v>
      </c>
      <c r="W663" s="402">
        <v>0</v>
      </c>
      <c r="X663" s="404">
        <v>0</v>
      </c>
      <c r="Y663" s="404">
        <v>0</v>
      </c>
      <c r="Z663" s="404">
        <v>0</v>
      </c>
      <c r="AA663" s="404">
        <v>19</v>
      </c>
      <c r="AB663" s="404">
        <v>0</v>
      </c>
      <c r="AC663" s="404">
        <v>0</v>
      </c>
      <c r="AD663" s="404">
        <v>-19</v>
      </c>
    </row>
    <row r="664" spans="1:30" x14ac:dyDescent="0.35">
      <c r="A664" s="396">
        <v>29</v>
      </c>
      <c r="B664" s="396" t="s">
        <v>1538</v>
      </c>
      <c r="C664" s="396">
        <v>9</v>
      </c>
      <c r="D664" s="396" t="s">
        <v>153</v>
      </c>
      <c r="E664" s="396" t="s">
        <v>1555</v>
      </c>
      <c r="F664" s="396" t="s">
        <v>1556</v>
      </c>
      <c r="G664" s="396" t="s">
        <v>112</v>
      </c>
      <c r="H664" s="396" t="s">
        <v>153</v>
      </c>
      <c r="I664" s="399">
        <v>21</v>
      </c>
      <c r="J664" s="399">
        <v>18</v>
      </c>
      <c r="K664" s="400">
        <v>25</v>
      </c>
      <c r="L664" s="400">
        <v>18</v>
      </c>
      <c r="M664" s="400">
        <v>1</v>
      </c>
      <c r="N664" s="400">
        <v>83</v>
      </c>
      <c r="O664" s="400">
        <v>10</v>
      </c>
      <c r="P664" s="400">
        <v>5</v>
      </c>
      <c r="Q664" s="400">
        <v>15</v>
      </c>
      <c r="R664" s="401">
        <v>0.180722891566265</v>
      </c>
      <c r="S664" s="402">
        <v>36</v>
      </c>
      <c r="T664" s="401">
        <v>0.43373493975903599</v>
      </c>
      <c r="U664" s="402">
        <v>35</v>
      </c>
      <c r="V664" s="403">
        <v>0.421686746987952</v>
      </c>
      <c r="W664" s="402">
        <v>35</v>
      </c>
      <c r="X664" s="404">
        <v>26254.3</v>
      </c>
      <c r="Y664" s="404">
        <v>50697.34</v>
      </c>
      <c r="Z664" s="404">
        <v>76951.64</v>
      </c>
      <c r="AA664" s="404">
        <v>4198</v>
      </c>
      <c r="AB664" s="404">
        <v>51</v>
      </c>
      <c r="AC664" s="404">
        <v>280</v>
      </c>
      <c r="AD664" s="404">
        <v>72754</v>
      </c>
    </row>
    <row r="665" spans="1:30" x14ac:dyDescent="0.35">
      <c r="A665" s="396">
        <v>29</v>
      </c>
      <c r="B665" s="396" t="s">
        <v>1538</v>
      </c>
      <c r="C665" s="396">
        <v>10</v>
      </c>
      <c r="D665" s="396" t="s">
        <v>144</v>
      </c>
      <c r="E665" s="396" t="s">
        <v>1557</v>
      </c>
      <c r="F665" s="396" t="s">
        <v>1558</v>
      </c>
      <c r="G665" s="396" t="s">
        <v>112</v>
      </c>
      <c r="H665" s="396" t="s">
        <v>144</v>
      </c>
      <c r="I665" s="399">
        <v>0</v>
      </c>
      <c r="J665" s="399">
        <v>3</v>
      </c>
      <c r="K665" s="400">
        <v>0</v>
      </c>
      <c r="L665" s="400">
        <v>0</v>
      </c>
      <c r="M665" s="400">
        <v>247</v>
      </c>
      <c r="N665" s="400">
        <v>250</v>
      </c>
      <c r="O665" s="400">
        <v>1</v>
      </c>
      <c r="P665" s="400">
        <v>0</v>
      </c>
      <c r="Q665" s="400">
        <v>1</v>
      </c>
      <c r="R665" s="401">
        <v>4.0000000000000001E-3</v>
      </c>
      <c r="S665" s="402">
        <v>3</v>
      </c>
      <c r="T665" s="401">
        <v>1.2E-2</v>
      </c>
      <c r="U665" s="402">
        <v>3</v>
      </c>
      <c r="V665" s="403">
        <v>1.2E-2</v>
      </c>
      <c r="W665" s="402">
        <v>3</v>
      </c>
      <c r="X665" s="404">
        <v>5086.28</v>
      </c>
      <c r="Y665" s="404">
        <v>2471</v>
      </c>
      <c r="Z665" s="404">
        <v>7557.28</v>
      </c>
      <c r="AA665" s="404">
        <v>0</v>
      </c>
      <c r="AB665" s="404">
        <v>0</v>
      </c>
      <c r="AC665" s="404">
        <v>0</v>
      </c>
      <c r="AD665" s="404">
        <v>7557</v>
      </c>
    </row>
    <row r="666" spans="1:30" x14ac:dyDescent="0.35">
      <c r="A666" s="396">
        <v>29</v>
      </c>
      <c r="B666" s="396" t="s">
        <v>1538</v>
      </c>
      <c r="C666" s="396">
        <v>11</v>
      </c>
      <c r="D666" s="396" t="s">
        <v>414</v>
      </c>
      <c r="E666" s="396" t="s">
        <v>1559</v>
      </c>
      <c r="F666" s="396" t="s">
        <v>1560</v>
      </c>
      <c r="G666" s="396" t="s">
        <v>112</v>
      </c>
      <c r="H666" s="396" t="s">
        <v>414</v>
      </c>
      <c r="I666" s="399">
        <v>2</v>
      </c>
      <c r="J666" s="399">
        <v>1</v>
      </c>
      <c r="K666" s="400">
        <v>0</v>
      </c>
      <c r="L666" s="400">
        <v>4</v>
      </c>
      <c r="M666" s="400">
        <v>0</v>
      </c>
      <c r="N666" s="400">
        <v>7</v>
      </c>
      <c r="O666" s="400">
        <v>0</v>
      </c>
      <c r="P666" s="400">
        <v>0</v>
      </c>
      <c r="Q666" s="400">
        <v>0</v>
      </c>
      <c r="R666" s="401">
        <v>0</v>
      </c>
      <c r="S666" s="402">
        <v>0</v>
      </c>
      <c r="T666" s="401">
        <v>0</v>
      </c>
      <c r="U666" s="402">
        <v>0</v>
      </c>
      <c r="V666" s="403">
        <v>0</v>
      </c>
      <c r="W666" s="402">
        <v>0</v>
      </c>
      <c r="X666" s="404">
        <v>0</v>
      </c>
      <c r="Y666" s="404">
        <v>0</v>
      </c>
      <c r="Z666" s="404">
        <v>0</v>
      </c>
      <c r="AA666" s="404">
        <v>0</v>
      </c>
      <c r="AB666" s="404">
        <v>0</v>
      </c>
      <c r="AC666" s="404">
        <v>0</v>
      </c>
      <c r="AD666" s="404">
        <v>0</v>
      </c>
    </row>
    <row r="667" spans="1:30" x14ac:dyDescent="0.35">
      <c r="A667" s="396">
        <v>29</v>
      </c>
      <c r="B667" s="396" t="s">
        <v>1538</v>
      </c>
      <c r="C667" s="396">
        <v>12</v>
      </c>
      <c r="D667" s="396" t="s">
        <v>427</v>
      </c>
      <c r="E667" s="396" t="s">
        <v>1561</v>
      </c>
      <c r="F667" s="396" t="s">
        <v>1562</v>
      </c>
      <c r="G667" s="396" t="s">
        <v>112</v>
      </c>
      <c r="H667" s="396" t="s">
        <v>427</v>
      </c>
      <c r="I667" s="399">
        <v>1</v>
      </c>
      <c r="J667" s="399">
        <v>0</v>
      </c>
      <c r="K667" s="400">
        <v>12</v>
      </c>
      <c r="L667" s="400">
        <v>7</v>
      </c>
      <c r="M667" s="400">
        <v>0</v>
      </c>
      <c r="N667" s="400">
        <v>20</v>
      </c>
      <c r="O667" s="400">
        <v>2</v>
      </c>
      <c r="P667" s="400">
        <v>1</v>
      </c>
      <c r="Q667" s="400">
        <v>3</v>
      </c>
      <c r="R667" s="401">
        <v>0.15</v>
      </c>
      <c r="S667" s="402">
        <v>5</v>
      </c>
      <c r="T667" s="401">
        <v>0.25</v>
      </c>
      <c r="U667" s="402">
        <v>5</v>
      </c>
      <c r="V667" s="403">
        <v>0.25</v>
      </c>
      <c r="W667" s="402">
        <v>5</v>
      </c>
      <c r="X667" s="404">
        <v>11853.15</v>
      </c>
      <c r="Y667" s="404">
        <v>5976.71</v>
      </c>
      <c r="Z667" s="404">
        <v>17829.86</v>
      </c>
      <c r="AA667" s="404">
        <v>0</v>
      </c>
      <c r="AB667" s="404">
        <v>0</v>
      </c>
      <c r="AC667" s="404">
        <v>0</v>
      </c>
      <c r="AD667" s="404">
        <v>17830</v>
      </c>
    </row>
    <row r="668" spans="1:30" x14ac:dyDescent="0.35">
      <c r="A668" s="396">
        <v>29</v>
      </c>
      <c r="B668" s="396" t="s">
        <v>1538</v>
      </c>
      <c r="C668" s="396">
        <v>13</v>
      </c>
      <c r="D668" s="396" t="s">
        <v>171</v>
      </c>
      <c r="E668" s="396" t="s">
        <v>1563</v>
      </c>
      <c r="F668" s="396" t="s">
        <v>1564</v>
      </c>
      <c r="G668" s="396" t="s">
        <v>112</v>
      </c>
      <c r="H668" s="396" t="s">
        <v>171</v>
      </c>
      <c r="I668" s="399">
        <v>0</v>
      </c>
      <c r="J668" s="399">
        <v>0</v>
      </c>
      <c r="K668" s="400">
        <v>4</v>
      </c>
      <c r="L668" s="400">
        <v>3</v>
      </c>
      <c r="M668" s="400">
        <v>0</v>
      </c>
      <c r="N668" s="400">
        <v>7</v>
      </c>
      <c r="O668" s="400">
        <v>0</v>
      </c>
      <c r="P668" s="400">
        <v>0</v>
      </c>
      <c r="Q668" s="400">
        <v>0</v>
      </c>
      <c r="R668" s="401">
        <v>0</v>
      </c>
      <c r="S668" s="402">
        <v>0</v>
      </c>
      <c r="T668" s="401">
        <v>0</v>
      </c>
      <c r="U668" s="402">
        <v>0</v>
      </c>
      <c r="V668" s="403">
        <v>0</v>
      </c>
      <c r="W668" s="402">
        <v>0</v>
      </c>
      <c r="X668" s="404">
        <v>0</v>
      </c>
      <c r="Y668" s="404">
        <v>0</v>
      </c>
      <c r="Z668" s="404">
        <v>0</v>
      </c>
      <c r="AA668" s="404">
        <v>2000</v>
      </c>
      <c r="AB668" s="404">
        <v>286</v>
      </c>
      <c r="AC668" s="404">
        <v>0</v>
      </c>
      <c r="AD668" s="404">
        <v>-2000</v>
      </c>
    </row>
    <row r="669" spans="1:30" x14ac:dyDescent="0.35">
      <c r="A669" s="396">
        <v>29</v>
      </c>
      <c r="B669" s="396" t="s">
        <v>1538</v>
      </c>
      <c r="C669" s="396">
        <v>14</v>
      </c>
      <c r="D669" s="396" t="s">
        <v>518</v>
      </c>
      <c r="E669" s="396" t="s">
        <v>1565</v>
      </c>
      <c r="F669" s="396" t="s">
        <v>1566</v>
      </c>
      <c r="G669" s="396" t="s">
        <v>112</v>
      </c>
      <c r="H669" s="396" t="s">
        <v>518</v>
      </c>
      <c r="I669" s="399">
        <v>0</v>
      </c>
      <c r="J669" s="399">
        <v>0</v>
      </c>
      <c r="K669" s="400">
        <v>2</v>
      </c>
      <c r="L669" s="400">
        <v>1</v>
      </c>
      <c r="M669" s="400">
        <v>0</v>
      </c>
      <c r="N669" s="400">
        <v>3</v>
      </c>
      <c r="O669" s="400">
        <v>0</v>
      </c>
      <c r="P669" s="400">
        <v>0</v>
      </c>
      <c r="Q669" s="400">
        <v>0</v>
      </c>
      <c r="R669" s="401">
        <v>0</v>
      </c>
      <c r="S669" s="402">
        <v>0</v>
      </c>
      <c r="T669" s="401">
        <v>0</v>
      </c>
      <c r="U669" s="402">
        <v>0</v>
      </c>
      <c r="V669" s="403">
        <v>0</v>
      </c>
      <c r="W669" s="402">
        <v>0</v>
      </c>
      <c r="X669" s="404">
        <v>0</v>
      </c>
      <c r="Y669" s="404">
        <v>0</v>
      </c>
      <c r="Z669" s="404">
        <v>0</v>
      </c>
      <c r="AA669" s="404">
        <v>0</v>
      </c>
      <c r="AB669" s="404">
        <v>0</v>
      </c>
      <c r="AC669" s="404">
        <v>0</v>
      </c>
      <c r="AD669" s="404">
        <v>0</v>
      </c>
    </row>
    <row r="670" spans="1:30" x14ac:dyDescent="0.35">
      <c r="A670" s="396">
        <v>29</v>
      </c>
      <c r="B670" s="396" t="s">
        <v>1538</v>
      </c>
      <c r="C670" s="396">
        <v>15</v>
      </c>
      <c r="D670" s="396" t="s">
        <v>261</v>
      </c>
      <c r="E670" s="396" t="s">
        <v>1567</v>
      </c>
      <c r="F670" s="396" t="s">
        <v>1568</v>
      </c>
      <c r="G670" s="396" t="s">
        <v>112</v>
      </c>
      <c r="H670" s="396" t="s">
        <v>261</v>
      </c>
      <c r="I670" s="399">
        <v>1</v>
      </c>
      <c r="J670" s="399">
        <v>13</v>
      </c>
      <c r="K670" s="400">
        <v>0</v>
      </c>
      <c r="L670" s="400">
        <v>20</v>
      </c>
      <c r="M670" s="400">
        <v>0</v>
      </c>
      <c r="N670" s="400">
        <v>34</v>
      </c>
      <c r="O670" s="400">
        <v>0</v>
      </c>
      <c r="P670" s="400">
        <v>1</v>
      </c>
      <c r="Q670" s="400">
        <v>1</v>
      </c>
      <c r="R670" s="401">
        <v>2.9411764705882401E-2</v>
      </c>
      <c r="S670" s="402">
        <v>6</v>
      </c>
      <c r="T670" s="401">
        <v>0.17647058823529399</v>
      </c>
      <c r="U670" s="402">
        <v>6</v>
      </c>
      <c r="V670" s="403">
        <v>0.17647058823529399</v>
      </c>
      <c r="W670" s="402">
        <v>6</v>
      </c>
      <c r="X670" s="404">
        <v>2560.8000000000002</v>
      </c>
      <c r="Y670" s="404">
        <v>2068.1999999999998</v>
      </c>
      <c r="Z670" s="404">
        <v>4629</v>
      </c>
      <c r="AA670" s="404">
        <v>5073</v>
      </c>
      <c r="AB670" s="404">
        <v>149</v>
      </c>
      <c r="AC670" s="404">
        <v>5073</v>
      </c>
      <c r="AD670" s="404">
        <v>-444</v>
      </c>
    </row>
    <row r="671" spans="1:30" x14ac:dyDescent="0.35">
      <c r="A671" s="396">
        <v>29</v>
      </c>
      <c r="B671" s="396" t="s">
        <v>1538</v>
      </c>
      <c r="C671" s="396">
        <v>16</v>
      </c>
      <c r="D671" s="396" t="s">
        <v>244</v>
      </c>
      <c r="E671" s="396" t="s">
        <v>1569</v>
      </c>
      <c r="F671" s="396" t="s">
        <v>1570</v>
      </c>
      <c r="G671" s="396" t="s">
        <v>112</v>
      </c>
      <c r="H671" s="396" t="s">
        <v>244</v>
      </c>
      <c r="I671" s="399">
        <v>0</v>
      </c>
      <c r="J671" s="399">
        <v>0</v>
      </c>
      <c r="K671" s="400">
        <v>1</v>
      </c>
      <c r="L671" s="400">
        <v>1</v>
      </c>
      <c r="M671" s="400">
        <v>0</v>
      </c>
      <c r="N671" s="400">
        <v>2</v>
      </c>
      <c r="O671" s="400">
        <v>0</v>
      </c>
      <c r="P671" s="400">
        <v>0</v>
      </c>
      <c r="Q671" s="400">
        <v>0</v>
      </c>
      <c r="R671" s="401">
        <v>0</v>
      </c>
      <c r="S671" s="402">
        <v>0</v>
      </c>
      <c r="T671" s="401">
        <v>0</v>
      </c>
      <c r="U671" s="402">
        <v>0</v>
      </c>
      <c r="V671" s="403">
        <v>0</v>
      </c>
      <c r="W671" s="402">
        <v>0</v>
      </c>
      <c r="X671" s="404">
        <v>0</v>
      </c>
      <c r="Y671" s="404">
        <v>0</v>
      </c>
      <c r="Z671" s="404">
        <v>0</v>
      </c>
      <c r="AA671" s="404">
        <v>0</v>
      </c>
      <c r="AB671" s="404">
        <v>0</v>
      </c>
      <c r="AC671" s="404">
        <v>0</v>
      </c>
      <c r="AD671" s="404">
        <v>0</v>
      </c>
    </row>
    <row r="672" spans="1:30" x14ac:dyDescent="0.35">
      <c r="A672" s="396">
        <v>29</v>
      </c>
      <c r="B672" s="396" t="s">
        <v>1538</v>
      </c>
      <c r="C672" s="396">
        <v>17</v>
      </c>
      <c r="D672" s="396" t="s">
        <v>168</v>
      </c>
      <c r="E672" s="396" t="s">
        <v>1571</v>
      </c>
      <c r="F672" s="396" t="s">
        <v>1572</v>
      </c>
      <c r="G672" s="396" t="s">
        <v>112</v>
      </c>
      <c r="H672" s="396" t="s">
        <v>168</v>
      </c>
      <c r="I672" s="399">
        <v>1</v>
      </c>
      <c r="J672" s="399">
        <v>8</v>
      </c>
      <c r="K672" s="400">
        <v>5</v>
      </c>
      <c r="L672" s="400">
        <v>6</v>
      </c>
      <c r="M672" s="400">
        <v>1</v>
      </c>
      <c r="N672" s="400">
        <v>21</v>
      </c>
      <c r="O672" s="400">
        <v>1</v>
      </c>
      <c r="P672" s="400">
        <v>0</v>
      </c>
      <c r="Q672" s="400">
        <v>1</v>
      </c>
      <c r="R672" s="401">
        <v>4.7619047619047603E-2</v>
      </c>
      <c r="S672" s="402">
        <v>2</v>
      </c>
      <c r="T672" s="401">
        <v>9.5238095238095205E-2</v>
      </c>
      <c r="U672" s="402">
        <v>2</v>
      </c>
      <c r="V672" s="403">
        <v>9.5238095238095205E-2</v>
      </c>
      <c r="W672" s="402">
        <v>2</v>
      </c>
      <c r="X672" s="404">
        <v>1965</v>
      </c>
      <c r="Y672" s="404">
        <v>609</v>
      </c>
      <c r="Z672" s="404">
        <v>2574</v>
      </c>
      <c r="AA672" s="404">
        <v>0</v>
      </c>
      <c r="AB672" s="404">
        <v>0</v>
      </c>
      <c r="AC672" s="404">
        <v>0</v>
      </c>
      <c r="AD672" s="404">
        <v>2574</v>
      </c>
    </row>
    <row r="673" spans="1:30" x14ac:dyDescent="0.35">
      <c r="A673" s="396">
        <v>29</v>
      </c>
      <c r="B673" s="396" t="s">
        <v>1538</v>
      </c>
      <c r="C673" s="396">
        <v>18</v>
      </c>
      <c r="D673" s="396" t="s">
        <v>600</v>
      </c>
      <c r="E673" s="396" t="s">
        <v>1573</v>
      </c>
      <c r="F673" s="396" t="s">
        <v>1574</v>
      </c>
      <c r="G673" s="396" t="s">
        <v>112</v>
      </c>
      <c r="H673" s="396" t="s">
        <v>600</v>
      </c>
      <c r="I673" s="399">
        <v>0</v>
      </c>
      <c r="J673" s="399">
        <v>0</v>
      </c>
      <c r="K673" s="400">
        <v>0</v>
      </c>
      <c r="L673" s="400">
        <v>0</v>
      </c>
      <c r="M673" s="400">
        <v>5</v>
      </c>
      <c r="N673" s="400">
        <v>5</v>
      </c>
      <c r="O673" s="400">
        <v>0</v>
      </c>
      <c r="P673" s="400">
        <v>0</v>
      </c>
      <c r="Q673" s="400">
        <v>0</v>
      </c>
      <c r="R673" s="401">
        <v>0</v>
      </c>
      <c r="S673" s="402">
        <v>0</v>
      </c>
      <c r="T673" s="401">
        <v>0</v>
      </c>
      <c r="U673" s="402">
        <v>0</v>
      </c>
      <c r="V673" s="403">
        <v>0</v>
      </c>
      <c r="W673" s="402">
        <v>0</v>
      </c>
      <c r="X673" s="404">
        <v>0</v>
      </c>
      <c r="Y673" s="404">
        <v>0</v>
      </c>
      <c r="Z673" s="404">
        <v>0</v>
      </c>
      <c r="AA673" s="404">
        <v>0</v>
      </c>
      <c r="AB673" s="404">
        <v>0</v>
      </c>
      <c r="AC673" s="404">
        <v>0</v>
      </c>
      <c r="AD673" s="404">
        <v>0</v>
      </c>
    </row>
    <row r="674" spans="1:30" x14ac:dyDescent="0.35">
      <c r="A674" s="396">
        <v>29</v>
      </c>
      <c r="B674" s="396" t="s">
        <v>1538</v>
      </c>
      <c r="C674" s="396">
        <v>19</v>
      </c>
      <c r="D674" s="396" t="s">
        <v>138</v>
      </c>
      <c r="E674" s="396" t="s">
        <v>1575</v>
      </c>
      <c r="F674" s="396" t="s">
        <v>1576</v>
      </c>
      <c r="G674" s="396" t="s">
        <v>112</v>
      </c>
      <c r="H674" s="396" t="s">
        <v>138</v>
      </c>
      <c r="I674" s="399">
        <v>0</v>
      </c>
      <c r="J674" s="399">
        <v>0</v>
      </c>
      <c r="K674" s="400">
        <v>0</v>
      </c>
      <c r="L674" s="400">
        <v>0</v>
      </c>
      <c r="M674" s="400">
        <v>62</v>
      </c>
      <c r="N674" s="400">
        <v>62</v>
      </c>
      <c r="O674" s="400">
        <v>9</v>
      </c>
      <c r="P674" s="400">
        <v>4</v>
      </c>
      <c r="Q674" s="400">
        <v>13</v>
      </c>
      <c r="R674" s="401">
        <v>0.209677419354839</v>
      </c>
      <c r="S674" s="402">
        <v>25</v>
      </c>
      <c r="T674" s="401">
        <v>0.40322580645161299</v>
      </c>
      <c r="U674" s="402">
        <v>25</v>
      </c>
      <c r="V674" s="403">
        <v>0.40322580645161299</v>
      </c>
      <c r="W674" s="402">
        <v>25</v>
      </c>
      <c r="X674" s="404">
        <v>29410.53</v>
      </c>
      <c r="Y674" s="404">
        <v>40792.769999999997</v>
      </c>
      <c r="Z674" s="404">
        <v>70203.3</v>
      </c>
      <c r="AA674" s="404">
        <v>0</v>
      </c>
      <c r="AB674" s="404">
        <v>0</v>
      </c>
      <c r="AC674" s="404">
        <v>0</v>
      </c>
      <c r="AD674" s="404">
        <v>70203</v>
      </c>
    </row>
    <row r="675" spans="1:30" x14ac:dyDescent="0.35">
      <c r="A675" s="396">
        <v>29</v>
      </c>
      <c r="B675" s="396" t="s">
        <v>1538</v>
      </c>
      <c r="C675" s="396">
        <v>20</v>
      </c>
      <c r="D675" s="396" t="s">
        <v>532</v>
      </c>
      <c r="E675" s="396" t="s">
        <v>1577</v>
      </c>
      <c r="F675" s="396" t="s">
        <v>1578</v>
      </c>
      <c r="G675" s="396" t="s">
        <v>112</v>
      </c>
      <c r="H675" s="396" t="s">
        <v>532</v>
      </c>
      <c r="I675" s="399">
        <v>5</v>
      </c>
      <c r="J675" s="399">
        <v>0</v>
      </c>
      <c r="K675" s="400">
        <v>0</v>
      </c>
      <c r="L675" s="400">
        <v>2</v>
      </c>
      <c r="M675" s="400">
        <v>0</v>
      </c>
      <c r="N675" s="400">
        <v>7</v>
      </c>
      <c r="O675" s="400">
        <v>0</v>
      </c>
      <c r="P675" s="400">
        <v>0</v>
      </c>
      <c r="Q675" s="400">
        <v>0</v>
      </c>
      <c r="R675" s="401">
        <v>0</v>
      </c>
      <c r="S675" s="402">
        <v>0</v>
      </c>
      <c r="T675" s="401">
        <v>0</v>
      </c>
      <c r="U675" s="402">
        <v>0</v>
      </c>
      <c r="V675" s="403">
        <v>0</v>
      </c>
      <c r="W675" s="402">
        <v>0</v>
      </c>
      <c r="X675" s="404">
        <v>0</v>
      </c>
      <c r="Y675" s="404">
        <v>0</v>
      </c>
      <c r="Z675" s="404">
        <v>0</v>
      </c>
      <c r="AA675" s="404">
        <v>0</v>
      </c>
      <c r="AB675" s="404">
        <v>0</v>
      </c>
      <c r="AC675" s="404">
        <v>0</v>
      </c>
      <c r="AD675" s="404">
        <v>0</v>
      </c>
    </row>
    <row r="676" spans="1:30" x14ac:dyDescent="0.35">
      <c r="A676" s="396">
        <v>29</v>
      </c>
      <c r="B676" s="396" t="s">
        <v>1538</v>
      </c>
      <c r="C676" s="396">
        <v>21</v>
      </c>
      <c r="D676" s="396" t="s">
        <v>607</v>
      </c>
      <c r="E676" s="396" t="s">
        <v>1579</v>
      </c>
      <c r="F676" s="396" t="s">
        <v>1580</v>
      </c>
      <c r="G676" s="396" t="s">
        <v>112</v>
      </c>
      <c r="H676" s="396" t="s">
        <v>607</v>
      </c>
      <c r="I676" s="399">
        <v>0</v>
      </c>
      <c r="J676" s="399">
        <v>0</v>
      </c>
      <c r="K676" s="400">
        <v>0</v>
      </c>
      <c r="L676" s="400">
        <v>3</v>
      </c>
      <c r="M676" s="400">
        <v>0</v>
      </c>
      <c r="N676" s="400">
        <v>3</v>
      </c>
      <c r="O676" s="400">
        <v>0</v>
      </c>
      <c r="P676" s="400">
        <v>0</v>
      </c>
      <c r="Q676" s="400">
        <v>0</v>
      </c>
      <c r="R676" s="401">
        <v>0</v>
      </c>
      <c r="S676" s="402">
        <v>0</v>
      </c>
      <c r="T676" s="401">
        <v>0</v>
      </c>
      <c r="U676" s="402">
        <v>0</v>
      </c>
      <c r="V676" s="403">
        <v>0</v>
      </c>
      <c r="W676" s="402">
        <v>0</v>
      </c>
      <c r="X676" s="404">
        <v>0</v>
      </c>
      <c r="Y676" s="404">
        <v>0</v>
      </c>
      <c r="Z676" s="404">
        <v>0</v>
      </c>
      <c r="AA676" s="404">
        <v>0</v>
      </c>
      <c r="AB676" s="404">
        <v>0</v>
      </c>
      <c r="AC676" s="404">
        <v>0</v>
      </c>
      <c r="AD676" s="404">
        <v>0</v>
      </c>
    </row>
    <row r="677" spans="1:30" x14ac:dyDescent="0.35">
      <c r="A677" s="396">
        <v>30</v>
      </c>
      <c r="B677" s="396" t="s">
        <v>1581</v>
      </c>
      <c r="C677" s="396">
        <v>1</v>
      </c>
      <c r="D677" s="396" t="s">
        <v>10</v>
      </c>
      <c r="E677" s="396" t="s">
        <v>1582</v>
      </c>
      <c r="F677" s="396" t="s">
        <v>1583</v>
      </c>
      <c r="G677" s="396" t="s">
        <v>117</v>
      </c>
      <c r="H677" s="396" t="s">
        <v>10</v>
      </c>
      <c r="I677" s="399">
        <v>0</v>
      </c>
      <c r="J677" s="399">
        <v>6</v>
      </c>
      <c r="K677" s="400">
        <v>14</v>
      </c>
      <c r="L677" s="400">
        <v>1</v>
      </c>
      <c r="M677" s="400">
        <v>0</v>
      </c>
      <c r="N677" s="400">
        <v>21</v>
      </c>
      <c r="O677" s="400">
        <v>1</v>
      </c>
      <c r="P677" s="400">
        <v>2</v>
      </c>
      <c r="Q677" s="400">
        <v>3</v>
      </c>
      <c r="R677" s="401">
        <v>0.14285714285714299</v>
      </c>
      <c r="S677" s="402">
        <v>5</v>
      </c>
      <c r="T677" s="401">
        <v>0.238095238095238</v>
      </c>
      <c r="U677" s="402">
        <v>5</v>
      </c>
      <c r="V677" s="403">
        <v>0.238095238095238</v>
      </c>
      <c r="W677" s="402">
        <v>5</v>
      </c>
      <c r="X677" s="404">
        <v>-6578.71</v>
      </c>
      <c r="Y677" s="404">
        <v>9451.39</v>
      </c>
      <c r="Z677" s="404">
        <v>2872.68</v>
      </c>
      <c r="AA677" s="404">
        <v>1418</v>
      </c>
      <c r="AB677" s="404">
        <v>68</v>
      </c>
      <c r="AC677" s="404">
        <v>473</v>
      </c>
      <c r="AD677" s="404">
        <v>1455</v>
      </c>
    </row>
    <row r="678" spans="1:30" x14ac:dyDescent="0.35">
      <c r="A678" s="396">
        <v>30</v>
      </c>
      <c r="B678" s="396" t="s">
        <v>1581</v>
      </c>
      <c r="C678" s="396">
        <v>2</v>
      </c>
      <c r="D678" s="396" t="s">
        <v>11</v>
      </c>
      <c r="E678" s="396" t="s">
        <v>1584</v>
      </c>
      <c r="F678" s="396" t="s">
        <v>1585</v>
      </c>
      <c r="G678" s="396" t="s">
        <v>117</v>
      </c>
      <c r="H678" s="396" t="s">
        <v>11</v>
      </c>
      <c r="I678" s="399">
        <v>1</v>
      </c>
      <c r="J678" s="399">
        <v>1</v>
      </c>
      <c r="K678" s="400">
        <v>26</v>
      </c>
      <c r="L678" s="400">
        <v>12</v>
      </c>
      <c r="M678" s="400">
        <v>0</v>
      </c>
      <c r="N678" s="400">
        <v>40</v>
      </c>
      <c r="O678" s="400">
        <v>0</v>
      </c>
      <c r="P678" s="400">
        <v>2</v>
      </c>
      <c r="Q678" s="400">
        <v>2</v>
      </c>
      <c r="R678" s="401">
        <v>0.05</v>
      </c>
      <c r="S678" s="402">
        <v>3</v>
      </c>
      <c r="T678" s="401">
        <v>7.4999999999999997E-2</v>
      </c>
      <c r="U678" s="402">
        <v>3</v>
      </c>
      <c r="V678" s="403">
        <v>7.4999999999999997E-2</v>
      </c>
      <c r="W678" s="402">
        <v>2</v>
      </c>
      <c r="X678" s="404">
        <v>-1921.68</v>
      </c>
      <c r="Y678" s="404">
        <v>7645.26</v>
      </c>
      <c r="Z678" s="404">
        <v>5723.58</v>
      </c>
      <c r="AA678" s="404">
        <v>0</v>
      </c>
      <c r="AB678" s="404">
        <v>0</v>
      </c>
      <c r="AC678" s="404">
        <v>0</v>
      </c>
      <c r="AD678" s="404">
        <v>5724</v>
      </c>
    </row>
    <row r="679" spans="1:30" x14ac:dyDescent="0.35">
      <c r="A679" s="396">
        <v>30</v>
      </c>
      <c r="B679" s="396" t="s">
        <v>1581</v>
      </c>
      <c r="C679" s="396">
        <v>3</v>
      </c>
      <c r="D679" s="396" t="s">
        <v>12</v>
      </c>
      <c r="E679" s="396" t="s">
        <v>1586</v>
      </c>
      <c r="F679" s="396" t="s">
        <v>1587</v>
      </c>
      <c r="G679" s="396" t="s">
        <v>117</v>
      </c>
      <c r="H679" s="396" t="s">
        <v>12</v>
      </c>
      <c r="I679" s="399">
        <v>0</v>
      </c>
      <c r="J679" s="399">
        <v>0</v>
      </c>
      <c r="K679" s="400">
        <v>11</v>
      </c>
      <c r="L679" s="400">
        <v>0</v>
      </c>
      <c r="M679" s="400">
        <v>0</v>
      </c>
      <c r="N679" s="400">
        <v>11</v>
      </c>
      <c r="O679" s="400">
        <v>0</v>
      </c>
      <c r="P679" s="400">
        <v>0</v>
      </c>
      <c r="Q679" s="400">
        <v>0</v>
      </c>
      <c r="R679" s="401">
        <v>0</v>
      </c>
      <c r="S679" s="402">
        <v>0</v>
      </c>
      <c r="T679" s="401">
        <v>0</v>
      </c>
      <c r="U679" s="402">
        <v>0</v>
      </c>
      <c r="V679" s="403">
        <v>0</v>
      </c>
      <c r="W679" s="402">
        <v>0</v>
      </c>
      <c r="X679" s="404">
        <v>0</v>
      </c>
      <c r="Y679" s="404">
        <v>0</v>
      </c>
      <c r="Z679" s="404">
        <v>0</v>
      </c>
      <c r="AA679" s="404">
        <v>0</v>
      </c>
      <c r="AB679" s="404">
        <v>0</v>
      </c>
      <c r="AC679" s="404">
        <v>0</v>
      </c>
      <c r="AD679" s="404">
        <v>0</v>
      </c>
    </row>
    <row r="680" spans="1:30" x14ac:dyDescent="0.35">
      <c r="A680" s="396">
        <v>30</v>
      </c>
      <c r="B680" s="396" t="s">
        <v>1581</v>
      </c>
      <c r="C680" s="396">
        <v>4</v>
      </c>
      <c r="D680" s="396" t="s">
        <v>554</v>
      </c>
      <c r="E680" s="396" t="s">
        <v>1588</v>
      </c>
      <c r="F680" s="396" t="s">
        <v>1589</v>
      </c>
      <c r="G680" s="396" t="s">
        <v>117</v>
      </c>
      <c r="H680" s="396" t="s">
        <v>554</v>
      </c>
      <c r="I680" s="399">
        <v>0</v>
      </c>
      <c r="J680" s="399">
        <v>0</v>
      </c>
      <c r="K680" s="400">
        <v>0</v>
      </c>
      <c r="L680" s="400">
        <v>0</v>
      </c>
      <c r="M680" s="400">
        <v>0</v>
      </c>
      <c r="N680" s="400">
        <v>0</v>
      </c>
      <c r="O680" s="400">
        <v>0</v>
      </c>
      <c r="P680" s="400">
        <v>0</v>
      </c>
      <c r="Q680" s="400">
        <v>0</v>
      </c>
      <c r="R680" s="401">
        <v>0</v>
      </c>
      <c r="S680" s="402">
        <v>0</v>
      </c>
      <c r="T680" s="401">
        <v>0</v>
      </c>
      <c r="U680" s="402">
        <v>0</v>
      </c>
      <c r="V680" s="403">
        <v>0</v>
      </c>
      <c r="W680" s="402">
        <v>0</v>
      </c>
      <c r="X680" s="404">
        <v>0</v>
      </c>
      <c r="Y680" s="404">
        <v>0</v>
      </c>
      <c r="Z680" s="404">
        <v>0</v>
      </c>
      <c r="AA680" s="404">
        <v>898</v>
      </c>
      <c r="AB680" s="404">
        <v>0</v>
      </c>
      <c r="AC680" s="404">
        <v>0</v>
      </c>
      <c r="AD680" s="404">
        <v>-898</v>
      </c>
    </row>
    <row r="681" spans="1:30" x14ac:dyDescent="0.35">
      <c r="A681" s="396">
        <v>30</v>
      </c>
      <c r="B681" s="396" t="s">
        <v>1581</v>
      </c>
      <c r="C681" s="396">
        <v>5</v>
      </c>
      <c r="D681" s="396" t="s">
        <v>13</v>
      </c>
      <c r="E681" s="396" t="s">
        <v>1590</v>
      </c>
      <c r="F681" s="396" t="s">
        <v>1591</v>
      </c>
      <c r="G681" s="396" t="s">
        <v>117</v>
      </c>
      <c r="H681" s="396" t="s">
        <v>13</v>
      </c>
      <c r="I681" s="399">
        <v>0</v>
      </c>
      <c r="J681" s="399">
        <v>3</v>
      </c>
      <c r="K681" s="400">
        <v>23</v>
      </c>
      <c r="L681" s="400">
        <v>1</v>
      </c>
      <c r="M681" s="400">
        <v>0</v>
      </c>
      <c r="N681" s="400">
        <v>27</v>
      </c>
      <c r="O681" s="400">
        <v>0</v>
      </c>
      <c r="P681" s="400">
        <v>1</v>
      </c>
      <c r="Q681" s="400">
        <v>1</v>
      </c>
      <c r="R681" s="401">
        <v>3.7037037037037E-2</v>
      </c>
      <c r="S681" s="402">
        <v>4</v>
      </c>
      <c r="T681" s="401">
        <v>0.148148148148148</v>
      </c>
      <c r="U681" s="402">
        <v>4</v>
      </c>
      <c r="V681" s="403">
        <v>0.148148148148148</v>
      </c>
      <c r="W681" s="402">
        <v>2</v>
      </c>
      <c r="X681" s="404">
        <v>362.26</v>
      </c>
      <c r="Y681" s="404">
        <v>2719.7</v>
      </c>
      <c r="Z681" s="404">
        <v>3081.96</v>
      </c>
      <c r="AA681" s="404">
        <v>1750</v>
      </c>
      <c r="AB681" s="404">
        <v>65</v>
      </c>
      <c r="AC681" s="404">
        <v>1750</v>
      </c>
      <c r="AD681" s="404">
        <v>1332</v>
      </c>
    </row>
    <row r="682" spans="1:30" x14ac:dyDescent="0.35">
      <c r="A682" s="396">
        <v>30</v>
      </c>
      <c r="B682" s="396" t="s">
        <v>1581</v>
      </c>
      <c r="C682" s="396">
        <v>6</v>
      </c>
      <c r="D682" s="396" t="s">
        <v>160</v>
      </c>
      <c r="E682" s="396" t="s">
        <v>1592</v>
      </c>
      <c r="F682" s="396" t="s">
        <v>1593</v>
      </c>
      <c r="G682" s="396" t="s">
        <v>117</v>
      </c>
      <c r="H682" s="396" t="s">
        <v>160</v>
      </c>
      <c r="I682" s="399">
        <v>0</v>
      </c>
      <c r="J682" s="399">
        <v>1</v>
      </c>
      <c r="K682" s="400">
        <v>21</v>
      </c>
      <c r="L682" s="400">
        <v>2</v>
      </c>
      <c r="M682" s="400">
        <v>0</v>
      </c>
      <c r="N682" s="400">
        <v>24</v>
      </c>
      <c r="O682" s="400">
        <v>3</v>
      </c>
      <c r="P682" s="400">
        <v>4</v>
      </c>
      <c r="Q682" s="400">
        <v>7</v>
      </c>
      <c r="R682" s="401">
        <v>0.29166666666666702</v>
      </c>
      <c r="S682" s="402">
        <v>16</v>
      </c>
      <c r="T682" s="401">
        <v>0.66666666666666696</v>
      </c>
      <c r="U682" s="402">
        <v>15</v>
      </c>
      <c r="V682" s="403">
        <v>0.625</v>
      </c>
      <c r="W682" s="402">
        <v>13</v>
      </c>
      <c r="X682" s="404">
        <v>13215.48</v>
      </c>
      <c r="Y682" s="404">
        <v>17663.23</v>
      </c>
      <c r="Z682" s="404">
        <v>30878.71</v>
      </c>
      <c r="AA682" s="404">
        <v>0</v>
      </c>
      <c r="AB682" s="404">
        <v>0</v>
      </c>
      <c r="AC682" s="404">
        <v>0</v>
      </c>
      <c r="AD682" s="404">
        <v>30879</v>
      </c>
    </row>
    <row r="683" spans="1:30" x14ac:dyDescent="0.35">
      <c r="A683" s="396">
        <v>30</v>
      </c>
      <c r="B683" s="396" t="s">
        <v>1581</v>
      </c>
      <c r="C683" s="396">
        <v>7</v>
      </c>
      <c r="D683" s="396" t="s">
        <v>559</v>
      </c>
      <c r="E683" s="396" t="s">
        <v>1594</v>
      </c>
      <c r="F683" s="396" t="s">
        <v>1595</v>
      </c>
      <c r="G683" s="396" t="s">
        <v>117</v>
      </c>
      <c r="H683" s="396" t="s">
        <v>559</v>
      </c>
      <c r="I683" s="399">
        <v>0</v>
      </c>
      <c r="J683" s="399">
        <v>0</v>
      </c>
      <c r="K683" s="400">
        <v>0</v>
      </c>
      <c r="L683" s="400">
        <v>0</v>
      </c>
      <c r="M683" s="400">
        <v>0</v>
      </c>
      <c r="N683" s="400">
        <v>0</v>
      </c>
      <c r="O683" s="400">
        <v>0</v>
      </c>
      <c r="P683" s="400">
        <v>0</v>
      </c>
      <c r="Q683" s="400">
        <v>0</v>
      </c>
      <c r="R683" s="401">
        <v>0</v>
      </c>
      <c r="S683" s="402">
        <v>0</v>
      </c>
      <c r="T683" s="401">
        <v>0</v>
      </c>
      <c r="U683" s="402">
        <v>0</v>
      </c>
      <c r="V683" s="403">
        <v>0</v>
      </c>
      <c r="W683" s="402">
        <v>0</v>
      </c>
      <c r="X683" s="404">
        <v>0</v>
      </c>
      <c r="Y683" s="404">
        <v>0</v>
      </c>
      <c r="Z683" s="404">
        <v>0</v>
      </c>
      <c r="AA683" s="404">
        <v>400</v>
      </c>
      <c r="AB683" s="404">
        <v>0</v>
      </c>
      <c r="AC683" s="404">
        <v>0</v>
      </c>
      <c r="AD683" s="404">
        <v>-400</v>
      </c>
    </row>
    <row r="684" spans="1:30" x14ac:dyDescent="0.35">
      <c r="A684" s="396">
        <v>30</v>
      </c>
      <c r="B684" s="396" t="s">
        <v>1581</v>
      </c>
      <c r="C684" s="396">
        <v>8</v>
      </c>
      <c r="D684" s="396" t="s">
        <v>506</v>
      </c>
      <c r="E684" s="396" t="s">
        <v>1596</v>
      </c>
      <c r="F684" s="396" t="s">
        <v>1597</v>
      </c>
      <c r="G684" s="396" t="s">
        <v>117</v>
      </c>
      <c r="H684" s="396" t="s">
        <v>506</v>
      </c>
      <c r="I684" s="399">
        <v>0</v>
      </c>
      <c r="J684" s="399">
        <v>0</v>
      </c>
      <c r="K684" s="400">
        <v>0</v>
      </c>
      <c r="L684" s="400">
        <v>0</v>
      </c>
      <c r="M684" s="400">
        <v>0</v>
      </c>
      <c r="N684" s="400">
        <v>0</v>
      </c>
      <c r="O684" s="400">
        <v>0</v>
      </c>
      <c r="P684" s="400">
        <v>0</v>
      </c>
      <c r="Q684" s="400">
        <v>0</v>
      </c>
      <c r="R684" s="401">
        <v>0</v>
      </c>
      <c r="S684" s="402">
        <v>0</v>
      </c>
      <c r="T684" s="401">
        <v>0</v>
      </c>
      <c r="U684" s="402">
        <v>0</v>
      </c>
      <c r="V684" s="403">
        <v>0</v>
      </c>
      <c r="W684" s="402">
        <v>0</v>
      </c>
      <c r="X684" s="404">
        <v>0</v>
      </c>
      <c r="Y684" s="404">
        <v>0</v>
      </c>
      <c r="Z684" s="404">
        <v>0</v>
      </c>
      <c r="AA684" s="404">
        <v>19</v>
      </c>
      <c r="AB684" s="404">
        <v>0</v>
      </c>
      <c r="AC684" s="404">
        <v>0</v>
      </c>
      <c r="AD684" s="404">
        <v>-19</v>
      </c>
    </row>
    <row r="685" spans="1:30" x14ac:dyDescent="0.35">
      <c r="A685" s="396">
        <v>30</v>
      </c>
      <c r="B685" s="396" t="s">
        <v>1581</v>
      </c>
      <c r="C685" s="396">
        <v>9</v>
      </c>
      <c r="D685" s="396" t="s">
        <v>153</v>
      </c>
      <c r="E685" s="396" t="s">
        <v>1598</v>
      </c>
      <c r="F685" s="396" t="s">
        <v>1599</v>
      </c>
      <c r="G685" s="396" t="s">
        <v>117</v>
      </c>
      <c r="H685" s="396" t="s">
        <v>153</v>
      </c>
      <c r="I685" s="399">
        <v>14</v>
      </c>
      <c r="J685" s="399">
        <v>28</v>
      </c>
      <c r="K685" s="400">
        <v>34</v>
      </c>
      <c r="L685" s="400">
        <v>21</v>
      </c>
      <c r="M685" s="400">
        <v>0</v>
      </c>
      <c r="N685" s="400">
        <v>97</v>
      </c>
      <c r="O685" s="400">
        <v>10</v>
      </c>
      <c r="P685" s="400">
        <v>10</v>
      </c>
      <c r="Q685" s="400">
        <v>20</v>
      </c>
      <c r="R685" s="401">
        <v>0.20618556701030899</v>
      </c>
      <c r="S685" s="402">
        <v>46</v>
      </c>
      <c r="T685" s="401">
        <v>0.47422680412371099</v>
      </c>
      <c r="U685" s="402">
        <v>46</v>
      </c>
      <c r="V685" s="403">
        <v>0.47422680412371099</v>
      </c>
      <c r="W685" s="402">
        <v>37</v>
      </c>
      <c r="X685" s="404">
        <v>25283.75</v>
      </c>
      <c r="Y685" s="404">
        <v>55338.13</v>
      </c>
      <c r="Z685" s="404">
        <v>80621.88</v>
      </c>
      <c r="AA685" s="404">
        <v>4198</v>
      </c>
      <c r="AB685" s="404">
        <v>43</v>
      </c>
      <c r="AC685" s="404">
        <v>210</v>
      </c>
      <c r="AD685" s="404">
        <v>76424</v>
      </c>
    </row>
    <row r="686" spans="1:30" x14ac:dyDescent="0.35">
      <c r="A686" s="396">
        <v>30</v>
      </c>
      <c r="B686" s="396" t="s">
        <v>1581</v>
      </c>
      <c r="C686" s="396">
        <v>10</v>
      </c>
      <c r="D686" s="396" t="s">
        <v>144</v>
      </c>
      <c r="E686" s="396" t="s">
        <v>1600</v>
      </c>
      <c r="F686" s="396" t="s">
        <v>1601</v>
      </c>
      <c r="G686" s="396" t="s">
        <v>117</v>
      </c>
      <c r="H686" s="396" t="s">
        <v>144</v>
      </c>
      <c r="I686" s="399">
        <v>9</v>
      </c>
      <c r="J686" s="399">
        <v>2</v>
      </c>
      <c r="K686" s="400">
        <v>0</v>
      </c>
      <c r="L686" s="400">
        <v>1</v>
      </c>
      <c r="M686" s="400">
        <v>4</v>
      </c>
      <c r="N686" s="400">
        <v>16</v>
      </c>
      <c r="O686" s="400">
        <v>5</v>
      </c>
      <c r="P686" s="400">
        <v>1</v>
      </c>
      <c r="Q686" s="400">
        <v>6</v>
      </c>
      <c r="R686" s="401">
        <v>0.375</v>
      </c>
      <c r="S686" s="402">
        <v>15</v>
      </c>
      <c r="T686" s="401">
        <v>0.9375</v>
      </c>
      <c r="U686" s="402">
        <v>15</v>
      </c>
      <c r="V686" s="403">
        <v>0.9375</v>
      </c>
      <c r="W686" s="402">
        <v>13</v>
      </c>
      <c r="X686" s="404">
        <v>23313.23</v>
      </c>
      <c r="Y686" s="404">
        <v>37385.08</v>
      </c>
      <c r="Z686" s="404">
        <v>60698.31</v>
      </c>
      <c r="AA686" s="404">
        <v>0</v>
      </c>
      <c r="AB686" s="404">
        <v>0</v>
      </c>
      <c r="AC686" s="404">
        <v>0</v>
      </c>
      <c r="AD686" s="404">
        <v>60698</v>
      </c>
    </row>
    <row r="687" spans="1:30" x14ac:dyDescent="0.35">
      <c r="A687" s="396">
        <v>30</v>
      </c>
      <c r="B687" s="396" t="s">
        <v>1581</v>
      </c>
      <c r="C687" s="396">
        <v>11</v>
      </c>
      <c r="D687" s="396" t="s">
        <v>513</v>
      </c>
      <c r="E687" s="396" t="s">
        <v>1602</v>
      </c>
      <c r="F687" s="396" t="s">
        <v>1603</v>
      </c>
      <c r="G687" s="396" t="s">
        <v>117</v>
      </c>
      <c r="H687" s="396" t="s">
        <v>513</v>
      </c>
      <c r="I687" s="399">
        <v>0</v>
      </c>
      <c r="J687" s="399">
        <v>4</v>
      </c>
      <c r="K687" s="400">
        <v>0</v>
      </c>
      <c r="L687" s="400">
        <v>0</v>
      </c>
      <c r="M687" s="400">
        <v>0</v>
      </c>
      <c r="N687" s="400">
        <v>4</v>
      </c>
      <c r="O687" s="400">
        <v>0</v>
      </c>
      <c r="P687" s="400">
        <v>0</v>
      </c>
      <c r="Q687" s="400">
        <v>0</v>
      </c>
      <c r="R687" s="401">
        <v>0</v>
      </c>
      <c r="S687" s="402">
        <v>1</v>
      </c>
      <c r="T687" s="401">
        <v>0.25</v>
      </c>
      <c r="U687" s="402">
        <v>1</v>
      </c>
      <c r="V687" s="403">
        <v>0.25</v>
      </c>
      <c r="W687" s="402">
        <v>1</v>
      </c>
      <c r="X687" s="404">
        <v>0</v>
      </c>
      <c r="Y687" s="404">
        <v>0</v>
      </c>
      <c r="Z687" s="404">
        <v>0</v>
      </c>
      <c r="AA687" s="404">
        <v>0</v>
      </c>
      <c r="AB687" s="404">
        <v>0</v>
      </c>
      <c r="AC687" s="404">
        <v>0</v>
      </c>
      <c r="AD687" s="404">
        <v>0</v>
      </c>
    </row>
    <row r="688" spans="1:30" x14ac:dyDescent="0.35">
      <c r="A688" s="396">
        <v>30</v>
      </c>
      <c r="B688" s="396" t="s">
        <v>1581</v>
      </c>
      <c r="C688" s="396">
        <v>12</v>
      </c>
      <c r="D688" s="396" t="s">
        <v>414</v>
      </c>
      <c r="E688" s="396" t="s">
        <v>1604</v>
      </c>
      <c r="F688" s="396" t="s">
        <v>1605</v>
      </c>
      <c r="G688" s="396" t="s">
        <v>117</v>
      </c>
      <c r="H688" s="396" t="s">
        <v>414</v>
      </c>
      <c r="I688" s="399">
        <v>3</v>
      </c>
      <c r="J688" s="399">
        <v>2</v>
      </c>
      <c r="K688" s="400">
        <v>0</v>
      </c>
      <c r="L688" s="400">
        <v>1</v>
      </c>
      <c r="M688" s="400">
        <v>0</v>
      </c>
      <c r="N688" s="400">
        <v>6</v>
      </c>
      <c r="O688" s="400">
        <v>1</v>
      </c>
      <c r="P688" s="400">
        <v>0</v>
      </c>
      <c r="Q688" s="400">
        <v>1</v>
      </c>
      <c r="R688" s="401">
        <v>0.16666666666666699</v>
      </c>
      <c r="S688" s="402">
        <v>4</v>
      </c>
      <c r="T688" s="401">
        <v>0.66666666666666696</v>
      </c>
      <c r="U688" s="402">
        <v>4</v>
      </c>
      <c r="V688" s="403">
        <v>0.66666666666666696</v>
      </c>
      <c r="W688" s="402">
        <v>4</v>
      </c>
      <c r="X688" s="404">
        <v>253.54</v>
      </c>
      <c r="Y688" s="404">
        <v>11894</v>
      </c>
      <c r="Z688" s="404">
        <v>12147.54</v>
      </c>
      <c r="AA688" s="404">
        <v>0</v>
      </c>
      <c r="AB688" s="404">
        <v>0</v>
      </c>
      <c r="AC688" s="404">
        <v>0</v>
      </c>
      <c r="AD688" s="404">
        <v>12148</v>
      </c>
    </row>
    <row r="689" spans="1:30" x14ac:dyDescent="0.35">
      <c r="A689" s="396">
        <v>30</v>
      </c>
      <c r="B689" s="396" t="s">
        <v>1581</v>
      </c>
      <c r="C689" s="396">
        <v>13</v>
      </c>
      <c r="D689" s="396" t="s">
        <v>575</v>
      </c>
      <c r="E689" s="396" t="s">
        <v>1606</v>
      </c>
      <c r="F689" s="396" t="s">
        <v>1607</v>
      </c>
      <c r="G689" s="396" t="s">
        <v>117</v>
      </c>
      <c r="H689" s="396" t="s">
        <v>575</v>
      </c>
      <c r="I689" s="399">
        <v>0</v>
      </c>
      <c r="J689" s="399">
        <v>0</v>
      </c>
      <c r="K689" s="400">
        <v>0</v>
      </c>
      <c r="L689" s="400">
        <v>0</v>
      </c>
      <c r="M689" s="400">
        <v>0</v>
      </c>
      <c r="N689" s="400">
        <v>0</v>
      </c>
      <c r="O689" s="400">
        <v>0</v>
      </c>
      <c r="P689" s="400">
        <v>0</v>
      </c>
      <c r="Q689" s="400">
        <v>0</v>
      </c>
      <c r="R689" s="401">
        <v>0</v>
      </c>
      <c r="S689" s="402">
        <v>0</v>
      </c>
      <c r="T689" s="401">
        <v>0</v>
      </c>
      <c r="U689" s="402">
        <v>0</v>
      </c>
      <c r="V689" s="403">
        <v>0</v>
      </c>
      <c r="W689" s="402">
        <v>0</v>
      </c>
      <c r="X689" s="404">
        <v>0</v>
      </c>
      <c r="Y689" s="404">
        <v>0</v>
      </c>
      <c r="Z689" s="404">
        <v>0</v>
      </c>
      <c r="AA689" s="404">
        <v>750</v>
      </c>
      <c r="AB689" s="404">
        <v>0</v>
      </c>
      <c r="AC689" s="404">
        <v>0</v>
      </c>
      <c r="AD689" s="404">
        <v>-750</v>
      </c>
    </row>
    <row r="690" spans="1:30" x14ac:dyDescent="0.35">
      <c r="A690" s="396">
        <v>30</v>
      </c>
      <c r="B690" s="396" t="s">
        <v>1581</v>
      </c>
      <c r="C690" s="396">
        <v>14</v>
      </c>
      <c r="D690" s="396" t="s">
        <v>427</v>
      </c>
      <c r="E690" s="396" t="s">
        <v>1608</v>
      </c>
      <c r="F690" s="396" t="s">
        <v>1609</v>
      </c>
      <c r="G690" s="396" t="s">
        <v>117</v>
      </c>
      <c r="H690" s="396" t="s">
        <v>427</v>
      </c>
      <c r="I690" s="399">
        <v>3</v>
      </c>
      <c r="J690" s="399">
        <v>0</v>
      </c>
      <c r="K690" s="400">
        <v>17</v>
      </c>
      <c r="L690" s="400">
        <v>4</v>
      </c>
      <c r="M690" s="400">
        <v>0</v>
      </c>
      <c r="N690" s="400">
        <v>24</v>
      </c>
      <c r="O690" s="400">
        <v>5</v>
      </c>
      <c r="P690" s="400">
        <v>2</v>
      </c>
      <c r="Q690" s="400">
        <v>7</v>
      </c>
      <c r="R690" s="401">
        <v>0.29166666666666702</v>
      </c>
      <c r="S690" s="402">
        <v>9</v>
      </c>
      <c r="T690" s="401">
        <v>0.375</v>
      </c>
      <c r="U690" s="402">
        <v>8</v>
      </c>
      <c r="V690" s="403">
        <v>0.33333333333333298</v>
      </c>
      <c r="W690" s="402">
        <v>9</v>
      </c>
      <c r="X690" s="404">
        <v>9143.41</v>
      </c>
      <c r="Y690" s="404">
        <v>26510.94</v>
      </c>
      <c r="Z690" s="404">
        <v>35654.35</v>
      </c>
      <c r="AA690" s="404">
        <v>0</v>
      </c>
      <c r="AB690" s="404">
        <v>0</v>
      </c>
      <c r="AC690" s="404">
        <v>0</v>
      </c>
      <c r="AD690" s="404">
        <v>35654</v>
      </c>
    </row>
    <row r="691" spans="1:30" x14ac:dyDescent="0.35">
      <c r="A691" s="396">
        <v>30</v>
      </c>
      <c r="B691" s="396" t="s">
        <v>1581</v>
      </c>
      <c r="C691" s="396">
        <v>15</v>
      </c>
      <c r="D691" s="396" t="s">
        <v>580</v>
      </c>
      <c r="E691" s="396" t="s">
        <v>1610</v>
      </c>
      <c r="F691" s="396" t="s">
        <v>1611</v>
      </c>
      <c r="G691" s="396" t="s">
        <v>117</v>
      </c>
      <c r="H691" s="396" t="s">
        <v>580</v>
      </c>
      <c r="I691" s="399">
        <v>1</v>
      </c>
      <c r="J691" s="399">
        <v>0</v>
      </c>
      <c r="K691" s="400">
        <v>0</v>
      </c>
      <c r="L691" s="400">
        <v>0</v>
      </c>
      <c r="M691" s="400">
        <v>0</v>
      </c>
      <c r="N691" s="400">
        <v>1</v>
      </c>
      <c r="O691" s="400">
        <v>0</v>
      </c>
      <c r="P691" s="400">
        <v>0</v>
      </c>
      <c r="Q691" s="400">
        <v>0</v>
      </c>
      <c r="R691" s="401">
        <v>0</v>
      </c>
      <c r="S691" s="402">
        <v>0</v>
      </c>
      <c r="T691" s="401">
        <v>0</v>
      </c>
      <c r="U691" s="402">
        <v>0</v>
      </c>
      <c r="V691" s="403">
        <v>0</v>
      </c>
      <c r="W691" s="402">
        <v>0</v>
      </c>
      <c r="X691" s="404">
        <v>0</v>
      </c>
      <c r="Y691" s="404">
        <v>0</v>
      </c>
      <c r="Z691" s="404">
        <v>0</v>
      </c>
      <c r="AA691" s="404">
        <v>0</v>
      </c>
      <c r="AB691" s="404">
        <v>0</v>
      </c>
      <c r="AC691" s="404">
        <v>0</v>
      </c>
      <c r="AD691" s="404">
        <v>0</v>
      </c>
    </row>
    <row r="692" spans="1:30" x14ac:dyDescent="0.35">
      <c r="A692" s="396">
        <v>30</v>
      </c>
      <c r="B692" s="396" t="s">
        <v>1581</v>
      </c>
      <c r="C692" s="396">
        <v>16</v>
      </c>
      <c r="D692" s="396" t="s">
        <v>171</v>
      </c>
      <c r="E692" s="396" t="s">
        <v>1612</v>
      </c>
      <c r="F692" s="396" t="s">
        <v>1613</v>
      </c>
      <c r="G692" s="396" t="s">
        <v>117</v>
      </c>
      <c r="H692" s="396" t="s">
        <v>171</v>
      </c>
      <c r="I692" s="399">
        <v>0</v>
      </c>
      <c r="J692" s="399">
        <v>0</v>
      </c>
      <c r="K692" s="400">
        <v>5</v>
      </c>
      <c r="L692" s="400">
        <v>0</v>
      </c>
      <c r="M692" s="400">
        <v>0</v>
      </c>
      <c r="N692" s="400">
        <v>5</v>
      </c>
      <c r="O692" s="400">
        <v>0</v>
      </c>
      <c r="P692" s="400">
        <v>0</v>
      </c>
      <c r="Q692" s="400">
        <v>0</v>
      </c>
      <c r="R692" s="401">
        <v>0</v>
      </c>
      <c r="S692" s="402">
        <v>0</v>
      </c>
      <c r="T692" s="401">
        <v>0</v>
      </c>
      <c r="U692" s="402">
        <v>0</v>
      </c>
      <c r="V692" s="403">
        <v>0</v>
      </c>
      <c r="W692" s="402">
        <v>0</v>
      </c>
      <c r="X692" s="404">
        <v>0</v>
      </c>
      <c r="Y692" s="404">
        <v>0</v>
      </c>
      <c r="Z692" s="404">
        <v>0</v>
      </c>
      <c r="AA692" s="404">
        <v>2000</v>
      </c>
      <c r="AB692" s="404">
        <v>400</v>
      </c>
      <c r="AC692" s="404">
        <v>0</v>
      </c>
      <c r="AD692" s="404">
        <v>-2000</v>
      </c>
    </row>
    <row r="693" spans="1:30" x14ac:dyDescent="0.35">
      <c r="A693" s="396">
        <v>30</v>
      </c>
      <c r="B693" s="396" t="s">
        <v>1581</v>
      </c>
      <c r="C693" s="396">
        <v>17</v>
      </c>
      <c r="D693" s="396" t="s">
        <v>585</v>
      </c>
      <c r="E693" s="396" t="s">
        <v>1614</v>
      </c>
      <c r="F693" s="396" t="s">
        <v>1615</v>
      </c>
      <c r="G693" s="396" t="s">
        <v>117</v>
      </c>
      <c r="H693" s="396" t="s">
        <v>585</v>
      </c>
      <c r="I693" s="399">
        <v>0</v>
      </c>
      <c r="J693" s="399">
        <v>0</v>
      </c>
      <c r="K693" s="400">
        <v>0</v>
      </c>
      <c r="L693" s="400">
        <v>4</v>
      </c>
      <c r="M693" s="400">
        <v>0</v>
      </c>
      <c r="N693" s="400">
        <v>4</v>
      </c>
      <c r="O693" s="400">
        <v>0</v>
      </c>
      <c r="P693" s="400">
        <v>0</v>
      </c>
      <c r="Q693" s="400">
        <v>0</v>
      </c>
      <c r="R693" s="401">
        <v>0</v>
      </c>
      <c r="S693" s="402">
        <v>2</v>
      </c>
      <c r="T693" s="401">
        <v>0.5</v>
      </c>
      <c r="U693" s="402">
        <v>2</v>
      </c>
      <c r="V693" s="403">
        <v>0.5</v>
      </c>
      <c r="W693" s="402">
        <v>0</v>
      </c>
      <c r="X693" s="404">
        <v>0</v>
      </c>
      <c r="Y693" s="404">
        <v>0</v>
      </c>
      <c r="Z693" s="404">
        <v>0</v>
      </c>
      <c r="AA693" s="404">
        <v>0</v>
      </c>
      <c r="AB693" s="404">
        <v>0</v>
      </c>
      <c r="AC693" s="404">
        <v>0</v>
      </c>
      <c r="AD693" s="404">
        <v>0</v>
      </c>
    </row>
    <row r="694" spans="1:30" x14ac:dyDescent="0.35">
      <c r="A694" s="396">
        <v>30</v>
      </c>
      <c r="B694" s="396" t="s">
        <v>1581</v>
      </c>
      <c r="C694" s="396">
        <v>18</v>
      </c>
      <c r="D694" s="396" t="s">
        <v>261</v>
      </c>
      <c r="E694" s="396" t="s">
        <v>1616</v>
      </c>
      <c r="F694" s="396" t="s">
        <v>1617</v>
      </c>
      <c r="G694" s="396" t="s">
        <v>117</v>
      </c>
      <c r="H694" s="396" t="s">
        <v>261</v>
      </c>
      <c r="I694" s="399">
        <v>1</v>
      </c>
      <c r="J694" s="399">
        <v>31</v>
      </c>
      <c r="K694" s="400">
        <v>0</v>
      </c>
      <c r="L694" s="400">
        <v>15</v>
      </c>
      <c r="M694" s="400">
        <v>1</v>
      </c>
      <c r="N694" s="400">
        <v>48</v>
      </c>
      <c r="O694" s="400">
        <v>4</v>
      </c>
      <c r="P694" s="400">
        <v>3</v>
      </c>
      <c r="Q694" s="400">
        <v>7</v>
      </c>
      <c r="R694" s="401">
        <v>0.14583333333333301</v>
      </c>
      <c r="S694" s="402">
        <v>16</v>
      </c>
      <c r="T694" s="401">
        <v>0.33333333333333298</v>
      </c>
      <c r="U694" s="402">
        <v>17</v>
      </c>
      <c r="V694" s="403">
        <v>0.35416666666666702</v>
      </c>
      <c r="W694" s="402">
        <v>13</v>
      </c>
      <c r="X694" s="404">
        <v>22518.37</v>
      </c>
      <c r="Y694" s="404">
        <v>36612.32</v>
      </c>
      <c r="Z694" s="404">
        <v>59130.69</v>
      </c>
      <c r="AA694" s="404">
        <v>4360</v>
      </c>
      <c r="AB694" s="404">
        <v>91</v>
      </c>
      <c r="AC694" s="404">
        <v>623</v>
      </c>
      <c r="AD694" s="404">
        <v>54771</v>
      </c>
    </row>
    <row r="695" spans="1:30" x14ac:dyDescent="0.35">
      <c r="A695" s="396">
        <v>30</v>
      </c>
      <c r="B695" s="396" t="s">
        <v>1581</v>
      </c>
      <c r="C695" s="396">
        <v>19</v>
      </c>
      <c r="D695" s="396" t="s">
        <v>147</v>
      </c>
      <c r="E695" s="396" t="s">
        <v>1618</v>
      </c>
      <c r="F695" s="396" t="s">
        <v>1619</v>
      </c>
      <c r="G695" s="396" t="s">
        <v>117</v>
      </c>
      <c r="H695" s="396" t="s">
        <v>147</v>
      </c>
      <c r="I695" s="399">
        <v>0</v>
      </c>
      <c r="J695" s="399">
        <v>0</v>
      </c>
      <c r="K695" s="400">
        <v>0</v>
      </c>
      <c r="L695" s="400">
        <v>4</v>
      </c>
      <c r="M695" s="400">
        <v>0</v>
      </c>
      <c r="N695" s="400">
        <v>4</v>
      </c>
      <c r="O695" s="400">
        <v>0</v>
      </c>
      <c r="P695" s="400">
        <v>0</v>
      </c>
      <c r="Q695" s="400">
        <v>0</v>
      </c>
      <c r="R695" s="401">
        <v>0</v>
      </c>
      <c r="S695" s="402">
        <v>0</v>
      </c>
      <c r="T695" s="401">
        <v>0</v>
      </c>
      <c r="U695" s="402">
        <v>0</v>
      </c>
      <c r="V695" s="403">
        <v>0</v>
      </c>
      <c r="W695" s="402">
        <v>0</v>
      </c>
      <c r="X695" s="404">
        <v>0</v>
      </c>
      <c r="Y695" s="404">
        <v>0</v>
      </c>
      <c r="Z695" s="404">
        <v>0</v>
      </c>
      <c r="AA695" s="404">
        <v>0</v>
      </c>
      <c r="AB695" s="404">
        <v>0</v>
      </c>
      <c r="AC695" s="404">
        <v>0</v>
      </c>
      <c r="AD695" s="404">
        <v>0</v>
      </c>
    </row>
    <row r="696" spans="1:30" x14ac:dyDescent="0.35">
      <c r="A696" s="396">
        <v>30</v>
      </c>
      <c r="B696" s="396" t="s">
        <v>1581</v>
      </c>
      <c r="C696" s="396">
        <v>20</v>
      </c>
      <c r="D696" s="396" t="s">
        <v>760</v>
      </c>
      <c r="E696" s="396" t="s">
        <v>1620</v>
      </c>
      <c r="F696" s="396" t="s">
        <v>1621</v>
      </c>
      <c r="G696" s="396" t="s">
        <v>117</v>
      </c>
      <c r="H696" s="396" t="s">
        <v>760</v>
      </c>
      <c r="I696" s="399">
        <v>0</v>
      </c>
      <c r="J696" s="399">
        <v>0</v>
      </c>
      <c r="K696" s="400">
        <v>0</v>
      </c>
      <c r="L696" s="400">
        <v>0</v>
      </c>
      <c r="M696" s="400">
        <v>0</v>
      </c>
      <c r="N696" s="400">
        <v>0</v>
      </c>
      <c r="O696" s="400">
        <v>0</v>
      </c>
      <c r="P696" s="400">
        <v>0</v>
      </c>
      <c r="Q696" s="400">
        <v>0</v>
      </c>
      <c r="R696" s="401">
        <v>0</v>
      </c>
      <c r="S696" s="402">
        <v>0</v>
      </c>
      <c r="T696" s="401">
        <v>0</v>
      </c>
      <c r="U696" s="402">
        <v>0</v>
      </c>
      <c r="V696" s="403">
        <v>0</v>
      </c>
      <c r="W696" s="402">
        <v>0</v>
      </c>
      <c r="X696" s="404">
        <v>0</v>
      </c>
      <c r="Y696" s="404">
        <v>0</v>
      </c>
      <c r="Z696" s="404">
        <v>0</v>
      </c>
      <c r="AA696" s="404">
        <v>650</v>
      </c>
      <c r="AB696" s="404">
        <v>0</v>
      </c>
      <c r="AC696" s="404">
        <v>0</v>
      </c>
      <c r="AD696" s="404">
        <v>-650</v>
      </c>
    </row>
    <row r="697" spans="1:30" x14ac:dyDescent="0.35">
      <c r="A697" s="396">
        <v>30</v>
      </c>
      <c r="B697" s="396" t="s">
        <v>1581</v>
      </c>
      <c r="C697" s="396">
        <v>21</v>
      </c>
      <c r="D697" s="396" t="s">
        <v>244</v>
      </c>
      <c r="E697" s="396" t="s">
        <v>1622</v>
      </c>
      <c r="F697" s="396" t="s">
        <v>1623</v>
      </c>
      <c r="G697" s="396" t="s">
        <v>117</v>
      </c>
      <c r="H697" s="396" t="s">
        <v>244</v>
      </c>
      <c r="I697" s="399">
        <v>0</v>
      </c>
      <c r="J697" s="399">
        <v>0</v>
      </c>
      <c r="K697" s="400">
        <v>0</v>
      </c>
      <c r="L697" s="400">
        <v>1</v>
      </c>
      <c r="M697" s="400">
        <v>0</v>
      </c>
      <c r="N697" s="400">
        <v>1</v>
      </c>
      <c r="O697" s="400">
        <v>0</v>
      </c>
      <c r="P697" s="400">
        <v>0</v>
      </c>
      <c r="Q697" s="400">
        <v>0</v>
      </c>
      <c r="R697" s="401">
        <v>0</v>
      </c>
      <c r="S697" s="402">
        <v>0</v>
      </c>
      <c r="T697" s="401">
        <v>0</v>
      </c>
      <c r="U697" s="402">
        <v>0</v>
      </c>
      <c r="V697" s="403">
        <v>0</v>
      </c>
      <c r="W697" s="402">
        <v>0</v>
      </c>
      <c r="X697" s="404">
        <v>0</v>
      </c>
      <c r="Y697" s="404">
        <v>0</v>
      </c>
      <c r="Z697" s="404">
        <v>0</v>
      </c>
      <c r="AA697" s="404">
        <v>0</v>
      </c>
      <c r="AB697" s="404">
        <v>0</v>
      </c>
      <c r="AC697" s="404">
        <v>0</v>
      </c>
      <c r="AD697" s="404">
        <v>0</v>
      </c>
    </row>
    <row r="698" spans="1:30" x14ac:dyDescent="0.35">
      <c r="A698" s="396">
        <v>30</v>
      </c>
      <c r="B698" s="396" t="s">
        <v>1581</v>
      </c>
      <c r="C698" s="396">
        <v>22</v>
      </c>
      <c r="D698" s="396" t="s">
        <v>168</v>
      </c>
      <c r="E698" s="396" t="s">
        <v>1624</v>
      </c>
      <c r="F698" s="396" t="s">
        <v>1625</v>
      </c>
      <c r="G698" s="396" t="s">
        <v>117</v>
      </c>
      <c r="H698" s="396" t="s">
        <v>168</v>
      </c>
      <c r="I698" s="399">
        <v>4</v>
      </c>
      <c r="J698" s="399">
        <v>1</v>
      </c>
      <c r="K698" s="400">
        <v>0</v>
      </c>
      <c r="L698" s="400">
        <v>7</v>
      </c>
      <c r="M698" s="400">
        <v>0</v>
      </c>
      <c r="N698" s="400">
        <v>12</v>
      </c>
      <c r="O698" s="400">
        <v>5</v>
      </c>
      <c r="P698" s="400">
        <v>0</v>
      </c>
      <c r="Q698" s="400">
        <v>5</v>
      </c>
      <c r="R698" s="401">
        <v>0.41666666666666702</v>
      </c>
      <c r="S698" s="402">
        <v>8</v>
      </c>
      <c r="T698" s="401">
        <v>0.66666666666666696</v>
      </c>
      <c r="U698" s="402">
        <v>8</v>
      </c>
      <c r="V698" s="403">
        <v>0.66666666666666696</v>
      </c>
      <c r="W698" s="402">
        <v>8</v>
      </c>
      <c r="X698" s="404">
        <v>8898.08</v>
      </c>
      <c r="Y698" s="404">
        <v>31856.78</v>
      </c>
      <c r="Z698" s="404">
        <v>40754.86</v>
      </c>
      <c r="AA698" s="404">
        <v>0</v>
      </c>
      <c r="AB698" s="404">
        <v>0</v>
      </c>
      <c r="AC698" s="404">
        <v>0</v>
      </c>
      <c r="AD698" s="404">
        <v>40755</v>
      </c>
    </row>
    <row r="699" spans="1:30" x14ac:dyDescent="0.35">
      <c r="A699" s="396">
        <v>30</v>
      </c>
      <c r="B699" s="396" t="s">
        <v>1581</v>
      </c>
      <c r="C699" s="396">
        <v>23</v>
      </c>
      <c r="D699" s="396" t="s">
        <v>527</v>
      </c>
      <c r="E699" s="396" t="s">
        <v>1626</v>
      </c>
      <c r="F699" s="396" t="s">
        <v>1627</v>
      </c>
      <c r="G699" s="396" t="s">
        <v>117</v>
      </c>
      <c r="H699" s="396" t="s">
        <v>527</v>
      </c>
      <c r="I699" s="399">
        <v>0</v>
      </c>
      <c r="J699" s="399">
        <v>0</v>
      </c>
      <c r="K699" s="400">
        <v>0</v>
      </c>
      <c r="L699" s="400">
        <v>0</v>
      </c>
      <c r="M699" s="400">
        <v>0</v>
      </c>
      <c r="N699" s="400">
        <v>0</v>
      </c>
      <c r="O699" s="400">
        <v>8</v>
      </c>
      <c r="P699" s="400">
        <v>8</v>
      </c>
      <c r="Q699" s="400">
        <v>16</v>
      </c>
      <c r="R699" s="401">
        <v>0</v>
      </c>
      <c r="S699" s="402">
        <v>18</v>
      </c>
      <c r="T699" s="401">
        <v>0</v>
      </c>
      <c r="U699" s="402">
        <v>17</v>
      </c>
      <c r="V699" s="403">
        <v>0</v>
      </c>
      <c r="W699" s="402">
        <v>14</v>
      </c>
      <c r="X699" s="404">
        <v>19535.599999999999</v>
      </c>
      <c r="Y699" s="404">
        <v>73771.45</v>
      </c>
      <c r="Z699" s="404">
        <v>93307.05</v>
      </c>
      <c r="AA699" s="404">
        <v>0</v>
      </c>
      <c r="AB699" s="404">
        <v>0</v>
      </c>
      <c r="AC699" s="404">
        <v>0</v>
      </c>
      <c r="AD699" s="404">
        <v>93307</v>
      </c>
    </row>
    <row r="700" spans="1:30" x14ac:dyDescent="0.35">
      <c r="A700" s="396">
        <v>30</v>
      </c>
      <c r="B700" s="396" t="s">
        <v>1581</v>
      </c>
      <c r="C700" s="396">
        <v>24</v>
      </c>
      <c r="D700" s="396" t="s">
        <v>600</v>
      </c>
      <c r="E700" s="396" t="s">
        <v>1628</v>
      </c>
      <c r="F700" s="396" t="s">
        <v>1629</v>
      </c>
      <c r="G700" s="396" t="s">
        <v>117</v>
      </c>
      <c r="H700" s="396" t="s">
        <v>600</v>
      </c>
      <c r="I700" s="399">
        <v>0</v>
      </c>
      <c r="J700" s="399">
        <v>0</v>
      </c>
      <c r="K700" s="400">
        <v>0</v>
      </c>
      <c r="L700" s="400">
        <v>0</v>
      </c>
      <c r="M700" s="400">
        <v>161</v>
      </c>
      <c r="N700" s="400">
        <v>161</v>
      </c>
      <c r="O700" s="400">
        <v>1</v>
      </c>
      <c r="P700" s="400">
        <v>0</v>
      </c>
      <c r="Q700" s="400">
        <v>1</v>
      </c>
      <c r="R700" s="401">
        <v>6.2111801242236003E-3</v>
      </c>
      <c r="S700" s="402">
        <v>3</v>
      </c>
      <c r="T700" s="401">
        <v>1.8633540372670801E-2</v>
      </c>
      <c r="U700" s="402">
        <v>4</v>
      </c>
      <c r="V700" s="403">
        <v>2.4844720496894401E-2</v>
      </c>
      <c r="W700" s="402">
        <v>3</v>
      </c>
      <c r="X700" s="404">
        <v>3726.85</v>
      </c>
      <c r="Y700" s="404">
        <v>14351.01</v>
      </c>
      <c r="Z700" s="404">
        <v>18077.86</v>
      </c>
      <c r="AA700" s="404">
        <v>0</v>
      </c>
      <c r="AB700" s="404">
        <v>0</v>
      </c>
      <c r="AC700" s="404">
        <v>0</v>
      </c>
      <c r="AD700" s="404">
        <v>18078</v>
      </c>
    </row>
    <row r="701" spans="1:30" x14ac:dyDescent="0.35">
      <c r="A701" s="396">
        <v>30</v>
      </c>
      <c r="B701" s="396" t="s">
        <v>1581</v>
      </c>
      <c r="C701" s="396">
        <v>25</v>
      </c>
      <c r="D701" s="396" t="s">
        <v>138</v>
      </c>
      <c r="E701" s="396" t="s">
        <v>1630</v>
      </c>
      <c r="F701" s="396" t="s">
        <v>1631</v>
      </c>
      <c r="G701" s="396" t="s">
        <v>117</v>
      </c>
      <c r="H701" s="396" t="s">
        <v>138</v>
      </c>
      <c r="I701" s="399">
        <v>1</v>
      </c>
      <c r="J701" s="399">
        <v>0</v>
      </c>
      <c r="K701" s="400">
        <v>0</v>
      </c>
      <c r="L701" s="400">
        <v>0</v>
      </c>
      <c r="M701" s="400">
        <v>112</v>
      </c>
      <c r="N701" s="400">
        <v>113</v>
      </c>
      <c r="O701" s="400">
        <v>12</v>
      </c>
      <c r="P701" s="400">
        <v>4</v>
      </c>
      <c r="Q701" s="400">
        <v>16</v>
      </c>
      <c r="R701" s="401">
        <v>0.14159292035398199</v>
      </c>
      <c r="S701" s="402">
        <v>42</v>
      </c>
      <c r="T701" s="401">
        <v>0.37168141592920401</v>
      </c>
      <c r="U701" s="402">
        <v>42</v>
      </c>
      <c r="V701" s="403">
        <v>0.37168141592920401</v>
      </c>
      <c r="W701" s="402">
        <v>37</v>
      </c>
      <c r="X701" s="404">
        <v>51667.7</v>
      </c>
      <c r="Y701" s="404">
        <v>97755.08</v>
      </c>
      <c r="Z701" s="404">
        <v>149422.78</v>
      </c>
      <c r="AA701" s="404">
        <v>0</v>
      </c>
      <c r="AB701" s="404">
        <v>0</v>
      </c>
      <c r="AC701" s="404">
        <v>0</v>
      </c>
      <c r="AD701" s="404">
        <v>149423</v>
      </c>
    </row>
    <row r="702" spans="1:30" x14ac:dyDescent="0.35">
      <c r="A702" s="396">
        <v>30</v>
      </c>
      <c r="B702" s="396" t="s">
        <v>1581</v>
      </c>
      <c r="C702" s="396">
        <v>26</v>
      </c>
      <c r="D702" s="396" t="s">
        <v>532</v>
      </c>
      <c r="E702" s="396" t="s">
        <v>1632</v>
      </c>
      <c r="F702" s="396" t="s">
        <v>1633</v>
      </c>
      <c r="G702" s="396" t="s">
        <v>117</v>
      </c>
      <c r="H702" s="396" t="s">
        <v>532</v>
      </c>
      <c r="I702" s="399">
        <v>95</v>
      </c>
      <c r="J702" s="399">
        <v>12</v>
      </c>
      <c r="K702" s="400">
        <v>0</v>
      </c>
      <c r="L702" s="400">
        <v>3</v>
      </c>
      <c r="M702" s="400">
        <v>145</v>
      </c>
      <c r="N702" s="400">
        <v>255</v>
      </c>
      <c r="O702" s="400">
        <v>3</v>
      </c>
      <c r="P702" s="400">
        <v>3</v>
      </c>
      <c r="Q702" s="400">
        <v>6</v>
      </c>
      <c r="R702" s="401">
        <v>2.3529411764705899E-2</v>
      </c>
      <c r="S702" s="402">
        <v>13</v>
      </c>
      <c r="T702" s="401">
        <v>5.0980392156862703E-2</v>
      </c>
      <c r="U702" s="402">
        <v>14</v>
      </c>
      <c r="V702" s="403">
        <v>5.4901960784313697E-2</v>
      </c>
      <c r="W702" s="402">
        <v>12</v>
      </c>
      <c r="X702" s="404">
        <v>-2340.6999999999998</v>
      </c>
      <c r="Y702" s="404">
        <v>30747.74</v>
      </c>
      <c r="Z702" s="404">
        <v>28407.040000000001</v>
      </c>
      <c r="AA702" s="404">
        <v>0</v>
      </c>
      <c r="AB702" s="404">
        <v>0</v>
      </c>
      <c r="AC702" s="404">
        <v>0</v>
      </c>
      <c r="AD702" s="404">
        <v>28407</v>
      </c>
    </row>
    <row r="703" spans="1:30" x14ac:dyDescent="0.35">
      <c r="A703" s="396">
        <v>30</v>
      </c>
      <c r="B703" s="396" t="s">
        <v>1581</v>
      </c>
      <c r="C703" s="396">
        <v>27</v>
      </c>
      <c r="D703" s="396" t="s">
        <v>607</v>
      </c>
      <c r="E703" s="396" t="s">
        <v>1634</v>
      </c>
      <c r="F703" s="396" t="s">
        <v>1635</v>
      </c>
      <c r="G703" s="396" t="s">
        <v>117</v>
      </c>
      <c r="H703" s="396" t="s">
        <v>607</v>
      </c>
      <c r="I703" s="399">
        <v>0</v>
      </c>
      <c r="J703" s="399">
        <v>0</v>
      </c>
      <c r="K703" s="400">
        <v>0</v>
      </c>
      <c r="L703" s="400">
        <v>3</v>
      </c>
      <c r="M703" s="400">
        <v>0</v>
      </c>
      <c r="N703" s="400">
        <v>3</v>
      </c>
      <c r="O703" s="400">
        <v>0</v>
      </c>
      <c r="P703" s="400">
        <v>0</v>
      </c>
      <c r="Q703" s="400">
        <v>0</v>
      </c>
      <c r="R703" s="401">
        <v>0</v>
      </c>
      <c r="S703" s="402">
        <v>0</v>
      </c>
      <c r="T703" s="401">
        <v>0</v>
      </c>
      <c r="U703" s="402">
        <v>0</v>
      </c>
      <c r="V703" s="403">
        <v>0</v>
      </c>
      <c r="W703" s="402">
        <v>0</v>
      </c>
      <c r="X703" s="404">
        <v>0</v>
      </c>
      <c r="Y703" s="404">
        <v>0</v>
      </c>
      <c r="Z703" s="404">
        <v>0</v>
      </c>
      <c r="AA703" s="404">
        <v>0</v>
      </c>
      <c r="AB703" s="404">
        <v>0</v>
      </c>
      <c r="AC703" s="404">
        <v>0</v>
      </c>
      <c r="AD703" s="404">
        <v>0</v>
      </c>
    </row>
    <row r="704" spans="1:30" x14ac:dyDescent="0.35">
      <c r="A704" s="396">
        <v>31</v>
      </c>
      <c r="B704" s="396" t="s">
        <v>83</v>
      </c>
      <c r="C704" s="396">
        <v>1</v>
      </c>
      <c r="D704" s="396" t="s">
        <v>10</v>
      </c>
      <c r="E704" s="396" t="s">
        <v>1636</v>
      </c>
      <c r="F704" s="396" t="s">
        <v>1637</v>
      </c>
      <c r="G704" s="396" t="s">
        <v>83</v>
      </c>
      <c r="H704" s="396" t="s">
        <v>10</v>
      </c>
      <c r="I704" s="399">
        <v>0</v>
      </c>
      <c r="J704" s="399">
        <v>3</v>
      </c>
      <c r="K704" s="400">
        <v>42</v>
      </c>
      <c r="L704" s="400">
        <v>16</v>
      </c>
      <c r="M704" s="400">
        <v>0</v>
      </c>
      <c r="N704" s="400">
        <v>61</v>
      </c>
      <c r="O704" s="400">
        <v>0</v>
      </c>
      <c r="P704" s="400">
        <v>2</v>
      </c>
      <c r="Q704" s="400">
        <v>2</v>
      </c>
      <c r="R704" s="401">
        <v>3.2786885245901599E-2</v>
      </c>
      <c r="S704" s="402">
        <v>10</v>
      </c>
      <c r="T704" s="401">
        <v>0.16393442622950799</v>
      </c>
      <c r="U704" s="402">
        <v>10</v>
      </c>
      <c r="V704" s="403">
        <v>0.16393442622950799</v>
      </c>
      <c r="W704" s="402">
        <v>7</v>
      </c>
      <c r="X704" s="404">
        <v>44.46</v>
      </c>
      <c r="Y704" s="404">
        <v>2425.67</v>
      </c>
      <c r="Z704" s="404">
        <v>2470.13</v>
      </c>
      <c r="AA704" s="404">
        <v>5300</v>
      </c>
      <c r="AB704" s="404">
        <v>87</v>
      </c>
      <c r="AC704" s="404">
        <v>2650</v>
      </c>
      <c r="AD704" s="404">
        <v>-2830</v>
      </c>
    </row>
    <row r="705" spans="1:30" x14ac:dyDescent="0.35">
      <c r="A705" s="396">
        <v>31</v>
      </c>
      <c r="B705" s="396" t="s">
        <v>83</v>
      </c>
      <c r="C705" s="396">
        <v>2</v>
      </c>
      <c r="D705" s="396" t="s">
        <v>11</v>
      </c>
      <c r="E705" s="396" t="s">
        <v>1638</v>
      </c>
      <c r="F705" s="396" t="s">
        <v>1639</v>
      </c>
      <c r="G705" s="396" t="s">
        <v>83</v>
      </c>
      <c r="H705" s="396" t="s">
        <v>11</v>
      </c>
      <c r="I705" s="399">
        <v>1</v>
      </c>
      <c r="J705" s="399">
        <v>6</v>
      </c>
      <c r="K705" s="400">
        <v>40</v>
      </c>
      <c r="L705" s="400">
        <v>18</v>
      </c>
      <c r="M705" s="400">
        <v>0</v>
      </c>
      <c r="N705" s="400">
        <v>65</v>
      </c>
      <c r="O705" s="400">
        <v>1</v>
      </c>
      <c r="P705" s="400">
        <v>4</v>
      </c>
      <c r="Q705" s="400">
        <v>5</v>
      </c>
      <c r="R705" s="401">
        <v>7.69230769230769E-2</v>
      </c>
      <c r="S705" s="402">
        <v>15</v>
      </c>
      <c r="T705" s="401">
        <v>0.230769230769231</v>
      </c>
      <c r="U705" s="402">
        <v>16</v>
      </c>
      <c r="V705" s="403">
        <v>0.246153846153846</v>
      </c>
      <c r="W705" s="402">
        <v>10</v>
      </c>
      <c r="X705" s="404">
        <v>3498.74</v>
      </c>
      <c r="Y705" s="404">
        <v>7926.06</v>
      </c>
      <c r="Z705" s="404">
        <v>11424.8</v>
      </c>
      <c r="AA705" s="404">
        <v>1049</v>
      </c>
      <c r="AB705" s="404">
        <v>16</v>
      </c>
      <c r="AC705" s="404">
        <v>210</v>
      </c>
      <c r="AD705" s="404">
        <v>10376</v>
      </c>
    </row>
    <row r="706" spans="1:30" x14ac:dyDescent="0.35">
      <c r="A706" s="396">
        <v>31</v>
      </c>
      <c r="B706" s="396" t="s">
        <v>83</v>
      </c>
      <c r="C706" s="396">
        <v>3</v>
      </c>
      <c r="D706" s="396" t="s">
        <v>12</v>
      </c>
      <c r="E706" s="396" t="s">
        <v>1640</v>
      </c>
      <c r="F706" s="396" t="s">
        <v>1641</v>
      </c>
      <c r="G706" s="396" t="s">
        <v>83</v>
      </c>
      <c r="H706" s="396" t="s">
        <v>12</v>
      </c>
      <c r="I706" s="399">
        <v>0</v>
      </c>
      <c r="J706" s="399">
        <v>1</v>
      </c>
      <c r="K706" s="400">
        <v>20</v>
      </c>
      <c r="L706" s="400">
        <v>1</v>
      </c>
      <c r="M706" s="400">
        <v>0</v>
      </c>
      <c r="N706" s="400">
        <v>22</v>
      </c>
      <c r="O706" s="400">
        <v>0</v>
      </c>
      <c r="P706" s="400">
        <v>1</v>
      </c>
      <c r="Q706" s="400">
        <v>1</v>
      </c>
      <c r="R706" s="401">
        <v>4.5454545454545497E-2</v>
      </c>
      <c r="S706" s="402">
        <v>2</v>
      </c>
      <c r="T706" s="401">
        <v>9.0909090909090898E-2</v>
      </c>
      <c r="U706" s="402">
        <v>2</v>
      </c>
      <c r="V706" s="403">
        <v>9.0909090909090898E-2</v>
      </c>
      <c r="W706" s="402">
        <v>2</v>
      </c>
      <c r="X706" s="404">
        <v>5203.63</v>
      </c>
      <c r="Y706" s="404">
        <v>6901</v>
      </c>
      <c r="Z706" s="404">
        <v>12104.63</v>
      </c>
      <c r="AA706" s="404">
        <v>0</v>
      </c>
      <c r="AB706" s="404">
        <v>0</v>
      </c>
      <c r="AC706" s="404">
        <v>0</v>
      </c>
      <c r="AD706" s="404">
        <v>12105</v>
      </c>
    </row>
    <row r="707" spans="1:30" x14ac:dyDescent="0.35">
      <c r="A707" s="396">
        <v>31</v>
      </c>
      <c r="B707" s="396" t="s">
        <v>83</v>
      </c>
      <c r="C707" s="396">
        <v>4</v>
      </c>
      <c r="D707" s="396" t="s">
        <v>554</v>
      </c>
      <c r="E707" s="396" t="s">
        <v>1642</v>
      </c>
      <c r="F707" s="396" t="s">
        <v>1643</v>
      </c>
      <c r="G707" s="396" t="s">
        <v>83</v>
      </c>
      <c r="H707" s="396" t="s">
        <v>554</v>
      </c>
      <c r="I707" s="399">
        <v>0</v>
      </c>
      <c r="J707" s="399">
        <v>0</v>
      </c>
      <c r="K707" s="400">
        <v>13</v>
      </c>
      <c r="L707" s="400">
        <v>3</v>
      </c>
      <c r="M707" s="400">
        <v>0</v>
      </c>
      <c r="N707" s="400">
        <v>16</v>
      </c>
      <c r="O707" s="400">
        <v>1</v>
      </c>
      <c r="P707" s="400">
        <v>0</v>
      </c>
      <c r="Q707" s="400">
        <v>1</v>
      </c>
      <c r="R707" s="401">
        <v>6.25E-2</v>
      </c>
      <c r="S707" s="402">
        <v>1</v>
      </c>
      <c r="T707" s="401">
        <v>6.25E-2</v>
      </c>
      <c r="U707" s="402">
        <v>1</v>
      </c>
      <c r="V707" s="403">
        <v>6.25E-2</v>
      </c>
      <c r="W707" s="402">
        <v>1</v>
      </c>
      <c r="X707" s="404">
        <v>655.22</v>
      </c>
      <c r="Y707" s="404">
        <v>2745.71</v>
      </c>
      <c r="Z707" s="404">
        <v>3400.93</v>
      </c>
      <c r="AA707" s="404">
        <v>599</v>
      </c>
      <c r="AB707" s="404">
        <v>37</v>
      </c>
      <c r="AC707" s="404">
        <v>599</v>
      </c>
      <c r="AD707" s="404">
        <v>2802</v>
      </c>
    </row>
    <row r="708" spans="1:30" x14ac:dyDescent="0.35">
      <c r="A708" s="396">
        <v>31</v>
      </c>
      <c r="B708" s="396" t="s">
        <v>83</v>
      </c>
      <c r="C708" s="396">
        <v>5</v>
      </c>
      <c r="D708" s="396" t="s">
        <v>13</v>
      </c>
      <c r="E708" s="396" t="s">
        <v>1644</v>
      </c>
      <c r="F708" s="396" t="s">
        <v>1645</v>
      </c>
      <c r="G708" s="396" t="s">
        <v>83</v>
      </c>
      <c r="H708" s="396" t="s">
        <v>13</v>
      </c>
      <c r="I708" s="399">
        <v>0</v>
      </c>
      <c r="J708" s="399">
        <v>5</v>
      </c>
      <c r="K708" s="400">
        <v>32</v>
      </c>
      <c r="L708" s="400">
        <v>14</v>
      </c>
      <c r="M708" s="400">
        <v>0</v>
      </c>
      <c r="N708" s="400">
        <v>51</v>
      </c>
      <c r="O708" s="400">
        <v>0</v>
      </c>
      <c r="P708" s="400">
        <v>5</v>
      </c>
      <c r="Q708" s="400">
        <v>5</v>
      </c>
      <c r="R708" s="401">
        <v>9.8039215686274495E-2</v>
      </c>
      <c r="S708" s="402">
        <v>9</v>
      </c>
      <c r="T708" s="401">
        <v>0.17647058823529399</v>
      </c>
      <c r="U708" s="402">
        <v>9</v>
      </c>
      <c r="V708" s="403">
        <v>0.17647058823529399</v>
      </c>
      <c r="W708" s="402">
        <v>6</v>
      </c>
      <c r="X708" s="404">
        <v>7933.72</v>
      </c>
      <c r="Y708" s="404">
        <v>8216.91</v>
      </c>
      <c r="Z708" s="404">
        <v>16150.63</v>
      </c>
      <c r="AA708" s="404">
        <v>0</v>
      </c>
      <c r="AB708" s="404">
        <v>0</v>
      </c>
      <c r="AC708" s="404">
        <v>0</v>
      </c>
      <c r="AD708" s="404">
        <v>16151</v>
      </c>
    </row>
    <row r="709" spans="1:30" x14ac:dyDescent="0.35">
      <c r="A709" s="396">
        <v>31</v>
      </c>
      <c r="B709" s="396" t="s">
        <v>83</v>
      </c>
      <c r="C709" s="396">
        <v>6</v>
      </c>
      <c r="D709" s="396" t="s">
        <v>628</v>
      </c>
      <c r="E709" s="396" t="s">
        <v>1646</v>
      </c>
      <c r="F709" s="396" t="s">
        <v>1647</v>
      </c>
      <c r="G709" s="396" t="s">
        <v>83</v>
      </c>
      <c r="H709" s="396" t="s">
        <v>628</v>
      </c>
      <c r="I709" s="399">
        <v>0</v>
      </c>
      <c r="J709" s="399">
        <v>0</v>
      </c>
      <c r="K709" s="400">
        <v>1</v>
      </c>
      <c r="L709" s="400">
        <v>2</v>
      </c>
      <c r="M709" s="400">
        <v>0</v>
      </c>
      <c r="N709" s="400">
        <v>3</v>
      </c>
      <c r="O709" s="400">
        <v>3</v>
      </c>
      <c r="P709" s="400">
        <v>1</v>
      </c>
      <c r="Q709" s="400">
        <v>4</v>
      </c>
      <c r="R709" s="401">
        <v>1.3333333333333299</v>
      </c>
      <c r="S709" s="402">
        <v>4</v>
      </c>
      <c r="T709" s="401">
        <v>1.3333333333333299</v>
      </c>
      <c r="U709" s="402">
        <v>3</v>
      </c>
      <c r="V709" s="403">
        <v>1</v>
      </c>
      <c r="W709" s="402">
        <v>2</v>
      </c>
      <c r="X709" s="404">
        <v>2288.5</v>
      </c>
      <c r="Y709" s="404">
        <v>10939.08</v>
      </c>
      <c r="Z709" s="404">
        <v>13227.58</v>
      </c>
      <c r="AA709" s="404">
        <v>0</v>
      </c>
      <c r="AB709" s="404">
        <v>0</v>
      </c>
      <c r="AC709" s="404">
        <v>0</v>
      </c>
      <c r="AD709" s="404">
        <v>13228</v>
      </c>
    </row>
    <row r="710" spans="1:30" x14ac:dyDescent="0.35">
      <c r="A710" s="396">
        <v>31</v>
      </c>
      <c r="B710" s="396" t="s">
        <v>83</v>
      </c>
      <c r="C710" s="396">
        <v>7</v>
      </c>
      <c r="D710" s="396" t="s">
        <v>160</v>
      </c>
      <c r="E710" s="396" t="s">
        <v>1648</v>
      </c>
      <c r="F710" s="396" t="s">
        <v>1649</v>
      </c>
      <c r="G710" s="396" t="s">
        <v>83</v>
      </c>
      <c r="H710" s="396" t="s">
        <v>160</v>
      </c>
      <c r="I710" s="399">
        <v>0</v>
      </c>
      <c r="J710" s="399">
        <v>1</v>
      </c>
      <c r="K710" s="400">
        <v>61</v>
      </c>
      <c r="L710" s="400">
        <v>20</v>
      </c>
      <c r="M710" s="400">
        <v>4</v>
      </c>
      <c r="N710" s="400">
        <v>86</v>
      </c>
      <c r="O710" s="400">
        <v>7</v>
      </c>
      <c r="P710" s="400">
        <v>1</v>
      </c>
      <c r="Q710" s="400">
        <v>8</v>
      </c>
      <c r="R710" s="401">
        <v>9.3023255813953501E-2</v>
      </c>
      <c r="S710" s="402">
        <v>31</v>
      </c>
      <c r="T710" s="401">
        <v>0.36046511627907002</v>
      </c>
      <c r="U710" s="402">
        <v>31</v>
      </c>
      <c r="V710" s="403">
        <v>0.36046511627907002</v>
      </c>
      <c r="W710" s="402">
        <v>26</v>
      </c>
      <c r="X710" s="404">
        <v>15832.59</v>
      </c>
      <c r="Y710" s="404">
        <v>14503.46</v>
      </c>
      <c r="Z710" s="404">
        <v>30336.05</v>
      </c>
      <c r="AA710" s="404">
        <v>0</v>
      </c>
      <c r="AB710" s="404">
        <v>0</v>
      </c>
      <c r="AC710" s="404">
        <v>0</v>
      </c>
      <c r="AD710" s="404">
        <v>30336</v>
      </c>
    </row>
    <row r="711" spans="1:30" x14ac:dyDescent="0.35">
      <c r="A711" s="396">
        <v>31</v>
      </c>
      <c r="B711" s="396" t="s">
        <v>83</v>
      </c>
      <c r="C711" s="396">
        <v>8</v>
      </c>
      <c r="D711" s="396" t="s">
        <v>562</v>
      </c>
      <c r="E711" s="396" t="s">
        <v>1650</v>
      </c>
      <c r="F711" s="396" t="s">
        <v>1651</v>
      </c>
      <c r="G711" s="396" t="s">
        <v>83</v>
      </c>
      <c r="H711" s="396" t="s">
        <v>562</v>
      </c>
      <c r="I711" s="399">
        <v>0</v>
      </c>
      <c r="J711" s="399">
        <v>0</v>
      </c>
      <c r="K711" s="400">
        <v>3</v>
      </c>
      <c r="L711" s="400">
        <v>0</v>
      </c>
      <c r="M711" s="400">
        <v>0</v>
      </c>
      <c r="N711" s="400">
        <v>3</v>
      </c>
      <c r="O711" s="400">
        <v>0</v>
      </c>
      <c r="P711" s="400">
        <v>0</v>
      </c>
      <c r="Q711" s="400">
        <v>0</v>
      </c>
      <c r="R711" s="401">
        <v>0</v>
      </c>
      <c r="S711" s="402">
        <v>0</v>
      </c>
      <c r="T711" s="401">
        <v>0</v>
      </c>
      <c r="U711" s="402">
        <v>0</v>
      </c>
      <c r="V711" s="403">
        <v>0</v>
      </c>
      <c r="W711" s="402">
        <v>0</v>
      </c>
      <c r="X711" s="404">
        <v>0</v>
      </c>
      <c r="Y711" s="404">
        <v>0</v>
      </c>
      <c r="Z711" s="404">
        <v>0</v>
      </c>
      <c r="AA711" s="404">
        <v>0</v>
      </c>
      <c r="AB711" s="404">
        <v>0</v>
      </c>
      <c r="AC711" s="404">
        <v>0</v>
      </c>
      <c r="AD711" s="404">
        <v>0</v>
      </c>
    </row>
    <row r="712" spans="1:30" x14ac:dyDescent="0.35">
      <c r="A712" s="396">
        <v>31</v>
      </c>
      <c r="B712" s="396" t="s">
        <v>83</v>
      </c>
      <c r="C712" s="396">
        <v>9</v>
      </c>
      <c r="D712" s="396" t="s">
        <v>202</v>
      </c>
      <c r="E712" s="396" t="s">
        <v>1652</v>
      </c>
      <c r="F712" s="396" t="s">
        <v>1653</v>
      </c>
      <c r="G712" s="396" t="s">
        <v>83</v>
      </c>
      <c r="H712" s="396" t="s">
        <v>202</v>
      </c>
      <c r="I712" s="399">
        <v>0</v>
      </c>
      <c r="J712" s="399">
        <v>0</v>
      </c>
      <c r="K712" s="400">
        <v>50</v>
      </c>
      <c r="L712" s="400">
        <v>2</v>
      </c>
      <c r="M712" s="400">
        <v>0</v>
      </c>
      <c r="N712" s="400">
        <v>52</v>
      </c>
      <c r="O712" s="400">
        <v>6</v>
      </c>
      <c r="P712" s="400">
        <v>0</v>
      </c>
      <c r="Q712" s="400">
        <v>6</v>
      </c>
      <c r="R712" s="401">
        <v>0.115384615384615</v>
      </c>
      <c r="S712" s="402">
        <v>13</v>
      </c>
      <c r="T712" s="401">
        <v>0.25</v>
      </c>
      <c r="U712" s="402">
        <v>13</v>
      </c>
      <c r="V712" s="403">
        <v>0.25</v>
      </c>
      <c r="W712" s="402">
        <v>13</v>
      </c>
      <c r="X712" s="404">
        <v>8135.64</v>
      </c>
      <c r="Y712" s="404">
        <v>10882.23</v>
      </c>
      <c r="Z712" s="404">
        <v>19017.87</v>
      </c>
      <c r="AA712" s="404">
        <v>0</v>
      </c>
      <c r="AB712" s="404">
        <v>0</v>
      </c>
      <c r="AC712" s="404">
        <v>0</v>
      </c>
      <c r="AD712" s="404">
        <v>19018</v>
      </c>
    </row>
    <row r="713" spans="1:30" x14ac:dyDescent="0.35">
      <c r="A713" s="396">
        <v>31</v>
      </c>
      <c r="B713" s="396" t="s">
        <v>83</v>
      </c>
      <c r="C713" s="396">
        <v>10</v>
      </c>
      <c r="D713" s="396" t="s">
        <v>506</v>
      </c>
      <c r="E713" s="396" t="s">
        <v>1654</v>
      </c>
      <c r="F713" s="396" t="s">
        <v>1655</v>
      </c>
      <c r="G713" s="396" t="s">
        <v>83</v>
      </c>
      <c r="H713" s="396" t="s">
        <v>506</v>
      </c>
      <c r="I713" s="399">
        <v>0</v>
      </c>
      <c r="J713" s="399">
        <v>0</v>
      </c>
      <c r="K713" s="400">
        <v>0</v>
      </c>
      <c r="L713" s="400">
        <v>0</v>
      </c>
      <c r="M713" s="400">
        <v>0</v>
      </c>
      <c r="N713" s="400">
        <v>0</v>
      </c>
      <c r="O713" s="400">
        <v>0</v>
      </c>
      <c r="P713" s="400">
        <v>0</v>
      </c>
      <c r="Q713" s="400">
        <v>0</v>
      </c>
      <c r="R713" s="401">
        <v>0</v>
      </c>
      <c r="S713" s="402">
        <v>0</v>
      </c>
      <c r="T713" s="401">
        <v>0</v>
      </c>
      <c r="U713" s="402">
        <v>0</v>
      </c>
      <c r="V713" s="403">
        <v>0</v>
      </c>
      <c r="W713" s="402">
        <v>0</v>
      </c>
      <c r="X713" s="404">
        <v>0</v>
      </c>
      <c r="Y713" s="404">
        <v>0</v>
      </c>
      <c r="Z713" s="404">
        <v>0</v>
      </c>
      <c r="AA713" s="404">
        <v>10</v>
      </c>
      <c r="AB713" s="404">
        <v>0</v>
      </c>
      <c r="AC713" s="404">
        <v>0</v>
      </c>
      <c r="AD713" s="404">
        <v>-10</v>
      </c>
    </row>
    <row r="714" spans="1:30" x14ac:dyDescent="0.35">
      <c r="A714" s="396">
        <v>31</v>
      </c>
      <c r="B714" s="396" t="s">
        <v>83</v>
      </c>
      <c r="C714" s="396">
        <v>11</v>
      </c>
      <c r="D714" s="396" t="s">
        <v>153</v>
      </c>
      <c r="E714" s="396" t="s">
        <v>1656</v>
      </c>
      <c r="F714" s="396" t="s">
        <v>1657</v>
      </c>
      <c r="G714" s="396" t="s">
        <v>83</v>
      </c>
      <c r="H714" s="396" t="s">
        <v>153</v>
      </c>
      <c r="I714" s="399">
        <v>234</v>
      </c>
      <c r="J714" s="399">
        <v>157</v>
      </c>
      <c r="K714" s="400">
        <v>43</v>
      </c>
      <c r="L714" s="400">
        <v>47</v>
      </c>
      <c r="M714" s="400">
        <v>0</v>
      </c>
      <c r="N714" s="400">
        <v>481</v>
      </c>
      <c r="O714" s="400">
        <v>73</v>
      </c>
      <c r="P714" s="400">
        <v>27</v>
      </c>
      <c r="Q714" s="400">
        <v>100</v>
      </c>
      <c r="R714" s="401">
        <v>0.207900207900208</v>
      </c>
      <c r="S714" s="402">
        <v>144</v>
      </c>
      <c r="T714" s="401">
        <v>0.299376299376299</v>
      </c>
      <c r="U714" s="402">
        <v>146</v>
      </c>
      <c r="V714" s="403">
        <v>0.303534303534304</v>
      </c>
      <c r="W714" s="402">
        <v>114</v>
      </c>
      <c r="X714" s="404">
        <v>166292.93</v>
      </c>
      <c r="Y714" s="404">
        <v>239071.95</v>
      </c>
      <c r="Z714" s="404">
        <v>405364.88</v>
      </c>
      <c r="AA714" s="404">
        <v>1299</v>
      </c>
      <c r="AB714" s="404">
        <v>3</v>
      </c>
      <c r="AC714" s="404">
        <v>13</v>
      </c>
      <c r="AD714" s="404">
        <v>404066</v>
      </c>
    </row>
    <row r="715" spans="1:30" x14ac:dyDescent="0.35">
      <c r="A715" s="396">
        <v>31</v>
      </c>
      <c r="B715" s="396" t="s">
        <v>83</v>
      </c>
      <c r="C715" s="396">
        <v>12</v>
      </c>
      <c r="D715" s="396" t="s">
        <v>144</v>
      </c>
      <c r="E715" s="396" t="s">
        <v>1658</v>
      </c>
      <c r="F715" s="396" t="s">
        <v>1659</v>
      </c>
      <c r="G715" s="396" t="s">
        <v>83</v>
      </c>
      <c r="H715" s="396" t="s">
        <v>144</v>
      </c>
      <c r="I715" s="399">
        <v>65</v>
      </c>
      <c r="J715" s="399">
        <v>8</v>
      </c>
      <c r="K715" s="400">
        <v>0</v>
      </c>
      <c r="L715" s="400">
        <v>5</v>
      </c>
      <c r="M715" s="400">
        <v>11</v>
      </c>
      <c r="N715" s="400">
        <v>89</v>
      </c>
      <c r="O715" s="400">
        <v>21</v>
      </c>
      <c r="P715" s="400">
        <v>16</v>
      </c>
      <c r="Q715" s="400">
        <v>37</v>
      </c>
      <c r="R715" s="401">
        <v>0.41573033707865198</v>
      </c>
      <c r="S715" s="402">
        <v>50</v>
      </c>
      <c r="T715" s="401">
        <v>0.56179775280898903</v>
      </c>
      <c r="U715" s="402">
        <v>51</v>
      </c>
      <c r="V715" s="403">
        <v>0.57303370786516905</v>
      </c>
      <c r="W715" s="402">
        <v>45</v>
      </c>
      <c r="X715" s="404">
        <v>79371.7</v>
      </c>
      <c r="Y715" s="404">
        <v>64187.03</v>
      </c>
      <c r="Z715" s="404">
        <v>143558.73000000001</v>
      </c>
      <c r="AA715" s="404">
        <v>0</v>
      </c>
      <c r="AB715" s="404">
        <v>0</v>
      </c>
      <c r="AC715" s="404">
        <v>0</v>
      </c>
      <c r="AD715" s="404">
        <v>143559</v>
      </c>
    </row>
    <row r="716" spans="1:30" x14ac:dyDescent="0.35">
      <c r="A716" s="396">
        <v>31</v>
      </c>
      <c r="B716" s="396" t="s">
        <v>83</v>
      </c>
      <c r="C716" s="396">
        <v>13</v>
      </c>
      <c r="D716" s="396" t="s">
        <v>414</v>
      </c>
      <c r="E716" s="396" t="s">
        <v>1660</v>
      </c>
      <c r="F716" s="396" t="s">
        <v>1661</v>
      </c>
      <c r="G716" s="396" t="s">
        <v>83</v>
      </c>
      <c r="H716" s="396" t="s">
        <v>414</v>
      </c>
      <c r="I716" s="399">
        <v>1</v>
      </c>
      <c r="J716" s="399">
        <v>9</v>
      </c>
      <c r="K716" s="400">
        <v>2</v>
      </c>
      <c r="L716" s="400">
        <v>32</v>
      </c>
      <c r="M716" s="400">
        <v>31</v>
      </c>
      <c r="N716" s="400">
        <v>75</v>
      </c>
      <c r="O716" s="400">
        <v>5</v>
      </c>
      <c r="P716" s="400">
        <v>3</v>
      </c>
      <c r="Q716" s="400">
        <v>8</v>
      </c>
      <c r="R716" s="401">
        <v>0.10666666666666701</v>
      </c>
      <c r="S716" s="402">
        <v>35</v>
      </c>
      <c r="T716" s="401">
        <v>0.46666666666666701</v>
      </c>
      <c r="U716" s="402">
        <v>34</v>
      </c>
      <c r="V716" s="403">
        <v>0.45333333333333298</v>
      </c>
      <c r="W716" s="402">
        <v>27</v>
      </c>
      <c r="X716" s="404">
        <v>18229.919999999998</v>
      </c>
      <c r="Y716" s="404">
        <v>40104.5</v>
      </c>
      <c r="Z716" s="404">
        <v>58334.42</v>
      </c>
      <c r="AA716" s="404">
        <v>0</v>
      </c>
      <c r="AB716" s="404">
        <v>0</v>
      </c>
      <c r="AC716" s="404">
        <v>0</v>
      </c>
      <c r="AD716" s="404">
        <v>58334</v>
      </c>
    </row>
    <row r="717" spans="1:30" x14ac:dyDescent="0.35">
      <c r="A717" s="396">
        <v>31</v>
      </c>
      <c r="B717" s="396" t="s">
        <v>83</v>
      </c>
      <c r="C717" s="396">
        <v>14</v>
      </c>
      <c r="D717" s="396" t="s">
        <v>427</v>
      </c>
      <c r="E717" s="396" t="s">
        <v>1662</v>
      </c>
      <c r="F717" s="396" t="s">
        <v>1663</v>
      </c>
      <c r="G717" s="396" t="s">
        <v>83</v>
      </c>
      <c r="H717" s="396" t="s">
        <v>427</v>
      </c>
      <c r="I717" s="399">
        <v>0</v>
      </c>
      <c r="J717" s="399">
        <v>0</v>
      </c>
      <c r="K717" s="400">
        <v>85</v>
      </c>
      <c r="L717" s="400">
        <v>2</v>
      </c>
      <c r="M717" s="400">
        <v>1</v>
      </c>
      <c r="N717" s="400">
        <v>88</v>
      </c>
      <c r="O717" s="400">
        <v>5</v>
      </c>
      <c r="P717" s="400">
        <v>12</v>
      </c>
      <c r="Q717" s="400">
        <v>17</v>
      </c>
      <c r="R717" s="401">
        <v>0.19318181818181801</v>
      </c>
      <c r="S717" s="402">
        <v>45</v>
      </c>
      <c r="T717" s="401">
        <v>0.51136363636363602</v>
      </c>
      <c r="U717" s="402">
        <v>44</v>
      </c>
      <c r="V717" s="403">
        <v>0.5</v>
      </c>
      <c r="W717" s="402">
        <v>38</v>
      </c>
      <c r="X717" s="404">
        <v>9848.0400000000009</v>
      </c>
      <c r="Y717" s="404">
        <v>28395.65</v>
      </c>
      <c r="Z717" s="404">
        <v>38243.69</v>
      </c>
      <c r="AA717" s="404">
        <v>0</v>
      </c>
      <c r="AB717" s="404">
        <v>0</v>
      </c>
      <c r="AC717" s="404">
        <v>0</v>
      </c>
      <c r="AD717" s="404">
        <v>38244</v>
      </c>
    </row>
    <row r="718" spans="1:30" x14ac:dyDescent="0.35">
      <c r="A718" s="396">
        <v>31</v>
      </c>
      <c r="B718" s="396" t="s">
        <v>83</v>
      </c>
      <c r="C718" s="396">
        <v>15</v>
      </c>
      <c r="D718" s="396" t="s">
        <v>580</v>
      </c>
      <c r="E718" s="396" t="s">
        <v>1664</v>
      </c>
      <c r="F718" s="396" t="s">
        <v>1665</v>
      </c>
      <c r="G718" s="396" t="s">
        <v>83</v>
      </c>
      <c r="H718" s="396" t="s">
        <v>580</v>
      </c>
      <c r="I718" s="399">
        <v>5</v>
      </c>
      <c r="J718" s="399">
        <v>0</v>
      </c>
      <c r="K718" s="400">
        <v>0</v>
      </c>
      <c r="L718" s="400">
        <v>0</v>
      </c>
      <c r="M718" s="400">
        <v>0</v>
      </c>
      <c r="N718" s="400">
        <v>5</v>
      </c>
      <c r="O718" s="400">
        <v>0</v>
      </c>
      <c r="P718" s="400">
        <v>3</v>
      </c>
      <c r="Q718" s="400">
        <v>3</v>
      </c>
      <c r="R718" s="401">
        <v>0.6</v>
      </c>
      <c r="S718" s="402">
        <v>5</v>
      </c>
      <c r="T718" s="401">
        <v>1</v>
      </c>
      <c r="U718" s="402">
        <v>5</v>
      </c>
      <c r="V718" s="403">
        <v>1</v>
      </c>
      <c r="W718" s="402">
        <v>4</v>
      </c>
      <c r="X718" s="404">
        <v>-2379.8200000000002</v>
      </c>
      <c r="Y718" s="404">
        <v>1937.98</v>
      </c>
      <c r="Z718" s="404">
        <v>-441.84</v>
      </c>
      <c r="AA718" s="404">
        <v>0</v>
      </c>
      <c r="AB718" s="404">
        <v>0</v>
      </c>
      <c r="AC718" s="404">
        <v>0</v>
      </c>
      <c r="AD718" s="404">
        <v>-442</v>
      </c>
    </row>
    <row r="719" spans="1:30" x14ac:dyDescent="0.35">
      <c r="A719" s="396">
        <v>31</v>
      </c>
      <c r="B719" s="396" t="s">
        <v>83</v>
      </c>
      <c r="C719" s="396">
        <v>16</v>
      </c>
      <c r="D719" s="396" t="s">
        <v>171</v>
      </c>
      <c r="E719" s="396" t="s">
        <v>1666</v>
      </c>
      <c r="F719" s="396" t="s">
        <v>1667</v>
      </c>
      <c r="G719" s="396" t="s">
        <v>83</v>
      </c>
      <c r="H719" s="396" t="s">
        <v>171</v>
      </c>
      <c r="I719" s="399">
        <v>0</v>
      </c>
      <c r="J719" s="399">
        <v>2</v>
      </c>
      <c r="K719" s="400">
        <v>43</v>
      </c>
      <c r="L719" s="400">
        <v>7</v>
      </c>
      <c r="M719" s="400">
        <v>0</v>
      </c>
      <c r="N719" s="400">
        <v>52</v>
      </c>
      <c r="O719" s="400">
        <v>3</v>
      </c>
      <c r="P719" s="400">
        <v>1</v>
      </c>
      <c r="Q719" s="400">
        <v>4</v>
      </c>
      <c r="R719" s="401">
        <v>7.69230769230769E-2</v>
      </c>
      <c r="S719" s="402">
        <v>7</v>
      </c>
      <c r="T719" s="401">
        <v>0.134615384615385</v>
      </c>
      <c r="U719" s="402">
        <v>7</v>
      </c>
      <c r="V719" s="403">
        <v>0.134615384615385</v>
      </c>
      <c r="W719" s="402">
        <v>6</v>
      </c>
      <c r="X719" s="404">
        <v>12128.32</v>
      </c>
      <c r="Y719" s="404">
        <v>4597.5600000000004</v>
      </c>
      <c r="Z719" s="404">
        <v>16725.88</v>
      </c>
      <c r="AA719" s="404">
        <v>2000</v>
      </c>
      <c r="AB719" s="404">
        <v>38</v>
      </c>
      <c r="AC719" s="404">
        <v>500</v>
      </c>
      <c r="AD719" s="404">
        <v>14726</v>
      </c>
    </row>
    <row r="720" spans="1:30" x14ac:dyDescent="0.35">
      <c r="A720" s="396">
        <v>31</v>
      </c>
      <c r="B720" s="396" t="s">
        <v>83</v>
      </c>
      <c r="C720" s="396">
        <v>17</v>
      </c>
      <c r="D720" s="396" t="s">
        <v>518</v>
      </c>
      <c r="E720" s="396" t="s">
        <v>1668</v>
      </c>
      <c r="F720" s="396" t="s">
        <v>1669</v>
      </c>
      <c r="G720" s="396" t="s">
        <v>83</v>
      </c>
      <c r="H720" s="396" t="s">
        <v>518</v>
      </c>
      <c r="I720" s="399">
        <v>0</v>
      </c>
      <c r="J720" s="399">
        <v>0</v>
      </c>
      <c r="K720" s="400">
        <v>0</v>
      </c>
      <c r="L720" s="400">
        <v>33</v>
      </c>
      <c r="M720" s="400">
        <v>0</v>
      </c>
      <c r="N720" s="400">
        <v>33</v>
      </c>
      <c r="O720" s="400">
        <v>0</v>
      </c>
      <c r="P720" s="400">
        <v>0</v>
      </c>
      <c r="Q720" s="400">
        <v>0</v>
      </c>
      <c r="R720" s="401">
        <v>0</v>
      </c>
      <c r="S720" s="402">
        <v>4</v>
      </c>
      <c r="T720" s="401">
        <v>0.12121212121212099</v>
      </c>
      <c r="U720" s="402">
        <v>4</v>
      </c>
      <c r="V720" s="403">
        <v>0.12121212121212099</v>
      </c>
      <c r="W720" s="402">
        <v>4</v>
      </c>
      <c r="X720" s="404">
        <v>0</v>
      </c>
      <c r="Y720" s="404">
        <v>0</v>
      </c>
      <c r="Z720" s="404">
        <v>0</v>
      </c>
      <c r="AA720" s="404">
        <v>0</v>
      </c>
      <c r="AB720" s="404">
        <v>0</v>
      </c>
      <c r="AC720" s="404">
        <v>0</v>
      </c>
      <c r="AD720" s="404">
        <v>0</v>
      </c>
    </row>
    <row r="721" spans="1:30" x14ac:dyDescent="0.35">
      <c r="A721" s="396">
        <v>31</v>
      </c>
      <c r="B721" s="396" t="s">
        <v>83</v>
      </c>
      <c r="C721" s="396">
        <v>18</v>
      </c>
      <c r="D721" s="396" t="s">
        <v>261</v>
      </c>
      <c r="E721" s="396" t="s">
        <v>1670</v>
      </c>
      <c r="F721" s="396" t="s">
        <v>1671</v>
      </c>
      <c r="G721" s="396" t="s">
        <v>83</v>
      </c>
      <c r="H721" s="396" t="s">
        <v>261</v>
      </c>
      <c r="I721" s="399">
        <v>4</v>
      </c>
      <c r="J721" s="399">
        <v>151</v>
      </c>
      <c r="K721" s="400">
        <v>0</v>
      </c>
      <c r="L721" s="400">
        <v>59</v>
      </c>
      <c r="M721" s="400">
        <v>0</v>
      </c>
      <c r="N721" s="400">
        <v>214</v>
      </c>
      <c r="O721" s="400">
        <v>12</v>
      </c>
      <c r="P721" s="400">
        <v>4</v>
      </c>
      <c r="Q721" s="400">
        <v>16</v>
      </c>
      <c r="R721" s="401">
        <v>7.4766355140186896E-2</v>
      </c>
      <c r="S721" s="402">
        <v>23</v>
      </c>
      <c r="T721" s="401">
        <v>0.10747663551401899</v>
      </c>
      <c r="U721" s="402">
        <v>24</v>
      </c>
      <c r="V721" s="403">
        <v>0.11214953271028</v>
      </c>
      <c r="W721" s="402">
        <v>19</v>
      </c>
      <c r="X721" s="404">
        <v>29749.200000000001</v>
      </c>
      <c r="Y721" s="404">
        <v>35267.97</v>
      </c>
      <c r="Z721" s="404">
        <v>65017.17</v>
      </c>
      <c r="AA721" s="404">
        <v>0</v>
      </c>
      <c r="AB721" s="404">
        <v>0</v>
      </c>
      <c r="AC721" s="404">
        <v>0</v>
      </c>
      <c r="AD721" s="404">
        <v>65017</v>
      </c>
    </row>
    <row r="722" spans="1:30" x14ac:dyDescent="0.35">
      <c r="A722" s="396">
        <v>31</v>
      </c>
      <c r="B722" s="396" t="s">
        <v>83</v>
      </c>
      <c r="C722" s="396">
        <v>19</v>
      </c>
      <c r="D722" s="396" t="s">
        <v>147</v>
      </c>
      <c r="E722" s="396" t="s">
        <v>1672</v>
      </c>
      <c r="F722" s="396" t="s">
        <v>1673</v>
      </c>
      <c r="G722" s="396" t="s">
        <v>83</v>
      </c>
      <c r="H722" s="396" t="s">
        <v>147</v>
      </c>
      <c r="I722" s="399">
        <v>0</v>
      </c>
      <c r="J722" s="399">
        <v>0</v>
      </c>
      <c r="K722" s="400">
        <v>35</v>
      </c>
      <c r="L722" s="400">
        <v>6</v>
      </c>
      <c r="M722" s="400">
        <v>1</v>
      </c>
      <c r="N722" s="400">
        <v>42</v>
      </c>
      <c r="O722" s="400">
        <v>5</v>
      </c>
      <c r="P722" s="400">
        <v>1</v>
      </c>
      <c r="Q722" s="400">
        <v>6</v>
      </c>
      <c r="R722" s="401">
        <v>0.14285714285714299</v>
      </c>
      <c r="S722" s="402">
        <v>10</v>
      </c>
      <c r="T722" s="401">
        <v>0.238095238095238</v>
      </c>
      <c r="U722" s="402">
        <v>11</v>
      </c>
      <c r="V722" s="403">
        <v>0.26190476190476197</v>
      </c>
      <c r="W722" s="402">
        <v>7</v>
      </c>
      <c r="X722" s="404">
        <v>10084.26</v>
      </c>
      <c r="Y722" s="404">
        <v>15328.73</v>
      </c>
      <c r="Z722" s="404">
        <v>25412.99</v>
      </c>
      <c r="AA722" s="404">
        <v>0</v>
      </c>
      <c r="AB722" s="404">
        <v>0</v>
      </c>
      <c r="AC722" s="404">
        <v>0</v>
      </c>
      <c r="AD722" s="404">
        <v>25413</v>
      </c>
    </row>
    <row r="723" spans="1:30" x14ac:dyDescent="0.35">
      <c r="A723" s="396">
        <v>31</v>
      </c>
      <c r="B723" s="396" t="s">
        <v>83</v>
      </c>
      <c r="C723" s="396">
        <v>20</v>
      </c>
      <c r="D723" s="396" t="s">
        <v>328</v>
      </c>
      <c r="E723" s="396" t="s">
        <v>1674</v>
      </c>
      <c r="F723" s="396" t="s">
        <v>1675</v>
      </c>
      <c r="G723" s="396" t="s">
        <v>83</v>
      </c>
      <c r="H723" s="396" t="s">
        <v>328</v>
      </c>
      <c r="I723" s="399">
        <v>0</v>
      </c>
      <c r="J723" s="399">
        <v>0</v>
      </c>
      <c r="K723" s="400">
        <v>1</v>
      </c>
      <c r="L723" s="400">
        <v>5</v>
      </c>
      <c r="M723" s="400">
        <v>0</v>
      </c>
      <c r="N723" s="400">
        <v>6</v>
      </c>
      <c r="O723" s="400">
        <v>0</v>
      </c>
      <c r="P723" s="400">
        <v>0</v>
      </c>
      <c r="Q723" s="400">
        <v>0</v>
      </c>
      <c r="R723" s="401">
        <v>0</v>
      </c>
      <c r="S723" s="402">
        <v>0</v>
      </c>
      <c r="T723" s="401">
        <v>0</v>
      </c>
      <c r="U723" s="402">
        <v>0</v>
      </c>
      <c r="V723" s="403">
        <v>0</v>
      </c>
      <c r="W723" s="402">
        <v>0</v>
      </c>
      <c r="X723" s="404">
        <v>0</v>
      </c>
      <c r="Y723" s="404">
        <v>0</v>
      </c>
      <c r="Z723" s="404">
        <v>0</v>
      </c>
      <c r="AA723" s="404">
        <v>0</v>
      </c>
      <c r="AB723" s="404">
        <v>0</v>
      </c>
      <c r="AC723" s="404">
        <v>0</v>
      </c>
      <c r="AD723" s="404">
        <v>0</v>
      </c>
    </row>
    <row r="724" spans="1:30" x14ac:dyDescent="0.35">
      <c r="A724" s="396">
        <v>31</v>
      </c>
      <c r="B724" s="396" t="s">
        <v>83</v>
      </c>
      <c r="C724" s="396">
        <v>21</v>
      </c>
      <c r="D724" s="396" t="s">
        <v>168</v>
      </c>
      <c r="E724" s="396" t="s">
        <v>1676</v>
      </c>
      <c r="F724" s="396" t="s">
        <v>1677</v>
      </c>
      <c r="G724" s="396" t="s">
        <v>83</v>
      </c>
      <c r="H724" s="396" t="s">
        <v>168</v>
      </c>
      <c r="I724" s="399">
        <v>14</v>
      </c>
      <c r="J724" s="399">
        <v>5</v>
      </c>
      <c r="K724" s="400">
        <v>112</v>
      </c>
      <c r="L724" s="400">
        <v>56</v>
      </c>
      <c r="M724" s="400">
        <v>4</v>
      </c>
      <c r="N724" s="400">
        <v>191</v>
      </c>
      <c r="O724" s="400">
        <v>20</v>
      </c>
      <c r="P724" s="400">
        <v>6</v>
      </c>
      <c r="Q724" s="400">
        <v>26</v>
      </c>
      <c r="R724" s="401">
        <v>0.13612565445026201</v>
      </c>
      <c r="S724" s="402">
        <v>48</v>
      </c>
      <c r="T724" s="401">
        <v>0.25130890052355997</v>
      </c>
      <c r="U724" s="402">
        <v>45</v>
      </c>
      <c r="V724" s="403">
        <v>0.235602094240838</v>
      </c>
      <c r="W724" s="402">
        <v>44</v>
      </c>
      <c r="X724" s="404">
        <v>47385.81</v>
      </c>
      <c r="Y724" s="404">
        <v>68424.72</v>
      </c>
      <c r="Z724" s="404">
        <v>115810.53</v>
      </c>
      <c r="AA724" s="404">
        <v>0</v>
      </c>
      <c r="AB724" s="404">
        <v>0</v>
      </c>
      <c r="AC724" s="404">
        <v>0</v>
      </c>
      <c r="AD724" s="404">
        <v>115811</v>
      </c>
    </row>
    <row r="725" spans="1:30" x14ac:dyDescent="0.35">
      <c r="A725" s="396">
        <v>31</v>
      </c>
      <c r="B725" s="396" t="s">
        <v>83</v>
      </c>
      <c r="C725" s="396">
        <v>22</v>
      </c>
      <c r="D725" s="396" t="s">
        <v>527</v>
      </c>
      <c r="E725" s="396" t="s">
        <v>1678</v>
      </c>
      <c r="F725" s="396" t="s">
        <v>1679</v>
      </c>
      <c r="G725" s="396" t="s">
        <v>83</v>
      </c>
      <c r="H725" s="396" t="s">
        <v>527</v>
      </c>
      <c r="I725" s="399">
        <v>0</v>
      </c>
      <c r="J725" s="399">
        <v>0</v>
      </c>
      <c r="K725" s="400">
        <v>0</v>
      </c>
      <c r="L725" s="400">
        <v>0</v>
      </c>
      <c r="M725" s="400">
        <v>0</v>
      </c>
      <c r="N725" s="400">
        <v>0</v>
      </c>
      <c r="O725" s="400">
        <v>6</v>
      </c>
      <c r="P725" s="400">
        <v>13</v>
      </c>
      <c r="Q725" s="400">
        <v>19</v>
      </c>
      <c r="R725" s="401">
        <v>0</v>
      </c>
      <c r="S725" s="402">
        <v>18</v>
      </c>
      <c r="T725" s="401">
        <v>0</v>
      </c>
      <c r="U725" s="402">
        <v>18</v>
      </c>
      <c r="V725" s="403">
        <v>0</v>
      </c>
      <c r="W725" s="402">
        <v>16</v>
      </c>
      <c r="X725" s="404">
        <v>27880.79</v>
      </c>
      <c r="Y725" s="404">
        <v>22508.43</v>
      </c>
      <c r="Z725" s="404">
        <v>50389.22</v>
      </c>
      <c r="AA725" s="404">
        <v>0</v>
      </c>
      <c r="AB725" s="404">
        <v>0</v>
      </c>
      <c r="AC725" s="404">
        <v>0</v>
      </c>
      <c r="AD725" s="404">
        <v>50389</v>
      </c>
    </row>
    <row r="726" spans="1:30" x14ac:dyDescent="0.35">
      <c r="A726" s="396">
        <v>31</v>
      </c>
      <c r="B726" s="396" t="s">
        <v>83</v>
      </c>
      <c r="C726" s="396">
        <v>23</v>
      </c>
      <c r="D726" s="396" t="s">
        <v>600</v>
      </c>
      <c r="E726" s="396" t="s">
        <v>1680</v>
      </c>
      <c r="F726" s="396" t="s">
        <v>1681</v>
      </c>
      <c r="G726" s="396" t="s">
        <v>83</v>
      </c>
      <c r="H726" s="396" t="s">
        <v>600</v>
      </c>
      <c r="I726" s="399">
        <v>0</v>
      </c>
      <c r="J726" s="399">
        <v>0</v>
      </c>
      <c r="K726" s="400">
        <v>0</v>
      </c>
      <c r="L726" s="400">
        <v>0</v>
      </c>
      <c r="M726" s="400">
        <v>2203</v>
      </c>
      <c r="N726" s="400">
        <v>2203</v>
      </c>
      <c r="O726" s="400">
        <v>5</v>
      </c>
      <c r="P726" s="400">
        <v>2</v>
      </c>
      <c r="Q726" s="400">
        <v>7</v>
      </c>
      <c r="R726" s="401">
        <v>3.17748524738992E-3</v>
      </c>
      <c r="S726" s="402">
        <v>6</v>
      </c>
      <c r="T726" s="401">
        <v>2.7235587834770801E-3</v>
      </c>
      <c r="U726" s="402">
        <v>6</v>
      </c>
      <c r="V726" s="403">
        <v>2.7235587834770801E-3</v>
      </c>
      <c r="W726" s="402">
        <v>5</v>
      </c>
      <c r="X726" s="404">
        <v>17760.53</v>
      </c>
      <c r="Y726" s="404">
        <v>29147.09</v>
      </c>
      <c r="Z726" s="404">
        <v>46907.62</v>
      </c>
      <c r="AA726" s="404">
        <v>0</v>
      </c>
      <c r="AB726" s="404">
        <v>0</v>
      </c>
      <c r="AC726" s="404">
        <v>0</v>
      </c>
      <c r="AD726" s="404">
        <v>46908</v>
      </c>
    </row>
    <row r="727" spans="1:30" x14ac:dyDescent="0.35">
      <c r="A727" s="396">
        <v>31</v>
      </c>
      <c r="B727" s="396" t="s">
        <v>83</v>
      </c>
      <c r="C727" s="396">
        <v>24</v>
      </c>
      <c r="D727" s="396" t="s">
        <v>138</v>
      </c>
      <c r="E727" s="396" t="s">
        <v>1682</v>
      </c>
      <c r="F727" s="396" t="s">
        <v>1683</v>
      </c>
      <c r="G727" s="396" t="s">
        <v>83</v>
      </c>
      <c r="H727" s="396" t="s">
        <v>138</v>
      </c>
      <c r="I727" s="399">
        <v>1</v>
      </c>
      <c r="J727" s="399">
        <v>0</v>
      </c>
      <c r="K727" s="400">
        <v>0</v>
      </c>
      <c r="L727" s="400">
        <v>1</v>
      </c>
      <c r="M727" s="400">
        <v>130</v>
      </c>
      <c r="N727" s="400">
        <v>132</v>
      </c>
      <c r="O727" s="400">
        <v>31</v>
      </c>
      <c r="P727" s="400">
        <v>6</v>
      </c>
      <c r="Q727" s="400">
        <v>37</v>
      </c>
      <c r="R727" s="401">
        <v>0.28030303030303</v>
      </c>
      <c r="S727" s="402">
        <v>34</v>
      </c>
      <c r="T727" s="401">
        <v>0.25757575757575801</v>
      </c>
      <c r="U727" s="402">
        <v>34</v>
      </c>
      <c r="V727" s="403">
        <v>0.25757575757575801</v>
      </c>
      <c r="W727" s="402">
        <v>28</v>
      </c>
      <c r="X727" s="404">
        <v>73448.61</v>
      </c>
      <c r="Y727" s="404">
        <v>155689.59</v>
      </c>
      <c r="Z727" s="404">
        <v>229138.2</v>
      </c>
      <c r="AA727" s="404">
        <v>0</v>
      </c>
      <c r="AB727" s="404">
        <v>0</v>
      </c>
      <c r="AC727" s="404">
        <v>0</v>
      </c>
      <c r="AD727" s="404">
        <v>229138</v>
      </c>
    </row>
    <row r="728" spans="1:30" x14ac:dyDescent="0.35">
      <c r="A728" s="396">
        <v>31</v>
      </c>
      <c r="B728" s="396" t="s">
        <v>83</v>
      </c>
      <c r="C728" s="396">
        <v>25</v>
      </c>
      <c r="D728" s="396" t="s">
        <v>1684</v>
      </c>
      <c r="E728" s="396" t="s">
        <v>1685</v>
      </c>
      <c r="F728" s="396" t="s">
        <v>1686</v>
      </c>
      <c r="G728" s="396" t="s">
        <v>83</v>
      </c>
      <c r="H728" s="396" t="s">
        <v>1684</v>
      </c>
      <c r="I728" s="399">
        <v>0</v>
      </c>
      <c r="J728" s="399">
        <v>0</v>
      </c>
      <c r="K728" s="400">
        <v>0</v>
      </c>
      <c r="L728" s="400">
        <v>1</v>
      </c>
      <c r="M728" s="400">
        <v>0</v>
      </c>
      <c r="N728" s="400">
        <v>1</v>
      </c>
      <c r="O728" s="400">
        <v>1</v>
      </c>
      <c r="P728" s="400">
        <v>0</v>
      </c>
      <c r="Q728" s="400">
        <v>1</v>
      </c>
      <c r="R728" s="401">
        <v>1</v>
      </c>
      <c r="S728" s="402">
        <v>1</v>
      </c>
      <c r="T728" s="401">
        <v>1</v>
      </c>
      <c r="U728" s="402">
        <v>1</v>
      </c>
      <c r="V728" s="403">
        <v>1</v>
      </c>
      <c r="W728" s="402">
        <v>1</v>
      </c>
      <c r="X728" s="404">
        <v>1370.22</v>
      </c>
      <c r="Y728" s="404">
        <v>250</v>
      </c>
      <c r="Z728" s="404">
        <v>1620.22</v>
      </c>
      <c r="AA728" s="404">
        <v>0</v>
      </c>
      <c r="AB728" s="404">
        <v>0</v>
      </c>
      <c r="AC728" s="404">
        <v>0</v>
      </c>
      <c r="AD728" s="404">
        <v>1620</v>
      </c>
    </row>
    <row r="729" spans="1:30" x14ac:dyDescent="0.35">
      <c r="A729" s="396">
        <v>31</v>
      </c>
      <c r="B729" s="396" t="s">
        <v>83</v>
      </c>
      <c r="C729" s="396">
        <v>26</v>
      </c>
      <c r="D729" s="396" t="s">
        <v>1081</v>
      </c>
      <c r="E729" s="396" t="s">
        <v>1687</v>
      </c>
      <c r="F729" s="396" t="s">
        <v>1688</v>
      </c>
      <c r="G729" s="396" t="s">
        <v>83</v>
      </c>
      <c r="H729" s="396" t="s">
        <v>1081</v>
      </c>
      <c r="I729" s="399">
        <v>0</v>
      </c>
      <c r="J729" s="399">
        <v>1</v>
      </c>
      <c r="K729" s="400">
        <v>0</v>
      </c>
      <c r="L729" s="400">
        <v>1</v>
      </c>
      <c r="M729" s="400">
        <v>0</v>
      </c>
      <c r="N729" s="400">
        <v>2</v>
      </c>
      <c r="O729" s="400">
        <v>0</v>
      </c>
      <c r="P729" s="400">
        <v>0</v>
      </c>
      <c r="Q729" s="400">
        <v>0</v>
      </c>
      <c r="R729" s="401">
        <v>0</v>
      </c>
      <c r="S729" s="402">
        <v>0</v>
      </c>
      <c r="T729" s="401">
        <v>0</v>
      </c>
      <c r="U729" s="402">
        <v>0</v>
      </c>
      <c r="V729" s="403">
        <v>0</v>
      </c>
      <c r="W729" s="402">
        <v>0</v>
      </c>
      <c r="X729" s="404">
        <v>0</v>
      </c>
      <c r="Y729" s="404">
        <v>0</v>
      </c>
      <c r="Z729" s="404">
        <v>0</v>
      </c>
      <c r="AA729" s="404">
        <v>0</v>
      </c>
      <c r="AB729" s="404">
        <v>0</v>
      </c>
      <c r="AC729" s="404">
        <v>0</v>
      </c>
      <c r="AD729" s="404">
        <v>0</v>
      </c>
    </row>
    <row r="730" spans="1:30" x14ac:dyDescent="0.35">
      <c r="A730" s="396">
        <v>31</v>
      </c>
      <c r="B730" s="396" t="s">
        <v>83</v>
      </c>
      <c r="C730" s="396">
        <v>27</v>
      </c>
      <c r="D730" s="396" t="s">
        <v>25</v>
      </c>
      <c r="E730" s="396" t="s">
        <v>1689</v>
      </c>
      <c r="F730" s="396" t="s">
        <v>1690</v>
      </c>
      <c r="G730" s="396" t="s">
        <v>83</v>
      </c>
      <c r="H730" s="396" t="s">
        <v>25</v>
      </c>
      <c r="I730" s="399">
        <v>0</v>
      </c>
      <c r="J730" s="399">
        <v>0</v>
      </c>
      <c r="K730" s="400">
        <v>0</v>
      </c>
      <c r="L730" s="400">
        <v>0</v>
      </c>
      <c r="M730" s="400">
        <v>0</v>
      </c>
      <c r="N730" s="400">
        <v>0</v>
      </c>
      <c r="O730" s="400">
        <v>0</v>
      </c>
      <c r="P730" s="400">
        <v>0</v>
      </c>
      <c r="Q730" s="400">
        <v>0</v>
      </c>
      <c r="R730" s="401">
        <v>0</v>
      </c>
      <c r="S730" s="402">
        <v>0</v>
      </c>
      <c r="T730" s="401">
        <v>0</v>
      </c>
      <c r="U730" s="402">
        <v>0</v>
      </c>
      <c r="V730" s="403">
        <v>0</v>
      </c>
      <c r="W730" s="402">
        <v>0</v>
      </c>
      <c r="X730" s="404">
        <v>0</v>
      </c>
      <c r="Y730" s="404">
        <v>0</v>
      </c>
      <c r="Z730" s="404">
        <v>0</v>
      </c>
      <c r="AA730" s="404">
        <v>2158</v>
      </c>
      <c r="AB730" s="404">
        <v>0</v>
      </c>
      <c r="AC730" s="404">
        <v>0</v>
      </c>
      <c r="AD730" s="404">
        <v>-2158</v>
      </c>
    </row>
    <row r="731" spans="1:30" x14ac:dyDescent="0.35">
      <c r="A731" s="396">
        <v>31</v>
      </c>
      <c r="B731" s="396" t="s">
        <v>83</v>
      </c>
      <c r="C731" s="396">
        <v>28</v>
      </c>
      <c r="D731" s="396" t="s">
        <v>532</v>
      </c>
      <c r="E731" s="396" t="s">
        <v>1691</v>
      </c>
      <c r="F731" s="396" t="s">
        <v>1692</v>
      </c>
      <c r="G731" s="396" t="s">
        <v>83</v>
      </c>
      <c r="H731" s="396" t="s">
        <v>532</v>
      </c>
      <c r="I731" s="399">
        <v>29</v>
      </c>
      <c r="J731" s="399">
        <v>9</v>
      </c>
      <c r="K731" s="400">
        <v>0</v>
      </c>
      <c r="L731" s="400">
        <v>8</v>
      </c>
      <c r="M731" s="400">
        <v>2</v>
      </c>
      <c r="N731" s="400">
        <v>48</v>
      </c>
      <c r="O731" s="400">
        <v>0</v>
      </c>
      <c r="P731" s="400">
        <v>0</v>
      </c>
      <c r="Q731" s="400">
        <v>0</v>
      </c>
      <c r="R731" s="401">
        <v>0</v>
      </c>
      <c r="S731" s="402">
        <v>3</v>
      </c>
      <c r="T731" s="401">
        <v>6.25E-2</v>
      </c>
      <c r="U731" s="402">
        <v>3</v>
      </c>
      <c r="V731" s="403">
        <v>6.25E-2</v>
      </c>
      <c r="W731" s="402">
        <v>3</v>
      </c>
      <c r="X731" s="404">
        <v>0</v>
      </c>
      <c r="Y731" s="404">
        <v>0</v>
      </c>
      <c r="Z731" s="404">
        <v>0</v>
      </c>
      <c r="AA731" s="404">
        <v>0</v>
      </c>
      <c r="AB731" s="404">
        <v>0</v>
      </c>
      <c r="AC731" s="404">
        <v>0</v>
      </c>
      <c r="AD731" s="404">
        <v>0</v>
      </c>
    </row>
    <row r="732" spans="1:30" x14ac:dyDescent="0.35">
      <c r="A732" s="396">
        <v>31</v>
      </c>
      <c r="B732" s="396" t="s">
        <v>83</v>
      </c>
      <c r="C732" s="396">
        <v>29</v>
      </c>
      <c r="D732" s="396" t="s">
        <v>607</v>
      </c>
      <c r="E732" s="396" t="s">
        <v>1693</v>
      </c>
      <c r="F732" s="396" t="s">
        <v>1694</v>
      </c>
      <c r="G732" s="396" t="s">
        <v>83</v>
      </c>
      <c r="H732" s="396" t="s">
        <v>607</v>
      </c>
      <c r="I732" s="399">
        <v>0</v>
      </c>
      <c r="J732" s="399">
        <v>0</v>
      </c>
      <c r="K732" s="400">
        <v>0</v>
      </c>
      <c r="L732" s="400">
        <v>58</v>
      </c>
      <c r="M732" s="400">
        <v>0</v>
      </c>
      <c r="N732" s="400">
        <v>58</v>
      </c>
      <c r="O732" s="400">
        <v>0</v>
      </c>
      <c r="P732" s="400">
        <v>0</v>
      </c>
      <c r="Q732" s="400">
        <v>0</v>
      </c>
      <c r="R732" s="401">
        <v>0</v>
      </c>
      <c r="S732" s="402">
        <v>1</v>
      </c>
      <c r="T732" s="401">
        <v>1.72413793103448E-2</v>
      </c>
      <c r="U732" s="402">
        <v>1</v>
      </c>
      <c r="V732" s="403">
        <v>1.72413793103448E-2</v>
      </c>
      <c r="W732" s="402">
        <v>1</v>
      </c>
      <c r="X732" s="404">
        <v>0</v>
      </c>
      <c r="Y732" s="404">
        <v>0</v>
      </c>
      <c r="Z732" s="404">
        <v>0</v>
      </c>
      <c r="AA732" s="404">
        <v>0</v>
      </c>
      <c r="AB732" s="404">
        <v>0</v>
      </c>
      <c r="AC732" s="404">
        <v>0</v>
      </c>
      <c r="AD732" s="404">
        <v>0</v>
      </c>
    </row>
    <row r="733" spans="1:30" x14ac:dyDescent="0.35">
      <c r="A733" s="396">
        <v>31</v>
      </c>
      <c r="B733" s="396" t="s">
        <v>83</v>
      </c>
      <c r="C733" s="396">
        <v>30</v>
      </c>
      <c r="D733" s="396" t="s">
        <v>1695</v>
      </c>
      <c r="E733" s="396" t="s">
        <v>1696</v>
      </c>
      <c r="F733" s="396" t="s">
        <v>1697</v>
      </c>
      <c r="G733" s="396" t="s">
        <v>83</v>
      </c>
      <c r="H733" s="396" t="s">
        <v>1695</v>
      </c>
      <c r="I733" s="399">
        <v>0</v>
      </c>
      <c r="J733" s="399">
        <v>1</v>
      </c>
      <c r="K733" s="400">
        <v>0</v>
      </c>
      <c r="L733" s="400">
        <v>0</v>
      </c>
      <c r="M733" s="400">
        <v>0</v>
      </c>
      <c r="N733" s="400">
        <v>1</v>
      </c>
      <c r="O733" s="400">
        <v>0</v>
      </c>
      <c r="P733" s="400">
        <v>0</v>
      </c>
      <c r="Q733" s="400">
        <v>0</v>
      </c>
      <c r="R733" s="401">
        <v>0</v>
      </c>
      <c r="S733" s="402">
        <v>0</v>
      </c>
      <c r="T733" s="401">
        <v>0</v>
      </c>
      <c r="U733" s="402">
        <v>0</v>
      </c>
      <c r="V733" s="403">
        <v>0</v>
      </c>
      <c r="W733" s="402">
        <v>0</v>
      </c>
      <c r="X733" s="404">
        <v>0</v>
      </c>
      <c r="Y733" s="404">
        <v>0</v>
      </c>
      <c r="Z733" s="404">
        <v>0</v>
      </c>
      <c r="AA733" s="404">
        <v>0</v>
      </c>
      <c r="AB733" s="404">
        <v>0</v>
      </c>
      <c r="AC733" s="404">
        <v>0</v>
      </c>
      <c r="AD733" s="404">
        <v>0</v>
      </c>
    </row>
    <row r="734" spans="1:30" x14ac:dyDescent="0.35">
      <c r="A734" s="396">
        <v>31</v>
      </c>
      <c r="B734" s="396" t="s">
        <v>83</v>
      </c>
      <c r="C734" s="396">
        <v>31</v>
      </c>
      <c r="D734" s="396" t="s">
        <v>1698</v>
      </c>
      <c r="E734" s="396" t="s">
        <v>1699</v>
      </c>
      <c r="F734" s="396" t="s">
        <v>1700</v>
      </c>
      <c r="G734" s="396" t="s">
        <v>83</v>
      </c>
      <c r="H734" s="396" t="s">
        <v>1698</v>
      </c>
      <c r="I734" s="399">
        <v>0</v>
      </c>
      <c r="J734" s="399">
        <v>4</v>
      </c>
      <c r="K734" s="400">
        <v>0</v>
      </c>
      <c r="L734" s="400">
        <v>1</v>
      </c>
      <c r="M734" s="400">
        <v>0</v>
      </c>
      <c r="N734" s="400">
        <v>5</v>
      </c>
      <c r="O734" s="400">
        <v>0</v>
      </c>
      <c r="P734" s="400">
        <v>0</v>
      </c>
      <c r="Q734" s="400">
        <v>0</v>
      </c>
      <c r="R734" s="401">
        <v>0</v>
      </c>
      <c r="S734" s="402">
        <v>0</v>
      </c>
      <c r="T734" s="401">
        <v>0</v>
      </c>
      <c r="U734" s="402">
        <v>0</v>
      </c>
      <c r="V734" s="403">
        <v>0</v>
      </c>
      <c r="W734" s="402">
        <v>0</v>
      </c>
      <c r="X734" s="404">
        <v>0</v>
      </c>
      <c r="Y734" s="404">
        <v>0</v>
      </c>
      <c r="Z734" s="404">
        <v>0</v>
      </c>
      <c r="AA734" s="404">
        <v>0</v>
      </c>
      <c r="AB734" s="404">
        <v>0</v>
      </c>
      <c r="AC734" s="404">
        <v>0</v>
      </c>
      <c r="AD734" s="404">
        <v>0</v>
      </c>
    </row>
    <row r="735" spans="1:30" x14ac:dyDescent="0.35">
      <c r="A735" s="396">
        <v>32</v>
      </c>
      <c r="B735" s="396" t="s">
        <v>103</v>
      </c>
      <c r="C735" s="396">
        <v>1</v>
      </c>
      <c r="D735" s="396" t="s">
        <v>10</v>
      </c>
      <c r="E735" s="396" t="s">
        <v>1701</v>
      </c>
      <c r="F735" s="396" t="s">
        <v>1702</v>
      </c>
      <c r="G735" s="396" t="s">
        <v>103</v>
      </c>
      <c r="H735" s="396" t="s">
        <v>10</v>
      </c>
      <c r="I735" s="399">
        <v>0</v>
      </c>
      <c r="J735" s="399">
        <v>2</v>
      </c>
      <c r="K735" s="400">
        <v>34</v>
      </c>
      <c r="L735" s="400">
        <v>4</v>
      </c>
      <c r="M735" s="400">
        <v>0</v>
      </c>
      <c r="N735" s="400">
        <v>40</v>
      </c>
      <c r="O735" s="400">
        <v>0</v>
      </c>
      <c r="P735" s="400">
        <v>4</v>
      </c>
      <c r="Q735" s="400">
        <v>4</v>
      </c>
      <c r="R735" s="401">
        <v>0.1</v>
      </c>
      <c r="S735" s="402">
        <v>9</v>
      </c>
      <c r="T735" s="401">
        <v>0.22500000000000001</v>
      </c>
      <c r="U735" s="402">
        <v>8</v>
      </c>
      <c r="V735" s="403">
        <v>0.2</v>
      </c>
      <c r="W735" s="402">
        <v>7</v>
      </c>
      <c r="X735" s="404">
        <v>564.36</v>
      </c>
      <c r="Y735" s="404">
        <v>1934</v>
      </c>
      <c r="Z735" s="404">
        <v>2498.36</v>
      </c>
      <c r="AA735" s="404">
        <v>2500</v>
      </c>
      <c r="AB735" s="404">
        <v>63</v>
      </c>
      <c r="AC735" s="404">
        <v>625</v>
      </c>
      <c r="AD735" s="404">
        <v>-2</v>
      </c>
    </row>
    <row r="736" spans="1:30" x14ac:dyDescent="0.35">
      <c r="A736" s="396">
        <v>32</v>
      </c>
      <c r="B736" s="396" t="s">
        <v>103</v>
      </c>
      <c r="C736" s="396">
        <v>2</v>
      </c>
      <c r="D736" s="396" t="s">
        <v>11</v>
      </c>
      <c r="E736" s="396" t="s">
        <v>1703</v>
      </c>
      <c r="F736" s="396" t="s">
        <v>1704</v>
      </c>
      <c r="G736" s="396" t="s">
        <v>103</v>
      </c>
      <c r="H736" s="396" t="s">
        <v>11</v>
      </c>
      <c r="I736" s="399">
        <v>0</v>
      </c>
      <c r="J736" s="399">
        <v>0</v>
      </c>
      <c r="K736" s="400">
        <v>0</v>
      </c>
      <c r="L736" s="400">
        <v>15</v>
      </c>
      <c r="M736" s="400">
        <v>0</v>
      </c>
      <c r="N736" s="400">
        <v>15</v>
      </c>
      <c r="O736" s="400">
        <v>0</v>
      </c>
      <c r="P736" s="400">
        <v>0</v>
      </c>
      <c r="Q736" s="400">
        <v>0</v>
      </c>
      <c r="R736" s="401">
        <v>0</v>
      </c>
      <c r="S736" s="402">
        <v>0</v>
      </c>
      <c r="T736" s="401">
        <v>0</v>
      </c>
      <c r="U736" s="402">
        <v>0</v>
      </c>
      <c r="V736" s="403">
        <v>0</v>
      </c>
      <c r="W736" s="402">
        <v>0</v>
      </c>
      <c r="X736" s="404">
        <v>0</v>
      </c>
      <c r="Y736" s="404">
        <v>0</v>
      </c>
      <c r="Z736" s="404">
        <v>0</v>
      </c>
      <c r="AA736" s="404">
        <v>0</v>
      </c>
      <c r="AB736" s="404">
        <v>0</v>
      </c>
      <c r="AC736" s="404">
        <v>0</v>
      </c>
      <c r="AD736" s="404">
        <v>0</v>
      </c>
    </row>
    <row r="737" spans="1:30" x14ac:dyDescent="0.35">
      <c r="A737" s="396">
        <v>32</v>
      </c>
      <c r="B737" s="396" t="s">
        <v>103</v>
      </c>
      <c r="C737" s="396">
        <v>3</v>
      </c>
      <c r="D737" s="396" t="s">
        <v>12</v>
      </c>
      <c r="E737" s="396" t="s">
        <v>1705</v>
      </c>
      <c r="F737" s="396" t="s">
        <v>1706</v>
      </c>
      <c r="G737" s="396" t="s">
        <v>103</v>
      </c>
      <c r="H737" s="396" t="s">
        <v>12</v>
      </c>
      <c r="I737" s="399">
        <v>0</v>
      </c>
      <c r="J737" s="399">
        <v>0</v>
      </c>
      <c r="K737" s="400">
        <v>23</v>
      </c>
      <c r="L737" s="400">
        <v>4</v>
      </c>
      <c r="M737" s="400">
        <v>0</v>
      </c>
      <c r="N737" s="400">
        <v>27</v>
      </c>
      <c r="O737" s="400">
        <v>0</v>
      </c>
      <c r="P737" s="400">
        <v>0</v>
      </c>
      <c r="Q737" s="400">
        <v>0</v>
      </c>
      <c r="R737" s="401">
        <v>0</v>
      </c>
      <c r="S737" s="402">
        <v>1</v>
      </c>
      <c r="T737" s="401">
        <v>3.7037037037037E-2</v>
      </c>
      <c r="U737" s="402">
        <v>1</v>
      </c>
      <c r="V737" s="403">
        <v>3.7037037037037E-2</v>
      </c>
      <c r="W737" s="402">
        <v>1</v>
      </c>
      <c r="X737" s="404">
        <v>0</v>
      </c>
      <c r="Y737" s="404">
        <v>0</v>
      </c>
      <c r="Z737" s="404">
        <v>0</v>
      </c>
      <c r="AA737" s="404">
        <v>1550</v>
      </c>
      <c r="AB737" s="404">
        <v>57</v>
      </c>
      <c r="AC737" s="404">
        <v>0</v>
      </c>
      <c r="AD737" s="404">
        <v>-1550</v>
      </c>
    </row>
    <row r="738" spans="1:30" x14ac:dyDescent="0.35">
      <c r="A738" s="396">
        <v>32</v>
      </c>
      <c r="B738" s="396" t="s">
        <v>103</v>
      </c>
      <c r="C738" s="396">
        <v>4</v>
      </c>
      <c r="D738" s="396" t="s">
        <v>554</v>
      </c>
      <c r="E738" s="396" t="s">
        <v>1707</v>
      </c>
      <c r="F738" s="396" t="s">
        <v>1708</v>
      </c>
      <c r="G738" s="396" t="s">
        <v>103</v>
      </c>
      <c r="H738" s="396" t="s">
        <v>554</v>
      </c>
      <c r="I738" s="399">
        <v>0</v>
      </c>
      <c r="J738" s="399">
        <v>0</v>
      </c>
      <c r="K738" s="400">
        <v>0</v>
      </c>
      <c r="L738" s="400">
        <v>0</v>
      </c>
      <c r="M738" s="400">
        <v>0</v>
      </c>
      <c r="N738" s="400">
        <v>0</v>
      </c>
      <c r="O738" s="400">
        <v>0</v>
      </c>
      <c r="P738" s="400">
        <v>0</v>
      </c>
      <c r="Q738" s="400">
        <v>0</v>
      </c>
      <c r="R738" s="401">
        <v>0</v>
      </c>
      <c r="S738" s="402">
        <v>0</v>
      </c>
      <c r="T738" s="401">
        <v>0</v>
      </c>
      <c r="U738" s="402">
        <v>0</v>
      </c>
      <c r="V738" s="403">
        <v>0</v>
      </c>
      <c r="W738" s="402">
        <v>0</v>
      </c>
      <c r="X738" s="404">
        <v>0</v>
      </c>
      <c r="Y738" s="404">
        <v>0</v>
      </c>
      <c r="Z738" s="404">
        <v>0</v>
      </c>
      <c r="AA738" s="404">
        <v>799</v>
      </c>
      <c r="AB738" s="404">
        <v>0</v>
      </c>
      <c r="AC738" s="404">
        <v>0</v>
      </c>
      <c r="AD738" s="404">
        <v>-799</v>
      </c>
    </row>
    <row r="739" spans="1:30" x14ac:dyDescent="0.35">
      <c r="A739" s="396">
        <v>32</v>
      </c>
      <c r="B739" s="396" t="s">
        <v>103</v>
      </c>
      <c r="C739" s="396">
        <v>5</v>
      </c>
      <c r="D739" s="396" t="s">
        <v>13</v>
      </c>
      <c r="E739" s="396" t="s">
        <v>1709</v>
      </c>
      <c r="F739" s="396" t="s">
        <v>1710</v>
      </c>
      <c r="G739" s="396" t="s">
        <v>103</v>
      </c>
      <c r="H739" s="396" t="s">
        <v>13</v>
      </c>
      <c r="I739" s="399">
        <v>0</v>
      </c>
      <c r="J739" s="399">
        <v>0</v>
      </c>
      <c r="K739" s="400">
        <v>19</v>
      </c>
      <c r="L739" s="400">
        <v>12</v>
      </c>
      <c r="M739" s="400">
        <v>0</v>
      </c>
      <c r="N739" s="400">
        <v>31</v>
      </c>
      <c r="O739" s="400">
        <v>1</v>
      </c>
      <c r="P739" s="400">
        <v>1</v>
      </c>
      <c r="Q739" s="400">
        <v>2</v>
      </c>
      <c r="R739" s="401">
        <v>6.4516129032258104E-2</v>
      </c>
      <c r="S739" s="402">
        <v>5</v>
      </c>
      <c r="T739" s="401">
        <v>0.16129032258064499</v>
      </c>
      <c r="U739" s="402">
        <v>5</v>
      </c>
      <c r="V739" s="403">
        <v>0.16129032258064499</v>
      </c>
      <c r="W739" s="402">
        <v>3</v>
      </c>
      <c r="X739" s="404">
        <v>5297.81</v>
      </c>
      <c r="Y739" s="404">
        <v>3011.05</v>
      </c>
      <c r="Z739" s="404">
        <v>8308.86</v>
      </c>
      <c r="AA739" s="404">
        <v>0</v>
      </c>
      <c r="AB739" s="404">
        <v>0</v>
      </c>
      <c r="AC739" s="404">
        <v>0</v>
      </c>
      <c r="AD739" s="404">
        <v>8309</v>
      </c>
    </row>
    <row r="740" spans="1:30" x14ac:dyDescent="0.35">
      <c r="A740" s="396">
        <v>32</v>
      </c>
      <c r="B740" s="396" t="s">
        <v>103</v>
      </c>
      <c r="C740" s="396">
        <v>6</v>
      </c>
      <c r="D740" s="396" t="s">
        <v>160</v>
      </c>
      <c r="E740" s="396" t="s">
        <v>1711</v>
      </c>
      <c r="F740" s="396" t="s">
        <v>1712</v>
      </c>
      <c r="G740" s="396" t="s">
        <v>103</v>
      </c>
      <c r="H740" s="396" t="s">
        <v>160</v>
      </c>
      <c r="I740" s="399">
        <v>0</v>
      </c>
      <c r="J740" s="399">
        <v>1</v>
      </c>
      <c r="K740" s="400">
        <v>24</v>
      </c>
      <c r="L740" s="400">
        <v>2</v>
      </c>
      <c r="M740" s="400">
        <v>0</v>
      </c>
      <c r="N740" s="400">
        <v>27</v>
      </c>
      <c r="O740" s="400">
        <v>2</v>
      </c>
      <c r="P740" s="400">
        <v>1</v>
      </c>
      <c r="Q740" s="400">
        <v>3</v>
      </c>
      <c r="R740" s="401">
        <v>0.11111111111111099</v>
      </c>
      <c r="S740" s="402">
        <v>11</v>
      </c>
      <c r="T740" s="401">
        <v>0.407407407407407</v>
      </c>
      <c r="U740" s="402">
        <v>11</v>
      </c>
      <c r="V740" s="403">
        <v>0.407407407407407</v>
      </c>
      <c r="W740" s="402">
        <v>7</v>
      </c>
      <c r="X740" s="404">
        <v>4063.19</v>
      </c>
      <c r="Y740" s="404">
        <v>12626.08</v>
      </c>
      <c r="Z740" s="404">
        <v>16689.27</v>
      </c>
      <c r="AA740" s="404">
        <v>749</v>
      </c>
      <c r="AB740" s="404">
        <v>28</v>
      </c>
      <c r="AC740" s="404">
        <v>250</v>
      </c>
      <c r="AD740" s="404">
        <v>15940</v>
      </c>
    </row>
    <row r="741" spans="1:30" x14ac:dyDescent="0.35">
      <c r="A741" s="396">
        <v>32</v>
      </c>
      <c r="B741" s="396" t="s">
        <v>103</v>
      </c>
      <c r="C741" s="396">
        <v>7</v>
      </c>
      <c r="D741" s="396" t="s">
        <v>562</v>
      </c>
      <c r="E741" s="396" t="s">
        <v>1713</v>
      </c>
      <c r="F741" s="396" t="s">
        <v>1714</v>
      </c>
      <c r="G741" s="396" t="s">
        <v>103</v>
      </c>
      <c r="H741" s="396" t="s">
        <v>562</v>
      </c>
      <c r="I741" s="399">
        <v>0</v>
      </c>
      <c r="J741" s="399">
        <v>0</v>
      </c>
      <c r="K741" s="400">
        <v>0</v>
      </c>
      <c r="L741" s="400">
        <v>2</v>
      </c>
      <c r="M741" s="400">
        <v>0</v>
      </c>
      <c r="N741" s="400">
        <v>2</v>
      </c>
      <c r="O741" s="400">
        <v>0</v>
      </c>
      <c r="P741" s="400">
        <v>0</v>
      </c>
      <c r="Q741" s="400">
        <v>0</v>
      </c>
      <c r="R741" s="401">
        <v>0</v>
      </c>
      <c r="S741" s="402">
        <v>1</v>
      </c>
      <c r="T741" s="401">
        <v>0.5</v>
      </c>
      <c r="U741" s="402">
        <v>1</v>
      </c>
      <c r="V741" s="403">
        <v>0.5</v>
      </c>
      <c r="W741" s="402">
        <v>0</v>
      </c>
      <c r="X741" s="404">
        <v>0</v>
      </c>
      <c r="Y741" s="404">
        <v>0</v>
      </c>
      <c r="Z741" s="404">
        <v>0</v>
      </c>
      <c r="AA741" s="404">
        <v>0</v>
      </c>
      <c r="AB741" s="404">
        <v>0</v>
      </c>
      <c r="AC741" s="404">
        <v>0</v>
      </c>
      <c r="AD741" s="404">
        <v>0</v>
      </c>
    </row>
    <row r="742" spans="1:30" x14ac:dyDescent="0.35">
      <c r="A742" s="396">
        <v>32</v>
      </c>
      <c r="B742" s="396" t="s">
        <v>103</v>
      </c>
      <c r="C742" s="396">
        <v>8</v>
      </c>
      <c r="D742" s="396" t="s">
        <v>506</v>
      </c>
      <c r="E742" s="396" t="s">
        <v>1715</v>
      </c>
      <c r="F742" s="396" t="s">
        <v>1716</v>
      </c>
      <c r="G742" s="396" t="s">
        <v>103</v>
      </c>
      <c r="H742" s="396" t="s">
        <v>506</v>
      </c>
      <c r="I742" s="399">
        <v>0</v>
      </c>
      <c r="J742" s="399">
        <v>0</v>
      </c>
      <c r="K742" s="400">
        <v>0</v>
      </c>
      <c r="L742" s="400">
        <v>0</v>
      </c>
      <c r="M742" s="400">
        <v>0</v>
      </c>
      <c r="N742" s="400">
        <v>0</v>
      </c>
      <c r="O742" s="400">
        <v>0</v>
      </c>
      <c r="P742" s="400">
        <v>0</v>
      </c>
      <c r="Q742" s="400">
        <v>0</v>
      </c>
      <c r="R742" s="401">
        <v>0</v>
      </c>
      <c r="S742" s="402">
        <v>0</v>
      </c>
      <c r="T742" s="401">
        <v>0</v>
      </c>
      <c r="U742" s="402">
        <v>0</v>
      </c>
      <c r="V742" s="403">
        <v>0</v>
      </c>
      <c r="W742" s="402">
        <v>0</v>
      </c>
      <c r="X742" s="404">
        <v>0</v>
      </c>
      <c r="Y742" s="404">
        <v>0</v>
      </c>
      <c r="Z742" s="404">
        <v>0</v>
      </c>
      <c r="AA742" s="404">
        <v>10</v>
      </c>
      <c r="AB742" s="404">
        <v>0</v>
      </c>
      <c r="AC742" s="404">
        <v>0</v>
      </c>
      <c r="AD742" s="404">
        <v>-10</v>
      </c>
    </row>
    <row r="743" spans="1:30" x14ac:dyDescent="0.35">
      <c r="A743" s="396">
        <v>32</v>
      </c>
      <c r="B743" s="396" t="s">
        <v>103</v>
      </c>
      <c r="C743" s="396">
        <v>9</v>
      </c>
      <c r="D743" s="396" t="s">
        <v>153</v>
      </c>
      <c r="E743" s="396" t="s">
        <v>1717</v>
      </c>
      <c r="F743" s="396" t="s">
        <v>1718</v>
      </c>
      <c r="G743" s="396" t="s">
        <v>103</v>
      </c>
      <c r="H743" s="396" t="s">
        <v>153</v>
      </c>
      <c r="I743" s="399">
        <v>60</v>
      </c>
      <c r="J743" s="399">
        <v>55</v>
      </c>
      <c r="K743" s="400">
        <v>82</v>
      </c>
      <c r="L743" s="400">
        <v>41</v>
      </c>
      <c r="M743" s="400">
        <v>1</v>
      </c>
      <c r="N743" s="400">
        <v>239</v>
      </c>
      <c r="O743" s="400">
        <v>32</v>
      </c>
      <c r="P743" s="400">
        <v>9</v>
      </c>
      <c r="Q743" s="400">
        <v>41</v>
      </c>
      <c r="R743" s="401">
        <v>0.171548117154812</v>
      </c>
      <c r="S743" s="402">
        <v>62</v>
      </c>
      <c r="T743" s="401">
        <v>0.25941422594142299</v>
      </c>
      <c r="U743" s="402">
        <v>63</v>
      </c>
      <c r="V743" s="403">
        <v>0.26359832635983299</v>
      </c>
      <c r="W743" s="402">
        <v>47</v>
      </c>
      <c r="X743" s="404">
        <v>-16424.810000000001</v>
      </c>
      <c r="Y743" s="404">
        <v>55865.45</v>
      </c>
      <c r="Z743" s="404">
        <v>39440.639999999999</v>
      </c>
      <c r="AA743" s="404">
        <v>1299</v>
      </c>
      <c r="AB743" s="404">
        <v>5</v>
      </c>
      <c r="AC743" s="404">
        <v>32</v>
      </c>
      <c r="AD743" s="404">
        <v>38142</v>
      </c>
    </row>
    <row r="744" spans="1:30" x14ac:dyDescent="0.35">
      <c r="A744" s="396">
        <v>32</v>
      </c>
      <c r="B744" s="396" t="s">
        <v>103</v>
      </c>
      <c r="C744" s="396">
        <v>10</v>
      </c>
      <c r="D744" s="396" t="s">
        <v>868</v>
      </c>
      <c r="E744" s="396" t="s">
        <v>1719</v>
      </c>
      <c r="F744" s="396" t="s">
        <v>1720</v>
      </c>
      <c r="G744" s="396" t="s">
        <v>103</v>
      </c>
      <c r="H744" s="396" t="s">
        <v>868</v>
      </c>
      <c r="I744" s="399">
        <v>0</v>
      </c>
      <c r="J744" s="399">
        <v>0</v>
      </c>
      <c r="K744" s="400">
        <v>19</v>
      </c>
      <c r="L744" s="400">
        <v>2</v>
      </c>
      <c r="M744" s="400">
        <v>0</v>
      </c>
      <c r="N744" s="400">
        <v>21</v>
      </c>
      <c r="O744" s="400">
        <v>1</v>
      </c>
      <c r="P744" s="400">
        <v>1</v>
      </c>
      <c r="Q744" s="400">
        <v>2</v>
      </c>
      <c r="R744" s="401">
        <v>9.5238095238095205E-2</v>
      </c>
      <c r="S744" s="402">
        <v>3</v>
      </c>
      <c r="T744" s="401">
        <v>0.14285714285714299</v>
      </c>
      <c r="U744" s="402">
        <v>4</v>
      </c>
      <c r="V744" s="403">
        <v>0.19047619047618999</v>
      </c>
      <c r="W744" s="402">
        <v>3</v>
      </c>
      <c r="X744" s="404">
        <v>-1593.99</v>
      </c>
      <c r="Y744" s="404">
        <v>4163.97</v>
      </c>
      <c r="Z744" s="404">
        <v>2569.98</v>
      </c>
      <c r="AA744" s="404">
        <v>0</v>
      </c>
      <c r="AB744" s="404">
        <v>0</v>
      </c>
      <c r="AC744" s="404">
        <v>0</v>
      </c>
      <c r="AD744" s="404">
        <v>2570</v>
      </c>
    </row>
    <row r="745" spans="1:30" x14ac:dyDescent="0.35">
      <c r="A745" s="396">
        <v>32</v>
      </c>
      <c r="B745" s="396" t="s">
        <v>103</v>
      </c>
      <c r="C745" s="396">
        <v>11</v>
      </c>
      <c r="D745" s="396" t="s">
        <v>144</v>
      </c>
      <c r="E745" s="396" t="s">
        <v>1721</v>
      </c>
      <c r="F745" s="396" t="s">
        <v>1722</v>
      </c>
      <c r="G745" s="396" t="s">
        <v>103</v>
      </c>
      <c r="H745" s="396" t="s">
        <v>144</v>
      </c>
      <c r="I745" s="399">
        <v>7</v>
      </c>
      <c r="J745" s="399">
        <v>6</v>
      </c>
      <c r="K745" s="400">
        <v>0</v>
      </c>
      <c r="L745" s="400">
        <v>3</v>
      </c>
      <c r="M745" s="400">
        <v>4</v>
      </c>
      <c r="N745" s="400">
        <v>20</v>
      </c>
      <c r="O745" s="400">
        <v>4</v>
      </c>
      <c r="P745" s="400">
        <v>1</v>
      </c>
      <c r="Q745" s="400">
        <v>5</v>
      </c>
      <c r="R745" s="401">
        <v>0.25</v>
      </c>
      <c r="S745" s="402">
        <v>9</v>
      </c>
      <c r="T745" s="401">
        <v>0.45</v>
      </c>
      <c r="U745" s="402">
        <v>9</v>
      </c>
      <c r="V745" s="403">
        <v>0.45</v>
      </c>
      <c r="W745" s="402">
        <v>8</v>
      </c>
      <c r="X745" s="404">
        <v>-6392.55</v>
      </c>
      <c r="Y745" s="404">
        <v>2806.25</v>
      </c>
      <c r="Z745" s="404">
        <v>-3586.3</v>
      </c>
      <c r="AA745" s="404">
        <v>0</v>
      </c>
      <c r="AB745" s="404">
        <v>0</v>
      </c>
      <c r="AC745" s="404">
        <v>0</v>
      </c>
      <c r="AD745" s="404">
        <v>-3586</v>
      </c>
    </row>
    <row r="746" spans="1:30" x14ac:dyDescent="0.35">
      <c r="A746" s="396">
        <v>32</v>
      </c>
      <c r="B746" s="396" t="s">
        <v>103</v>
      </c>
      <c r="C746" s="396">
        <v>12</v>
      </c>
      <c r="D746" s="396" t="s">
        <v>414</v>
      </c>
      <c r="E746" s="396" t="s">
        <v>1723</v>
      </c>
      <c r="F746" s="396" t="s">
        <v>1724</v>
      </c>
      <c r="G746" s="396" t="s">
        <v>103</v>
      </c>
      <c r="H746" s="396" t="s">
        <v>414</v>
      </c>
      <c r="I746" s="399">
        <v>4</v>
      </c>
      <c r="J746" s="399">
        <v>8</v>
      </c>
      <c r="K746" s="400">
        <v>0</v>
      </c>
      <c r="L746" s="400">
        <v>7</v>
      </c>
      <c r="M746" s="400">
        <v>0</v>
      </c>
      <c r="N746" s="400">
        <v>19</v>
      </c>
      <c r="O746" s="400">
        <v>5</v>
      </c>
      <c r="P746" s="400">
        <v>1</v>
      </c>
      <c r="Q746" s="400">
        <v>6</v>
      </c>
      <c r="R746" s="401">
        <v>0.31578947368421101</v>
      </c>
      <c r="S746" s="402">
        <v>8</v>
      </c>
      <c r="T746" s="401">
        <v>0.42105263157894701</v>
      </c>
      <c r="U746" s="402">
        <v>9</v>
      </c>
      <c r="V746" s="403">
        <v>0.47368421052631599</v>
      </c>
      <c r="W746" s="402">
        <v>7</v>
      </c>
      <c r="X746" s="404">
        <v>-3154.12</v>
      </c>
      <c r="Y746" s="404">
        <v>8320.9599999999991</v>
      </c>
      <c r="Z746" s="404">
        <v>5166.84</v>
      </c>
      <c r="AA746" s="404">
        <v>0</v>
      </c>
      <c r="AB746" s="404">
        <v>0</v>
      </c>
      <c r="AC746" s="404">
        <v>0</v>
      </c>
      <c r="AD746" s="404">
        <v>5167</v>
      </c>
    </row>
    <row r="747" spans="1:30" x14ac:dyDescent="0.35">
      <c r="A747" s="396">
        <v>32</v>
      </c>
      <c r="B747" s="396" t="s">
        <v>103</v>
      </c>
      <c r="C747" s="396">
        <v>13</v>
      </c>
      <c r="D747" s="396" t="s">
        <v>575</v>
      </c>
      <c r="E747" s="396" t="s">
        <v>1725</v>
      </c>
      <c r="F747" s="396" t="s">
        <v>1726</v>
      </c>
      <c r="G747" s="396" t="s">
        <v>103</v>
      </c>
      <c r="H747" s="396" t="s">
        <v>575</v>
      </c>
      <c r="I747" s="399">
        <v>0</v>
      </c>
      <c r="J747" s="399">
        <v>0</v>
      </c>
      <c r="K747" s="400">
        <v>0</v>
      </c>
      <c r="L747" s="400">
        <v>0</v>
      </c>
      <c r="M747" s="400">
        <v>0</v>
      </c>
      <c r="N747" s="400">
        <v>0</v>
      </c>
      <c r="O747" s="400">
        <v>0</v>
      </c>
      <c r="P747" s="400">
        <v>0</v>
      </c>
      <c r="Q747" s="400">
        <v>0</v>
      </c>
      <c r="R747" s="401">
        <v>0</v>
      </c>
      <c r="S747" s="402">
        <v>0</v>
      </c>
      <c r="T747" s="401">
        <v>0</v>
      </c>
      <c r="U747" s="402">
        <v>0</v>
      </c>
      <c r="V747" s="403">
        <v>0</v>
      </c>
      <c r="W747" s="402">
        <v>0</v>
      </c>
      <c r="X747" s="404">
        <v>0</v>
      </c>
      <c r="Y747" s="404">
        <v>0</v>
      </c>
      <c r="Z747" s="404">
        <v>0</v>
      </c>
      <c r="AA747" s="404">
        <v>750</v>
      </c>
      <c r="AB747" s="404">
        <v>0</v>
      </c>
      <c r="AC747" s="404">
        <v>0</v>
      </c>
      <c r="AD747" s="404">
        <v>-750</v>
      </c>
    </row>
    <row r="748" spans="1:30" x14ac:dyDescent="0.35">
      <c r="A748" s="396">
        <v>32</v>
      </c>
      <c r="B748" s="396" t="s">
        <v>103</v>
      </c>
      <c r="C748" s="396">
        <v>14</v>
      </c>
      <c r="D748" s="396" t="s">
        <v>427</v>
      </c>
      <c r="E748" s="396" t="s">
        <v>1727</v>
      </c>
      <c r="F748" s="396" t="s">
        <v>1728</v>
      </c>
      <c r="G748" s="396" t="s">
        <v>103</v>
      </c>
      <c r="H748" s="396" t="s">
        <v>427</v>
      </c>
      <c r="I748" s="399">
        <v>4</v>
      </c>
      <c r="J748" s="399">
        <v>1</v>
      </c>
      <c r="K748" s="400">
        <v>44</v>
      </c>
      <c r="L748" s="400">
        <v>4</v>
      </c>
      <c r="M748" s="400">
        <v>0</v>
      </c>
      <c r="N748" s="400">
        <v>53</v>
      </c>
      <c r="O748" s="400">
        <v>9</v>
      </c>
      <c r="P748" s="400">
        <v>10</v>
      </c>
      <c r="Q748" s="400">
        <v>19</v>
      </c>
      <c r="R748" s="401">
        <v>0.35849056603773599</v>
      </c>
      <c r="S748" s="402">
        <v>26</v>
      </c>
      <c r="T748" s="401">
        <v>0.490566037735849</v>
      </c>
      <c r="U748" s="402">
        <v>26</v>
      </c>
      <c r="V748" s="403">
        <v>0.490566037735849</v>
      </c>
      <c r="W748" s="402">
        <v>25</v>
      </c>
      <c r="X748" s="404">
        <v>-4598.5</v>
      </c>
      <c r="Y748" s="404">
        <v>30298.14</v>
      </c>
      <c r="Z748" s="404">
        <v>25699.64</v>
      </c>
      <c r="AA748" s="404">
        <v>0</v>
      </c>
      <c r="AB748" s="404">
        <v>0</v>
      </c>
      <c r="AC748" s="404">
        <v>0</v>
      </c>
      <c r="AD748" s="404">
        <v>25700</v>
      </c>
    </row>
    <row r="749" spans="1:30" x14ac:dyDescent="0.35">
      <c r="A749" s="396">
        <v>32</v>
      </c>
      <c r="B749" s="396" t="s">
        <v>103</v>
      </c>
      <c r="C749" s="396">
        <v>15</v>
      </c>
      <c r="D749" s="396" t="s">
        <v>580</v>
      </c>
      <c r="E749" s="396" t="s">
        <v>1729</v>
      </c>
      <c r="F749" s="396" t="s">
        <v>1730</v>
      </c>
      <c r="G749" s="396" t="s">
        <v>103</v>
      </c>
      <c r="H749" s="396" t="s">
        <v>580</v>
      </c>
      <c r="I749" s="399">
        <v>1</v>
      </c>
      <c r="J749" s="399">
        <v>0</v>
      </c>
      <c r="K749" s="400">
        <v>0</v>
      </c>
      <c r="L749" s="400">
        <v>0</v>
      </c>
      <c r="M749" s="400">
        <v>0</v>
      </c>
      <c r="N749" s="400">
        <v>1</v>
      </c>
      <c r="O749" s="400">
        <v>0</v>
      </c>
      <c r="P749" s="400">
        <v>0</v>
      </c>
      <c r="Q749" s="400">
        <v>0</v>
      </c>
      <c r="R749" s="401">
        <v>0</v>
      </c>
      <c r="S749" s="402">
        <v>0</v>
      </c>
      <c r="T749" s="401">
        <v>0</v>
      </c>
      <c r="U749" s="402">
        <v>0</v>
      </c>
      <c r="V749" s="403">
        <v>0</v>
      </c>
      <c r="W749" s="402">
        <v>0</v>
      </c>
      <c r="X749" s="404">
        <v>0</v>
      </c>
      <c r="Y749" s="404">
        <v>0</v>
      </c>
      <c r="Z749" s="404">
        <v>0</v>
      </c>
      <c r="AA749" s="404">
        <v>0</v>
      </c>
      <c r="AB749" s="404">
        <v>0</v>
      </c>
      <c r="AC749" s="404">
        <v>0</v>
      </c>
      <c r="AD749" s="404">
        <v>0</v>
      </c>
    </row>
    <row r="750" spans="1:30" x14ac:dyDescent="0.35">
      <c r="A750" s="396">
        <v>32</v>
      </c>
      <c r="B750" s="396" t="s">
        <v>103</v>
      </c>
      <c r="C750" s="396">
        <v>16</v>
      </c>
      <c r="D750" s="396" t="s">
        <v>171</v>
      </c>
      <c r="E750" s="396" t="s">
        <v>1731</v>
      </c>
      <c r="F750" s="396" t="s">
        <v>1732</v>
      </c>
      <c r="G750" s="396" t="s">
        <v>103</v>
      </c>
      <c r="H750" s="396" t="s">
        <v>171</v>
      </c>
      <c r="I750" s="399">
        <v>0</v>
      </c>
      <c r="J750" s="399">
        <v>0</v>
      </c>
      <c r="K750" s="400">
        <v>27</v>
      </c>
      <c r="L750" s="400">
        <v>4</v>
      </c>
      <c r="M750" s="400">
        <v>0</v>
      </c>
      <c r="N750" s="400">
        <v>31</v>
      </c>
      <c r="O750" s="400">
        <v>3</v>
      </c>
      <c r="P750" s="400">
        <v>0</v>
      </c>
      <c r="Q750" s="400">
        <v>3</v>
      </c>
      <c r="R750" s="401">
        <v>9.6774193548387094E-2</v>
      </c>
      <c r="S750" s="402">
        <v>7</v>
      </c>
      <c r="T750" s="401">
        <v>0.225806451612903</v>
      </c>
      <c r="U750" s="402">
        <v>7</v>
      </c>
      <c r="V750" s="403">
        <v>0.225806451612903</v>
      </c>
      <c r="W750" s="402">
        <v>5</v>
      </c>
      <c r="X750" s="404">
        <v>3838.45</v>
      </c>
      <c r="Y750" s="404">
        <v>3428</v>
      </c>
      <c r="Z750" s="404">
        <v>7266.45</v>
      </c>
      <c r="AA750" s="404">
        <v>2000</v>
      </c>
      <c r="AB750" s="404">
        <v>65</v>
      </c>
      <c r="AC750" s="404">
        <v>667</v>
      </c>
      <c r="AD750" s="404">
        <v>5266</v>
      </c>
    </row>
    <row r="751" spans="1:30" x14ac:dyDescent="0.35">
      <c r="A751" s="396">
        <v>32</v>
      </c>
      <c r="B751" s="396" t="s">
        <v>103</v>
      </c>
      <c r="C751" s="396">
        <v>17</v>
      </c>
      <c r="D751" s="396" t="s">
        <v>518</v>
      </c>
      <c r="E751" s="396" t="s">
        <v>1733</v>
      </c>
      <c r="F751" s="396" t="s">
        <v>1734</v>
      </c>
      <c r="G751" s="396" t="s">
        <v>103</v>
      </c>
      <c r="H751" s="396" t="s">
        <v>518</v>
      </c>
      <c r="I751" s="399">
        <v>0</v>
      </c>
      <c r="J751" s="399">
        <v>0</v>
      </c>
      <c r="K751" s="400">
        <v>9</v>
      </c>
      <c r="L751" s="400">
        <v>1</v>
      </c>
      <c r="M751" s="400">
        <v>0</v>
      </c>
      <c r="N751" s="400">
        <v>10</v>
      </c>
      <c r="O751" s="400">
        <v>1</v>
      </c>
      <c r="P751" s="400">
        <v>0</v>
      </c>
      <c r="Q751" s="400">
        <v>1</v>
      </c>
      <c r="R751" s="401">
        <v>0.1</v>
      </c>
      <c r="S751" s="402">
        <v>1</v>
      </c>
      <c r="T751" s="401">
        <v>0.1</v>
      </c>
      <c r="U751" s="402">
        <v>1</v>
      </c>
      <c r="V751" s="403">
        <v>0.1</v>
      </c>
      <c r="W751" s="402">
        <v>1</v>
      </c>
      <c r="X751" s="404">
        <v>-1053.82</v>
      </c>
      <c r="Y751" s="404">
        <v>3019</v>
      </c>
      <c r="Z751" s="404">
        <v>1965.18</v>
      </c>
      <c r="AA751" s="404">
        <v>0</v>
      </c>
      <c r="AB751" s="404">
        <v>0</v>
      </c>
      <c r="AC751" s="404">
        <v>0</v>
      </c>
      <c r="AD751" s="404">
        <v>1965</v>
      </c>
    </row>
    <row r="752" spans="1:30" x14ac:dyDescent="0.35">
      <c r="A752" s="396">
        <v>32</v>
      </c>
      <c r="B752" s="396" t="s">
        <v>103</v>
      </c>
      <c r="C752" s="396">
        <v>18</v>
      </c>
      <c r="D752" s="396" t="s">
        <v>261</v>
      </c>
      <c r="E752" s="396" t="s">
        <v>1735</v>
      </c>
      <c r="F752" s="396" t="s">
        <v>1736</v>
      </c>
      <c r="G752" s="396" t="s">
        <v>103</v>
      </c>
      <c r="H752" s="396" t="s">
        <v>261</v>
      </c>
      <c r="I752" s="399">
        <v>0</v>
      </c>
      <c r="J752" s="399">
        <v>45</v>
      </c>
      <c r="K752" s="400">
        <v>0</v>
      </c>
      <c r="L752" s="400">
        <v>39</v>
      </c>
      <c r="M752" s="400">
        <v>0</v>
      </c>
      <c r="N752" s="400">
        <v>84</v>
      </c>
      <c r="O752" s="400">
        <v>6</v>
      </c>
      <c r="P752" s="400">
        <v>2</v>
      </c>
      <c r="Q752" s="400">
        <v>8</v>
      </c>
      <c r="R752" s="401">
        <v>9.5238095238095205E-2</v>
      </c>
      <c r="S752" s="402">
        <v>9</v>
      </c>
      <c r="T752" s="401">
        <v>0.107142857142857</v>
      </c>
      <c r="U752" s="402">
        <v>10</v>
      </c>
      <c r="V752" s="403">
        <v>0.119047619047619</v>
      </c>
      <c r="W752" s="402">
        <v>7</v>
      </c>
      <c r="X752" s="404">
        <v>5023.82</v>
      </c>
      <c r="Y752" s="404">
        <v>16308.44</v>
      </c>
      <c r="Z752" s="404">
        <v>21332.26</v>
      </c>
      <c r="AA752" s="404">
        <v>5480</v>
      </c>
      <c r="AB752" s="404">
        <v>65</v>
      </c>
      <c r="AC752" s="404">
        <v>685</v>
      </c>
      <c r="AD752" s="404">
        <v>15852</v>
      </c>
    </row>
    <row r="753" spans="1:30" x14ac:dyDescent="0.35">
      <c r="A753" s="396">
        <v>32</v>
      </c>
      <c r="B753" s="396" t="s">
        <v>103</v>
      </c>
      <c r="C753" s="396">
        <v>19</v>
      </c>
      <c r="D753" s="396" t="s">
        <v>147</v>
      </c>
      <c r="E753" s="396" t="s">
        <v>1737</v>
      </c>
      <c r="F753" s="396" t="s">
        <v>1738</v>
      </c>
      <c r="G753" s="396" t="s">
        <v>103</v>
      </c>
      <c r="H753" s="396" t="s">
        <v>147</v>
      </c>
      <c r="I753" s="399">
        <v>0</v>
      </c>
      <c r="J753" s="399">
        <v>0</v>
      </c>
      <c r="K753" s="400">
        <v>12</v>
      </c>
      <c r="L753" s="400">
        <v>3</v>
      </c>
      <c r="M753" s="400">
        <v>0</v>
      </c>
      <c r="N753" s="400">
        <v>15</v>
      </c>
      <c r="O753" s="400">
        <v>2</v>
      </c>
      <c r="P753" s="400">
        <v>0</v>
      </c>
      <c r="Q753" s="400">
        <v>2</v>
      </c>
      <c r="R753" s="401">
        <v>0.133333333333333</v>
      </c>
      <c r="S753" s="402">
        <v>2</v>
      </c>
      <c r="T753" s="401">
        <v>0.133333333333333</v>
      </c>
      <c r="U753" s="402">
        <v>1</v>
      </c>
      <c r="V753" s="403">
        <v>6.6666666666666693E-2</v>
      </c>
      <c r="W753" s="402">
        <v>2</v>
      </c>
      <c r="X753" s="404">
        <v>-1671.95</v>
      </c>
      <c r="Y753" s="404">
        <v>1858</v>
      </c>
      <c r="Z753" s="404">
        <v>186.05</v>
      </c>
      <c r="AA753" s="404">
        <v>0</v>
      </c>
      <c r="AB753" s="404">
        <v>0</v>
      </c>
      <c r="AC753" s="404">
        <v>0</v>
      </c>
      <c r="AD753" s="404">
        <v>186</v>
      </c>
    </row>
    <row r="754" spans="1:30" x14ac:dyDescent="0.35">
      <c r="A754" s="396">
        <v>32</v>
      </c>
      <c r="B754" s="396" t="s">
        <v>103</v>
      </c>
      <c r="C754" s="396">
        <v>20</v>
      </c>
      <c r="D754" s="396" t="s">
        <v>168</v>
      </c>
      <c r="E754" s="396" t="s">
        <v>1739</v>
      </c>
      <c r="F754" s="396" t="s">
        <v>1740</v>
      </c>
      <c r="G754" s="396" t="s">
        <v>103</v>
      </c>
      <c r="H754" s="396" t="s">
        <v>168</v>
      </c>
      <c r="I754" s="399">
        <v>19</v>
      </c>
      <c r="J754" s="399">
        <v>10</v>
      </c>
      <c r="K754" s="400">
        <v>14</v>
      </c>
      <c r="L754" s="400">
        <v>6</v>
      </c>
      <c r="M754" s="400">
        <v>0</v>
      </c>
      <c r="N754" s="400">
        <v>49</v>
      </c>
      <c r="O754" s="400">
        <v>7</v>
      </c>
      <c r="P754" s="400">
        <v>0</v>
      </c>
      <c r="Q754" s="400">
        <v>7</v>
      </c>
      <c r="R754" s="401">
        <v>0.14285714285714299</v>
      </c>
      <c r="S754" s="402">
        <v>5</v>
      </c>
      <c r="T754" s="401">
        <v>0.102040816326531</v>
      </c>
      <c r="U754" s="402">
        <v>5</v>
      </c>
      <c r="V754" s="403">
        <v>0.102040816326531</v>
      </c>
      <c r="W754" s="402">
        <v>4</v>
      </c>
      <c r="X754" s="404">
        <v>1379.47</v>
      </c>
      <c r="Y754" s="404">
        <v>15930.41</v>
      </c>
      <c r="Z754" s="404">
        <v>17309.88</v>
      </c>
      <c r="AA754" s="404">
        <v>3720</v>
      </c>
      <c r="AB754" s="404">
        <v>76</v>
      </c>
      <c r="AC754" s="404">
        <v>531</v>
      </c>
      <c r="AD754" s="404">
        <v>13590</v>
      </c>
    </row>
    <row r="755" spans="1:30" x14ac:dyDescent="0.35">
      <c r="A755" s="396">
        <v>32</v>
      </c>
      <c r="B755" s="396" t="s">
        <v>103</v>
      </c>
      <c r="C755" s="396">
        <v>21</v>
      </c>
      <c r="D755" s="396" t="s">
        <v>527</v>
      </c>
      <c r="E755" s="396" t="s">
        <v>1741</v>
      </c>
      <c r="F755" s="396" t="s">
        <v>1742</v>
      </c>
      <c r="G755" s="396" t="s">
        <v>103</v>
      </c>
      <c r="H755" s="396" t="s">
        <v>527</v>
      </c>
      <c r="I755" s="399">
        <v>0</v>
      </c>
      <c r="J755" s="399">
        <v>0</v>
      </c>
      <c r="K755" s="400">
        <v>0</v>
      </c>
      <c r="L755" s="400">
        <v>0</v>
      </c>
      <c r="M755" s="400">
        <v>0</v>
      </c>
      <c r="N755" s="400">
        <v>0</v>
      </c>
      <c r="O755" s="400">
        <v>5</v>
      </c>
      <c r="P755" s="400">
        <v>2</v>
      </c>
      <c r="Q755" s="400">
        <v>7</v>
      </c>
      <c r="R755" s="401">
        <v>0</v>
      </c>
      <c r="S755" s="402">
        <v>4</v>
      </c>
      <c r="T755" s="401">
        <v>0</v>
      </c>
      <c r="U755" s="402">
        <v>4</v>
      </c>
      <c r="V755" s="403">
        <v>0</v>
      </c>
      <c r="W755" s="402">
        <v>4</v>
      </c>
      <c r="X755" s="404">
        <v>-6300.94</v>
      </c>
      <c r="Y755" s="404">
        <v>18084.78</v>
      </c>
      <c r="Z755" s="404">
        <v>11783.84</v>
      </c>
      <c r="AA755" s="404">
        <v>0</v>
      </c>
      <c r="AB755" s="404">
        <v>0</v>
      </c>
      <c r="AC755" s="404">
        <v>0</v>
      </c>
      <c r="AD755" s="404">
        <v>11784</v>
      </c>
    </row>
    <row r="756" spans="1:30" x14ac:dyDescent="0.35">
      <c r="A756" s="396">
        <v>32</v>
      </c>
      <c r="B756" s="396" t="s">
        <v>103</v>
      </c>
      <c r="C756" s="396">
        <v>22</v>
      </c>
      <c r="D756" s="396" t="s">
        <v>716</v>
      </c>
      <c r="E756" s="396" t="s">
        <v>1743</v>
      </c>
      <c r="F756" s="396" t="s">
        <v>1744</v>
      </c>
      <c r="G756" s="396" t="s">
        <v>103</v>
      </c>
      <c r="H756" s="396" t="s">
        <v>716</v>
      </c>
      <c r="I756" s="399">
        <v>0</v>
      </c>
      <c r="J756" s="399">
        <v>0</v>
      </c>
      <c r="K756" s="400">
        <v>0</v>
      </c>
      <c r="L756" s="400">
        <v>2</v>
      </c>
      <c r="M756" s="400">
        <v>0</v>
      </c>
      <c r="N756" s="400">
        <v>2</v>
      </c>
      <c r="O756" s="400">
        <v>0</v>
      </c>
      <c r="P756" s="400">
        <v>0</v>
      </c>
      <c r="Q756" s="400">
        <v>0</v>
      </c>
      <c r="R756" s="401">
        <v>0</v>
      </c>
      <c r="S756" s="402">
        <v>0</v>
      </c>
      <c r="T756" s="401">
        <v>0</v>
      </c>
      <c r="U756" s="402">
        <v>0</v>
      </c>
      <c r="V756" s="403">
        <v>0</v>
      </c>
      <c r="W756" s="402">
        <v>0</v>
      </c>
      <c r="X756" s="404">
        <v>0</v>
      </c>
      <c r="Y756" s="404">
        <v>0</v>
      </c>
      <c r="Z756" s="404">
        <v>0</v>
      </c>
      <c r="AA756" s="404">
        <v>0</v>
      </c>
      <c r="AB756" s="404">
        <v>0</v>
      </c>
      <c r="AC756" s="404">
        <v>0</v>
      </c>
      <c r="AD756" s="404">
        <v>0</v>
      </c>
    </row>
    <row r="757" spans="1:30" x14ac:dyDescent="0.35">
      <c r="A757" s="396">
        <v>32</v>
      </c>
      <c r="B757" s="396" t="s">
        <v>103</v>
      </c>
      <c r="C757" s="396">
        <v>23</v>
      </c>
      <c r="D757" s="396" t="s">
        <v>600</v>
      </c>
      <c r="E757" s="396" t="s">
        <v>1745</v>
      </c>
      <c r="F757" s="396" t="s">
        <v>1746</v>
      </c>
      <c r="G757" s="396" t="s">
        <v>103</v>
      </c>
      <c r="H757" s="396" t="s">
        <v>600</v>
      </c>
      <c r="I757" s="399">
        <v>0</v>
      </c>
      <c r="J757" s="399">
        <v>0</v>
      </c>
      <c r="K757" s="400">
        <v>0</v>
      </c>
      <c r="L757" s="400">
        <v>0</v>
      </c>
      <c r="M757" s="400">
        <v>6</v>
      </c>
      <c r="N757" s="400">
        <v>6</v>
      </c>
      <c r="O757" s="400">
        <v>0</v>
      </c>
      <c r="P757" s="400">
        <v>0</v>
      </c>
      <c r="Q757" s="400">
        <v>0</v>
      </c>
      <c r="R757" s="401">
        <v>0</v>
      </c>
      <c r="S757" s="402">
        <v>0</v>
      </c>
      <c r="T757" s="401">
        <v>0</v>
      </c>
      <c r="U757" s="402">
        <v>0</v>
      </c>
      <c r="V757" s="403">
        <v>0</v>
      </c>
      <c r="W757" s="402">
        <v>0</v>
      </c>
      <c r="X757" s="404">
        <v>0</v>
      </c>
      <c r="Y757" s="404">
        <v>0</v>
      </c>
      <c r="Z757" s="404">
        <v>0</v>
      </c>
      <c r="AA757" s="404">
        <v>0</v>
      </c>
      <c r="AB757" s="404">
        <v>0</v>
      </c>
      <c r="AC757" s="404">
        <v>0</v>
      </c>
      <c r="AD757" s="404">
        <v>0</v>
      </c>
    </row>
    <row r="758" spans="1:30" x14ac:dyDescent="0.35">
      <c r="A758" s="396">
        <v>32</v>
      </c>
      <c r="B758" s="396" t="s">
        <v>103</v>
      </c>
      <c r="C758" s="396">
        <v>24</v>
      </c>
      <c r="D758" s="396" t="s">
        <v>138</v>
      </c>
      <c r="E758" s="396" t="s">
        <v>1747</v>
      </c>
      <c r="F758" s="396" t="s">
        <v>1748</v>
      </c>
      <c r="G758" s="396" t="s">
        <v>103</v>
      </c>
      <c r="H758" s="396" t="s">
        <v>138</v>
      </c>
      <c r="I758" s="399">
        <v>0</v>
      </c>
      <c r="J758" s="399">
        <v>0</v>
      </c>
      <c r="K758" s="400">
        <v>0</v>
      </c>
      <c r="L758" s="400">
        <v>0</v>
      </c>
      <c r="M758" s="400">
        <v>118</v>
      </c>
      <c r="N758" s="400">
        <v>118</v>
      </c>
      <c r="O758" s="400">
        <v>15</v>
      </c>
      <c r="P758" s="400">
        <v>3</v>
      </c>
      <c r="Q758" s="400">
        <v>18</v>
      </c>
      <c r="R758" s="401">
        <v>0.152542372881356</v>
      </c>
      <c r="S758" s="402">
        <v>26</v>
      </c>
      <c r="T758" s="401">
        <v>0.22033898305084701</v>
      </c>
      <c r="U758" s="402">
        <v>24</v>
      </c>
      <c r="V758" s="403">
        <v>0.20338983050847501</v>
      </c>
      <c r="W758" s="402">
        <v>24</v>
      </c>
      <c r="X758" s="404">
        <v>9779.7800000000007</v>
      </c>
      <c r="Y758" s="404">
        <v>31292.240000000002</v>
      </c>
      <c r="Z758" s="404">
        <v>41072.019999999997</v>
      </c>
      <c r="AA758" s="404">
        <v>0</v>
      </c>
      <c r="AB758" s="404">
        <v>0</v>
      </c>
      <c r="AC758" s="404">
        <v>0</v>
      </c>
      <c r="AD758" s="404">
        <v>41072</v>
      </c>
    </row>
    <row r="759" spans="1:30" x14ac:dyDescent="0.35">
      <c r="A759" s="396">
        <v>32</v>
      </c>
      <c r="B759" s="396" t="s">
        <v>103</v>
      </c>
      <c r="C759" s="396">
        <v>25</v>
      </c>
      <c r="D759" s="396" t="s">
        <v>1081</v>
      </c>
      <c r="E759" s="396" t="s">
        <v>1749</v>
      </c>
      <c r="F759" s="396" t="s">
        <v>1750</v>
      </c>
      <c r="G759" s="396" t="s">
        <v>103</v>
      </c>
      <c r="H759" s="396" t="s">
        <v>1081</v>
      </c>
      <c r="I759" s="399">
        <v>1</v>
      </c>
      <c r="J759" s="399">
        <v>15</v>
      </c>
      <c r="K759" s="400">
        <v>0</v>
      </c>
      <c r="L759" s="400">
        <v>13</v>
      </c>
      <c r="M759" s="400">
        <v>0</v>
      </c>
      <c r="N759" s="400">
        <v>29</v>
      </c>
      <c r="O759" s="400">
        <v>1</v>
      </c>
      <c r="P759" s="400">
        <v>1</v>
      </c>
      <c r="Q759" s="400">
        <v>2</v>
      </c>
      <c r="R759" s="401">
        <v>6.8965517241379296E-2</v>
      </c>
      <c r="S759" s="402">
        <v>4</v>
      </c>
      <c r="T759" s="401">
        <v>0.13793103448275901</v>
      </c>
      <c r="U759" s="402">
        <v>4</v>
      </c>
      <c r="V759" s="403">
        <v>0.13793103448275901</v>
      </c>
      <c r="W759" s="402">
        <v>3</v>
      </c>
      <c r="X759" s="404">
        <v>1276.8599999999999</v>
      </c>
      <c r="Y759" s="404">
        <v>2325.9899999999998</v>
      </c>
      <c r="Z759" s="404">
        <v>3602.85</v>
      </c>
      <c r="AA759" s="404">
        <v>0</v>
      </c>
      <c r="AB759" s="404">
        <v>0</v>
      </c>
      <c r="AC759" s="404">
        <v>0</v>
      </c>
      <c r="AD759" s="404">
        <v>3603</v>
      </c>
    </row>
    <row r="760" spans="1:30" x14ac:dyDescent="0.35">
      <c r="A760" s="396">
        <v>32</v>
      </c>
      <c r="B760" s="396" t="s">
        <v>103</v>
      </c>
      <c r="C760" s="396">
        <v>26</v>
      </c>
      <c r="D760" s="396" t="s">
        <v>532</v>
      </c>
      <c r="E760" s="396" t="s">
        <v>1751</v>
      </c>
      <c r="F760" s="396" t="s">
        <v>1752</v>
      </c>
      <c r="G760" s="396" t="s">
        <v>103</v>
      </c>
      <c r="H760" s="396" t="s">
        <v>532</v>
      </c>
      <c r="I760" s="399">
        <v>55</v>
      </c>
      <c r="J760" s="399">
        <v>3</v>
      </c>
      <c r="K760" s="400">
        <v>0</v>
      </c>
      <c r="L760" s="400">
        <v>2</v>
      </c>
      <c r="M760" s="400">
        <v>0</v>
      </c>
      <c r="N760" s="400">
        <v>60</v>
      </c>
      <c r="O760" s="400">
        <v>8</v>
      </c>
      <c r="P760" s="400">
        <v>6</v>
      </c>
      <c r="Q760" s="400">
        <v>14</v>
      </c>
      <c r="R760" s="401">
        <v>0.233333333333333</v>
      </c>
      <c r="S760" s="402">
        <v>18</v>
      </c>
      <c r="T760" s="401">
        <v>0.3</v>
      </c>
      <c r="U760" s="402">
        <v>18</v>
      </c>
      <c r="V760" s="403">
        <v>0.3</v>
      </c>
      <c r="W760" s="402">
        <v>16</v>
      </c>
      <c r="X760" s="404">
        <v>-11303.48</v>
      </c>
      <c r="Y760" s="404">
        <v>23338.720000000001</v>
      </c>
      <c r="Z760" s="404">
        <v>12035.24</v>
      </c>
      <c r="AA760" s="404">
        <v>0</v>
      </c>
      <c r="AB760" s="404">
        <v>0</v>
      </c>
      <c r="AC760" s="404">
        <v>0</v>
      </c>
      <c r="AD760" s="404">
        <v>12035</v>
      </c>
    </row>
    <row r="761" spans="1:30" x14ac:dyDescent="0.35">
      <c r="A761" s="396">
        <v>32</v>
      </c>
      <c r="B761" s="396" t="s">
        <v>103</v>
      </c>
      <c r="C761" s="396">
        <v>27</v>
      </c>
      <c r="D761" s="396" t="s">
        <v>607</v>
      </c>
      <c r="E761" s="396" t="s">
        <v>1753</v>
      </c>
      <c r="F761" s="396" t="s">
        <v>1754</v>
      </c>
      <c r="G761" s="396" t="s">
        <v>103</v>
      </c>
      <c r="H761" s="396" t="s">
        <v>607</v>
      </c>
      <c r="I761" s="399">
        <v>0</v>
      </c>
      <c r="J761" s="399">
        <v>0</v>
      </c>
      <c r="K761" s="400">
        <v>0</v>
      </c>
      <c r="L761" s="400">
        <v>20</v>
      </c>
      <c r="M761" s="400">
        <v>0</v>
      </c>
      <c r="N761" s="400">
        <v>20</v>
      </c>
      <c r="O761" s="400">
        <v>0</v>
      </c>
      <c r="P761" s="400">
        <v>0</v>
      </c>
      <c r="Q761" s="400">
        <v>0</v>
      </c>
      <c r="R761" s="401">
        <v>0</v>
      </c>
      <c r="S761" s="402">
        <v>0</v>
      </c>
      <c r="T761" s="401">
        <v>0</v>
      </c>
      <c r="U761" s="402">
        <v>0</v>
      </c>
      <c r="V761" s="403">
        <v>0</v>
      </c>
      <c r="W761" s="402">
        <v>0</v>
      </c>
      <c r="X761" s="404">
        <v>0</v>
      </c>
      <c r="Y761" s="404">
        <v>0</v>
      </c>
      <c r="Z761" s="404">
        <v>0</v>
      </c>
      <c r="AA761" s="404">
        <v>0</v>
      </c>
      <c r="AB761" s="404">
        <v>0</v>
      </c>
      <c r="AC761" s="404">
        <v>0</v>
      </c>
      <c r="AD761" s="404">
        <v>0</v>
      </c>
    </row>
    <row r="762" spans="1:30" x14ac:dyDescent="0.35">
      <c r="A762" s="396">
        <v>33</v>
      </c>
      <c r="B762" s="396" t="s">
        <v>125</v>
      </c>
      <c r="C762" s="396">
        <v>1</v>
      </c>
      <c r="D762" s="396" t="s">
        <v>10</v>
      </c>
      <c r="E762" s="396" t="s">
        <v>1755</v>
      </c>
      <c r="F762" s="396" t="s">
        <v>1756</v>
      </c>
      <c r="G762" s="396" t="s">
        <v>125</v>
      </c>
      <c r="H762" s="396" t="s">
        <v>10</v>
      </c>
      <c r="I762" s="399">
        <v>0</v>
      </c>
      <c r="J762" s="399">
        <v>0</v>
      </c>
      <c r="K762" s="400">
        <v>13</v>
      </c>
      <c r="L762" s="400">
        <v>8</v>
      </c>
      <c r="M762" s="400">
        <v>2</v>
      </c>
      <c r="N762" s="400">
        <v>23</v>
      </c>
      <c r="O762" s="400">
        <v>0</v>
      </c>
      <c r="P762" s="400">
        <v>1</v>
      </c>
      <c r="Q762" s="400">
        <v>1</v>
      </c>
      <c r="R762" s="401">
        <v>4.3478260869565202E-2</v>
      </c>
      <c r="S762" s="402">
        <v>5</v>
      </c>
      <c r="T762" s="401">
        <v>0.217391304347826</v>
      </c>
      <c r="U762" s="402">
        <v>3</v>
      </c>
      <c r="V762" s="403">
        <v>0.13043478260869601</v>
      </c>
      <c r="W762" s="402">
        <v>4</v>
      </c>
      <c r="X762" s="404">
        <v>3529.79</v>
      </c>
      <c r="Y762" s="404">
        <v>0</v>
      </c>
      <c r="Z762" s="404">
        <v>3529.79</v>
      </c>
      <c r="AA762" s="404">
        <v>2650</v>
      </c>
      <c r="AB762" s="404">
        <v>115</v>
      </c>
      <c r="AC762" s="404">
        <v>2650</v>
      </c>
      <c r="AD762" s="404">
        <v>880</v>
      </c>
    </row>
    <row r="763" spans="1:30" x14ac:dyDescent="0.35">
      <c r="A763" s="396">
        <v>33</v>
      </c>
      <c r="B763" s="396" t="s">
        <v>125</v>
      </c>
      <c r="C763" s="396">
        <v>2</v>
      </c>
      <c r="D763" s="396" t="s">
        <v>11</v>
      </c>
      <c r="E763" s="396" t="s">
        <v>1757</v>
      </c>
      <c r="F763" s="396" t="s">
        <v>1758</v>
      </c>
      <c r="G763" s="396" t="s">
        <v>125</v>
      </c>
      <c r="H763" s="396" t="s">
        <v>11</v>
      </c>
      <c r="I763" s="399">
        <v>0</v>
      </c>
      <c r="J763" s="399">
        <v>1</v>
      </c>
      <c r="K763" s="400">
        <v>22</v>
      </c>
      <c r="L763" s="400">
        <v>14</v>
      </c>
      <c r="M763" s="400">
        <v>3</v>
      </c>
      <c r="N763" s="400">
        <v>40</v>
      </c>
      <c r="O763" s="400">
        <v>0</v>
      </c>
      <c r="P763" s="400">
        <v>3</v>
      </c>
      <c r="Q763" s="400">
        <v>3</v>
      </c>
      <c r="R763" s="401">
        <v>7.4999999999999997E-2</v>
      </c>
      <c r="S763" s="402">
        <v>8</v>
      </c>
      <c r="T763" s="401">
        <v>0.2</v>
      </c>
      <c r="U763" s="402">
        <v>8</v>
      </c>
      <c r="V763" s="403">
        <v>0.2</v>
      </c>
      <c r="W763" s="402">
        <v>5</v>
      </c>
      <c r="X763" s="404">
        <v>6041.33</v>
      </c>
      <c r="Y763" s="404">
        <v>5464.98</v>
      </c>
      <c r="Z763" s="404">
        <v>11506.31</v>
      </c>
      <c r="AA763" s="404">
        <v>909</v>
      </c>
      <c r="AB763" s="404">
        <v>23</v>
      </c>
      <c r="AC763" s="404">
        <v>303</v>
      </c>
      <c r="AD763" s="404">
        <v>10598</v>
      </c>
    </row>
    <row r="764" spans="1:30" x14ac:dyDescent="0.35">
      <c r="A764" s="396">
        <v>33</v>
      </c>
      <c r="B764" s="396" t="s">
        <v>125</v>
      </c>
      <c r="C764" s="396">
        <v>3</v>
      </c>
      <c r="D764" s="396" t="s">
        <v>12</v>
      </c>
      <c r="E764" s="396" t="s">
        <v>1759</v>
      </c>
      <c r="F764" s="396" t="s">
        <v>1760</v>
      </c>
      <c r="G764" s="396" t="s">
        <v>125</v>
      </c>
      <c r="H764" s="396" t="s">
        <v>12</v>
      </c>
      <c r="I764" s="399">
        <v>0</v>
      </c>
      <c r="J764" s="399">
        <v>1</v>
      </c>
      <c r="K764" s="400">
        <v>17</v>
      </c>
      <c r="L764" s="400">
        <v>8</v>
      </c>
      <c r="M764" s="400">
        <v>0</v>
      </c>
      <c r="N764" s="400">
        <v>26</v>
      </c>
      <c r="O764" s="400">
        <v>0</v>
      </c>
      <c r="P764" s="400">
        <v>1</v>
      </c>
      <c r="Q764" s="400">
        <v>1</v>
      </c>
      <c r="R764" s="401">
        <v>3.8461538461538498E-2</v>
      </c>
      <c r="S764" s="402">
        <v>4</v>
      </c>
      <c r="T764" s="401">
        <v>0.15384615384615399</v>
      </c>
      <c r="U764" s="402">
        <v>4</v>
      </c>
      <c r="V764" s="403">
        <v>0.15384615384615399</v>
      </c>
      <c r="W764" s="402">
        <v>1</v>
      </c>
      <c r="X764" s="404">
        <v>630.80999999999995</v>
      </c>
      <c r="Y764" s="404">
        <v>1000</v>
      </c>
      <c r="Z764" s="404">
        <v>1630.81</v>
      </c>
      <c r="AA764" s="404">
        <v>1800</v>
      </c>
      <c r="AB764" s="404">
        <v>69</v>
      </c>
      <c r="AC764" s="404">
        <v>1800</v>
      </c>
      <c r="AD764" s="404">
        <v>-169</v>
      </c>
    </row>
    <row r="765" spans="1:30" x14ac:dyDescent="0.35">
      <c r="A765" s="396">
        <v>33</v>
      </c>
      <c r="B765" s="396" t="s">
        <v>125</v>
      </c>
      <c r="C765" s="396">
        <v>4</v>
      </c>
      <c r="D765" s="396" t="s">
        <v>13</v>
      </c>
      <c r="E765" s="396" t="s">
        <v>1761</v>
      </c>
      <c r="F765" s="396" t="s">
        <v>1762</v>
      </c>
      <c r="G765" s="396" t="s">
        <v>125</v>
      </c>
      <c r="H765" s="396" t="s">
        <v>13</v>
      </c>
      <c r="I765" s="399">
        <v>0</v>
      </c>
      <c r="J765" s="399">
        <v>0</v>
      </c>
      <c r="K765" s="400">
        <v>7</v>
      </c>
      <c r="L765" s="400">
        <v>7</v>
      </c>
      <c r="M765" s="400">
        <v>1</v>
      </c>
      <c r="N765" s="400">
        <v>15</v>
      </c>
      <c r="O765" s="400">
        <v>0</v>
      </c>
      <c r="P765" s="400">
        <v>1</v>
      </c>
      <c r="Q765" s="400">
        <v>1</v>
      </c>
      <c r="R765" s="401">
        <v>6.6666666666666693E-2</v>
      </c>
      <c r="S765" s="402">
        <v>2</v>
      </c>
      <c r="T765" s="401">
        <v>0.133333333333333</v>
      </c>
      <c r="U765" s="402">
        <v>1</v>
      </c>
      <c r="V765" s="403">
        <v>6.6666666666666693E-2</v>
      </c>
      <c r="W765" s="402">
        <v>2</v>
      </c>
      <c r="X765" s="404">
        <v>1621.5</v>
      </c>
      <c r="Y765" s="404">
        <v>515.27</v>
      </c>
      <c r="Z765" s="404">
        <v>2136.77</v>
      </c>
      <c r="AA765" s="404">
        <v>0</v>
      </c>
      <c r="AB765" s="404">
        <v>0</v>
      </c>
      <c r="AC765" s="404">
        <v>0</v>
      </c>
      <c r="AD765" s="404">
        <v>2137</v>
      </c>
    </row>
    <row r="766" spans="1:30" x14ac:dyDescent="0.35">
      <c r="A766" s="396">
        <v>33</v>
      </c>
      <c r="B766" s="396" t="s">
        <v>125</v>
      </c>
      <c r="C766" s="396">
        <v>5</v>
      </c>
      <c r="D766" s="396" t="s">
        <v>628</v>
      </c>
      <c r="E766" s="396" t="s">
        <v>1763</v>
      </c>
      <c r="F766" s="396" t="s">
        <v>1764</v>
      </c>
      <c r="G766" s="396" t="s">
        <v>125</v>
      </c>
      <c r="H766" s="396" t="s">
        <v>628</v>
      </c>
      <c r="I766" s="399">
        <v>0</v>
      </c>
      <c r="J766" s="399">
        <v>0</v>
      </c>
      <c r="K766" s="400">
        <v>1</v>
      </c>
      <c r="L766" s="400">
        <v>0</v>
      </c>
      <c r="M766" s="400">
        <v>0</v>
      </c>
      <c r="N766" s="400">
        <v>1</v>
      </c>
      <c r="O766" s="400">
        <v>0</v>
      </c>
      <c r="P766" s="400">
        <v>0</v>
      </c>
      <c r="Q766" s="400">
        <v>0</v>
      </c>
      <c r="R766" s="401">
        <v>0</v>
      </c>
      <c r="S766" s="402">
        <v>0</v>
      </c>
      <c r="T766" s="401">
        <v>0</v>
      </c>
      <c r="U766" s="402">
        <v>0</v>
      </c>
      <c r="V766" s="403">
        <v>0</v>
      </c>
      <c r="W766" s="402">
        <v>0</v>
      </c>
      <c r="X766" s="404">
        <v>0</v>
      </c>
      <c r="Y766" s="404">
        <v>0</v>
      </c>
      <c r="Z766" s="404">
        <v>0</v>
      </c>
      <c r="AA766" s="404">
        <v>0</v>
      </c>
      <c r="AB766" s="404">
        <v>0</v>
      </c>
      <c r="AC766" s="404">
        <v>0</v>
      </c>
      <c r="AD766" s="404">
        <v>0</v>
      </c>
    </row>
    <row r="767" spans="1:30" x14ac:dyDescent="0.35">
      <c r="A767" s="396">
        <v>33</v>
      </c>
      <c r="B767" s="396" t="s">
        <v>125</v>
      </c>
      <c r="C767" s="396">
        <v>6</v>
      </c>
      <c r="D767" s="396" t="s">
        <v>562</v>
      </c>
      <c r="E767" s="396" t="s">
        <v>1765</v>
      </c>
      <c r="F767" s="396" t="s">
        <v>1766</v>
      </c>
      <c r="G767" s="396" t="s">
        <v>125</v>
      </c>
      <c r="H767" s="396" t="s">
        <v>562</v>
      </c>
      <c r="I767" s="399">
        <v>0</v>
      </c>
      <c r="J767" s="399">
        <v>0</v>
      </c>
      <c r="K767" s="400">
        <v>0</v>
      </c>
      <c r="L767" s="400">
        <v>1</v>
      </c>
      <c r="M767" s="400">
        <v>0</v>
      </c>
      <c r="N767" s="400">
        <v>1</v>
      </c>
      <c r="O767" s="400">
        <v>0</v>
      </c>
      <c r="P767" s="400">
        <v>0</v>
      </c>
      <c r="Q767" s="400">
        <v>0</v>
      </c>
      <c r="R767" s="401">
        <v>0</v>
      </c>
      <c r="S767" s="402">
        <v>0</v>
      </c>
      <c r="T767" s="401">
        <v>0</v>
      </c>
      <c r="U767" s="402">
        <v>0</v>
      </c>
      <c r="V767" s="403">
        <v>0</v>
      </c>
      <c r="W767" s="402">
        <v>0</v>
      </c>
      <c r="X767" s="404">
        <v>0</v>
      </c>
      <c r="Y767" s="404">
        <v>0</v>
      </c>
      <c r="Z767" s="404">
        <v>0</v>
      </c>
      <c r="AA767" s="404">
        <v>0</v>
      </c>
      <c r="AB767" s="404">
        <v>0</v>
      </c>
      <c r="AC767" s="404">
        <v>0</v>
      </c>
      <c r="AD767" s="404">
        <v>0</v>
      </c>
    </row>
    <row r="768" spans="1:30" x14ac:dyDescent="0.35">
      <c r="A768" s="396">
        <v>33</v>
      </c>
      <c r="B768" s="396" t="s">
        <v>125</v>
      </c>
      <c r="C768" s="396">
        <v>7</v>
      </c>
      <c r="D768" s="396" t="s">
        <v>506</v>
      </c>
      <c r="E768" s="396" t="s">
        <v>1767</v>
      </c>
      <c r="F768" s="396" t="s">
        <v>1768</v>
      </c>
      <c r="G768" s="396" t="s">
        <v>125</v>
      </c>
      <c r="H768" s="396" t="s">
        <v>506</v>
      </c>
      <c r="I768" s="399">
        <v>0</v>
      </c>
      <c r="J768" s="399">
        <v>0</v>
      </c>
      <c r="K768" s="400">
        <v>0</v>
      </c>
      <c r="L768" s="400">
        <v>0</v>
      </c>
      <c r="M768" s="400">
        <v>0</v>
      </c>
      <c r="N768" s="400">
        <v>0</v>
      </c>
      <c r="O768" s="400">
        <v>0</v>
      </c>
      <c r="P768" s="400">
        <v>0</v>
      </c>
      <c r="Q768" s="400">
        <v>0</v>
      </c>
      <c r="R768" s="401">
        <v>0</v>
      </c>
      <c r="S768" s="402">
        <v>0</v>
      </c>
      <c r="T768" s="401">
        <v>0</v>
      </c>
      <c r="U768" s="402">
        <v>0</v>
      </c>
      <c r="V768" s="403">
        <v>0</v>
      </c>
      <c r="W768" s="402">
        <v>0</v>
      </c>
      <c r="X768" s="404">
        <v>0</v>
      </c>
      <c r="Y768" s="404">
        <v>0</v>
      </c>
      <c r="Z768" s="404">
        <v>0</v>
      </c>
      <c r="AA768" s="404">
        <v>10</v>
      </c>
      <c r="AB768" s="404">
        <v>0</v>
      </c>
      <c r="AC768" s="404">
        <v>0</v>
      </c>
      <c r="AD768" s="404">
        <v>-10</v>
      </c>
    </row>
    <row r="769" spans="1:30" x14ac:dyDescent="0.35">
      <c r="A769" s="396">
        <v>33</v>
      </c>
      <c r="B769" s="396" t="s">
        <v>125</v>
      </c>
      <c r="C769" s="396">
        <v>8</v>
      </c>
      <c r="D769" s="396" t="s">
        <v>153</v>
      </c>
      <c r="E769" s="396" t="s">
        <v>1769</v>
      </c>
      <c r="F769" s="396" t="s">
        <v>1770</v>
      </c>
      <c r="G769" s="396" t="s">
        <v>125</v>
      </c>
      <c r="H769" s="396" t="s">
        <v>153</v>
      </c>
      <c r="I769" s="399">
        <v>49</v>
      </c>
      <c r="J769" s="399">
        <v>85</v>
      </c>
      <c r="K769" s="400">
        <v>25</v>
      </c>
      <c r="L769" s="400">
        <v>64</v>
      </c>
      <c r="M769" s="400">
        <v>58</v>
      </c>
      <c r="N769" s="400">
        <v>281</v>
      </c>
      <c r="O769" s="400">
        <v>32</v>
      </c>
      <c r="P769" s="400">
        <v>21</v>
      </c>
      <c r="Q769" s="400">
        <v>53</v>
      </c>
      <c r="R769" s="401">
        <v>0.18861209964412801</v>
      </c>
      <c r="S769" s="402">
        <v>92</v>
      </c>
      <c r="T769" s="401">
        <v>0.327402135231317</v>
      </c>
      <c r="U769" s="402">
        <v>88</v>
      </c>
      <c r="V769" s="403">
        <v>0.31316725978647703</v>
      </c>
      <c r="W769" s="402">
        <v>77</v>
      </c>
      <c r="X769" s="404">
        <v>106097.33</v>
      </c>
      <c r="Y769" s="404">
        <v>74904.539999999994</v>
      </c>
      <c r="Z769" s="404">
        <v>181001.87</v>
      </c>
      <c r="AA769" s="404">
        <v>1299</v>
      </c>
      <c r="AB769" s="404">
        <v>5</v>
      </c>
      <c r="AC769" s="404">
        <v>25</v>
      </c>
      <c r="AD769" s="404">
        <v>179703</v>
      </c>
    </row>
    <row r="770" spans="1:30" x14ac:dyDescent="0.35">
      <c r="A770" s="396">
        <v>33</v>
      </c>
      <c r="B770" s="396" t="s">
        <v>125</v>
      </c>
      <c r="C770" s="396">
        <v>9</v>
      </c>
      <c r="D770" s="396" t="s">
        <v>144</v>
      </c>
      <c r="E770" s="396" t="s">
        <v>1771</v>
      </c>
      <c r="F770" s="396" t="s">
        <v>1772</v>
      </c>
      <c r="G770" s="396" t="s">
        <v>125</v>
      </c>
      <c r="H770" s="396" t="s">
        <v>144</v>
      </c>
      <c r="I770" s="399">
        <v>25</v>
      </c>
      <c r="J770" s="399">
        <v>19</v>
      </c>
      <c r="K770" s="400">
        <v>0</v>
      </c>
      <c r="L770" s="400">
        <v>3</v>
      </c>
      <c r="M770" s="400">
        <v>26</v>
      </c>
      <c r="N770" s="400">
        <v>73</v>
      </c>
      <c r="O770" s="400">
        <v>21</v>
      </c>
      <c r="P770" s="400">
        <v>3</v>
      </c>
      <c r="Q770" s="400">
        <v>24</v>
      </c>
      <c r="R770" s="401">
        <v>0.32876712328767099</v>
      </c>
      <c r="S770" s="402">
        <v>43</v>
      </c>
      <c r="T770" s="401">
        <v>0.58904109589041098</v>
      </c>
      <c r="U770" s="402">
        <v>44</v>
      </c>
      <c r="V770" s="403">
        <v>0.602739726027397</v>
      </c>
      <c r="W770" s="402">
        <v>37</v>
      </c>
      <c r="X770" s="404">
        <v>43911.19</v>
      </c>
      <c r="Y770" s="404">
        <v>38067.64</v>
      </c>
      <c r="Z770" s="404">
        <v>81978.83</v>
      </c>
      <c r="AA770" s="404">
        <v>0</v>
      </c>
      <c r="AB770" s="404">
        <v>0</v>
      </c>
      <c r="AC770" s="404">
        <v>0</v>
      </c>
      <c r="AD770" s="404">
        <v>81979</v>
      </c>
    </row>
    <row r="771" spans="1:30" x14ac:dyDescent="0.35">
      <c r="A771" s="396">
        <v>33</v>
      </c>
      <c r="B771" s="396" t="s">
        <v>125</v>
      </c>
      <c r="C771" s="396">
        <v>10</v>
      </c>
      <c r="D771" s="396" t="s">
        <v>414</v>
      </c>
      <c r="E771" s="396" t="s">
        <v>1773</v>
      </c>
      <c r="F771" s="396" t="s">
        <v>1774</v>
      </c>
      <c r="G771" s="396" t="s">
        <v>125</v>
      </c>
      <c r="H771" s="396" t="s">
        <v>414</v>
      </c>
      <c r="I771" s="399">
        <v>5</v>
      </c>
      <c r="J771" s="399">
        <v>13</v>
      </c>
      <c r="K771" s="400">
        <v>0</v>
      </c>
      <c r="L771" s="400">
        <v>11</v>
      </c>
      <c r="M771" s="400">
        <v>266</v>
      </c>
      <c r="N771" s="400">
        <v>295</v>
      </c>
      <c r="O771" s="400">
        <v>8</v>
      </c>
      <c r="P771" s="400">
        <v>1</v>
      </c>
      <c r="Q771" s="400">
        <v>9</v>
      </c>
      <c r="R771" s="401">
        <v>3.0508474576271202E-2</v>
      </c>
      <c r="S771" s="402">
        <v>14</v>
      </c>
      <c r="T771" s="401">
        <v>4.7457627118644097E-2</v>
      </c>
      <c r="U771" s="402">
        <v>15</v>
      </c>
      <c r="V771" s="403">
        <v>5.0847457627118599E-2</v>
      </c>
      <c r="W771" s="402">
        <v>12</v>
      </c>
      <c r="X771" s="404">
        <v>13607.32</v>
      </c>
      <c r="Y771" s="404">
        <v>11631.06</v>
      </c>
      <c r="Z771" s="404">
        <v>25238.38</v>
      </c>
      <c r="AA771" s="404">
        <v>0</v>
      </c>
      <c r="AB771" s="404">
        <v>0</v>
      </c>
      <c r="AC771" s="404">
        <v>0</v>
      </c>
      <c r="AD771" s="404">
        <v>25238</v>
      </c>
    </row>
    <row r="772" spans="1:30" x14ac:dyDescent="0.35">
      <c r="A772" s="396">
        <v>33</v>
      </c>
      <c r="B772" s="396" t="s">
        <v>125</v>
      </c>
      <c r="C772" s="396">
        <v>11</v>
      </c>
      <c r="D772" s="396" t="s">
        <v>427</v>
      </c>
      <c r="E772" s="396" t="s">
        <v>1775</v>
      </c>
      <c r="F772" s="396" t="s">
        <v>1776</v>
      </c>
      <c r="G772" s="396" t="s">
        <v>125</v>
      </c>
      <c r="H772" s="396" t="s">
        <v>427</v>
      </c>
      <c r="I772" s="399">
        <v>0</v>
      </c>
      <c r="J772" s="399">
        <v>0</v>
      </c>
      <c r="K772" s="400">
        <v>107</v>
      </c>
      <c r="L772" s="400">
        <v>36</v>
      </c>
      <c r="M772" s="400">
        <v>6</v>
      </c>
      <c r="N772" s="400">
        <v>149</v>
      </c>
      <c r="O772" s="400">
        <v>22</v>
      </c>
      <c r="P772" s="400">
        <v>7</v>
      </c>
      <c r="Q772" s="400">
        <v>29</v>
      </c>
      <c r="R772" s="401">
        <v>0.194630872483221</v>
      </c>
      <c r="S772" s="402">
        <v>45</v>
      </c>
      <c r="T772" s="401">
        <v>0.30201342281879201</v>
      </c>
      <c r="U772" s="402">
        <v>41</v>
      </c>
      <c r="V772" s="403">
        <v>0.27516778523489899</v>
      </c>
      <c r="W772" s="402">
        <v>37</v>
      </c>
      <c r="X772" s="404">
        <v>53521.99</v>
      </c>
      <c r="Y772" s="404">
        <v>44777.31</v>
      </c>
      <c r="Z772" s="404">
        <v>98299.3</v>
      </c>
      <c r="AA772" s="404">
        <v>0</v>
      </c>
      <c r="AB772" s="404">
        <v>0</v>
      </c>
      <c r="AC772" s="404">
        <v>0</v>
      </c>
      <c r="AD772" s="404">
        <v>98299</v>
      </c>
    </row>
    <row r="773" spans="1:30" x14ac:dyDescent="0.35">
      <c r="A773" s="396">
        <v>33</v>
      </c>
      <c r="B773" s="396" t="s">
        <v>125</v>
      </c>
      <c r="C773" s="396">
        <v>12</v>
      </c>
      <c r="D773" s="396" t="s">
        <v>580</v>
      </c>
      <c r="E773" s="396" t="s">
        <v>1777</v>
      </c>
      <c r="F773" s="396" t="s">
        <v>1778</v>
      </c>
      <c r="G773" s="396" t="s">
        <v>125</v>
      </c>
      <c r="H773" s="396" t="s">
        <v>580</v>
      </c>
      <c r="I773" s="399">
        <v>4</v>
      </c>
      <c r="J773" s="399">
        <v>1</v>
      </c>
      <c r="K773" s="400">
        <v>0</v>
      </c>
      <c r="L773" s="400">
        <v>0</v>
      </c>
      <c r="M773" s="400">
        <v>1</v>
      </c>
      <c r="N773" s="400">
        <v>6</v>
      </c>
      <c r="O773" s="400">
        <v>2</v>
      </c>
      <c r="P773" s="400">
        <v>0</v>
      </c>
      <c r="Q773" s="400">
        <v>2</v>
      </c>
      <c r="R773" s="401">
        <v>0.33333333333333298</v>
      </c>
      <c r="S773" s="402">
        <v>3</v>
      </c>
      <c r="T773" s="401">
        <v>0.5</v>
      </c>
      <c r="U773" s="402">
        <v>2</v>
      </c>
      <c r="V773" s="403">
        <v>0.33333333333333298</v>
      </c>
      <c r="W773" s="402">
        <v>3</v>
      </c>
      <c r="X773" s="404">
        <v>7510</v>
      </c>
      <c r="Y773" s="404">
        <v>2461</v>
      </c>
      <c r="Z773" s="404">
        <v>9971</v>
      </c>
      <c r="AA773" s="404">
        <v>0</v>
      </c>
      <c r="AB773" s="404">
        <v>0</v>
      </c>
      <c r="AC773" s="404">
        <v>0</v>
      </c>
      <c r="AD773" s="404">
        <v>9971</v>
      </c>
    </row>
    <row r="774" spans="1:30" x14ac:dyDescent="0.35">
      <c r="A774" s="396">
        <v>33</v>
      </c>
      <c r="B774" s="396" t="s">
        <v>125</v>
      </c>
      <c r="C774" s="396">
        <v>13</v>
      </c>
      <c r="D774" s="396" t="s">
        <v>171</v>
      </c>
      <c r="E774" s="396" t="s">
        <v>1779</v>
      </c>
      <c r="F774" s="396" t="s">
        <v>1780</v>
      </c>
      <c r="G774" s="396" t="s">
        <v>125</v>
      </c>
      <c r="H774" s="396" t="s">
        <v>171</v>
      </c>
      <c r="I774" s="399">
        <v>0</v>
      </c>
      <c r="J774" s="399">
        <v>0</v>
      </c>
      <c r="K774" s="400">
        <v>30</v>
      </c>
      <c r="L774" s="400">
        <v>7</v>
      </c>
      <c r="M774" s="400">
        <v>9</v>
      </c>
      <c r="N774" s="400">
        <v>46</v>
      </c>
      <c r="O774" s="400">
        <v>2</v>
      </c>
      <c r="P774" s="400">
        <v>0</v>
      </c>
      <c r="Q774" s="400">
        <v>2</v>
      </c>
      <c r="R774" s="401">
        <v>4.3478260869565202E-2</v>
      </c>
      <c r="S774" s="402">
        <v>5</v>
      </c>
      <c r="T774" s="401">
        <v>0.108695652173913</v>
      </c>
      <c r="U774" s="402">
        <v>6</v>
      </c>
      <c r="V774" s="403">
        <v>0.13043478260869601</v>
      </c>
      <c r="W774" s="402">
        <v>5</v>
      </c>
      <c r="X774" s="404">
        <v>3155.53</v>
      </c>
      <c r="Y774" s="404">
        <v>4512.1000000000004</v>
      </c>
      <c r="Z774" s="404">
        <v>7667.63</v>
      </c>
      <c r="AA774" s="404">
        <v>2000</v>
      </c>
      <c r="AB774" s="404">
        <v>43</v>
      </c>
      <c r="AC774" s="404">
        <v>1000</v>
      </c>
      <c r="AD774" s="404">
        <v>5668</v>
      </c>
    </row>
    <row r="775" spans="1:30" x14ac:dyDescent="0.35">
      <c r="A775" s="396">
        <v>33</v>
      </c>
      <c r="B775" s="396" t="s">
        <v>125</v>
      </c>
      <c r="C775" s="396">
        <v>14</v>
      </c>
      <c r="D775" s="396" t="s">
        <v>518</v>
      </c>
      <c r="E775" s="396" t="s">
        <v>1781</v>
      </c>
      <c r="F775" s="396" t="s">
        <v>1782</v>
      </c>
      <c r="G775" s="396" t="s">
        <v>125</v>
      </c>
      <c r="H775" s="396" t="s">
        <v>518</v>
      </c>
      <c r="I775" s="399">
        <v>0</v>
      </c>
      <c r="J775" s="399">
        <v>0</v>
      </c>
      <c r="K775" s="400">
        <v>9</v>
      </c>
      <c r="L775" s="400">
        <v>4</v>
      </c>
      <c r="M775" s="400">
        <v>0</v>
      </c>
      <c r="N775" s="400">
        <v>13</v>
      </c>
      <c r="O775" s="400">
        <v>0</v>
      </c>
      <c r="P775" s="400">
        <v>0</v>
      </c>
      <c r="Q775" s="400">
        <v>0</v>
      </c>
      <c r="R775" s="401">
        <v>0</v>
      </c>
      <c r="S775" s="402">
        <v>2</v>
      </c>
      <c r="T775" s="401">
        <v>0.15384615384615399</v>
      </c>
      <c r="U775" s="402">
        <v>2</v>
      </c>
      <c r="V775" s="403">
        <v>0.15384615384615399</v>
      </c>
      <c r="W775" s="402">
        <v>2</v>
      </c>
      <c r="X775" s="404">
        <v>0</v>
      </c>
      <c r="Y775" s="404">
        <v>0</v>
      </c>
      <c r="Z775" s="404">
        <v>0</v>
      </c>
      <c r="AA775" s="404">
        <v>0</v>
      </c>
      <c r="AB775" s="404">
        <v>0</v>
      </c>
      <c r="AC775" s="404">
        <v>0</v>
      </c>
      <c r="AD775" s="404">
        <v>0</v>
      </c>
    </row>
    <row r="776" spans="1:30" x14ac:dyDescent="0.35">
      <c r="A776" s="396">
        <v>33</v>
      </c>
      <c r="B776" s="396" t="s">
        <v>125</v>
      </c>
      <c r="C776" s="396">
        <v>15</v>
      </c>
      <c r="D776" s="396" t="s">
        <v>261</v>
      </c>
      <c r="E776" s="396" t="s">
        <v>1783</v>
      </c>
      <c r="F776" s="396" t="s">
        <v>1784</v>
      </c>
      <c r="G776" s="396" t="s">
        <v>125</v>
      </c>
      <c r="H776" s="396" t="s">
        <v>261</v>
      </c>
      <c r="I776" s="399">
        <v>2</v>
      </c>
      <c r="J776" s="399">
        <v>34</v>
      </c>
      <c r="K776" s="400">
        <v>1</v>
      </c>
      <c r="L776" s="400">
        <v>45</v>
      </c>
      <c r="M776" s="400">
        <v>25</v>
      </c>
      <c r="N776" s="400">
        <v>107</v>
      </c>
      <c r="O776" s="400">
        <v>6</v>
      </c>
      <c r="P776" s="400">
        <v>1</v>
      </c>
      <c r="Q776" s="400">
        <v>7</v>
      </c>
      <c r="R776" s="401">
        <v>6.5420560747663503E-2</v>
      </c>
      <c r="S776" s="402">
        <v>17</v>
      </c>
      <c r="T776" s="401">
        <v>0.15887850467289699</v>
      </c>
      <c r="U776" s="402">
        <v>18</v>
      </c>
      <c r="V776" s="403">
        <v>0.168224299065421</v>
      </c>
      <c r="W776" s="402">
        <v>12</v>
      </c>
      <c r="X776" s="404">
        <v>9062.24</v>
      </c>
      <c r="Y776" s="404">
        <v>3264</v>
      </c>
      <c r="Z776" s="404">
        <v>12326.24</v>
      </c>
      <c r="AA776" s="404">
        <v>0</v>
      </c>
      <c r="AB776" s="404">
        <v>0</v>
      </c>
      <c r="AC776" s="404">
        <v>0</v>
      </c>
      <c r="AD776" s="404">
        <v>12326</v>
      </c>
    </row>
    <row r="777" spans="1:30" x14ac:dyDescent="0.35">
      <c r="A777" s="396">
        <v>33</v>
      </c>
      <c r="B777" s="396" t="s">
        <v>125</v>
      </c>
      <c r="C777" s="396">
        <v>16</v>
      </c>
      <c r="D777" s="396" t="s">
        <v>328</v>
      </c>
      <c r="E777" s="396" t="s">
        <v>1785</v>
      </c>
      <c r="F777" s="396" t="s">
        <v>1786</v>
      </c>
      <c r="G777" s="396" t="s">
        <v>125</v>
      </c>
      <c r="H777" s="396" t="s">
        <v>328</v>
      </c>
      <c r="I777" s="399">
        <v>0</v>
      </c>
      <c r="J777" s="399">
        <v>0</v>
      </c>
      <c r="K777" s="400">
        <v>1</v>
      </c>
      <c r="L777" s="400">
        <v>0</v>
      </c>
      <c r="M777" s="400">
        <v>1</v>
      </c>
      <c r="N777" s="400">
        <v>2</v>
      </c>
      <c r="O777" s="400">
        <v>0</v>
      </c>
      <c r="P777" s="400">
        <v>0</v>
      </c>
      <c r="Q777" s="400">
        <v>0</v>
      </c>
      <c r="R777" s="401">
        <v>0</v>
      </c>
      <c r="S777" s="402">
        <v>0</v>
      </c>
      <c r="T777" s="401">
        <v>0</v>
      </c>
      <c r="U777" s="402">
        <v>0</v>
      </c>
      <c r="V777" s="403">
        <v>0</v>
      </c>
      <c r="W777" s="402">
        <v>0</v>
      </c>
      <c r="X777" s="404">
        <v>0</v>
      </c>
      <c r="Y777" s="404">
        <v>0</v>
      </c>
      <c r="Z777" s="404">
        <v>0</v>
      </c>
      <c r="AA777" s="404">
        <v>0</v>
      </c>
      <c r="AB777" s="404">
        <v>0</v>
      </c>
      <c r="AC777" s="404">
        <v>0</v>
      </c>
      <c r="AD777" s="404">
        <v>0</v>
      </c>
    </row>
    <row r="778" spans="1:30" x14ac:dyDescent="0.35">
      <c r="A778" s="396">
        <v>33</v>
      </c>
      <c r="B778" s="396" t="s">
        <v>125</v>
      </c>
      <c r="C778" s="396">
        <v>17</v>
      </c>
      <c r="D778" s="396" t="s">
        <v>168</v>
      </c>
      <c r="E778" s="396" t="s">
        <v>1787</v>
      </c>
      <c r="F778" s="396" t="s">
        <v>1788</v>
      </c>
      <c r="G778" s="396" t="s">
        <v>125</v>
      </c>
      <c r="H778" s="396" t="s">
        <v>168</v>
      </c>
      <c r="I778" s="399">
        <v>11</v>
      </c>
      <c r="J778" s="399">
        <v>5</v>
      </c>
      <c r="K778" s="400">
        <v>13</v>
      </c>
      <c r="L778" s="400">
        <v>12</v>
      </c>
      <c r="M778" s="400">
        <v>19</v>
      </c>
      <c r="N778" s="400">
        <v>60</v>
      </c>
      <c r="O778" s="400">
        <v>8</v>
      </c>
      <c r="P778" s="400">
        <v>1</v>
      </c>
      <c r="Q778" s="400">
        <v>9</v>
      </c>
      <c r="R778" s="401">
        <v>0.15</v>
      </c>
      <c r="S778" s="402">
        <v>10</v>
      </c>
      <c r="T778" s="401">
        <v>0.16666666666666699</v>
      </c>
      <c r="U778" s="402">
        <v>10</v>
      </c>
      <c r="V778" s="403">
        <v>0.16666666666666699</v>
      </c>
      <c r="W778" s="402">
        <v>9</v>
      </c>
      <c r="X778" s="404">
        <v>23452.639999999999</v>
      </c>
      <c r="Y778" s="404">
        <v>15946.38</v>
      </c>
      <c r="Z778" s="404">
        <v>39399.019999999997</v>
      </c>
      <c r="AA778" s="404">
        <v>0</v>
      </c>
      <c r="AB778" s="404">
        <v>0</v>
      </c>
      <c r="AC778" s="404">
        <v>0</v>
      </c>
      <c r="AD778" s="404">
        <v>39399</v>
      </c>
    </row>
    <row r="779" spans="1:30" x14ac:dyDescent="0.35">
      <c r="A779" s="396">
        <v>33</v>
      </c>
      <c r="B779" s="396" t="s">
        <v>125</v>
      </c>
      <c r="C779" s="396">
        <v>18</v>
      </c>
      <c r="D779" s="396" t="s">
        <v>527</v>
      </c>
      <c r="E779" s="396" t="s">
        <v>1789</v>
      </c>
      <c r="F779" s="396" t="s">
        <v>1790</v>
      </c>
      <c r="G779" s="396" t="s">
        <v>125</v>
      </c>
      <c r="H779" s="396" t="s">
        <v>527</v>
      </c>
      <c r="I779" s="399">
        <v>0</v>
      </c>
      <c r="J779" s="399">
        <v>0</v>
      </c>
      <c r="K779" s="400">
        <v>0</v>
      </c>
      <c r="L779" s="400">
        <v>0</v>
      </c>
      <c r="M779" s="400">
        <v>0</v>
      </c>
      <c r="N779" s="400">
        <v>0</v>
      </c>
      <c r="O779" s="400">
        <v>4</v>
      </c>
      <c r="P779" s="400">
        <v>2</v>
      </c>
      <c r="Q779" s="400">
        <v>6</v>
      </c>
      <c r="R779" s="401">
        <v>0</v>
      </c>
      <c r="S779" s="402">
        <v>4</v>
      </c>
      <c r="T779" s="401">
        <v>0</v>
      </c>
      <c r="U779" s="402">
        <v>3</v>
      </c>
      <c r="V779" s="403">
        <v>0</v>
      </c>
      <c r="W779" s="402">
        <v>4</v>
      </c>
      <c r="X779" s="404">
        <v>14206.09</v>
      </c>
      <c r="Y779" s="404">
        <v>12808</v>
      </c>
      <c r="Z779" s="404">
        <v>27014.09</v>
      </c>
      <c r="AA779" s="404">
        <v>0</v>
      </c>
      <c r="AB779" s="404">
        <v>0</v>
      </c>
      <c r="AC779" s="404">
        <v>0</v>
      </c>
      <c r="AD779" s="404">
        <v>27014</v>
      </c>
    </row>
    <row r="780" spans="1:30" x14ac:dyDescent="0.35">
      <c r="A780" s="396">
        <v>33</v>
      </c>
      <c r="B780" s="396" t="s">
        <v>125</v>
      </c>
      <c r="C780" s="396">
        <v>19</v>
      </c>
      <c r="D780" s="396" t="s">
        <v>600</v>
      </c>
      <c r="E780" s="396" t="s">
        <v>1791</v>
      </c>
      <c r="F780" s="396" t="s">
        <v>1792</v>
      </c>
      <c r="G780" s="396" t="s">
        <v>125</v>
      </c>
      <c r="H780" s="396" t="s">
        <v>600</v>
      </c>
      <c r="I780" s="399">
        <v>0</v>
      </c>
      <c r="J780" s="399">
        <v>0</v>
      </c>
      <c r="K780" s="400">
        <v>0</v>
      </c>
      <c r="L780" s="400">
        <v>0</v>
      </c>
      <c r="M780" s="400">
        <v>10</v>
      </c>
      <c r="N780" s="400">
        <v>10</v>
      </c>
      <c r="O780" s="400">
        <v>0</v>
      </c>
      <c r="P780" s="400">
        <v>0</v>
      </c>
      <c r="Q780" s="400">
        <v>0</v>
      </c>
      <c r="R780" s="401">
        <v>0</v>
      </c>
      <c r="S780" s="402">
        <v>0</v>
      </c>
      <c r="T780" s="401">
        <v>0</v>
      </c>
      <c r="U780" s="402">
        <v>0</v>
      </c>
      <c r="V780" s="403">
        <v>0</v>
      </c>
      <c r="W780" s="402">
        <v>0</v>
      </c>
      <c r="X780" s="404">
        <v>0</v>
      </c>
      <c r="Y780" s="404">
        <v>0</v>
      </c>
      <c r="Z780" s="404">
        <v>0</v>
      </c>
      <c r="AA780" s="404">
        <v>0</v>
      </c>
      <c r="AB780" s="404">
        <v>0</v>
      </c>
      <c r="AC780" s="404">
        <v>0</v>
      </c>
      <c r="AD780" s="404">
        <v>0</v>
      </c>
    </row>
    <row r="781" spans="1:30" x14ac:dyDescent="0.35">
      <c r="A781" s="396">
        <v>33</v>
      </c>
      <c r="B781" s="396" t="s">
        <v>125</v>
      </c>
      <c r="C781" s="396">
        <v>20</v>
      </c>
      <c r="D781" s="396" t="s">
        <v>138</v>
      </c>
      <c r="E781" s="396" t="s">
        <v>1793</v>
      </c>
      <c r="F781" s="396" t="s">
        <v>1794</v>
      </c>
      <c r="G781" s="396" t="s">
        <v>125</v>
      </c>
      <c r="H781" s="396" t="s">
        <v>138</v>
      </c>
      <c r="I781" s="399">
        <v>0</v>
      </c>
      <c r="J781" s="399">
        <v>0</v>
      </c>
      <c r="K781" s="400">
        <v>0</v>
      </c>
      <c r="L781" s="400">
        <v>0</v>
      </c>
      <c r="M781" s="400">
        <v>140</v>
      </c>
      <c r="N781" s="400">
        <v>140</v>
      </c>
      <c r="O781" s="400">
        <v>23</v>
      </c>
      <c r="P781" s="400">
        <v>5</v>
      </c>
      <c r="Q781" s="400">
        <v>28</v>
      </c>
      <c r="R781" s="401">
        <v>0.2</v>
      </c>
      <c r="S781" s="402">
        <v>36</v>
      </c>
      <c r="T781" s="401">
        <v>0.25714285714285701</v>
      </c>
      <c r="U781" s="402">
        <v>34</v>
      </c>
      <c r="V781" s="403">
        <v>0.24285714285714299</v>
      </c>
      <c r="W781" s="402">
        <v>28</v>
      </c>
      <c r="X781" s="404">
        <v>42239.35</v>
      </c>
      <c r="Y781" s="404">
        <v>65408.44</v>
      </c>
      <c r="Z781" s="404">
        <v>107647.79</v>
      </c>
      <c r="AA781" s="404">
        <v>0</v>
      </c>
      <c r="AB781" s="404">
        <v>0</v>
      </c>
      <c r="AC781" s="404">
        <v>0</v>
      </c>
      <c r="AD781" s="404">
        <v>107648</v>
      </c>
    </row>
    <row r="782" spans="1:30" x14ac:dyDescent="0.35">
      <c r="A782" s="396">
        <v>33</v>
      </c>
      <c r="B782" s="396" t="s">
        <v>125</v>
      </c>
      <c r="C782" s="396">
        <v>21</v>
      </c>
      <c r="D782" s="396" t="s">
        <v>1081</v>
      </c>
      <c r="E782" s="396" t="s">
        <v>1795</v>
      </c>
      <c r="F782" s="396" t="s">
        <v>1796</v>
      </c>
      <c r="G782" s="396" t="s">
        <v>125</v>
      </c>
      <c r="H782" s="396" t="s">
        <v>1081</v>
      </c>
      <c r="I782" s="399">
        <v>0</v>
      </c>
      <c r="J782" s="399">
        <v>0</v>
      </c>
      <c r="K782" s="400">
        <v>0</v>
      </c>
      <c r="L782" s="400">
        <v>1</v>
      </c>
      <c r="M782" s="400">
        <v>0</v>
      </c>
      <c r="N782" s="400">
        <v>1</v>
      </c>
      <c r="O782" s="400">
        <v>0</v>
      </c>
      <c r="P782" s="400">
        <v>0</v>
      </c>
      <c r="Q782" s="400">
        <v>0</v>
      </c>
      <c r="R782" s="401">
        <v>0</v>
      </c>
      <c r="S782" s="402">
        <v>0</v>
      </c>
      <c r="T782" s="401">
        <v>0</v>
      </c>
      <c r="U782" s="402">
        <v>0</v>
      </c>
      <c r="V782" s="403">
        <v>0</v>
      </c>
      <c r="W782" s="402">
        <v>0</v>
      </c>
      <c r="X782" s="404">
        <v>0</v>
      </c>
      <c r="Y782" s="404">
        <v>0</v>
      </c>
      <c r="Z782" s="404">
        <v>0</v>
      </c>
      <c r="AA782" s="404">
        <v>0</v>
      </c>
      <c r="AB782" s="404">
        <v>0</v>
      </c>
      <c r="AC782" s="404">
        <v>0</v>
      </c>
      <c r="AD782" s="404">
        <v>0</v>
      </c>
    </row>
    <row r="783" spans="1:30" x14ac:dyDescent="0.35">
      <c r="A783" s="396">
        <v>33</v>
      </c>
      <c r="B783" s="396" t="s">
        <v>125</v>
      </c>
      <c r="C783" s="396">
        <v>22</v>
      </c>
      <c r="D783" s="396" t="s">
        <v>532</v>
      </c>
      <c r="E783" s="396" t="s">
        <v>1797</v>
      </c>
      <c r="F783" s="396" t="s">
        <v>1798</v>
      </c>
      <c r="G783" s="396" t="s">
        <v>125</v>
      </c>
      <c r="H783" s="396" t="s">
        <v>532</v>
      </c>
      <c r="I783" s="399">
        <v>26</v>
      </c>
      <c r="J783" s="399">
        <v>2</v>
      </c>
      <c r="K783" s="400">
        <v>1</v>
      </c>
      <c r="L783" s="400">
        <v>2</v>
      </c>
      <c r="M783" s="400">
        <v>6</v>
      </c>
      <c r="N783" s="400">
        <v>37</v>
      </c>
      <c r="O783" s="400">
        <v>3</v>
      </c>
      <c r="P783" s="400">
        <v>2</v>
      </c>
      <c r="Q783" s="400">
        <v>5</v>
      </c>
      <c r="R783" s="401">
        <v>0.135135135135135</v>
      </c>
      <c r="S783" s="402">
        <v>2</v>
      </c>
      <c r="T783" s="401">
        <v>5.4054054054054099E-2</v>
      </c>
      <c r="U783" s="402">
        <v>2</v>
      </c>
      <c r="V783" s="403">
        <v>5.4054054054054099E-2</v>
      </c>
      <c r="W783" s="402">
        <v>1</v>
      </c>
      <c r="X783" s="404">
        <v>14715.07</v>
      </c>
      <c r="Y783" s="404">
        <v>12141.56</v>
      </c>
      <c r="Z783" s="404">
        <v>26856.63</v>
      </c>
      <c r="AA783" s="404">
        <v>0</v>
      </c>
      <c r="AB783" s="404">
        <v>0</v>
      </c>
      <c r="AC783" s="404">
        <v>0</v>
      </c>
      <c r="AD783" s="404">
        <v>26857</v>
      </c>
    </row>
    <row r="784" spans="1:30" x14ac:dyDescent="0.35">
      <c r="A784" s="396">
        <v>33</v>
      </c>
      <c r="B784" s="396" t="s">
        <v>125</v>
      </c>
      <c r="C784" s="396">
        <v>23</v>
      </c>
      <c r="D784" s="396" t="s">
        <v>607</v>
      </c>
      <c r="E784" s="396" t="s">
        <v>1799</v>
      </c>
      <c r="F784" s="396" t="s">
        <v>1800</v>
      </c>
      <c r="G784" s="396" t="s">
        <v>125</v>
      </c>
      <c r="H784" s="396" t="s">
        <v>607</v>
      </c>
      <c r="I784" s="399">
        <v>0</v>
      </c>
      <c r="J784" s="399">
        <v>0</v>
      </c>
      <c r="K784" s="400">
        <v>0</v>
      </c>
      <c r="L784" s="400">
        <v>31</v>
      </c>
      <c r="M784" s="400">
        <v>0</v>
      </c>
      <c r="N784" s="400">
        <v>31</v>
      </c>
      <c r="O784" s="400">
        <v>0</v>
      </c>
      <c r="P784" s="400">
        <v>0</v>
      </c>
      <c r="Q784" s="400">
        <v>0</v>
      </c>
      <c r="R784" s="401">
        <v>0</v>
      </c>
      <c r="S784" s="402">
        <v>1</v>
      </c>
      <c r="T784" s="401">
        <v>3.2258064516128997E-2</v>
      </c>
      <c r="U784" s="402">
        <v>1</v>
      </c>
      <c r="V784" s="403">
        <v>3.2258064516128997E-2</v>
      </c>
      <c r="W784" s="402">
        <v>1</v>
      </c>
      <c r="X784" s="404">
        <v>0</v>
      </c>
      <c r="Y784" s="404">
        <v>0</v>
      </c>
      <c r="Z784" s="404">
        <v>0</v>
      </c>
      <c r="AA784" s="404">
        <v>0</v>
      </c>
      <c r="AB784" s="404">
        <v>0</v>
      </c>
      <c r="AC784" s="404">
        <v>0</v>
      </c>
      <c r="AD784" s="404">
        <v>0</v>
      </c>
    </row>
    <row r="785" spans="1:30" x14ac:dyDescent="0.35">
      <c r="A785" s="396">
        <v>34</v>
      </c>
      <c r="B785" s="396" t="s">
        <v>98</v>
      </c>
      <c r="C785" s="396">
        <v>1</v>
      </c>
      <c r="D785" s="396" t="s">
        <v>782</v>
      </c>
      <c r="E785" s="396" t="s">
        <v>1801</v>
      </c>
      <c r="F785" s="396" t="s">
        <v>1802</v>
      </c>
      <c r="G785" s="396" t="s">
        <v>98</v>
      </c>
      <c r="H785" s="396" t="s">
        <v>782</v>
      </c>
      <c r="I785" s="399">
        <v>0</v>
      </c>
      <c r="J785" s="399">
        <v>0</v>
      </c>
      <c r="K785" s="400">
        <v>0</v>
      </c>
      <c r="L785" s="400">
        <v>0</v>
      </c>
      <c r="M785" s="400">
        <v>0</v>
      </c>
      <c r="N785" s="400">
        <v>0</v>
      </c>
      <c r="O785" s="400">
        <v>0</v>
      </c>
      <c r="P785" s="400">
        <v>0</v>
      </c>
      <c r="Q785" s="400">
        <v>0</v>
      </c>
      <c r="R785" s="401">
        <v>0</v>
      </c>
      <c r="S785" s="402">
        <v>0</v>
      </c>
      <c r="T785" s="401">
        <v>0</v>
      </c>
      <c r="U785" s="402">
        <v>0</v>
      </c>
      <c r="V785" s="403">
        <v>0</v>
      </c>
      <c r="W785" s="402">
        <v>0</v>
      </c>
      <c r="X785" s="404">
        <v>0</v>
      </c>
      <c r="Y785" s="404">
        <v>0</v>
      </c>
      <c r="Z785" s="404">
        <v>0</v>
      </c>
      <c r="AA785" s="404">
        <v>1100</v>
      </c>
      <c r="AB785" s="404">
        <v>0</v>
      </c>
      <c r="AC785" s="404">
        <v>0</v>
      </c>
      <c r="AD785" s="404">
        <v>-1100</v>
      </c>
    </row>
    <row r="786" spans="1:30" x14ac:dyDescent="0.35">
      <c r="A786" s="396">
        <v>34</v>
      </c>
      <c r="B786" s="396" t="s">
        <v>98</v>
      </c>
      <c r="C786" s="396">
        <v>2</v>
      </c>
      <c r="D786" s="396" t="s">
        <v>10</v>
      </c>
      <c r="E786" s="396" t="s">
        <v>1803</v>
      </c>
      <c r="F786" s="396" t="s">
        <v>1804</v>
      </c>
      <c r="G786" s="396" t="s">
        <v>98</v>
      </c>
      <c r="H786" s="396" t="s">
        <v>10</v>
      </c>
      <c r="I786" s="399">
        <v>33</v>
      </c>
      <c r="J786" s="399">
        <v>10</v>
      </c>
      <c r="K786" s="400">
        <v>42</v>
      </c>
      <c r="L786" s="400">
        <v>3</v>
      </c>
      <c r="M786" s="400">
        <v>1</v>
      </c>
      <c r="N786" s="400">
        <v>89</v>
      </c>
      <c r="O786" s="400">
        <v>6</v>
      </c>
      <c r="P786" s="400">
        <v>16</v>
      </c>
      <c r="Q786" s="400">
        <v>22</v>
      </c>
      <c r="R786" s="401">
        <v>0.24719101123595499</v>
      </c>
      <c r="S786" s="402">
        <v>41</v>
      </c>
      <c r="T786" s="401">
        <v>0.46067415730337102</v>
      </c>
      <c r="U786" s="402">
        <v>40</v>
      </c>
      <c r="V786" s="403">
        <v>0.449438202247191</v>
      </c>
      <c r="W786" s="402">
        <v>29</v>
      </c>
      <c r="X786" s="404">
        <v>-36471.29</v>
      </c>
      <c r="Y786" s="404">
        <v>40795.879999999997</v>
      </c>
      <c r="Z786" s="404">
        <v>4324.59</v>
      </c>
      <c r="AA786" s="404">
        <v>0</v>
      </c>
      <c r="AB786" s="404">
        <v>0</v>
      </c>
      <c r="AC786" s="404">
        <v>0</v>
      </c>
      <c r="AD786" s="404">
        <v>4325</v>
      </c>
    </row>
    <row r="787" spans="1:30" x14ac:dyDescent="0.35">
      <c r="A787" s="396">
        <v>34</v>
      </c>
      <c r="B787" s="396" t="s">
        <v>98</v>
      </c>
      <c r="C787" s="396">
        <v>3</v>
      </c>
      <c r="D787" s="396" t="s">
        <v>11</v>
      </c>
      <c r="E787" s="396" t="s">
        <v>1805</v>
      </c>
      <c r="F787" s="396" t="s">
        <v>1806</v>
      </c>
      <c r="G787" s="396" t="s">
        <v>98</v>
      </c>
      <c r="H787" s="396" t="s">
        <v>11</v>
      </c>
      <c r="I787" s="399">
        <v>0</v>
      </c>
      <c r="J787" s="399">
        <v>0</v>
      </c>
      <c r="K787" s="400">
        <v>0</v>
      </c>
      <c r="L787" s="400">
        <v>17</v>
      </c>
      <c r="M787" s="400">
        <v>0</v>
      </c>
      <c r="N787" s="400">
        <v>17</v>
      </c>
      <c r="O787" s="400">
        <v>0</v>
      </c>
      <c r="P787" s="400">
        <v>0</v>
      </c>
      <c r="Q787" s="400">
        <v>0</v>
      </c>
      <c r="R787" s="401">
        <v>0</v>
      </c>
      <c r="S787" s="402">
        <v>0</v>
      </c>
      <c r="T787" s="401">
        <v>0</v>
      </c>
      <c r="U787" s="402">
        <v>0</v>
      </c>
      <c r="V787" s="403">
        <v>0</v>
      </c>
      <c r="W787" s="402">
        <v>0</v>
      </c>
      <c r="X787" s="404">
        <v>0</v>
      </c>
      <c r="Y787" s="404">
        <v>0</v>
      </c>
      <c r="Z787" s="404">
        <v>0</v>
      </c>
      <c r="AA787" s="404">
        <v>0</v>
      </c>
      <c r="AB787" s="404">
        <v>0</v>
      </c>
      <c r="AC787" s="404">
        <v>0</v>
      </c>
      <c r="AD787" s="404">
        <v>0</v>
      </c>
    </row>
    <row r="788" spans="1:30" x14ac:dyDescent="0.35">
      <c r="A788" s="396">
        <v>34</v>
      </c>
      <c r="B788" s="396" t="s">
        <v>98</v>
      </c>
      <c r="C788" s="396">
        <v>4</v>
      </c>
      <c r="D788" s="396" t="s">
        <v>12</v>
      </c>
      <c r="E788" s="396" t="s">
        <v>1807</v>
      </c>
      <c r="F788" s="396" t="s">
        <v>1808</v>
      </c>
      <c r="G788" s="396" t="s">
        <v>98</v>
      </c>
      <c r="H788" s="396" t="s">
        <v>12</v>
      </c>
      <c r="I788" s="399">
        <v>12</v>
      </c>
      <c r="J788" s="399">
        <v>12</v>
      </c>
      <c r="K788" s="400">
        <v>65</v>
      </c>
      <c r="L788" s="400">
        <v>6</v>
      </c>
      <c r="M788" s="400">
        <v>0</v>
      </c>
      <c r="N788" s="400">
        <v>95</v>
      </c>
      <c r="O788" s="400">
        <v>1</v>
      </c>
      <c r="P788" s="400">
        <v>11</v>
      </c>
      <c r="Q788" s="400">
        <v>12</v>
      </c>
      <c r="R788" s="401">
        <v>0.12631578947368399</v>
      </c>
      <c r="S788" s="402">
        <v>23</v>
      </c>
      <c r="T788" s="401">
        <v>0.24210526315789499</v>
      </c>
      <c r="U788" s="402">
        <v>24</v>
      </c>
      <c r="V788" s="403">
        <v>0.25263157894736799</v>
      </c>
      <c r="W788" s="402">
        <v>17</v>
      </c>
      <c r="X788" s="404">
        <v>308.07</v>
      </c>
      <c r="Y788" s="404">
        <v>18611.099999999999</v>
      </c>
      <c r="Z788" s="404">
        <v>18919.169999999998</v>
      </c>
      <c r="AA788" s="404">
        <v>0</v>
      </c>
      <c r="AB788" s="404">
        <v>0</v>
      </c>
      <c r="AC788" s="404">
        <v>0</v>
      </c>
      <c r="AD788" s="404">
        <v>18919</v>
      </c>
    </row>
    <row r="789" spans="1:30" x14ac:dyDescent="0.35">
      <c r="A789" s="396">
        <v>34</v>
      </c>
      <c r="B789" s="396" t="s">
        <v>98</v>
      </c>
      <c r="C789" s="396">
        <v>5</v>
      </c>
      <c r="D789" s="396" t="s">
        <v>554</v>
      </c>
      <c r="E789" s="396" t="s">
        <v>1809</v>
      </c>
      <c r="F789" s="396" t="s">
        <v>1810</v>
      </c>
      <c r="G789" s="396" t="s">
        <v>98</v>
      </c>
      <c r="H789" s="396" t="s">
        <v>554</v>
      </c>
      <c r="I789" s="399">
        <v>0</v>
      </c>
      <c r="J789" s="399">
        <v>0</v>
      </c>
      <c r="K789" s="400">
        <v>0</v>
      </c>
      <c r="L789" s="400">
        <v>0</v>
      </c>
      <c r="M789" s="400">
        <v>0</v>
      </c>
      <c r="N789" s="400">
        <v>0</v>
      </c>
      <c r="O789" s="400">
        <v>0</v>
      </c>
      <c r="P789" s="400">
        <v>0</v>
      </c>
      <c r="Q789" s="400">
        <v>0</v>
      </c>
      <c r="R789" s="401">
        <v>0</v>
      </c>
      <c r="S789" s="402">
        <v>0</v>
      </c>
      <c r="T789" s="401">
        <v>0</v>
      </c>
      <c r="U789" s="402">
        <v>0</v>
      </c>
      <c r="V789" s="403">
        <v>0</v>
      </c>
      <c r="W789" s="402">
        <v>0</v>
      </c>
      <c r="X789" s="404">
        <v>0</v>
      </c>
      <c r="Y789" s="404">
        <v>0</v>
      </c>
      <c r="Z789" s="404">
        <v>0</v>
      </c>
      <c r="AA789" s="404">
        <v>799</v>
      </c>
      <c r="AB789" s="404">
        <v>0</v>
      </c>
      <c r="AC789" s="404">
        <v>0</v>
      </c>
      <c r="AD789" s="404">
        <v>-799</v>
      </c>
    </row>
    <row r="790" spans="1:30" x14ac:dyDescent="0.35">
      <c r="A790" s="396">
        <v>34</v>
      </c>
      <c r="B790" s="396" t="s">
        <v>98</v>
      </c>
      <c r="C790" s="396">
        <v>6</v>
      </c>
      <c r="D790" s="396" t="s">
        <v>13</v>
      </c>
      <c r="E790" s="396" t="s">
        <v>1811</v>
      </c>
      <c r="F790" s="396" t="s">
        <v>1812</v>
      </c>
      <c r="G790" s="396" t="s">
        <v>98</v>
      </c>
      <c r="H790" s="396" t="s">
        <v>13</v>
      </c>
      <c r="I790" s="399">
        <v>0</v>
      </c>
      <c r="J790" s="399">
        <v>1</v>
      </c>
      <c r="K790" s="400">
        <v>29</v>
      </c>
      <c r="L790" s="400">
        <v>3</v>
      </c>
      <c r="M790" s="400">
        <v>0</v>
      </c>
      <c r="N790" s="400">
        <v>33</v>
      </c>
      <c r="O790" s="400">
        <v>0</v>
      </c>
      <c r="P790" s="400">
        <v>3</v>
      </c>
      <c r="Q790" s="400">
        <v>3</v>
      </c>
      <c r="R790" s="401">
        <v>9.0909090909090898E-2</v>
      </c>
      <c r="S790" s="402">
        <v>6</v>
      </c>
      <c r="T790" s="401">
        <v>0.18181818181818199</v>
      </c>
      <c r="U790" s="402">
        <v>6</v>
      </c>
      <c r="V790" s="403">
        <v>0.18181818181818199</v>
      </c>
      <c r="W790" s="402">
        <v>6</v>
      </c>
      <c r="X790" s="404">
        <v>7276.8</v>
      </c>
      <c r="Y790" s="404">
        <v>1850.4</v>
      </c>
      <c r="Z790" s="404">
        <v>9127.2000000000007</v>
      </c>
      <c r="AA790" s="404">
        <v>0</v>
      </c>
      <c r="AB790" s="404">
        <v>0</v>
      </c>
      <c r="AC790" s="404">
        <v>0</v>
      </c>
      <c r="AD790" s="404">
        <v>9127</v>
      </c>
    </row>
    <row r="791" spans="1:30" x14ac:dyDescent="0.35">
      <c r="A791" s="396">
        <v>34</v>
      </c>
      <c r="B791" s="396" t="s">
        <v>98</v>
      </c>
      <c r="C791" s="396">
        <v>7</v>
      </c>
      <c r="D791" s="396" t="s">
        <v>628</v>
      </c>
      <c r="E791" s="396" t="s">
        <v>1813</v>
      </c>
      <c r="F791" s="396" t="s">
        <v>1814</v>
      </c>
      <c r="G791" s="396" t="s">
        <v>98</v>
      </c>
      <c r="H791" s="396" t="s">
        <v>628</v>
      </c>
      <c r="I791" s="399">
        <v>0</v>
      </c>
      <c r="J791" s="399">
        <v>0</v>
      </c>
      <c r="K791" s="400">
        <v>5</v>
      </c>
      <c r="L791" s="400">
        <v>0</v>
      </c>
      <c r="M791" s="400">
        <v>0</v>
      </c>
      <c r="N791" s="400">
        <v>5</v>
      </c>
      <c r="O791" s="400">
        <v>1</v>
      </c>
      <c r="P791" s="400">
        <v>0</v>
      </c>
      <c r="Q791" s="400">
        <v>1</v>
      </c>
      <c r="R791" s="401">
        <v>0.2</v>
      </c>
      <c r="S791" s="402">
        <v>2</v>
      </c>
      <c r="T791" s="401">
        <v>0.4</v>
      </c>
      <c r="U791" s="402">
        <v>2</v>
      </c>
      <c r="V791" s="403">
        <v>0.4</v>
      </c>
      <c r="W791" s="402">
        <v>1</v>
      </c>
      <c r="X791" s="404">
        <v>-3052.44</v>
      </c>
      <c r="Y791" s="404">
        <v>4583</v>
      </c>
      <c r="Z791" s="404">
        <v>1530.56</v>
      </c>
      <c r="AA791" s="404">
        <v>0</v>
      </c>
      <c r="AB791" s="404">
        <v>0</v>
      </c>
      <c r="AC791" s="404">
        <v>0</v>
      </c>
      <c r="AD791" s="404">
        <v>1531</v>
      </c>
    </row>
    <row r="792" spans="1:30" x14ac:dyDescent="0.35">
      <c r="A792" s="396">
        <v>34</v>
      </c>
      <c r="B792" s="396" t="s">
        <v>98</v>
      </c>
      <c r="C792" s="396">
        <v>8</v>
      </c>
      <c r="D792" s="396" t="s">
        <v>160</v>
      </c>
      <c r="E792" s="396" t="s">
        <v>1815</v>
      </c>
      <c r="F792" s="396" t="s">
        <v>1816</v>
      </c>
      <c r="G792" s="396" t="s">
        <v>98</v>
      </c>
      <c r="H792" s="396" t="s">
        <v>160</v>
      </c>
      <c r="I792" s="399">
        <v>0</v>
      </c>
      <c r="J792" s="399">
        <v>2</v>
      </c>
      <c r="K792" s="400">
        <v>69</v>
      </c>
      <c r="L792" s="400">
        <v>2</v>
      </c>
      <c r="M792" s="400">
        <v>0</v>
      </c>
      <c r="N792" s="400">
        <v>73</v>
      </c>
      <c r="O792" s="400">
        <v>10</v>
      </c>
      <c r="P792" s="400">
        <v>2</v>
      </c>
      <c r="Q792" s="400">
        <v>12</v>
      </c>
      <c r="R792" s="401">
        <v>0.164383561643836</v>
      </c>
      <c r="S792" s="402">
        <v>33</v>
      </c>
      <c r="T792" s="401">
        <v>0.45205479452054798</v>
      </c>
      <c r="U792" s="402">
        <v>33</v>
      </c>
      <c r="V792" s="403">
        <v>0.45205479452054798</v>
      </c>
      <c r="W792" s="402">
        <v>28</v>
      </c>
      <c r="X792" s="404">
        <v>-9886.2900000000009</v>
      </c>
      <c r="Y792" s="404">
        <v>34208.800000000003</v>
      </c>
      <c r="Z792" s="404">
        <v>24322.51</v>
      </c>
      <c r="AA792" s="404">
        <v>0</v>
      </c>
      <c r="AB792" s="404">
        <v>0</v>
      </c>
      <c r="AC792" s="404">
        <v>0</v>
      </c>
      <c r="AD792" s="404">
        <v>24323</v>
      </c>
    </row>
    <row r="793" spans="1:30" x14ac:dyDescent="0.35">
      <c r="A793" s="396">
        <v>34</v>
      </c>
      <c r="B793" s="396" t="s">
        <v>98</v>
      </c>
      <c r="C793" s="396">
        <v>9</v>
      </c>
      <c r="D793" s="396" t="s">
        <v>562</v>
      </c>
      <c r="E793" s="396" t="s">
        <v>1817</v>
      </c>
      <c r="F793" s="396" t="s">
        <v>1818</v>
      </c>
      <c r="G793" s="396" t="s">
        <v>98</v>
      </c>
      <c r="H793" s="396" t="s">
        <v>562</v>
      </c>
      <c r="I793" s="399">
        <v>0</v>
      </c>
      <c r="J793" s="399">
        <v>0</v>
      </c>
      <c r="K793" s="400">
        <v>1</v>
      </c>
      <c r="L793" s="400">
        <v>0</v>
      </c>
      <c r="M793" s="400">
        <v>0</v>
      </c>
      <c r="N793" s="400">
        <v>1</v>
      </c>
      <c r="O793" s="400">
        <v>0</v>
      </c>
      <c r="P793" s="400">
        <v>0</v>
      </c>
      <c r="Q793" s="400">
        <v>0</v>
      </c>
      <c r="R793" s="401">
        <v>0</v>
      </c>
      <c r="S793" s="402">
        <v>0</v>
      </c>
      <c r="T793" s="401">
        <v>0</v>
      </c>
      <c r="U793" s="402">
        <v>0</v>
      </c>
      <c r="V793" s="403">
        <v>0</v>
      </c>
      <c r="W793" s="402">
        <v>0</v>
      </c>
      <c r="X793" s="404">
        <v>0</v>
      </c>
      <c r="Y793" s="404">
        <v>0</v>
      </c>
      <c r="Z793" s="404">
        <v>0</v>
      </c>
      <c r="AA793" s="404">
        <v>0</v>
      </c>
      <c r="AB793" s="404">
        <v>0</v>
      </c>
      <c r="AC793" s="404">
        <v>0</v>
      </c>
      <c r="AD793" s="404">
        <v>0</v>
      </c>
    </row>
    <row r="794" spans="1:30" x14ac:dyDescent="0.35">
      <c r="A794" s="396">
        <v>34</v>
      </c>
      <c r="B794" s="396" t="s">
        <v>98</v>
      </c>
      <c r="C794" s="396">
        <v>10</v>
      </c>
      <c r="D794" s="396" t="s">
        <v>202</v>
      </c>
      <c r="E794" s="396" t="s">
        <v>1819</v>
      </c>
      <c r="F794" s="396" t="s">
        <v>1820</v>
      </c>
      <c r="G794" s="396" t="s">
        <v>98</v>
      </c>
      <c r="H794" s="396" t="s">
        <v>202</v>
      </c>
      <c r="I794" s="399">
        <v>0</v>
      </c>
      <c r="J794" s="399">
        <v>0</v>
      </c>
      <c r="K794" s="400">
        <v>0</v>
      </c>
      <c r="L794" s="400">
        <v>0</v>
      </c>
      <c r="M794" s="400">
        <v>0</v>
      </c>
      <c r="N794" s="400">
        <v>0</v>
      </c>
      <c r="O794" s="400">
        <v>0</v>
      </c>
      <c r="P794" s="400">
        <v>0</v>
      </c>
      <c r="Q794" s="400">
        <v>0</v>
      </c>
      <c r="R794" s="401">
        <v>0</v>
      </c>
      <c r="S794" s="402">
        <v>0</v>
      </c>
      <c r="T794" s="401">
        <v>0</v>
      </c>
      <c r="U794" s="402">
        <v>0</v>
      </c>
      <c r="V794" s="403">
        <v>0</v>
      </c>
      <c r="W794" s="402">
        <v>0</v>
      </c>
      <c r="X794" s="404">
        <v>0</v>
      </c>
      <c r="Y794" s="404">
        <v>0</v>
      </c>
      <c r="Z794" s="404">
        <v>0</v>
      </c>
      <c r="AA794" s="404">
        <v>2725</v>
      </c>
      <c r="AB794" s="404">
        <v>0</v>
      </c>
      <c r="AC794" s="404">
        <v>0</v>
      </c>
      <c r="AD794" s="404">
        <v>-2725</v>
      </c>
    </row>
    <row r="795" spans="1:30" x14ac:dyDescent="0.35">
      <c r="A795" s="396">
        <v>34</v>
      </c>
      <c r="B795" s="396" t="s">
        <v>98</v>
      </c>
      <c r="C795" s="396">
        <v>11</v>
      </c>
      <c r="D795" s="396" t="s">
        <v>506</v>
      </c>
      <c r="E795" s="396" t="s">
        <v>1821</v>
      </c>
      <c r="F795" s="396" t="s">
        <v>1822</v>
      </c>
      <c r="G795" s="396" t="s">
        <v>98</v>
      </c>
      <c r="H795" s="396" t="s">
        <v>506</v>
      </c>
      <c r="I795" s="399">
        <v>0</v>
      </c>
      <c r="J795" s="399">
        <v>0</v>
      </c>
      <c r="K795" s="400">
        <v>0</v>
      </c>
      <c r="L795" s="400">
        <v>0</v>
      </c>
      <c r="M795" s="400">
        <v>0</v>
      </c>
      <c r="N795" s="400">
        <v>0</v>
      </c>
      <c r="O795" s="400">
        <v>0</v>
      </c>
      <c r="P795" s="400">
        <v>0</v>
      </c>
      <c r="Q795" s="400">
        <v>0</v>
      </c>
      <c r="R795" s="401">
        <v>0</v>
      </c>
      <c r="S795" s="402">
        <v>0</v>
      </c>
      <c r="T795" s="401">
        <v>0</v>
      </c>
      <c r="U795" s="402">
        <v>0</v>
      </c>
      <c r="V795" s="403">
        <v>0</v>
      </c>
      <c r="W795" s="402">
        <v>0</v>
      </c>
      <c r="X795" s="404">
        <v>0</v>
      </c>
      <c r="Y795" s="404">
        <v>0</v>
      </c>
      <c r="Z795" s="404">
        <v>0</v>
      </c>
      <c r="AA795" s="404">
        <v>10</v>
      </c>
      <c r="AB795" s="404">
        <v>0</v>
      </c>
      <c r="AC795" s="404">
        <v>0</v>
      </c>
      <c r="AD795" s="404">
        <v>-10</v>
      </c>
    </row>
    <row r="796" spans="1:30" x14ac:dyDescent="0.35">
      <c r="A796" s="396">
        <v>34</v>
      </c>
      <c r="B796" s="396" t="s">
        <v>98</v>
      </c>
      <c r="C796" s="396">
        <v>12</v>
      </c>
      <c r="D796" s="396" t="s">
        <v>153</v>
      </c>
      <c r="E796" s="396" t="s">
        <v>1823</v>
      </c>
      <c r="F796" s="396" t="s">
        <v>1824</v>
      </c>
      <c r="G796" s="396" t="s">
        <v>98</v>
      </c>
      <c r="H796" s="396" t="s">
        <v>153</v>
      </c>
      <c r="I796" s="399">
        <v>163</v>
      </c>
      <c r="J796" s="399">
        <v>49</v>
      </c>
      <c r="K796" s="400">
        <v>203</v>
      </c>
      <c r="L796" s="400">
        <v>42</v>
      </c>
      <c r="M796" s="400">
        <v>0</v>
      </c>
      <c r="N796" s="400">
        <v>457</v>
      </c>
      <c r="O796" s="400">
        <v>117</v>
      </c>
      <c r="P796" s="400">
        <v>19</v>
      </c>
      <c r="Q796" s="400">
        <v>136</v>
      </c>
      <c r="R796" s="401">
        <v>0.29759299781181597</v>
      </c>
      <c r="S796" s="402">
        <v>165</v>
      </c>
      <c r="T796" s="401">
        <v>0.36105032822757099</v>
      </c>
      <c r="U796" s="402">
        <v>166</v>
      </c>
      <c r="V796" s="403">
        <v>0.36323851203501101</v>
      </c>
      <c r="W796" s="402">
        <v>138</v>
      </c>
      <c r="X796" s="404">
        <v>-468371.6</v>
      </c>
      <c r="Y796" s="404">
        <v>353632.22</v>
      </c>
      <c r="Z796" s="404">
        <v>-114739.38</v>
      </c>
      <c r="AA796" s="404">
        <v>1299</v>
      </c>
      <c r="AB796" s="404">
        <v>3</v>
      </c>
      <c r="AC796" s="404">
        <v>10</v>
      </c>
      <c r="AD796" s="404">
        <v>-116038</v>
      </c>
    </row>
    <row r="797" spans="1:30" x14ac:dyDescent="0.35">
      <c r="A797" s="396">
        <v>34</v>
      </c>
      <c r="B797" s="396" t="s">
        <v>98</v>
      </c>
      <c r="C797" s="396">
        <v>13</v>
      </c>
      <c r="D797" s="396" t="s">
        <v>144</v>
      </c>
      <c r="E797" s="396" t="s">
        <v>1825</v>
      </c>
      <c r="F797" s="396" t="s">
        <v>1826</v>
      </c>
      <c r="G797" s="396" t="s">
        <v>98</v>
      </c>
      <c r="H797" s="396" t="s">
        <v>144</v>
      </c>
      <c r="I797" s="399">
        <v>5</v>
      </c>
      <c r="J797" s="399">
        <v>4</v>
      </c>
      <c r="K797" s="400">
        <v>0</v>
      </c>
      <c r="L797" s="400">
        <v>7</v>
      </c>
      <c r="M797" s="400">
        <v>2</v>
      </c>
      <c r="N797" s="400">
        <v>18</v>
      </c>
      <c r="O797" s="400">
        <v>5</v>
      </c>
      <c r="P797" s="400">
        <v>1</v>
      </c>
      <c r="Q797" s="400">
        <v>6</v>
      </c>
      <c r="R797" s="401">
        <v>0.33333333333333298</v>
      </c>
      <c r="S797" s="402">
        <v>10</v>
      </c>
      <c r="T797" s="401">
        <v>0.55555555555555602</v>
      </c>
      <c r="U797" s="402">
        <v>10</v>
      </c>
      <c r="V797" s="403">
        <v>0.55555555555555602</v>
      </c>
      <c r="W797" s="402">
        <v>10</v>
      </c>
      <c r="X797" s="404">
        <v>-15624.63</v>
      </c>
      <c r="Y797" s="404">
        <v>28719.439999999999</v>
      </c>
      <c r="Z797" s="404">
        <v>13094.81</v>
      </c>
      <c r="AA797" s="404">
        <v>0</v>
      </c>
      <c r="AB797" s="404">
        <v>0</v>
      </c>
      <c r="AC797" s="404">
        <v>0</v>
      </c>
      <c r="AD797" s="404">
        <v>13095</v>
      </c>
    </row>
    <row r="798" spans="1:30" x14ac:dyDescent="0.35">
      <c r="A798" s="396">
        <v>34</v>
      </c>
      <c r="B798" s="396" t="s">
        <v>98</v>
      </c>
      <c r="C798" s="396">
        <v>14</v>
      </c>
      <c r="D798" s="396" t="s">
        <v>513</v>
      </c>
      <c r="E798" s="396" t="s">
        <v>1827</v>
      </c>
      <c r="F798" s="396" t="s">
        <v>1828</v>
      </c>
      <c r="G798" s="396" t="s">
        <v>98</v>
      </c>
      <c r="H798" s="396" t="s">
        <v>513</v>
      </c>
      <c r="I798" s="399">
        <v>0</v>
      </c>
      <c r="J798" s="399">
        <v>0</v>
      </c>
      <c r="K798" s="400">
        <v>0</v>
      </c>
      <c r="L798" s="400">
        <v>1</v>
      </c>
      <c r="M798" s="400">
        <v>0</v>
      </c>
      <c r="N798" s="400">
        <v>1</v>
      </c>
      <c r="O798" s="400">
        <v>0</v>
      </c>
      <c r="P798" s="400">
        <v>0</v>
      </c>
      <c r="Q798" s="400">
        <v>0</v>
      </c>
      <c r="R798" s="401">
        <v>0</v>
      </c>
      <c r="S798" s="402">
        <v>0</v>
      </c>
      <c r="T798" s="401">
        <v>0</v>
      </c>
      <c r="U798" s="402">
        <v>0</v>
      </c>
      <c r="V798" s="403">
        <v>0</v>
      </c>
      <c r="W798" s="402">
        <v>0</v>
      </c>
      <c r="X798" s="404">
        <v>0</v>
      </c>
      <c r="Y798" s="404">
        <v>0</v>
      </c>
      <c r="Z798" s="404">
        <v>0</v>
      </c>
      <c r="AA798" s="404">
        <v>0</v>
      </c>
      <c r="AB798" s="404">
        <v>0</v>
      </c>
      <c r="AC798" s="404">
        <v>0</v>
      </c>
      <c r="AD798" s="404">
        <v>0</v>
      </c>
    </row>
    <row r="799" spans="1:30" x14ac:dyDescent="0.35">
      <c r="A799" s="396">
        <v>34</v>
      </c>
      <c r="B799" s="396" t="s">
        <v>98</v>
      </c>
      <c r="C799" s="396">
        <v>15</v>
      </c>
      <c r="D799" s="396" t="s">
        <v>414</v>
      </c>
      <c r="E799" s="396" t="s">
        <v>1829</v>
      </c>
      <c r="F799" s="396" t="s">
        <v>1830</v>
      </c>
      <c r="G799" s="396" t="s">
        <v>98</v>
      </c>
      <c r="H799" s="396" t="s">
        <v>414</v>
      </c>
      <c r="I799" s="399">
        <v>0</v>
      </c>
      <c r="J799" s="399">
        <v>0</v>
      </c>
      <c r="K799" s="400">
        <v>0</v>
      </c>
      <c r="L799" s="400">
        <v>1</v>
      </c>
      <c r="M799" s="400">
        <v>0</v>
      </c>
      <c r="N799" s="400">
        <v>1</v>
      </c>
      <c r="O799" s="400">
        <v>1</v>
      </c>
      <c r="P799" s="400">
        <v>0</v>
      </c>
      <c r="Q799" s="400">
        <v>1</v>
      </c>
      <c r="R799" s="401">
        <v>1</v>
      </c>
      <c r="S799" s="402">
        <v>4</v>
      </c>
      <c r="T799" s="401">
        <v>4</v>
      </c>
      <c r="U799" s="402">
        <v>4</v>
      </c>
      <c r="V799" s="403">
        <v>4</v>
      </c>
      <c r="W799" s="402">
        <v>4</v>
      </c>
      <c r="X799" s="404">
        <v>-3615</v>
      </c>
      <c r="Y799" s="404">
        <v>650</v>
      </c>
      <c r="Z799" s="404">
        <v>-2965</v>
      </c>
      <c r="AA799" s="404">
        <v>0</v>
      </c>
      <c r="AB799" s="404">
        <v>0</v>
      </c>
      <c r="AC799" s="404">
        <v>0</v>
      </c>
      <c r="AD799" s="404">
        <v>-2965</v>
      </c>
    </row>
    <row r="800" spans="1:30" x14ac:dyDescent="0.35">
      <c r="A800" s="396">
        <v>34</v>
      </c>
      <c r="B800" s="396" t="s">
        <v>98</v>
      </c>
      <c r="C800" s="396">
        <v>16</v>
      </c>
      <c r="D800" s="396" t="s">
        <v>575</v>
      </c>
      <c r="E800" s="396" t="s">
        <v>1831</v>
      </c>
      <c r="F800" s="396" t="s">
        <v>1832</v>
      </c>
      <c r="G800" s="396" t="s">
        <v>98</v>
      </c>
      <c r="H800" s="396" t="s">
        <v>575</v>
      </c>
      <c r="I800" s="399">
        <v>0</v>
      </c>
      <c r="J800" s="399">
        <v>0</v>
      </c>
      <c r="K800" s="400">
        <v>0</v>
      </c>
      <c r="L800" s="400">
        <v>0</v>
      </c>
      <c r="M800" s="400">
        <v>0</v>
      </c>
      <c r="N800" s="400">
        <v>0</v>
      </c>
      <c r="O800" s="400">
        <v>0</v>
      </c>
      <c r="P800" s="400">
        <v>0</v>
      </c>
      <c r="Q800" s="400">
        <v>0</v>
      </c>
      <c r="R800" s="401">
        <v>0</v>
      </c>
      <c r="S800" s="402">
        <v>0</v>
      </c>
      <c r="T800" s="401">
        <v>0</v>
      </c>
      <c r="U800" s="402">
        <v>0</v>
      </c>
      <c r="V800" s="403">
        <v>0</v>
      </c>
      <c r="W800" s="402">
        <v>0</v>
      </c>
      <c r="X800" s="404">
        <v>0</v>
      </c>
      <c r="Y800" s="404">
        <v>0</v>
      </c>
      <c r="Z800" s="404">
        <v>0</v>
      </c>
      <c r="AA800" s="404">
        <v>750</v>
      </c>
      <c r="AB800" s="404">
        <v>0</v>
      </c>
      <c r="AC800" s="404">
        <v>0</v>
      </c>
      <c r="AD800" s="404">
        <v>-750</v>
      </c>
    </row>
    <row r="801" spans="1:30" x14ac:dyDescent="0.35">
      <c r="A801" s="396">
        <v>34</v>
      </c>
      <c r="B801" s="396" t="s">
        <v>98</v>
      </c>
      <c r="C801" s="396">
        <v>17</v>
      </c>
      <c r="D801" s="396" t="s">
        <v>427</v>
      </c>
      <c r="E801" s="396" t="s">
        <v>1833</v>
      </c>
      <c r="F801" s="396" t="s">
        <v>1834</v>
      </c>
      <c r="G801" s="396" t="s">
        <v>98</v>
      </c>
      <c r="H801" s="396" t="s">
        <v>427</v>
      </c>
      <c r="I801" s="399">
        <v>0</v>
      </c>
      <c r="J801" s="399">
        <v>0</v>
      </c>
      <c r="K801" s="400">
        <v>40</v>
      </c>
      <c r="L801" s="400">
        <v>1</v>
      </c>
      <c r="M801" s="400">
        <v>0</v>
      </c>
      <c r="N801" s="400">
        <v>41</v>
      </c>
      <c r="O801" s="400">
        <v>6</v>
      </c>
      <c r="P801" s="400">
        <v>1</v>
      </c>
      <c r="Q801" s="400">
        <v>7</v>
      </c>
      <c r="R801" s="401">
        <v>0.17073170731707299</v>
      </c>
      <c r="S801" s="402">
        <v>23</v>
      </c>
      <c r="T801" s="401">
        <v>0.56097560975609795</v>
      </c>
      <c r="U801" s="402">
        <v>21</v>
      </c>
      <c r="V801" s="403">
        <v>0.51219512195121997</v>
      </c>
      <c r="W801" s="402">
        <v>15</v>
      </c>
      <c r="X801" s="404">
        <v>-22592.78</v>
      </c>
      <c r="Y801" s="404">
        <v>15816.67</v>
      </c>
      <c r="Z801" s="404">
        <v>-6776.11</v>
      </c>
      <c r="AA801" s="404">
        <v>0</v>
      </c>
      <c r="AB801" s="404">
        <v>0</v>
      </c>
      <c r="AC801" s="404">
        <v>0</v>
      </c>
      <c r="AD801" s="404">
        <v>-6776</v>
      </c>
    </row>
    <row r="802" spans="1:30" x14ac:dyDescent="0.35">
      <c r="A802" s="396">
        <v>34</v>
      </c>
      <c r="B802" s="396" t="s">
        <v>98</v>
      </c>
      <c r="C802" s="396">
        <v>18</v>
      </c>
      <c r="D802" s="396" t="s">
        <v>171</v>
      </c>
      <c r="E802" s="396" t="s">
        <v>1835</v>
      </c>
      <c r="F802" s="396" t="s">
        <v>1836</v>
      </c>
      <c r="G802" s="396" t="s">
        <v>98</v>
      </c>
      <c r="H802" s="396" t="s">
        <v>171</v>
      </c>
      <c r="I802" s="399">
        <v>28</v>
      </c>
      <c r="J802" s="399">
        <v>8</v>
      </c>
      <c r="K802" s="400">
        <v>42</v>
      </c>
      <c r="L802" s="400">
        <v>4</v>
      </c>
      <c r="M802" s="400">
        <v>0</v>
      </c>
      <c r="N802" s="400">
        <v>82</v>
      </c>
      <c r="O802" s="400">
        <v>18</v>
      </c>
      <c r="P802" s="400">
        <v>3</v>
      </c>
      <c r="Q802" s="400">
        <v>21</v>
      </c>
      <c r="R802" s="401">
        <v>0.25609756097560998</v>
      </c>
      <c r="S802" s="402">
        <v>23</v>
      </c>
      <c r="T802" s="401">
        <v>0.28048780487804897</v>
      </c>
      <c r="U802" s="402">
        <v>22</v>
      </c>
      <c r="V802" s="403">
        <v>0.26829268292682901</v>
      </c>
      <c r="W802" s="402">
        <v>22</v>
      </c>
      <c r="X802" s="404">
        <v>-72389.87</v>
      </c>
      <c r="Y802" s="404">
        <v>57739.96</v>
      </c>
      <c r="Z802" s="404">
        <v>-14649.91</v>
      </c>
      <c r="AA802" s="404">
        <v>2500</v>
      </c>
      <c r="AB802" s="404">
        <v>30</v>
      </c>
      <c r="AC802" s="404">
        <v>119</v>
      </c>
      <c r="AD802" s="404">
        <v>-17150</v>
      </c>
    </row>
    <row r="803" spans="1:30" x14ac:dyDescent="0.35">
      <c r="A803" s="396">
        <v>34</v>
      </c>
      <c r="B803" s="396" t="s">
        <v>98</v>
      </c>
      <c r="C803" s="396">
        <v>19</v>
      </c>
      <c r="D803" s="396" t="s">
        <v>518</v>
      </c>
      <c r="E803" s="396" t="s">
        <v>1837</v>
      </c>
      <c r="F803" s="396" t="s">
        <v>1838</v>
      </c>
      <c r="G803" s="396" t="s">
        <v>98</v>
      </c>
      <c r="H803" s="396" t="s">
        <v>518</v>
      </c>
      <c r="I803" s="399">
        <v>0</v>
      </c>
      <c r="J803" s="399">
        <v>0</v>
      </c>
      <c r="K803" s="400">
        <v>11</v>
      </c>
      <c r="L803" s="400">
        <v>0</v>
      </c>
      <c r="M803" s="400">
        <v>0</v>
      </c>
      <c r="N803" s="400">
        <v>11</v>
      </c>
      <c r="O803" s="400">
        <v>1</v>
      </c>
      <c r="P803" s="400">
        <v>0</v>
      </c>
      <c r="Q803" s="400">
        <v>1</v>
      </c>
      <c r="R803" s="401">
        <v>9.0909090909090898E-2</v>
      </c>
      <c r="S803" s="402">
        <v>3</v>
      </c>
      <c r="T803" s="401">
        <v>0.27272727272727298</v>
      </c>
      <c r="U803" s="402">
        <v>1</v>
      </c>
      <c r="V803" s="403">
        <v>9.0909090909090898E-2</v>
      </c>
      <c r="W803" s="402">
        <v>2</v>
      </c>
      <c r="X803" s="404">
        <v>1461</v>
      </c>
      <c r="Y803" s="404">
        <v>0</v>
      </c>
      <c r="Z803" s="404">
        <v>1461</v>
      </c>
      <c r="AA803" s="404">
        <v>0</v>
      </c>
      <c r="AB803" s="404">
        <v>0</v>
      </c>
      <c r="AC803" s="404">
        <v>0</v>
      </c>
      <c r="AD803" s="404">
        <v>1461</v>
      </c>
    </row>
    <row r="804" spans="1:30" x14ac:dyDescent="0.35">
      <c r="A804" s="396">
        <v>34</v>
      </c>
      <c r="B804" s="396" t="s">
        <v>98</v>
      </c>
      <c r="C804" s="396">
        <v>20</v>
      </c>
      <c r="D804" s="396" t="s">
        <v>1055</v>
      </c>
      <c r="E804" s="396" t="s">
        <v>1839</v>
      </c>
      <c r="F804" s="396" t="s">
        <v>1840</v>
      </c>
      <c r="G804" s="396" t="s">
        <v>98</v>
      </c>
      <c r="H804" s="396" t="s">
        <v>1055</v>
      </c>
      <c r="I804" s="399">
        <v>0</v>
      </c>
      <c r="J804" s="399">
        <v>0</v>
      </c>
      <c r="K804" s="400">
        <v>0</v>
      </c>
      <c r="L804" s="400">
        <v>0</v>
      </c>
      <c r="M804" s="400">
        <v>0</v>
      </c>
      <c r="N804" s="400">
        <v>0</v>
      </c>
      <c r="O804" s="400">
        <v>0</v>
      </c>
      <c r="P804" s="400">
        <v>0</v>
      </c>
      <c r="Q804" s="400">
        <v>0</v>
      </c>
      <c r="R804" s="401">
        <v>0</v>
      </c>
      <c r="S804" s="402">
        <v>0</v>
      </c>
      <c r="T804" s="401">
        <v>0</v>
      </c>
      <c r="U804" s="402">
        <v>0</v>
      </c>
      <c r="V804" s="403">
        <v>0</v>
      </c>
      <c r="W804" s="402">
        <v>0</v>
      </c>
      <c r="X804" s="404">
        <v>0</v>
      </c>
      <c r="Y804" s="404">
        <v>0</v>
      </c>
      <c r="Z804" s="404">
        <v>0</v>
      </c>
      <c r="AA804" s="404">
        <v>1447</v>
      </c>
      <c r="AB804" s="404">
        <v>0</v>
      </c>
      <c r="AC804" s="404">
        <v>0</v>
      </c>
      <c r="AD804" s="404">
        <v>-1447</v>
      </c>
    </row>
    <row r="805" spans="1:30" x14ac:dyDescent="0.35">
      <c r="A805" s="396">
        <v>34</v>
      </c>
      <c r="B805" s="396" t="s">
        <v>98</v>
      </c>
      <c r="C805" s="396">
        <v>21</v>
      </c>
      <c r="D805" s="396" t="s">
        <v>261</v>
      </c>
      <c r="E805" s="396" t="s">
        <v>1841</v>
      </c>
      <c r="F805" s="396" t="s">
        <v>1842</v>
      </c>
      <c r="G805" s="396" t="s">
        <v>98</v>
      </c>
      <c r="H805" s="396" t="s">
        <v>261</v>
      </c>
      <c r="I805" s="399">
        <v>1</v>
      </c>
      <c r="J805" s="399">
        <v>144</v>
      </c>
      <c r="K805" s="400">
        <v>1</v>
      </c>
      <c r="L805" s="400">
        <v>68</v>
      </c>
      <c r="M805" s="400">
        <v>0</v>
      </c>
      <c r="N805" s="400">
        <v>214</v>
      </c>
      <c r="O805" s="400">
        <v>11</v>
      </c>
      <c r="P805" s="400">
        <v>7</v>
      </c>
      <c r="Q805" s="400">
        <v>18</v>
      </c>
      <c r="R805" s="401">
        <v>8.4112149532710304E-2</v>
      </c>
      <c r="S805" s="402">
        <v>55</v>
      </c>
      <c r="T805" s="401">
        <v>0.257009345794393</v>
      </c>
      <c r="U805" s="402">
        <v>58</v>
      </c>
      <c r="V805" s="403">
        <v>0.27102803738317799</v>
      </c>
      <c r="W805" s="402">
        <v>46</v>
      </c>
      <c r="X805" s="404">
        <v>-27174.83</v>
      </c>
      <c r="Y805" s="404">
        <v>45718.59</v>
      </c>
      <c r="Z805" s="404">
        <v>18543.759999999998</v>
      </c>
      <c r="AA805" s="404">
        <v>8291</v>
      </c>
      <c r="AB805" s="404">
        <v>39</v>
      </c>
      <c r="AC805" s="404">
        <v>461</v>
      </c>
      <c r="AD805" s="404">
        <v>10253</v>
      </c>
    </row>
    <row r="806" spans="1:30" x14ac:dyDescent="0.35">
      <c r="A806" s="396">
        <v>34</v>
      </c>
      <c r="B806" s="396" t="s">
        <v>98</v>
      </c>
      <c r="C806" s="396">
        <v>22</v>
      </c>
      <c r="D806" s="396" t="s">
        <v>147</v>
      </c>
      <c r="E806" s="396" t="s">
        <v>1843</v>
      </c>
      <c r="F806" s="396" t="s">
        <v>1844</v>
      </c>
      <c r="G806" s="396" t="s">
        <v>98</v>
      </c>
      <c r="H806" s="396" t="s">
        <v>147</v>
      </c>
      <c r="I806" s="399">
        <v>0</v>
      </c>
      <c r="J806" s="399">
        <v>0</v>
      </c>
      <c r="K806" s="400">
        <v>15</v>
      </c>
      <c r="L806" s="400">
        <v>51</v>
      </c>
      <c r="M806" s="400">
        <v>0</v>
      </c>
      <c r="N806" s="400">
        <v>66</v>
      </c>
      <c r="O806" s="400">
        <v>1</v>
      </c>
      <c r="P806" s="400">
        <v>3</v>
      </c>
      <c r="Q806" s="400">
        <v>4</v>
      </c>
      <c r="R806" s="401">
        <v>6.0606060606060601E-2</v>
      </c>
      <c r="S806" s="402">
        <v>19</v>
      </c>
      <c r="T806" s="401">
        <v>0.28787878787878801</v>
      </c>
      <c r="U806" s="402">
        <v>19</v>
      </c>
      <c r="V806" s="403">
        <v>0.28787878787878801</v>
      </c>
      <c r="W806" s="402">
        <v>12</v>
      </c>
      <c r="X806" s="404">
        <v>4784.28</v>
      </c>
      <c r="Y806" s="404">
        <v>12038.28</v>
      </c>
      <c r="Z806" s="404">
        <v>16822.560000000001</v>
      </c>
      <c r="AA806" s="404">
        <v>650</v>
      </c>
      <c r="AB806" s="404">
        <v>10</v>
      </c>
      <c r="AC806" s="404">
        <v>163</v>
      </c>
      <c r="AD806" s="404">
        <v>16172</v>
      </c>
    </row>
    <row r="807" spans="1:30" x14ac:dyDescent="0.35">
      <c r="A807" s="396">
        <v>34</v>
      </c>
      <c r="B807" s="396" t="s">
        <v>98</v>
      </c>
      <c r="C807" s="396">
        <v>23</v>
      </c>
      <c r="D807" s="396" t="s">
        <v>760</v>
      </c>
      <c r="E807" s="396" t="s">
        <v>1845</v>
      </c>
      <c r="F807" s="396" t="s">
        <v>1846</v>
      </c>
      <c r="G807" s="396" t="s">
        <v>98</v>
      </c>
      <c r="H807" s="396" t="s">
        <v>760</v>
      </c>
      <c r="I807" s="399">
        <v>0</v>
      </c>
      <c r="J807" s="399">
        <v>0</v>
      </c>
      <c r="K807" s="400">
        <v>0</v>
      </c>
      <c r="L807" s="400">
        <v>0</v>
      </c>
      <c r="M807" s="400">
        <v>0</v>
      </c>
      <c r="N807" s="400">
        <v>0</v>
      </c>
      <c r="O807" s="400">
        <v>0</v>
      </c>
      <c r="P807" s="400">
        <v>0</v>
      </c>
      <c r="Q807" s="400">
        <v>0</v>
      </c>
      <c r="R807" s="401">
        <v>0</v>
      </c>
      <c r="S807" s="402">
        <v>0</v>
      </c>
      <c r="T807" s="401">
        <v>0</v>
      </c>
      <c r="U807" s="402">
        <v>0</v>
      </c>
      <c r="V807" s="403">
        <v>0</v>
      </c>
      <c r="W807" s="402">
        <v>0</v>
      </c>
      <c r="X807" s="404">
        <v>0</v>
      </c>
      <c r="Y807" s="404">
        <v>0</v>
      </c>
      <c r="Z807" s="404">
        <v>0</v>
      </c>
      <c r="AA807" s="404">
        <v>650</v>
      </c>
      <c r="AB807" s="404">
        <v>0</v>
      </c>
      <c r="AC807" s="404">
        <v>0</v>
      </c>
      <c r="AD807" s="404">
        <v>-650</v>
      </c>
    </row>
    <row r="808" spans="1:30" x14ac:dyDescent="0.35">
      <c r="A808" s="396">
        <v>34</v>
      </c>
      <c r="B808" s="396" t="s">
        <v>98</v>
      </c>
      <c r="C808" s="396">
        <v>24</v>
      </c>
      <c r="D808" s="396" t="s">
        <v>328</v>
      </c>
      <c r="E808" s="396" t="s">
        <v>1847</v>
      </c>
      <c r="F808" s="396" t="s">
        <v>1848</v>
      </c>
      <c r="G808" s="396" t="s">
        <v>98</v>
      </c>
      <c r="H808" s="396" t="s">
        <v>328</v>
      </c>
      <c r="I808" s="399">
        <v>0</v>
      </c>
      <c r="J808" s="399">
        <v>0</v>
      </c>
      <c r="K808" s="400">
        <v>1</v>
      </c>
      <c r="L808" s="400">
        <v>0</v>
      </c>
      <c r="M808" s="400">
        <v>0</v>
      </c>
      <c r="N808" s="400">
        <v>1</v>
      </c>
      <c r="O808" s="400">
        <v>0</v>
      </c>
      <c r="P808" s="400">
        <v>0</v>
      </c>
      <c r="Q808" s="400">
        <v>0</v>
      </c>
      <c r="R808" s="401">
        <v>0</v>
      </c>
      <c r="S808" s="402">
        <v>0</v>
      </c>
      <c r="T808" s="401">
        <v>0</v>
      </c>
      <c r="U808" s="402">
        <v>0</v>
      </c>
      <c r="V808" s="403">
        <v>0</v>
      </c>
      <c r="W808" s="402">
        <v>0</v>
      </c>
      <c r="X808" s="404">
        <v>0</v>
      </c>
      <c r="Y808" s="404">
        <v>0</v>
      </c>
      <c r="Z808" s="404">
        <v>0</v>
      </c>
      <c r="AA808" s="404">
        <v>0</v>
      </c>
      <c r="AB808" s="404">
        <v>0</v>
      </c>
      <c r="AC808" s="404">
        <v>0</v>
      </c>
      <c r="AD808" s="404">
        <v>0</v>
      </c>
    </row>
    <row r="809" spans="1:30" x14ac:dyDescent="0.35">
      <c r="A809" s="396">
        <v>34</v>
      </c>
      <c r="B809" s="396" t="s">
        <v>98</v>
      </c>
      <c r="C809" s="396">
        <v>25</v>
      </c>
      <c r="D809" s="396" t="s">
        <v>168</v>
      </c>
      <c r="E809" s="396" t="s">
        <v>1849</v>
      </c>
      <c r="F809" s="396" t="s">
        <v>1850</v>
      </c>
      <c r="G809" s="396" t="s">
        <v>98</v>
      </c>
      <c r="H809" s="396" t="s">
        <v>168</v>
      </c>
      <c r="I809" s="399">
        <v>70</v>
      </c>
      <c r="J809" s="399">
        <v>17</v>
      </c>
      <c r="K809" s="400">
        <v>60</v>
      </c>
      <c r="L809" s="400">
        <v>3</v>
      </c>
      <c r="M809" s="400">
        <v>0</v>
      </c>
      <c r="N809" s="400">
        <v>150</v>
      </c>
      <c r="O809" s="400">
        <v>50</v>
      </c>
      <c r="P809" s="400">
        <v>6</v>
      </c>
      <c r="Q809" s="400">
        <v>56</v>
      </c>
      <c r="R809" s="401">
        <v>0.37333333333333302</v>
      </c>
      <c r="S809" s="402">
        <v>63</v>
      </c>
      <c r="T809" s="401">
        <v>0.42</v>
      </c>
      <c r="U809" s="402">
        <v>66</v>
      </c>
      <c r="V809" s="403">
        <v>0.44</v>
      </c>
      <c r="W809" s="402">
        <v>50</v>
      </c>
      <c r="X809" s="404">
        <v>-152783.87</v>
      </c>
      <c r="Y809" s="404">
        <v>152212.35</v>
      </c>
      <c r="Z809" s="404">
        <v>-571.51999999998998</v>
      </c>
      <c r="AA809" s="404">
        <v>0</v>
      </c>
      <c r="AB809" s="404">
        <v>0</v>
      </c>
      <c r="AC809" s="404">
        <v>0</v>
      </c>
      <c r="AD809" s="404">
        <v>-572</v>
      </c>
    </row>
    <row r="810" spans="1:30" x14ac:dyDescent="0.35">
      <c r="A810" s="396">
        <v>34</v>
      </c>
      <c r="B810" s="396" t="s">
        <v>98</v>
      </c>
      <c r="C810" s="396">
        <v>26</v>
      </c>
      <c r="D810" s="396" t="s">
        <v>1394</v>
      </c>
      <c r="E810" s="396" t="s">
        <v>1851</v>
      </c>
      <c r="F810" s="396" t="s">
        <v>1852</v>
      </c>
      <c r="G810" s="396" t="s">
        <v>98</v>
      </c>
      <c r="H810" s="396" t="s">
        <v>1394</v>
      </c>
      <c r="I810" s="399">
        <v>0</v>
      </c>
      <c r="J810" s="399">
        <v>0</v>
      </c>
      <c r="K810" s="400">
        <v>0</v>
      </c>
      <c r="L810" s="400">
        <v>0</v>
      </c>
      <c r="M810" s="400">
        <v>0</v>
      </c>
      <c r="N810" s="400">
        <v>0</v>
      </c>
      <c r="O810" s="400">
        <v>0</v>
      </c>
      <c r="P810" s="400">
        <v>0</v>
      </c>
      <c r="Q810" s="400">
        <v>0</v>
      </c>
      <c r="R810" s="401">
        <v>0</v>
      </c>
      <c r="S810" s="402">
        <v>0</v>
      </c>
      <c r="T810" s="401">
        <v>0</v>
      </c>
      <c r="U810" s="402">
        <v>0</v>
      </c>
      <c r="V810" s="403">
        <v>0</v>
      </c>
      <c r="W810" s="402">
        <v>0</v>
      </c>
      <c r="X810" s="404">
        <v>0</v>
      </c>
      <c r="Y810" s="404">
        <v>0</v>
      </c>
      <c r="Z810" s="404">
        <v>0</v>
      </c>
      <c r="AA810" s="404">
        <v>250</v>
      </c>
      <c r="AB810" s="404">
        <v>0</v>
      </c>
      <c r="AC810" s="404">
        <v>0</v>
      </c>
      <c r="AD810" s="404">
        <v>-250</v>
      </c>
    </row>
    <row r="811" spans="1:30" x14ac:dyDescent="0.35">
      <c r="A811" s="396">
        <v>34</v>
      </c>
      <c r="B811" s="396" t="s">
        <v>98</v>
      </c>
      <c r="C811" s="396">
        <v>27</v>
      </c>
      <c r="D811" s="396" t="s">
        <v>600</v>
      </c>
      <c r="E811" s="396" t="s">
        <v>1853</v>
      </c>
      <c r="F811" s="396" t="s">
        <v>1854</v>
      </c>
      <c r="G811" s="396" t="s">
        <v>98</v>
      </c>
      <c r="H811" s="396" t="s">
        <v>600</v>
      </c>
      <c r="I811" s="399">
        <v>0</v>
      </c>
      <c r="J811" s="399">
        <v>0</v>
      </c>
      <c r="K811" s="400">
        <v>0</v>
      </c>
      <c r="L811" s="400">
        <v>0</v>
      </c>
      <c r="M811" s="400">
        <v>0</v>
      </c>
      <c r="N811" s="400">
        <v>0</v>
      </c>
      <c r="O811" s="400">
        <v>0</v>
      </c>
      <c r="P811" s="400">
        <v>0</v>
      </c>
      <c r="Q811" s="400">
        <v>0</v>
      </c>
      <c r="R811" s="401">
        <v>0</v>
      </c>
      <c r="S811" s="402">
        <v>0</v>
      </c>
      <c r="T811" s="401">
        <v>0</v>
      </c>
      <c r="U811" s="402">
        <v>1</v>
      </c>
      <c r="V811" s="403">
        <v>0</v>
      </c>
      <c r="W811" s="402">
        <v>0</v>
      </c>
      <c r="X811" s="404">
        <v>0</v>
      </c>
      <c r="Y811" s="404">
        <v>0</v>
      </c>
      <c r="Z811" s="404">
        <v>0</v>
      </c>
      <c r="AA811" s="404">
        <v>500</v>
      </c>
      <c r="AB811" s="404">
        <v>0</v>
      </c>
      <c r="AC811" s="404">
        <v>0</v>
      </c>
      <c r="AD811" s="404">
        <v>-500</v>
      </c>
    </row>
    <row r="812" spans="1:30" x14ac:dyDescent="0.35">
      <c r="A812" s="396">
        <v>34</v>
      </c>
      <c r="B812" s="396" t="s">
        <v>98</v>
      </c>
      <c r="C812" s="396">
        <v>28</v>
      </c>
      <c r="D812" s="396" t="s">
        <v>138</v>
      </c>
      <c r="E812" s="396" t="s">
        <v>1855</v>
      </c>
      <c r="F812" s="396" t="s">
        <v>1856</v>
      </c>
      <c r="G812" s="396" t="s">
        <v>98</v>
      </c>
      <c r="H812" s="396" t="s">
        <v>138</v>
      </c>
      <c r="I812" s="399">
        <v>1</v>
      </c>
      <c r="J812" s="399">
        <v>0</v>
      </c>
      <c r="K812" s="400">
        <v>0</v>
      </c>
      <c r="L812" s="400">
        <v>0</v>
      </c>
      <c r="M812" s="400">
        <v>263</v>
      </c>
      <c r="N812" s="400">
        <v>264</v>
      </c>
      <c r="O812" s="400">
        <v>37</v>
      </c>
      <c r="P812" s="400">
        <v>5</v>
      </c>
      <c r="Q812" s="400">
        <v>42</v>
      </c>
      <c r="R812" s="401">
        <v>0.15909090909090901</v>
      </c>
      <c r="S812" s="402">
        <v>101</v>
      </c>
      <c r="T812" s="401">
        <v>0.38257575757575801</v>
      </c>
      <c r="U812" s="402">
        <v>94</v>
      </c>
      <c r="V812" s="403">
        <v>0.35606060606060602</v>
      </c>
      <c r="W812" s="402">
        <v>73</v>
      </c>
      <c r="X812" s="404">
        <v>-132772.16</v>
      </c>
      <c r="Y812" s="404">
        <v>86596.54</v>
      </c>
      <c r="Z812" s="404">
        <v>-46175.62</v>
      </c>
      <c r="AA812" s="404">
        <v>0</v>
      </c>
      <c r="AB812" s="404">
        <v>0</v>
      </c>
      <c r="AC812" s="404">
        <v>0</v>
      </c>
      <c r="AD812" s="404">
        <v>-46176</v>
      </c>
    </row>
    <row r="813" spans="1:30" x14ac:dyDescent="0.35">
      <c r="A813" s="396">
        <v>34</v>
      </c>
      <c r="B813" s="396" t="s">
        <v>98</v>
      </c>
      <c r="C813" s="396">
        <v>29</v>
      </c>
      <c r="D813" s="396" t="s">
        <v>607</v>
      </c>
      <c r="E813" s="396" t="s">
        <v>1857</v>
      </c>
      <c r="F813" s="396" t="s">
        <v>1858</v>
      </c>
      <c r="G813" s="396" t="s">
        <v>98</v>
      </c>
      <c r="H813" s="396" t="s">
        <v>607</v>
      </c>
      <c r="I813" s="399">
        <v>0</v>
      </c>
      <c r="J813" s="399">
        <v>0</v>
      </c>
      <c r="K813" s="400">
        <v>0</v>
      </c>
      <c r="L813" s="400">
        <v>30</v>
      </c>
      <c r="M813" s="400">
        <v>0</v>
      </c>
      <c r="N813" s="400">
        <v>30</v>
      </c>
      <c r="O813" s="400">
        <v>0</v>
      </c>
      <c r="P813" s="400">
        <v>0</v>
      </c>
      <c r="Q813" s="400">
        <v>0</v>
      </c>
      <c r="R813" s="401">
        <v>0</v>
      </c>
      <c r="S813" s="402">
        <v>0</v>
      </c>
      <c r="T813" s="401">
        <v>0</v>
      </c>
      <c r="U813" s="402">
        <v>0</v>
      </c>
      <c r="V813" s="403">
        <v>0</v>
      </c>
      <c r="W813" s="402">
        <v>0</v>
      </c>
      <c r="X813" s="404">
        <v>0</v>
      </c>
      <c r="Y813" s="404">
        <v>0</v>
      </c>
      <c r="Z813" s="404">
        <v>0</v>
      </c>
      <c r="AA813" s="404">
        <v>0</v>
      </c>
      <c r="AB813" s="404">
        <v>0</v>
      </c>
      <c r="AC813" s="404">
        <v>0</v>
      </c>
      <c r="AD813" s="404">
        <v>0</v>
      </c>
    </row>
    <row r="814" spans="1:30" x14ac:dyDescent="0.35">
      <c r="A814" s="396">
        <v>35</v>
      </c>
      <c r="B814" s="396" t="s">
        <v>132</v>
      </c>
      <c r="C814" s="396">
        <v>1</v>
      </c>
      <c r="D814" s="396" t="s">
        <v>11</v>
      </c>
      <c r="E814" s="396" t="s">
        <v>1859</v>
      </c>
      <c r="F814" s="396" t="s">
        <v>1860</v>
      </c>
      <c r="G814" s="396" t="s">
        <v>132</v>
      </c>
      <c r="H814" s="396" t="s">
        <v>11</v>
      </c>
      <c r="I814" s="399">
        <v>0</v>
      </c>
      <c r="J814" s="399">
        <v>0</v>
      </c>
      <c r="K814" s="400">
        <v>4</v>
      </c>
      <c r="L814" s="400">
        <v>21</v>
      </c>
      <c r="M814" s="400">
        <v>0</v>
      </c>
      <c r="N814" s="400">
        <v>25</v>
      </c>
      <c r="O814" s="400">
        <v>0</v>
      </c>
      <c r="P814" s="400">
        <v>1</v>
      </c>
      <c r="Q814" s="400">
        <v>1</v>
      </c>
      <c r="R814" s="401">
        <v>0.04</v>
      </c>
      <c r="S814" s="402">
        <v>0</v>
      </c>
      <c r="T814" s="401">
        <v>0</v>
      </c>
      <c r="U814" s="402">
        <v>0</v>
      </c>
      <c r="V814" s="403">
        <v>0</v>
      </c>
      <c r="W814" s="402">
        <v>0</v>
      </c>
      <c r="X814" s="404">
        <v>1090.95</v>
      </c>
      <c r="Y814" s="404">
        <v>4368</v>
      </c>
      <c r="Z814" s="404">
        <v>5458.95</v>
      </c>
      <c r="AA814" s="404">
        <v>0</v>
      </c>
      <c r="AB814" s="404">
        <v>0</v>
      </c>
      <c r="AC814" s="404">
        <v>0</v>
      </c>
      <c r="AD814" s="404">
        <v>5459</v>
      </c>
    </row>
    <row r="815" spans="1:30" x14ac:dyDescent="0.35">
      <c r="A815" s="396">
        <v>35</v>
      </c>
      <c r="B815" s="396" t="s">
        <v>132</v>
      </c>
      <c r="C815" s="396">
        <v>2</v>
      </c>
      <c r="D815" s="396" t="s">
        <v>12</v>
      </c>
      <c r="E815" s="396" t="s">
        <v>1861</v>
      </c>
      <c r="F815" s="396" t="s">
        <v>1862</v>
      </c>
      <c r="G815" s="396" t="s">
        <v>132</v>
      </c>
      <c r="H815" s="396" t="s">
        <v>12</v>
      </c>
      <c r="I815" s="399">
        <v>0</v>
      </c>
      <c r="J815" s="399">
        <v>5</v>
      </c>
      <c r="K815" s="400">
        <v>15</v>
      </c>
      <c r="L815" s="400">
        <v>4</v>
      </c>
      <c r="M815" s="400">
        <v>0</v>
      </c>
      <c r="N815" s="400">
        <v>24</v>
      </c>
      <c r="O815" s="400">
        <v>0</v>
      </c>
      <c r="P815" s="400">
        <v>2</v>
      </c>
      <c r="Q815" s="400">
        <v>2</v>
      </c>
      <c r="R815" s="401">
        <v>8.3333333333333301E-2</v>
      </c>
      <c r="S815" s="402">
        <v>3</v>
      </c>
      <c r="T815" s="401">
        <v>0.125</v>
      </c>
      <c r="U815" s="402">
        <v>3</v>
      </c>
      <c r="V815" s="403">
        <v>0.125</v>
      </c>
      <c r="W815" s="402">
        <v>1</v>
      </c>
      <c r="X815" s="404">
        <v>-5896.51</v>
      </c>
      <c r="Y815" s="404">
        <v>2847</v>
      </c>
      <c r="Z815" s="404">
        <v>-3049.51</v>
      </c>
      <c r="AA815" s="404">
        <v>600</v>
      </c>
      <c r="AB815" s="404">
        <v>25</v>
      </c>
      <c r="AC815" s="404">
        <v>300</v>
      </c>
      <c r="AD815" s="404">
        <v>-3649</v>
      </c>
    </row>
    <row r="816" spans="1:30" x14ac:dyDescent="0.35">
      <c r="A816" s="396">
        <v>35</v>
      </c>
      <c r="B816" s="396" t="s">
        <v>132</v>
      </c>
      <c r="C816" s="396">
        <v>3</v>
      </c>
      <c r="D816" s="396" t="s">
        <v>554</v>
      </c>
      <c r="E816" s="396" t="s">
        <v>1863</v>
      </c>
      <c r="F816" s="396" t="s">
        <v>1864</v>
      </c>
      <c r="G816" s="396" t="s">
        <v>132</v>
      </c>
      <c r="H816" s="396" t="s">
        <v>554</v>
      </c>
      <c r="I816" s="399">
        <v>0</v>
      </c>
      <c r="J816" s="399">
        <v>0</v>
      </c>
      <c r="K816" s="400">
        <v>0</v>
      </c>
      <c r="L816" s="400">
        <v>0</v>
      </c>
      <c r="M816" s="400">
        <v>0</v>
      </c>
      <c r="N816" s="400">
        <v>0</v>
      </c>
      <c r="O816" s="400">
        <v>0</v>
      </c>
      <c r="P816" s="400">
        <v>0</v>
      </c>
      <c r="Q816" s="400">
        <v>0</v>
      </c>
      <c r="R816" s="401">
        <v>0</v>
      </c>
      <c r="S816" s="402">
        <v>0</v>
      </c>
      <c r="T816" s="401">
        <v>0</v>
      </c>
      <c r="U816" s="402">
        <v>0</v>
      </c>
      <c r="V816" s="403">
        <v>0</v>
      </c>
      <c r="W816" s="402">
        <v>0</v>
      </c>
      <c r="X816" s="404">
        <v>0</v>
      </c>
      <c r="Y816" s="404">
        <v>0</v>
      </c>
      <c r="Z816" s="404">
        <v>0</v>
      </c>
      <c r="AA816" s="404">
        <v>499</v>
      </c>
      <c r="AB816" s="404">
        <v>0</v>
      </c>
      <c r="AC816" s="404">
        <v>0</v>
      </c>
      <c r="AD816" s="404">
        <v>-499</v>
      </c>
    </row>
    <row r="817" spans="1:30" x14ac:dyDescent="0.35">
      <c r="A817" s="396">
        <v>35</v>
      </c>
      <c r="B817" s="396" t="s">
        <v>132</v>
      </c>
      <c r="C817" s="396">
        <v>4</v>
      </c>
      <c r="D817" s="396" t="s">
        <v>13</v>
      </c>
      <c r="E817" s="396" t="s">
        <v>1865</v>
      </c>
      <c r="F817" s="396" t="s">
        <v>1866</v>
      </c>
      <c r="G817" s="396" t="s">
        <v>132</v>
      </c>
      <c r="H817" s="396" t="s">
        <v>13</v>
      </c>
      <c r="I817" s="399">
        <v>0</v>
      </c>
      <c r="J817" s="399">
        <v>0</v>
      </c>
      <c r="K817" s="400">
        <v>15</v>
      </c>
      <c r="L817" s="400">
        <v>2</v>
      </c>
      <c r="M817" s="400">
        <v>0</v>
      </c>
      <c r="N817" s="400">
        <v>17</v>
      </c>
      <c r="O817" s="400">
        <v>0</v>
      </c>
      <c r="P817" s="400">
        <v>1</v>
      </c>
      <c r="Q817" s="400">
        <v>1</v>
      </c>
      <c r="R817" s="401">
        <v>5.8823529411764698E-2</v>
      </c>
      <c r="S817" s="402">
        <v>0</v>
      </c>
      <c r="T817" s="401">
        <v>0</v>
      </c>
      <c r="U817" s="402">
        <v>0</v>
      </c>
      <c r="V817" s="403">
        <v>0</v>
      </c>
      <c r="W817" s="402">
        <v>0</v>
      </c>
      <c r="X817" s="404">
        <v>3246.96</v>
      </c>
      <c r="Y817" s="404">
        <v>8009.25</v>
      </c>
      <c r="Z817" s="404">
        <v>11256.21</v>
      </c>
      <c r="AA817" s="404">
        <v>0</v>
      </c>
      <c r="AB817" s="404">
        <v>0</v>
      </c>
      <c r="AC817" s="404">
        <v>0</v>
      </c>
      <c r="AD817" s="404">
        <v>11256</v>
      </c>
    </row>
    <row r="818" spans="1:30" x14ac:dyDescent="0.35">
      <c r="A818" s="396">
        <v>35</v>
      </c>
      <c r="B818" s="396" t="s">
        <v>132</v>
      </c>
      <c r="C818" s="396">
        <v>5</v>
      </c>
      <c r="D818" s="396" t="s">
        <v>160</v>
      </c>
      <c r="E818" s="396" t="s">
        <v>1867</v>
      </c>
      <c r="F818" s="396" t="s">
        <v>1868</v>
      </c>
      <c r="G818" s="396" t="s">
        <v>132</v>
      </c>
      <c r="H818" s="396" t="s">
        <v>160</v>
      </c>
      <c r="I818" s="399">
        <v>0</v>
      </c>
      <c r="J818" s="399">
        <v>0</v>
      </c>
      <c r="K818" s="400">
        <v>7</v>
      </c>
      <c r="L818" s="400">
        <v>3</v>
      </c>
      <c r="M818" s="400">
        <v>0</v>
      </c>
      <c r="N818" s="400">
        <v>10</v>
      </c>
      <c r="O818" s="400">
        <v>1</v>
      </c>
      <c r="P818" s="400">
        <v>0</v>
      </c>
      <c r="Q818" s="400">
        <v>1</v>
      </c>
      <c r="R818" s="401">
        <v>0.1</v>
      </c>
      <c r="S818" s="402">
        <v>2</v>
      </c>
      <c r="T818" s="401">
        <v>0.2</v>
      </c>
      <c r="U818" s="402">
        <v>3</v>
      </c>
      <c r="V818" s="403">
        <v>0.3</v>
      </c>
      <c r="W818" s="402">
        <v>2</v>
      </c>
      <c r="X818" s="404">
        <v>-565</v>
      </c>
      <c r="Y818" s="404">
        <v>0</v>
      </c>
      <c r="Z818" s="404">
        <v>-565</v>
      </c>
      <c r="AA818" s="404">
        <v>0</v>
      </c>
      <c r="AB818" s="404">
        <v>0</v>
      </c>
      <c r="AC818" s="404">
        <v>0</v>
      </c>
      <c r="AD818" s="404">
        <v>-565</v>
      </c>
    </row>
    <row r="819" spans="1:30" x14ac:dyDescent="0.35">
      <c r="A819" s="396">
        <v>35</v>
      </c>
      <c r="B819" s="396" t="s">
        <v>132</v>
      </c>
      <c r="C819" s="396">
        <v>6</v>
      </c>
      <c r="D819" s="396" t="s">
        <v>506</v>
      </c>
      <c r="E819" s="396" t="s">
        <v>1869</v>
      </c>
      <c r="F819" s="396" t="s">
        <v>1870</v>
      </c>
      <c r="G819" s="396" t="s">
        <v>132</v>
      </c>
      <c r="H819" s="396" t="s">
        <v>506</v>
      </c>
      <c r="I819" s="399">
        <v>0</v>
      </c>
      <c r="J819" s="399">
        <v>0</v>
      </c>
      <c r="K819" s="400">
        <v>0</v>
      </c>
      <c r="L819" s="400">
        <v>0</v>
      </c>
      <c r="M819" s="400">
        <v>0</v>
      </c>
      <c r="N819" s="400">
        <v>0</v>
      </c>
      <c r="O819" s="400">
        <v>0</v>
      </c>
      <c r="P819" s="400">
        <v>0</v>
      </c>
      <c r="Q819" s="400">
        <v>0</v>
      </c>
      <c r="R819" s="401">
        <v>0</v>
      </c>
      <c r="S819" s="402">
        <v>0</v>
      </c>
      <c r="T819" s="401">
        <v>0</v>
      </c>
      <c r="U819" s="402">
        <v>0</v>
      </c>
      <c r="V819" s="403">
        <v>0</v>
      </c>
      <c r="W819" s="402">
        <v>0</v>
      </c>
      <c r="X819" s="404">
        <v>0</v>
      </c>
      <c r="Y819" s="404">
        <v>0</v>
      </c>
      <c r="Z819" s="404">
        <v>0</v>
      </c>
      <c r="AA819" s="404">
        <v>10</v>
      </c>
      <c r="AB819" s="404">
        <v>0</v>
      </c>
      <c r="AC819" s="404">
        <v>0</v>
      </c>
      <c r="AD819" s="404">
        <v>-10</v>
      </c>
    </row>
    <row r="820" spans="1:30" x14ac:dyDescent="0.35">
      <c r="A820" s="396">
        <v>35</v>
      </c>
      <c r="B820" s="396" t="s">
        <v>132</v>
      </c>
      <c r="C820" s="396">
        <v>7</v>
      </c>
      <c r="D820" s="396" t="s">
        <v>153</v>
      </c>
      <c r="E820" s="396" t="s">
        <v>1871</v>
      </c>
      <c r="F820" s="396" t="s">
        <v>1872</v>
      </c>
      <c r="G820" s="396" t="s">
        <v>132</v>
      </c>
      <c r="H820" s="396" t="s">
        <v>153</v>
      </c>
      <c r="I820" s="399">
        <v>61</v>
      </c>
      <c r="J820" s="399">
        <v>17</v>
      </c>
      <c r="K820" s="400">
        <v>4</v>
      </c>
      <c r="L820" s="400">
        <v>15</v>
      </c>
      <c r="M820" s="400">
        <v>0</v>
      </c>
      <c r="N820" s="400">
        <v>97</v>
      </c>
      <c r="O820" s="400">
        <v>10</v>
      </c>
      <c r="P820" s="400">
        <v>6</v>
      </c>
      <c r="Q820" s="400">
        <v>16</v>
      </c>
      <c r="R820" s="401">
        <v>0.164948453608247</v>
      </c>
      <c r="S820" s="402">
        <v>36</v>
      </c>
      <c r="T820" s="401">
        <v>0.37113402061855699</v>
      </c>
      <c r="U820" s="402">
        <v>35</v>
      </c>
      <c r="V820" s="403">
        <v>0.36082474226804101</v>
      </c>
      <c r="W820" s="402">
        <v>22</v>
      </c>
      <c r="X820" s="404">
        <v>-9165.0400000000009</v>
      </c>
      <c r="Y820" s="404">
        <v>60481.93</v>
      </c>
      <c r="Z820" s="404">
        <v>51316.89</v>
      </c>
      <c r="AA820" s="404">
        <v>1499</v>
      </c>
      <c r="AB820" s="404">
        <v>15</v>
      </c>
      <c r="AC820" s="404">
        <v>94</v>
      </c>
      <c r="AD820" s="404">
        <v>49818</v>
      </c>
    </row>
    <row r="821" spans="1:30" x14ac:dyDescent="0.35">
      <c r="A821" s="396">
        <v>35</v>
      </c>
      <c r="B821" s="396" t="s">
        <v>132</v>
      </c>
      <c r="C821" s="396">
        <v>8</v>
      </c>
      <c r="D821" s="396" t="s">
        <v>144</v>
      </c>
      <c r="E821" s="396" t="s">
        <v>1873</v>
      </c>
      <c r="F821" s="396" t="s">
        <v>1874</v>
      </c>
      <c r="G821" s="396" t="s">
        <v>132</v>
      </c>
      <c r="H821" s="396" t="s">
        <v>144</v>
      </c>
      <c r="I821" s="399">
        <v>4</v>
      </c>
      <c r="J821" s="399">
        <v>1</v>
      </c>
      <c r="K821" s="400">
        <v>0</v>
      </c>
      <c r="L821" s="400">
        <v>4</v>
      </c>
      <c r="M821" s="400">
        <v>0</v>
      </c>
      <c r="N821" s="400">
        <v>9</v>
      </c>
      <c r="O821" s="400">
        <v>2</v>
      </c>
      <c r="P821" s="400">
        <v>0</v>
      </c>
      <c r="Q821" s="400">
        <v>2</v>
      </c>
      <c r="R821" s="401">
        <v>0.22222222222222199</v>
      </c>
      <c r="S821" s="402">
        <v>4</v>
      </c>
      <c r="T821" s="401">
        <v>0.44444444444444398</v>
      </c>
      <c r="U821" s="402">
        <v>4</v>
      </c>
      <c r="V821" s="403">
        <v>0.44444444444444398</v>
      </c>
      <c r="W821" s="402">
        <v>4</v>
      </c>
      <c r="X821" s="404">
        <v>4941.7</v>
      </c>
      <c r="Y821" s="404">
        <v>1394.29</v>
      </c>
      <c r="Z821" s="404">
        <v>6335.99</v>
      </c>
      <c r="AA821" s="404">
        <v>0</v>
      </c>
      <c r="AB821" s="404">
        <v>0</v>
      </c>
      <c r="AC821" s="404">
        <v>0</v>
      </c>
      <c r="AD821" s="404">
        <v>6336</v>
      </c>
    </row>
    <row r="822" spans="1:30" x14ac:dyDescent="0.35">
      <c r="A822" s="396">
        <v>35</v>
      </c>
      <c r="B822" s="396" t="s">
        <v>132</v>
      </c>
      <c r="C822" s="396">
        <v>9</v>
      </c>
      <c r="D822" s="396" t="s">
        <v>513</v>
      </c>
      <c r="E822" s="396" t="s">
        <v>1875</v>
      </c>
      <c r="F822" s="396" t="s">
        <v>1876</v>
      </c>
      <c r="G822" s="396" t="s">
        <v>132</v>
      </c>
      <c r="H822" s="396" t="s">
        <v>513</v>
      </c>
      <c r="I822" s="399">
        <v>0</v>
      </c>
      <c r="J822" s="399">
        <v>0</v>
      </c>
      <c r="K822" s="400">
        <v>0</v>
      </c>
      <c r="L822" s="400">
        <v>1</v>
      </c>
      <c r="M822" s="400">
        <v>0</v>
      </c>
      <c r="N822" s="400">
        <v>1</v>
      </c>
      <c r="O822" s="400">
        <v>0</v>
      </c>
      <c r="P822" s="400">
        <v>0</v>
      </c>
      <c r="Q822" s="400">
        <v>0</v>
      </c>
      <c r="R822" s="401">
        <v>0</v>
      </c>
      <c r="S822" s="402">
        <v>0</v>
      </c>
      <c r="T822" s="401">
        <v>0</v>
      </c>
      <c r="U822" s="402">
        <v>0</v>
      </c>
      <c r="V822" s="403">
        <v>0</v>
      </c>
      <c r="W822" s="402">
        <v>0</v>
      </c>
      <c r="X822" s="404">
        <v>0</v>
      </c>
      <c r="Y822" s="404">
        <v>0</v>
      </c>
      <c r="Z822" s="404">
        <v>0</v>
      </c>
      <c r="AA822" s="404">
        <v>0</v>
      </c>
      <c r="AB822" s="404">
        <v>0</v>
      </c>
      <c r="AC822" s="404">
        <v>0</v>
      </c>
      <c r="AD822" s="404">
        <v>0</v>
      </c>
    </row>
    <row r="823" spans="1:30" x14ac:dyDescent="0.35">
      <c r="A823" s="396">
        <v>35</v>
      </c>
      <c r="B823" s="396" t="s">
        <v>132</v>
      </c>
      <c r="C823" s="396">
        <v>10</v>
      </c>
      <c r="D823" s="396" t="s">
        <v>414</v>
      </c>
      <c r="E823" s="396" t="s">
        <v>1877</v>
      </c>
      <c r="F823" s="396" t="s">
        <v>1878</v>
      </c>
      <c r="G823" s="396" t="s">
        <v>132</v>
      </c>
      <c r="H823" s="396" t="s">
        <v>414</v>
      </c>
      <c r="I823" s="399">
        <v>2</v>
      </c>
      <c r="J823" s="399">
        <v>1</v>
      </c>
      <c r="K823" s="400">
        <v>0</v>
      </c>
      <c r="L823" s="400">
        <v>2</v>
      </c>
      <c r="M823" s="400">
        <v>7</v>
      </c>
      <c r="N823" s="400">
        <v>12</v>
      </c>
      <c r="O823" s="400">
        <v>2</v>
      </c>
      <c r="P823" s="400">
        <v>3</v>
      </c>
      <c r="Q823" s="400">
        <v>5</v>
      </c>
      <c r="R823" s="401">
        <v>0.41666666666666702</v>
      </c>
      <c r="S823" s="402">
        <v>8</v>
      </c>
      <c r="T823" s="401">
        <v>0.66666666666666696</v>
      </c>
      <c r="U823" s="402">
        <v>9</v>
      </c>
      <c r="V823" s="403">
        <v>0.75</v>
      </c>
      <c r="W823" s="402">
        <v>5</v>
      </c>
      <c r="X823" s="404">
        <v>3360.84</v>
      </c>
      <c r="Y823" s="404">
        <v>12635.45</v>
      </c>
      <c r="Z823" s="404">
        <v>15996.29</v>
      </c>
      <c r="AA823" s="404">
        <v>0</v>
      </c>
      <c r="AB823" s="404">
        <v>0</v>
      </c>
      <c r="AC823" s="404">
        <v>0</v>
      </c>
      <c r="AD823" s="404">
        <v>15996</v>
      </c>
    </row>
    <row r="824" spans="1:30" x14ac:dyDescent="0.35">
      <c r="A824" s="396">
        <v>35</v>
      </c>
      <c r="B824" s="396" t="s">
        <v>132</v>
      </c>
      <c r="C824" s="396">
        <v>11</v>
      </c>
      <c r="D824" s="396" t="s">
        <v>575</v>
      </c>
      <c r="E824" s="396" t="s">
        <v>1879</v>
      </c>
      <c r="F824" s="396" t="s">
        <v>1880</v>
      </c>
      <c r="G824" s="396" t="s">
        <v>132</v>
      </c>
      <c r="H824" s="396" t="s">
        <v>575</v>
      </c>
      <c r="I824" s="399">
        <v>0</v>
      </c>
      <c r="J824" s="399">
        <v>0</v>
      </c>
      <c r="K824" s="400">
        <v>0</v>
      </c>
      <c r="L824" s="400">
        <v>0</v>
      </c>
      <c r="M824" s="400">
        <v>0</v>
      </c>
      <c r="N824" s="400">
        <v>0</v>
      </c>
      <c r="O824" s="400">
        <v>0</v>
      </c>
      <c r="P824" s="400">
        <v>0</v>
      </c>
      <c r="Q824" s="400">
        <v>0</v>
      </c>
      <c r="R824" s="401">
        <v>0</v>
      </c>
      <c r="S824" s="402">
        <v>0</v>
      </c>
      <c r="T824" s="401">
        <v>0</v>
      </c>
      <c r="U824" s="402">
        <v>0</v>
      </c>
      <c r="V824" s="403">
        <v>0</v>
      </c>
      <c r="W824" s="402">
        <v>0</v>
      </c>
      <c r="X824" s="404">
        <v>0</v>
      </c>
      <c r="Y824" s="404">
        <v>0</v>
      </c>
      <c r="Z824" s="404">
        <v>0</v>
      </c>
      <c r="AA824" s="404">
        <v>750</v>
      </c>
      <c r="AB824" s="404">
        <v>0</v>
      </c>
      <c r="AC824" s="404">
        <v>0</v>
      </c>
      <c r="AD824" s="404">
        <v>-750</v>
      </c>
    </row>
    <row r="825" spans="1:30" x14ac:dyDescent="0.35">
      <c r="A825" s="396">
        <v>35</v>
      </c>
      <c r="B825" s="396" t="s">
        <v>132</v>
      </c>
      <c r="C825" s="396">
        <v>12</v>
      </c>
      <c r="D825" s="396" t="s">
        <v>427</v>
      </c>
      <c r="E825" s="396" t="s">
        <v>1881</v>
      </c>
      <c r="F825" s="396" t="s">
        <v>1882</v>
      </c>
      <c r="G825" s="396" t="s">
        <v>132</v>
      </c>
      <c r="H825" s="396" t="s">
        <v>427</v>
      </c>
      <c r="I825" s="399">
        <v>0</v>
      </c>
      <c r="J825" s="399">
        <v>0</v>
      </c>
      <c r="K825" s="400">
        <v>32</v>
      </c>
      <c r="L825" s="400">
        <v>11</v>
      </c>
      <c r="M825" s="400">
        <v>0</v>
      </c>
      <c r="N825" s="400">
        <v>43</v>
      </c>
      <c r="O825" s="400">
        <v>3</v>
      </c>
      <c r="P825" s="400">
        <v>2</v>
      </c>
      <c r="Q825" s="400">
        <v>5</v>
      </c>
      <c r="R825" s="401">
        <v>0.116279069767442</v>
      </c>
      <c r="S825" s="402">
        <v>7</v>
      </c>
      <c r="T825" s="401">
        <v>0.162790697674419</v>
      </c>
      <c r="U825" s="402">
        <v>7</v>
      </c>
      <c r="V825" s="403">
        <v>0.162790697674419</v>
      </c>
      <c r="W825" s="402">
        <v>6</v>
      </c>
      <c r="X825" s="404">
        <v>3056.99</v>
      </c>
      <c r="Y825" s="404">
        <v>17824.939999999999</v>
      </c>
      <c r="Z825" s="404">
        <v>20881.93</v>
      </c>
      <c r="AA825" s="404">
        <v>0</v>
      </c>
      <c r="AB825" s="404">
        <v>0</v>
      </c>
      <c r="AC825" s="404">
        <v>0</v>
      </c>
      <c r="AD825" s="404">
        <v>20882</v>
      </c>
    </row>
    <row r="826" spans="1:30" x14ac:dyDescent="0.35">
      <c r="A826" s="396">
        <v>35</v>
      </c>
      <c r="B826" s="396" t="s">
        <v>132</v>
      </c>
      <c r="C826" s="396">
        <v>13</v>
      </c>
      <c r="D826" s="396" t="s">
        <v>171</v>
      </c>
      <c r="E826" s="396" t="s">
        <v>1883</v>
      </c>
      <c r="F826" s="396" t="s">
        <v>1884</v>
      </c>
      <c r="G826" s="396" t="s">
        <v>132</v>
      </c>
      <c r="H826" s="396" t="s">
        <v>171</v>
      </c>
      <c r="I826" s="399">
        <v>0</v>
      </c>
      <c r="J826" s="399">
        <v>0</v>
      </c>
      <c r="K826" s="400">
        <v>5</v>
      </c>
      <c r="L826" s="400">
        <v>5</v>
      </c>
      <c r="M826" s="400">
        <v>0</v>
      </c>
      <c r="N826" s="400">
        <v>10</v>
      </c>
      <c r="O826" s="400">
        <v>0</v>
      </c>
      <c r="P826" s="400">
        <v>0</v>
      </c>
      <c r="Q826" s="400">
        <v>0</v>
      </c>
      <c r="R826" s="401">
        <v>0</v>
      </c>
      <c r="S826" s="402">
        <v>0</v>
      </c>
      <c r="T826" s="401">
        <v>0</v>
      </c>
      <c r="U826" s="402">
        <v>0</v>
      </c>
      <c r="V826" s="403">
        <v>0</v>
      </c>
      <c r="W826" s="402">
        <v>0</v>
      </c>
      <c r="X826" s="404">
        <v>0</v>
      </c>
      <c r="Y826" s="404">
        <v>0</v>
      </c>
      <c r="Z826" s="404">
        <v>0</v>
      </c>
      <c r="AA826" s="404">
        <v>1000</v>
      </c>
      <c r="AB826" s="404">
        <v>100</v>
      </c>
      <c r="AC826" s="404">
        <v>0</v>
      </c>
      <c r="AD826" s="404">
        <v>-1000</v>
      </c>
    </row>
    <row r="827" spans="1:30" x14ac:dyDescent="0.35">
      <c r="A827" s="396">
        <v>35</v>
      </c>
      <c r="B827" s="396" t="s">
        <v>132</v>
      </c>
      <c r="C827" s="396">
        <v>14</v>
      </c>
      <c r="D827" s="396" t="s">
        <v>1885</v>
      </c>
      <c r="E827" s="396" t="s">
        <v>1886</v>
      </c>
      <c r="F827" s="396" t="s">
        <v>1887</v>
      </c>
      <c r="G827" s="396" t="s">
        <v>132</v>
      </c>
      <c r="H827" s="396" t="s">
        <v>1885</v>
      </c>
      <c r="I827" s="399">
        <v>0</v>
      </c>
      <c r="J827" s="399">
        <v>0</v>
      </c>
      <c r="K827" s="400">
        <v>19</v>
      </c>
      <c r="L827" s="400">
        <v>4</v>
      </c>
      <c r="M827" s="400">
        <v>0</v>
      </c>
      <c r="N827" s="400">
        <v>23</v>
      </c>
      <c r="O827" s="400">
        <v>2</v>
      </c>
      <c r="P827" s="400">
        <v>1</v>
      </c>
      <c r="Q827" s="400">
        <v>3</v>
      </c>
      <c r="R827" s="401">
        <v>0.13043478260869601</v>
      </c>
      <c r="S827" s="402">
        <v>7</v>
      </c>
      <c r="T827" s="401">
        <v>0.30434782608695699</v>
      </c>
      <c r="U827" s="402">
        <v>7</v>
      </c>
      <c r="V827" s="403">
        <v>0.30434782608695699</v>
      </c>
      <c r="W827" s="402">
        <v>5</v>
      </c>
      <c r="X827" s="404">
        <v>-2707.2</v>
      </c>
      <c r="Y827" s="404">
        <v>11879.26</v>
      </c>
      <c r="Z827" s="404">
        <v>9172.06</v>
      </c>
      <c r="AA827" s="404">
        <v>0</v>
      </c>
      <c r="AB827" s="404">
        <v>0</v>
      </c>
      <c r="AC827" s="404">
        <v>0</v>
      </c>
      <c r="AD827" s="404">
        <v>9172</v>
      </c>
    </row>
    <row r="828" spans="1:30" x14ac:dyDescent="0.35">
      <c r="A828" s="396">
        <v>35</v>
      </c>
      <c r="B828" s="396" t="s">
        <v>132</v>
      </c>
      <c r="C828" s="396">
        <v>15</v>
      </c>
      <c r="D828" s="396" t="s">
        <v>261</v>
      </c>
      <c r="E828" s="396" t="s">
        <v>1888</v>
      </c>
      <c r="F828" s="396" t="s">
        <v>1889</v>
      </c>
      <c r="G828" s="396" t="s">
        <v>132</v>
      </c>
      <c r="H828" s="396" t="s">
        <v>261</v>
      </c>
      <c r="I828" s="399">
        <v>0</v>
      </c>
      <c r="J828" s="399">
        <v>16</v>
      </c>
      <c r="K828" s="400">
        <v>0</v>
      </c>
      <c r="L828" s="400">
        <v>23</v>
      </c>
      <c r="M828" s="400">
        <v>0</v>
      </c>
      <c r="N828" s="400">
        <v>39</v>
      </c>
      <c r="O828" s="400">
        <v>0</v>
      </c>
      <c r="P828" s="400">
        <v>0</v>
      </c>
      <c r="Q828" s="400">
        <v>0</v>
      </c>
      <c r="R828" s="401">
        <v>0</v>
      </c>
      <c r="S828" s="402">
        <v>2</v>
      </c>
      <c r="T828" s="401">
        <v>5.1282051282051301E-2</v>
      </c>
      <c r="U828" s="402">
        <v>2</v>
      </c>
      <c r="V828" s="403">
        <v>5.1282051282051301E-2</v>
      </c>
      <c r="W828" s="402">
        <v>2</v>
      </c>
      <c r="X828" s="404">
        <v>0</v>
      </c>
      <c r="Y828" s="404">
        <v>0</v>
      </c>
      <c r="Z828" s="404">
        <v>0</v>
      </c>
      <c r="AA828" s="404">
        <v>5000</v>
      </c>
      <c r="AB828" s="404">
        <v>128</v>
      </c>
      <c r="AC828" s="404">
        <v>0</v>
      </c>
      <c r="AD828" s="404">
        <v>-5000</v>
      </c>
    </row>
    <row r="829" spans="1:30" x14ac:dyDescent="0.35">
      <c r="A829" s="396">
        <v>35</v>
      </c>
      <c r="B829" s="396" t="s">
        <v>132</v>
      </c>
      <c r="C829" s="396">
        <v>16</v>
      </c>
      <c r="D829" s="396" t="s">
        <v>168</v>
      </c>
      <c r="E829" s="396" t="s">
        <v>1890</v>
      </c>
      <c r="F829" s="396" t="s">
        <v>1891</v>
      </c>
      <c r="G829" s="396" t="s">
        <v>132</v>
      </c>
      <c r="H829" s="396" t="s">
        <v>168</v>
      </c>
      <c r="I829" s="399">
        <v>2</v>
      </c>
      <c r="J829" s="399">
        <v>5</v>
      </c>
      <c r="K829" s="400">
        <v>1</v>
      </c>
      <c r="L829" s="400">
        <v>6</v>
      </c>
      <c r="M829" s="400">
        <v>0</v>
      </c>
      <c r="N829" s="400">
        <v>14</v>
      </c>
      <c r="O829" s="400">
        <v>1</v>
      </c>
      <c r="P829" s="400">
        <v>2</v>
      </c>
      <c r="Q829" s="400">
        <v>3</v>
      </c>
      <c r="R829" s="401">
        <v>0.214285714285714</v>
      </c>
      <c r="S829" s="402">
        <v>4</v>
      </c>
      <c r="T829" s="401">
        <v>0.28571428571428598</v>
      </c>
      <c r="U829" s="402">
        <v>4</v>
      </c>
      <c r="V829" s="403">
        <v>0.28571428571428598</v>
      </c>
      <c r="W829" s="402">
        <v>4</v>
      </c>
      <c r="X829" s="404">
        <v>880.43</v>
      </c>
      <c r="Y829" s="404">
        <v>14678.48</v>
      </c>
      <c r="Z829" s="404">
        <v>15558.91</v>
      </c>
      <c r="AA829" s="404">
        <v>0</v>
      </c>
      <c r="AB829" s="404">
        <v>0</v>
      </c>
      <c r="AC829" s="404">
        <v>0</v>
      </c>
      <c r="AD829" s="404">
        <v>15559</v>
      </c>
    </row>
    <row r="830" spans="1:30" x14ac:dyDescent="0.35">
      <c r="A830" s="396">
        <v>35</v>
      </c>
      <c r="B830" s="396" t="s">
        <v>132</v>
      </c>
      <c r="C830" s="396">
        <v>17</v>
      </c>
      <c r="D830" s="396" t="s">
        <v>527</v>
      </c>
      <c r="E830" s="396" t="s">
        <v>1892</v>
      </c>
      <c r="F830" s="396" t="s">
        <v>1893</v>
      </c>
      <c r="G830" s="396" t="s">
        <v>132</v>
      </c>
      <c r="H830" s="396" t="s">
        <v>527</v>
      </c>
      <c r="I830" s="399">
        <v>0</v>
      </c>
      <c r="J830" s="399">
        <v>0</v>
      </c>
      <c r="K830" s="400">
        <v>0</v>
      </c>
      <c r="L830" s="400">
        <v>1</v>
      </c>
      <c r="M830" s="400">
        <v>0</v>
      </c>
      <c r="N830" s="400">
        <v>1</v>
      </c>
      <c r="O830" s="400">
        <v>0</v>
      </c>
      <c r="P830" s="400">
        <v>0</v>
      </c>
      <c r="Q830" s="400">
        <v>0</v>
      </c>
      <c r="R830" s="401">
        <v>0</v>
      </c>
      <c r="S830" s="402">
        <v>0</v>
      </c>
      <c r="T830" s="401">
        <v>0</v>
      </c>
      <c r="U830" s="402">
        <v>0</v>
      </c>
      <c r="V830" s="403">
        <v>0</v>
      </c>
      <c r="W830" s="402">
        <v>0</v>
      </c>
      <c r="X830" s="404">
        <v>0</v>
      </c>
      <c r="Y830" s="404">
        <v>0</v>
      </c>
      <c r="Z830" s="404">
        <v>0</v>
      </c>
      <c r="AA830" s="404">
        <v>0</v>
      </c>
      <c r="AB830" s="404">
        <v>0</v>
      </c>
      <c r="AC830" s="404">
        <v>0</v>
      </c>
      <c r="AD830" s="404">
        <v>0</v>
      </c>
    </row>
    <row r="831" spans="1:30" x14ac:dyDescent="0.35">
      <c r="A831" s="396">
        <v>35</v>
      </c>
      <c r="B831" s="396" t="s">
        <v>132</v>
      </c>
      <c r="C831" s="396">
        <v>18</v>
      </c>
      <c r="D831" s="396" t="s">
        <v>600</v>
      </c>
      <c r="E831" s="396" t="s">
        <v>1894</v>
      </c>
      <c r="F831" s="396" t="s">
        <v>1895</v>
      </c>
      <c r="G831" s="396" t="s">
        <v>132</v>
      </c>
      <c r="H831" s="396" t="s">
        <v>600</v>
      </c>
      <c r="I831" s="399">
        <v>0</v>
      </c>
      <c r="J831" s="399">
        <v>0</v>
      </c>
      <c r="K831" s="400">
        <v>0</v>
      </c>
      <c r="L831" s="400">
        <v>0</v>
      </c>
      <c r="M831" s="400">
        <v>57</v>
      </c>
      <c r="N831" s="400">
        <v>57</v>
      </c>
      <c r="O831" s="400">
        <v>0</v>
      </c>
      <c r="P831" s="400">
        <v>0</v>
      </c>
      <c r="Q831" s="400">
        <v>0</v>
      </c>
      <c r="R831" s="401">
        <v>0</v>
      </c>
      <c r="S831" s="402">
        <v>0</v>
      </c>
      <c r="T831" s="401">
        <v>0</v>
      </c>
      <c r="U831" s="402">
        <v>0</v>
      </c>
      <c r="V831" s="403">
        <v>0</v>
      </c>
      <c r="W831" s="402">
        <v>0</v>
      </c>
      <c r="X831" s="404">
        <v>0</v>
      </c>
      <c r="Y831" s="404">
        <v>0</v>
      </c>
      <c r="Z831" s="404">
        <v>0</v>
      </c>
      <c r="AA831" s="404">
        <v>0</v>
      </c>
      <c r="AB831" s="404">
        <v>0</v>
      </c>
      <c r="AC831" s="404">
        <v>0</v>
      </c>
      <c r="AD831" s="404">
        <v>0</v>
      </c>
    </row>
    <row r="832" spans="1:30" x14ac:dyDescent="0.35">
      <c r="A832" s="396">
        <v>35</v>
      </c>
      <c r="B832" s="396" t="s">
        <v>132</v>
      </c>
      <c r="C832" s="396">
        <v>19</v>
      </c>
      <c r="D832" s="396" t="s">
        <v>138</v>
      </c>
      <c r="E832" s="396" t="s">
        <v>1896</v>
      </c>
      <c r="F832" s="396" t="s">
        <v>1897</v>
      </c>
      <c r="G832" s="396" t="s">
        <v>132</v>
      </c>
      <c r="H832" s="396" t="s">
        <v>138</v>
      </c>
      <c r="I832" s="399">
        <v>5</v>
      </c>
      <c r="J832" s="399">
        <v>0</v>
      </c>
      <c r="K832" s="400">
        <v>0</v>
      </c>
      <c r="L832" s="400">
        <v>2</v>
      </c>
      <c r="M832" s="400">
        <v>13</v>
      </c>
      <c r="N832" s="400">
        <v>20</v>
      </c>
      <c r="O832" s="400">
        <v>3</v>
      </c>
      <c r="P832" s="400">
        <v>3</v>
      </c>
      <c r="Q832" s="400">
        <v>6</v>
      </c>
      <c r="R832" s="401">
        <v>0.3</v>
      </c>
      <c r="S832" s="402">
        <v>12</v>
      </c>
      <c r="T832" s="401">
        <v>0.6</v>
      </c>
      <c r="U832" s="402">
        <v>12</v>
      </c>
      <c r="V832" s="403">
        <v>0.6</v>
      </c>
      <c r="W832" s="402">
        <v>12</v>
      </c>
      <c r="X832" s="404">
        <v>-5761.81</v>
      </c>
      <c r="Y832" s="404">
        <v>22173.43</v>
      </c>
      <c r="Z832" s="404">
        <v>16411.62</v>
      </c>
      <c r="AA832" s="404">
        <v>0</v>
      </c>
      <c r="AB832" s="404">
        <v>0</v>
      </c>
      <c r="AC832" s="404">
        <v>0</v>
      </c>
      <c r="AD832" s="404">
        <v>16412</v>
      </c>
    </row>
    <row r="833" spans="1:30" x14ac:dyDescent="0.35">
      <c r="A833" s="396">
        <v>35</v>
      </c>
      <c r="B833" s="396" t="s">
        <v>132</v>
      </c>
      <c r="C833" s="396">
        <v>20</v>
      </c>
      <c r="D833" s="396" t="s">
        <v>532</v>
      </c>
      <c r="E833" s="396" t="s">
        <v>1898</v>
      </c>
      <c r="F833" s="396" t="s">
        <v>1899</v>
      </c>
      <c r="G833" s="396" t="s">
        <v>132</v>
      </c>
      <c r="H833" s="396" t="s">
        <v>532</v>
      </c>
      <c r="I833" s="399">
        <v>0</v>
      </c>
      <c r="J833" s="399">
        <v>0</v>
      </c>
      <c r="K833" s="400">
        <v>0</v>
      </c>
      <c r="L833" s="400">
        <v>2</v>
      </c>
      <c r="M833" s="400">
        <v>0</v>
      </c>
      <c r="N833" s="400">
        <v>2</v>
      </c>
      <c r="O833" s="400">
        <v>0</v>
      </c>
      <c r="P833" s="400">
        <v>0</v>
      </c>
      <c r="Q833" s="400">
        <v>0</v>
      </c>
      <c r="R833" s="401">
        <v>0</v>
      </c>
      <c r="S833" s="402">
        <v>0</v>
      </c>
      <c r="T833" s="401">
        <v>0</v>
      </c>
      <c r="U833" s="402">
        <v>0</v>
      </c>
      <c r="V833" s="403">
        <v>0</v>
      </c>
      <c r="W833" s="402">
        <v>0</v>
      </c>
      <c r="X833" s="404">
        <v>0</v>
      </c>
      <c r="Y833" s="404">
        <v>0</v>
      </c>
      <c r="Z833" s="404">
        <v>0</v>
      </c>
      <c r="AA833" s="404">
        <v>0</v>
      </c>
      <c r="AB833" s="404">
        <v>0</v>
      </c>
      <c r="AC833" s="404">
        <v>0</v>
      </c>
      <c r="AD833" s="404">
        <v>0</v>
      </c>
    </row>
    <row r="834" spans="1:30" x14ac:dyDescent="0.35">
      <c r="A834" s="396">
        <v>35</v>
      </c>
      <c r="B834" s="396" t="s">
        <v>132</v>
      </c>
      <c r="C834" s="396">
        <v>21</v>
      </c>
      <c r="D834" s="396" t="s">
        <v>607</v>
      </c>
      <c r="E834" s="396" t="s">
        <v>1900</v>
      </c>
      <c r="F834" s="396" t="s">
        <v>1901</v>
      </c>
      <c r="G834" s="396" t="s">
        <v>132</v>
      </c>
      <c r="H834" s="396" t="s">
        <v>607</v>
      </c>
      <c r="I834" s="399">
        <v>0</v>
      </c>
      <c r="J834" s="399">
        <v>0</v>
      </c>
      <c r="K834" s="400">
        <v>0</v>
      </c>
      <c r="L834" s="400">
        <v>3</v>
      </c>
      <c r="M834" s="400">
        <v>0</v>
      </c>
      <c r="N834" s="400">
        <v>3</v>
      </c>
      <c r="O834" s="400">
        <v>0</v>
      </c>
      <c r="P834" s="400">
        <v>0</v>
      </c>
      <c r="Q834" s="400">
        <v>0</v>
      </c>
      <c r="R834" s="401">
        <v>0</v>
      </c>
      <c r="S834" s="402">
        <v>0</v>
      </c>
      <c r="T834" s="401">
        <v>0</v>
      </c>
      <c r="U834" s="402">
        <v>0</v>
      </c>
      <c r="V834" s="403">
        <v>0</v>
      </c>
      <c r="W834" s="402">
        <v>0</v>
      </c>
      <c r="X834" s="404">
        <v>0</v>
      </c>
      <c r="Y834" s="404">
        <v>0</v>
      </c>
      <c r="Z834" s="404">
        <v>0</v>
      </c>
      <c r="AA834" s="404">
        <v>0</v>
      </c>
      <c r="AB834" s="404">
        <v>0</v>
      </c>
      <c r="AC834" s="404">
        <v>0</v>
      </c>
      <c r="AD834" s="404">
        <v>0</v>
      </c>
    </row>
    <row r="835" spans="1:30" x14ac:dyDescent="0.35">
      <c r="A835" s="396">
        <v>36</v>
      </c>
      <c r="B835" s="396" t="s">
        <v>114</v>
      </c>
      <c r="C835" s="396">
        <v>1</v>
      </c>
      <c r="D835" s="396" t="s">
        <v>138</v>
      </c>
      <c r="E835" s="396" t="s">
        <v>1902</v>
      </c>
      <c r="F835" s="396" t="s">
        <v>1903</v>
      </c>
      <c r="G835" s="396" t="s">
        <v>114</v>
      </c>
      <c r="H835" s="396" t="s">
        <v>138</v>
      </c>
      <c r="I835" s="399">
        <v>0</v>
      </c>
      <c r="J835" s="399">
        <v>0</v>
      </c>
      <c r="K835" s="400">
        <v>0</v>
      </c>
      <c r="L835" s="400">
        <v>60</v>
      </c>
      <c r="M835" s="400">
        <v>0</v>
      </c>
      <c r="N835" s="400">
        <v>60</v>
      </c>
      <c r="O835" s="400" t="s">
        <v>141</v>
      </c>
      <c r="P835" s="400" t="s">
        <v>141</v>
      </c>
      <c r="Q835" s="400">
        <v>20</v>
      </c>
      <c r="R835" s="401">
        <v>0.33333333333333331</v>
      </c>
      <c r="S835" s="402" t="s">
        <v>141</v>
      </c>
      <c r="T835" s="401" t="s">
        <v>141</v>
      </c>
      <c r="U835" s="402">
        <v>18</v>
      </c>
      <c r="V835" s="403">
        <v>0.3</v>
      </c>
      <c r="W835" s="402">
        <v>14</v>
      </c>
      <c r="X835" s="404">
        <v>-2469.25</v>
      </c>
      <c r="Y835" s="404">
        <v>2554.6999999999998</v>
      </c>
      <c r="Z835" s="404">
        <v>85.7</v>
      </c>
      <c r="AA835" s="404">
        <v>1</v>
      </c>
      <c r="AB835" s="404" t="s">
        <v>141</v>
      </c>
      <c r="AC835" s="404" t="s">
        <v>141</v>
      </c>
      <c r="AD835" s="404" t="s">
        <v>141</v>
      </c>
    </row>
    <row r="836" spans="1:30" x14ac:dyDescent="0.35">
      <c r="A836" s="396">
        <v>36</v>
      </c>
      <c r="B836" s="396" t="s">
        <v>114</v>
      </c>
      <c r="C836" s="396">
        <v>2</v>
      </c>
      <c r="D836" s="396" t="s">
        <v>11</v>
      </c>
      <c r="E836" s="396" t="s">
        <v>1904</v>
      </c>
      <c r="F836" s="396" t="s">
        <v>1905</v>
      </c>
      <c r="G836" s="396" t="s">
        <v>114</v>
      </c>
      <c r="H836" s="396" t="s">
        <v>11</v>
      </c>
      <c r="I836" s="399">
        <v>0</v>
      </c>
      <c r="J836" s="399">
        <v>0</v>
      </c>
      <c r="K836" s="400">
        <v>1</v>
      </c>
      <c r="L836" s="400">
        <v>21</v>
      </c>
      <c r="M836" s="400">
        <v>0</v>
      </c>
      <c r="N836" s="400">
        <v>22</v>
      </c>
      <c r="O836" s="400" t="s">
        <v>141</v>
      </c>
      <c r="P836" s="400" t="s">
        <v>141</v>
      </c>
      <c r="Q836" s="400">
        <v>0</v>
      </c>
      <c r="R836" s="401">
        <v>0</v>
      </c>
      <c r="S836" s="402" t="s">
        <v>141</v>
      </c>
      <c r="T836" s="401" t="s">
        <v>141</v>
      </c>
      <c r="U836" s="402">
        <v>0</v>
      </c>
      <c r="V836" s="403">
        <v>0</v>
      </c>
      <c r="W836" s="402">
        <v>0</v>
      </c>
      <c r="X836" s="404">
        <v>0</v>
      </c>
      <c r="Y836" s="404">
        <v>0</v>
      </c>
      <c r="Z836" s="404">
        <v>0</v>
      </c>
      <c r="AA836" s="404">
        <v>1500</v>
      </c>
      <c r="AB836" s="404" t="s">
        <v>141</v>
      </c>
      <c r="AC836" s="404" t="s">
        <v>141</v>
      </c>
      <c r="AD836" s="404" t="s">
        <v>141</v>
      </c>
    </row>
    <row r="837" spans="1:30" x14ac:dyDescent="0.35">
      <c r="A837" s="396">
        <v>36</v>
      </c>
      <c r="B837" s="396" t="s">
        <v>114</v>
      </c>
      <c r="C837" s="396">
        <v>3</v>
      </c>
      <c r="D837" s="396" t="s">
        <v>150</v>
      </c>
      <c r="E837" s="396" t="s">
        <v>1906</v>
      </c>
      <c r="F837" s="396" t="s">
        <v>1907</v>
      </c>
      <c r="G837" s="396" t="s">
        <v>114</v>
      </c>
      <c r="H837" s="396" t="s">
        <v>150</v>
      </c>
      <c r="I837" s="399">
        <v>0</v>
      </c>
      <c r="J837" s="399">
        <v>0</v>
      </c>
      <c r="K837" s="400">
        <v>0</v>
      </c>
      <c r="L837" s="400">
        <v>3</v>
      </c>
      <c r="M837" s="400">
        <v>0</v>
      </c>
      <c r="N837" s="400">
        <v>3</v>
      </c>
      <c r="O837" s="400" t="s">
        <v>141</v>
      </c>
      <c r="P837" s="400" t="s">
        <v>141</v>
      </c>
      <c r="Q837" s="400">
        <v>0</v>
      </c>
      <c r="R837" s="401">
        <v>0</v>
      </c>
      <c r="S837" s="402" t="s">
        <v>141</v>
      </c>
      <c r="T837" s="401" t="s">
        <v>141</v>
      </c>
      <c r="U837" s="402">
        <v>0</v>
      </c>
      <c r="V837" s="403">
        <v>0</v>
      </c>
      <c r="W837" s="402">
        <v>0</v>
      </c>
      <c r="X837" s="404">
        <v>0</v>
      </c>
      <c r="Y837" s="404">
        <v>0</v>
      </c>
      <c r="Z837" s="404">
        <v>0</v>
      </c>
      <c r="AA837" s="404">
        <v>0</v>
      </c>
      <c r="AB837" s="404" t="s">
        <v>141</v>
      </c>
      <c r="AC837" s="404" t="s">
        <v>141</v>
      </c>
      <c r="AD837" s="404" t="s">
        <v>141</v>
      </c>
    </row>
    <row r="838" spans="1:30" x14ac:dyDescent="0.35">
      <c r="A838" s="396">
        <v>36</v>
      </c>
      <c r="B838" s="396" t="s">
        <v>114</v>
      </c>
      <c r="C838" s="396">
        <v>4</v>
      </c>
      <c r="D838" s="396" t="s">
        <v>233</v>
      </c>
      <c r="E838" s="396" t="s">
        <v>1908</v>
      </c>
      <c r="F838" s="396" t="s">
        <v>1909</v>
      </c>
      <c r="G838" s="396" t="s">
        <v>114</v>
      </c>
      <c r="H838" s="396" t="s">
        <v>233</v>
      </c>
      <c r="I838" s="399">
        <v>0</v>
      </c>
      <c r="J838" s="399">
        <v>0</v>
      </c>
      <c r="K838" s="400">
        <v>0</v>
      </c>
      <c r="L838" s="400">
        <v>4</v>
      </c>
      <c r="M838" s="400">
        <v>0</v>
      </c>
      <c r="N838" s="400">
        <v>4</v>
      </c>
      <c r="O838" s="400" t="s">
        <v>141</v>
      </c>
      <c r="P838" s="400" t="s">
        <v>141</v>
      </c>
      <c r="Q838" s="400">
        <v>0</v>
      </c>
      <c r="R838" s="401">
        <v>0</v>
      </c>
      <c r="S838" s="402" t="s">
        <v>141</v>
      </c>
      <c r="T838" s="401" t="s">
        <v>141</v>
      </c>
      <c r="U838" s="402">
        <v>1</v>
      </c>
      <c r="V838" s="403">
        <v>0.25</v>
      </c>
      <c r="W838" s="402">
        <v>0</v>
      </c>
      <c r="X838" s="404">
        <v>0</v>
      </c>
      <c r="Y838" s="404">
        <v>0</v>
      </c>
      <c r="Z838" s="404">
        <v>0</v>
      </c>
      <c r="AA838" s="404">
        <v>799</v>
      </c>
      <c r="AB838" s="404" t="s">
        <v>141</v>
      </c>
      <c r="AC838" s="404" t="s">
        <v>141</v>
      </c>
      <c r="AD838" s="404" t="s">
        <v>141</v>
      </c>
    </row>
    <row r="839" spans="1:30" x14ac:dyDescent="0.35">
      <c r="A839" s="396">
        <v>36</v>
      </c>
      <c r="B839" s="396" t="s">
        <v>114</v>
      </c>
      <c r="C839" s="396">
        <v>5</v>
      </c>
      <c r="D839" s="396" t="s">
        <v>168</v>
      </c>
      <c r="E839" s="396" t="s">
        <v>1910</v>
      </c>
      <c r="F839" s="396" t="s">
        <v>1911</v>
      </c>
      <c r="G839" s="396" t="s">
        <v>114</v>
      </c>
      <c r="H839" s="396" t="s">
        <v>168</v>
      </c>
      <c r="I839" s="399">
        <v>2</v>
      </c>
      <c r="J839" s="399">
        <v>1</v>
      </c>
      <c r="K839" s="400">
        <v>59</v>
      </c>
      <c r="L839" s="400">
        <v>2</v>
      </c>
      <c r="M839" s="400">
        <v>0</v>
      </c>
      <c r="N839" s="400">
        <v>64</v>
      </c>
      <c r="O839" s="400" t="s">
        <v>141</v>
      </c>
      <c r="P839" s="400" t="s">
        <v>141</v>
      </c>
      <c r="Q839" s="400">
        <v>8</v>
      </c>
      <c r="R839" s="401">
        <v>0.125</v>
      </c>
      <c r="S839" s="402" t="s">
        <v>141</v>
      </c>
      <c r="T839" s="401" t="s">
        <v>141</v>
      </c>
      <c r="U839" s="402">
        <v>13</v>
      </c>
      <c r="V839" s="403">
        <v>0.203125</v>
      </c>
      <c r="W839" s="402">
        <v>11</v>
      </c>
      <c r="X839" s="404">
        <v>-5936.2857142857101</v>
      </c>
      <c r="Y839" s="404">
        <v>6400</v>
      </c>
      <c r="Z839" s="404">
        <v>464</v>
      </c>
      <c r="AA839" s="404">
        <v>0</v>
      </c>
      <c r="AB839" s="404" t="s">
        <v>141</v>
      </c>
      <c r="AC839" s="404" t="s">
        <v>141</v>
      </c>
      <c r="AD839" s="404" t="s">
        <v>141</v>
      </c>
    </row>
    <row r="840" spans="1:30" x14ac:dyDescent="0.35">
      <c r="A840" s="396">
        <v>36</v>
      </c>
      <c r="B840" s="396" t="s">
        <v>114</v>
      </c>
      <c r="C840" s="396">
        <v>6</v>
      </c>
      <c r="D840" s="396" t="s">
        <v>147</v>
      </c>
      <c r="E840" s="396" t="s">
        <v>1912</v>
      </c>
      <c r="F840" s="396" t="s">
        <v>1913</v>
      </c>
      <c r="G840" s="396" t="s">
        <v>114</v>
      </c>
      <c r="H840" s="396" t="s">
        <v>147</v>
      </c>
      <c r="I840" s="399">
        <v>0</v>
      </c>
      <c r="J840" s="399">
        <v>0</v>
      </c>
      <c r="K840" s="400">
        <v>0</v>
      </c>
      <c r="L840" s="400">
        <v>1</v>
      </c>
      <c r="M840" s="400">
        <v>0</v>
      </c>
      <c r="N840" s="400">
        <v>1</v>
      </c>
      <c r="O840" s="400" t="s">
        <v>141</v>
      </c>
      <c r="P840" s="400" t="s">
        <v>141</v>
      </c>
      <c r="Q840" s="400">
        <v>0</v>
      </c>
      <c r="R840" s="401">
        <v>0</v>
      </c>
      <c r="S840" s="402" t="s">
        <v>141</v>
      </c>
      <c r="T840" s="401" t="s">
        <v>141</v>
      </c>
      <c r="U840" s="402">
        <v>0</v>
      </c>
      <c r="V840" s="403">
        <v>0</v>
      </c>
      <c r="W840" s="402">
        <v>0</v>
      </c>
      <c r="X840" s="404">
        <v>0</v>
      </c>
      <c r="Y840" s="404">
        <v>0</v>
      </c>
      <c r="Z840" s="404">
        <v>0</v>
      </c>
      <c r="AA840" s="404">
        <v>0</v>
      </c>
      <c r="AB840" s="404" t="s">
        <v>141</v>
      </c>
      <c r="AC840" s="404" t="s">
        <v>141</v>
      </c>
      <c r="AD840" s="404" t="s">
        <v>141</v>
      </c>
    </row>
    <row r="841" spans="1:30" x14ac:dyDescent="0.35">
      <c r="A841" s="396">
        <v>36</v>
      </c>
      <c r="B841" s="396" t="s">
        <v>114</v>
      </c>
      <c r="C841" s="396">
        <v>7</v>
      </c>
      <c r="D841" s="396" t="s">
        <v>160</v>
      </c>
      <c r="E841" s="396" t="s">
        <v>1914</v>
      </c>
      <c r="F841" s="396" t="s">
        <v>1915</v>
      </c>
      <c r="G841" s="396" t="s">
        <v>114</v>
      </c>
      <c r="H841" s="396" t="s">
        <v>160</v>
      </c>
      <c r="I841" s="399">
        <v>0</v>
      </c>
      <c r="J841" s="399">
        <v>0</v>
      </c>
      <c r="K841" s="400">
        <v>15</v>
      </c>
      <c r="L841" s="400">
        <v>0</v>
      </c>
      <c r="M841" s="400">
        <v>0</v>
      </c>
      <c r="N841" s="400">
        <v>15</v>
      </c>
      <c r="O841" s="400" t="s">
        <v>141</v>
      </c>
      <c r="P841" s="400" t="s">
        <v>141</v>
      </c>
      <c r="Q841" s="400">
        <v>3</v>
      </c>
      <c r="R841" s="401">
        <v>0.2</v>
      </c>
      <c r="S841" s="402" t="s">
        <v>141</v>
      </c>
      <c r="T841" s="401" t="s">
        <v>141</v>
      </c>
      <c r="U841" s="402">
        <v>6</v>
      </c>
      <c r="V841" s="403">
        <v>0.4</v>
      </c>
      <c r="W841" s="402">
        <v>6</v>
      </c>
      <c r="X841" s="404">
        <v>-3324.3333333333298</v>
      </c>
      <c r="Y841" s="404">
        <v>2069</v>
      </c>
      <c r="Z841" s="404">
        <v>-1255.3333333333301</v>
      </c>
      <c r="AA841" s="404">
        <v>2600</v>
      </c>
      <c r="AB841" s="404" t="s">
        <v>141</v>
      </c>
      <c r="AC841" s="404" t="s">
        <v>141</v>
      </c>
      <c r="AD841" s="404" t="s">
        <v>141</v>
      </c>
    </row>
    <row r="842" spans="1:30" x14ac:dyDescent="0.35">
      <c r="A842" s="396">
        <v>36</v>
      </c>
      <c r="B842" s="396" t="s">
        <v>114</v>
      </c>
      <c r="C842" s="396">
        <v>8</v>
      </c>
      <c r="D842" s="396" t="s">
        <v>202</v>
      </c>
      <c r="E842" s="396" t="s">
        <v>1916</v>
      </c>
      <c r="F842" s="396" t="s">
        <v>1917</v>
      </c>
      <c r="G842" s="396" t="s">
        <v>114</v>
      </c>
      <c r="H842" s="396" t="s">
        <v>202</v>
      </c>
      <c r="I842" s="399">
        <v>0</v>
      </c>
      <c r="J842" s="399">
        <v>0</v>
      </c>
      <c r="K842" s="400">
        <v>41</v>
      </c>
      <c r="L842" s="400">
        <v>0</v>
      </c>
      <c r="M842" s="400">
        <v>0</v>
      </c>
      <c r="N842" s="400">
        <v>41</v>
      </c>
      <c r="O842" s="400" t="s">
        <v>141</v>
      </c>
      <c r="P842" s="400" t="s">
        <v>141</v>
      </c>
      <c r="Q842" s="400">
        <v>10</v>
      </c>
      <c r="R842" s="401">
        <v>0.24390243902439024</v>
      </c>
      <c r="S842" s="402" t="s">
        <v>141</v>
      </c>
      <c r="T842" s="401" t="s">
        <v>141</v>
      </c>
      <c r="U842" s="402">
        <v>13</v>
      </c>
      <c r="V842" s="403">
        <v>0.31707317073170732</v>
      </c>
      <c r="W842" s="402">
        <v>12</v>
      </c>
      <c r="X842" s="404">
        <v>-3305.8</v>
      </c>
      <c r="Y842" s="404">
        <v>2537.5</v>
      </c>
      <c r="Z842" s="404">
        <v>-768.4</v>
      </c>
      <c r="AA842" s="404">
        <v>10</v>
      </c>
      <c r="AB842" s="404" t="s">
        <v>141</v>
      </c>
      <c r="AC842" s="404" t="s">
        <v>141</v>
      </c>
      <c r="AD842" s="404" t="s">
        <v>141</v>
      </c>
    </row>
    <row r="843" spans="1:30" x14ac:dyDescent="0.35">
      <c r="A843" s="396">
        <v>36</v>
      </c>
      <c r="B843" s="396" t="s">
        <v>114</v>
      </c>
      <c r="C843" s="396">
        <v>9</v>
      </c>
      <c r="D843" s="396" t="s">
        <v>153</v>
      </c>
      <c r="E843" s="396" t="s">
        <v>1918</v>
      </c>
      <c r="F843" s="396" t="s">
        <v>1919</v>
      </c>
      <c r="G843" s="396" t="s">
        <v>114</v>
      </c>
      <c r="H843" s="396" t="s">
        <v>153</v>
      </c>
      <c r="I843" s="399">
        <v>19</v>
      </c>
      <c r="J843" s="399">
        <v>21</v>
      </c>
      <c r="K843" s="400">
        <v>31</v>
      </c>
      <c r="L843" s="400">
        <v>0</v>
      </c>
      <c r="M843" s="400">
        <v>0</v>
      </c>
      <c r="N843" s="400">
        <v>71</v>
      </c>
      <c r="O843" s="400" t="s">
        <v>141</v>
      </c>
      <c r="P843" s="400" t="s">
        <v>141</v>
      </c>
      <c r="Q843" s="400">
        <v>17</v>
      </c>
      <c r="R843" s="401">
        <v>0.23943661971830985</v>
      </c>
      <c r="S843" s="402" t="s">
        <v>141</v>
      </c>
      <c r="T843" s="401" t="s">
        <v>141</v>
      </c>
      <c r="U843" s="402">
        <v>27</v>
      </c>
      <c r="V843" s="403">
        <v>0.38028169014084506</v>
      </c>
      <c r="W843" s="402">
        <v>17</v>
      </c>
      <c r="X843" s="404">
        <v>-7512.3749999999909</v>
      </c>
      <c r="Y843" s="404">
        <v>4392.5</v>
      </c>
      <c r="Z843" s="404">
        <v>-3119.2916666666661</v>
      </c>
      <c r="AA843" s="404">
        <v>1999</v>
      </c>
      <c r="AB843" s="404" t="s">
        <v>141</v>
      </c>
      <c r="AC843" s="404" t="s">
        <v>141</v>
      </c>
      <c r="AD843" s="404" t="s">
        <v>141</v>
      </c>
    </row>
    <row r="844" spans="1:30" x14ac:dyDescent="0.35">
      <c r="A844" s="396">
        <v>36</v>
      </c>
      <c r="B844" s="396" t="s">
        <v>114</v>
      </c>
      <c r="C844" s="396">
        <v>10</v>
      </c>
      <c r="D844" s="396" t="s">
        <v>10</v>
      </c>
      <c r="E844" s="396" t="s">
        <v>1920</v>
      </c>
      <c r="F844" s="396" t="s">
        <v>1921</v>
      </c>
      <c r="G844" s="396" t="s">
        <v>114</v>
      </c>
      <c r="H844" s="396" t="s">
        <v>10</v>
      </c>
      <c r="I844" s="399">
        <v>0</v>
      </c>
      <c r="J844" s="399">
        <v>1</v>
      </c>
      <c r="K844" s="400">
        <v>12</v>
      </c>
      <c r="L844" s="400">
        <v>0</v>
      </c>
      <c r="M844" s="400">
        <v>0</v>
      </c>
      <c r="N844" s="400">
        <v>13</v>
      </c>
      <c r="O844" s="400" t="s">
        <v>141</v>
      </c>
      <c r="P844" s="400" t="s">
        <v>141</v>
      </c>
      <c r="Q844" s="400">
        <v>2</v>
      </c>
      <c r="R844" s="401">
        <v>0.15384615384615385</v>
      </c>
      <c r="S844" s="402" t="s">
        <v>141</v>
      </c>
      <c r="T844" s="401" t="s">
        <v>141</v>
      </c>
      <c r="U844" s="402">
        <v>2</v>
      </c>
      <c r="V844" s="403">
        <v>0.15384615384615385</v>
      </c>
      <c r="W844" s="402">
        <v>1</v>
      </c>
      <c r="X844" s="404">
        <v>-60.5</v>
      </c>
      <c r="Y844" s="404">
        <v>326.5</v>
      </c>
      <c r="Z844" s="404">
        <v>266</v>
      </c>
      <c r="AA844" s="404">
        <v>750</v>
      </c>
      <c r="AB844" s="404" t="s">
        <v>141</v>
      </c>
      <c r="AC844" s="404" t="s">
        <v>141</v>
      </c>
      <c r="AD844" s="404" t="s">
        <v>141</v>
      </c>
    </row>
    <row r="845" spans="1:30" x14ac:dyDescent="0.35">
      <c r="A845" s="396">
        <v>36</v>
      </c>
      <c r="B845" s="396" t="s">
        <v>114</v>
      </c>
      <c r="C845" s="396">
        <v>11</v>
      </c>
      <c r="D845" s="396" t="s">
        <v>171</v>
      </c>
      <c r="E845" s="396" t="s">
        <v>1922</v>
      </c>
      <c r="F845" s="396" t="s">
        <v>1923</v>
      </c>
      <c r="G845" s="396" t="s">
        <v>114</v>
      </c>
      <c r="H845" s="396" t="s">
        <v>171</v>
      </c>
      <c r="I845" s="399">
        <v>0</v>
      </c>
      <c r="J845" s="399">
        <v>0</v>
      </c>
      <c r="K845" s="400">
        <v>13</v>
      </c>
      <c r="L845" s="400">
        <v>0</v>
      </c>
      <c r="M845" s="400">
        <v>0</v>
      </c>
      <c r="N845" s="400">
        <v>13</v>
      </c>
      <c r="O845" s="400" t="s">
        <v>141</v>
      </c>
      <c r="P845" s="400" t="s">
        <v>141</v>
      </c>
      <c r="Q845" s="400">
        <v>2</v>
      </c>
      <c r="R845" s="401">
        <v>0.15384615384615385</v>
      </c>
      <c r="S845" s="402" t="s">
        <v>141</v>
      </c>
      <c r="T845" s="401" t="s">
        <v>141</v>
      </c>
      <c r="U845" s="402">
        <v>3</v>
      </c>
      <c r="V845" s="403">
        <v>0.23076923076923078</v>
      </c>
      <c r="W845" s="402">
        <v>3</v>
      </c>
      <c r="X845" s="404">
        <v>-865.5</v>
      </c>
      <c r="Y845" s="404">
        <v>450</v>
      </c>
      <c r="Z845" s="404">
        <v>-415.5</v>
      </c>
      <c r="AA845" s="404">
        <v>2000</v>
      </c>
      <c r="AB845" s="404" t="s">
        <v>141</v>
      </c>
      <c r="AC845" s="404" t="s">
        <v>141</v>
      </c>
      <c r="AD845" s="404" t="s">
        <v>141</v>
      </c>
    </row>
    <row r="846" spans="1:30" x14ac:dyDescent="0.35">
      <c r="A846" s="396">
        <v>36</v>
      </c>
      <c r="B846" s="396" t="s">
        <v>114</v>
      </c>
      <c r="C846" s="396">
        <v>12</v>
      </c>
      <c r="D846" s="396" t="s">
        <v>13</v>
      </c>
      <c r="E846" s="396" t="s">
        <v>1924</v>
      </c>
      <c r="F846" s="396" t="s">
        <v>1925</v>
      </c>
      <c r="G846" s="396" t="s">
        <v>114</v>
      </c>
      <c r="H846" s="396" t="s">
        <v>13</v>
      </c>
      <c r="I846" s="399">
        <v>0</v>
      </c>
      <c r="J846" s="399">
        <v>0</v>
      </c>
      <c r="K846" s="400">
        <v>8</v>
      </c>
      <c r="L846" s="400">
        <v>0</v>
      </c>
      <c r="M846" s="400">
        <v>0</v>
      </c>
      <c r="N846" s="400">
        <v>8</v>
      </c>
      <c r="O846" s="400" t="s">
        <v>141</v>
      </c>
      <c r="P846" s="400" t="s">
        <v>141</v>
      </c>
      <c r="Q846" s="400">
        <v>2</v>
      </c>
      <c r="R846" s="401">
        <v>0.25</v>
      </c>
      <c r="S846" s="402" t="s">
        <v>141</v>
      </c>
      <c r="T846" s="401" t="s">
        <v>141</v>
      </c>
      <c r="U846" s="402">
        <v>3</v>
      </c>
      <c r="V846" s="403">
        <v>0.375</v>
      </c>
      <c r="W846" s="402">
        <v>2</v>
      </c>
      <c r="X846" s="404">
        <v>1217</v>
      </c>
      <c r="Y846" s="404">
        <v>303</v>
      </c>
      <c r="Z846" s="404">
        <v>1520</v>
      </c>
      <c r="AA846" s="404">
        <v>1147</v>
      </c>
      <c r="AB846" s="404" t="s">
        <v>141</v>
      </c>
      <c r="AC846" s="404" t="s">
        <v>141</v>
      </c>
      <c r="AD846" s="404" t="s">
        <v>141</v>
      </c>
    </row>
    <row r="847" spans="1:30" x14ac:dyDescent="0.35">
      <c r="A847" s="396">
        <v>36</v>
      </c>
      <c r="B847" s="396" t="s">
        <v>114</v>
      </c>
      <c r="C847" s="396">
        <v>13</v>
      </c>
      <c r="D847" s="396" t="s">
        <v>12</v>
      </c>
      <c r="E847" s="396" t="s">
        <v>1926</v>
      </c>
      <c r="F847" s="396" t="s">
        <v>1927</v>
      </c>
      <c r="G847" s="396" t="s">
        <v>114</v>
      </c>
      <c r="H847" s="396" t="s">
        <v>12</v>
      </c>
      <c r="I847" s="399">
        <v>0</v>
      </c>
      <c r="J847" s="399">
        <v>0</v>
      </c>
      <c r="K847" s="400">
        <v>6</v>
      </c>
      <c r="L847" s="400">
        <v>0</v>
      </c>
      <c r="M847" s="400">
        <v>0</v>
      </c>
      <c r="N847" s="400">
        <v>6</v>
      </c>
      <c r="O847" s="400" t="s">
        <v>141</v>
      </c>
      <c r="P847" s="400" t="s">
        <v>141</v>
      </c>
      <c r="Q847" s="400">
        <v>0</v>
      </c>
      <c r="R847" s="401">
        <v>0</v>
      </c>
      <c r="S847" s="402" t="s">
        <v>141</v>
      </c>
      <c r="T847" s="401" t="s">
        <v>141</v>
      </c>
      <c r="U847" s="402">
        <v>1</v>
      </c>
      <c r="V847" s="403">
        <v>0.16666666666666666</v>
      </c>
      <c r="W847" s="402">
        <v>1</v>
      </c>
      <c r="X847" s="404">
        <v>0</v>
      </c>
      <c r="Y847" s="404">
        <v>0</v>
      </c>
      <c r="Z847" s="404">
        <v>0</v>
      </c>
      <c r="AA847" s="404">
        <v>10871</v>
      </c>
      <c r="AB847" s="404" t="s">
        <v>141</v>
      </c>
      <c r="AC847" s="404" t="s">
        <v>141</v>
      </c>
      <c r="AD847" s="404" t="s">
        <v>141</v>
      </c>
    </row>
    <row r="848" spans="1:30" x14ac:dyDescent="0.35">
      <c r="A848" s="396">
        <v>36</v>
      </c>
      <c r="B848" s="396" t="s">
        <v>114</v>
      </c>
      <c r="C848" s="396">
        <v>14</v>
      </c>
      <c r="D848" s="396" t="s">
        <v>144</v>
      </c>
      <c r="E848" s="396" t="s">
        <v>1928</v>
      </c>
      <c r="F848" s="396" t="s">
        <v>1929</v>
      </c>
      <c r="G848" s="396" t="s">
        <v>114</v>
      </c>
      <c r="H848" s="396" t="s">
        <v>144</v>
      </c>
      <c r="I848" s="399">
        <v>0</v>
      </c>
      <c r="J848" s="399">
        <v>5</v>
      </c>
      <c r="K848" s="400">
        <v>0</v>
      </c>
      <c r="L848" s="400">
        <v>0</v>
      </c>
      <c r="M848" s="400">
        <v>0</v>
      </c>
      <c r="N848" s="400">
        <v>5</v>
      </c>
      <c r="O848" s="400" t="s">
        <v>141</v>
      </c>
      <c r="P848" s="400" t="s">
        <v>141</v>
      </c>
      <c r="Q848" s="400">
        <v>4</v>
      </c>
      <c r="R848" s="401">
        <v>0.8</v>
      </c>
      <c r="S848" s="402" t="s">
        <v>141</v>
      </c>
      <c r="T848" s="401" t="s">
        <v>141</v>
      </c>
      <c r="U848" s="402">
        <v>5</v>
      </c>
      <c r="V848" s="403">
        <v>1</v>
      </c>
      <c r="W848" s="402">
        <v>4</v>
      </c>
      <c r="X848" s="404">
        <v>-3022.5</v>
      </c>
      <c r="Y848" s="404">
        <v>2039.75</v>
      </c>
      <c r="Z848" s="404">
        <v>-982.75</v>
      </c>
      <c r="AA848" s="404">
        <v>399</v>
      </c>
      <c r="AB848" s="404" t="s">
        <v>141</v>
      </c>
      <c r="AC848" s="404" t="s">
        <v>141</v>
      </c>
      <c r="AD848" s="404" t="s">
        <v>141</v>
      </c>
    </row>
    <row r="849" spans="1:30" x14ac:dyDescent="0.35">
      <c r="A849" s="396">
        <v>36</v>
      </c>
      <c r="B849" s="396" t="s">
        <v>114</v>
      </c>
      <c r="C849" s="396">
        <v>15</v>
      </c>
      <c r="D849" s="396" t="s">
        <v>180</v>
      </c>
      <c r="E849" s="396" t="s">
        <v>1930</v>
      </c>
      <c r="F849" s="396" t="s">
        <v>1931</v>
      </c>
      <c r="G849" s="396" t="s">
        <v>114</v>
      </c>
      <c r="H849" s="396" t="s">
        <v>180</v>
      </c>
      <c r="I849" s="399">
        <v>11</v>
      </c>
      <c r="J849" s="399">
        <v>4</v>
      </c>
      <c r="K849" s="400">
        <v>0</v>
      </c>
      <c r="L849" s="400">
        <v>0</v>
      </c>
      <c r="M849" s="400">
        <v>0</v>
      </c>
      <c r="N849" s="400">
        <v>15</v>
      </c>
      <c r="O849" s="400" t="s">
        <v>141</v>
      </c>
      <c r="P849" s="400" t="s">
        <v>141</v>
      </c>
      <c r="Q849" s="400">
        <v>2</v>
      </c>
      <c r="R849" s="401">
        <v>0.13333333333333333</v>
      </c>
      <c r="S849" s="402" t="s">
        <v>141</v>
      </c>
      <c r="T849" s="401" t="s">
        <v>141</v>
      </c>
      <c r="U849" s="402">
        <v>4</v>
      </c>
      <c r="V849" s="403">
        <v>0.26666666666666666</v>
      </c>
      <c r="W849" s="402">
        <v>3</v>
      </c>
      <c r="X849" s="404">
        <v>-5516</v>
      </c>
      <c r="Y849" s="404">
        <v>2604</v>
      </c>
      <c r="Z849" s="404">
        <v>-2912</v>
      </c>
      <c r="AA849" s="404">
        <v>898</v>
      </c>
      <c r="AB849" s="404" t="s">
        <v>141</v>
      </c>
      <c r="AC849" s="404" t="s">
        <v>141</v>
      </c>
      <c r="AD849" s="404" t="s">
        <v>141</v>
      </c>
    </row>
    <row r="850" spans="1:30" x14ac:dyDescent="0.35">
      <c r="A850" s="396">
        <v>36</v>
      </c>
      <c r="B850" s="396" t="s">
        <v>114</v>
      </c>
      <c r="C850" s="396">
        <v>16</v>
      </c>
      <c r="D850" s="396" t="s">
        <v>261</v>
      </c>
      <c r="E850" s="396" t="s">
        <v>1932</v>
      </c>
      <c r="F850" s="396" t="s">
        <v>1933</v>
      </c>
      <c r="G850" s="396" t="s">
        <v>114</v>
      </c>
      <c r="H850" s="396" t="s">
        <v>261</v>
      </c>
      <c r="I850" s="399">
        <v>3</v>
      </c>
      <c r="J850" s="399">
        <v>3</v>
      </c>
      <c r="K850" s="400">
        <v>0</v>
      </c>
      <c r="L850" s="400">
        <v>0</v>
      </c>
      <c r="M850" s="400">
        <v>0</v>
      </c>
      <c r="N850" s="400">
        <v>6</v>
      </c>
      <c r="O850" s="400" t="s">
        <v>141</v>
      </c>
      <c r="P850" s="400" t="s">
        <v>141</v>
      </c>
      <c r="Q850" s="400">
        <v>0</v>
      </c>
      <c r="R850" s="401">
        <v>0</v>
      </c>
      <c r="S850" s="402" t="s">
        <v>141</v>
      </c>
      <c r="T850" s="401" t="s">
        <v>141</v>
      </c>
      <c r="U850" s="402">
        <v>0</v>
      </c>
      <c r="V850" s="403">
        <v>0</v>
      </c>
      <c r="W850" s="402">
        <v>0</v>
      </c>
      <c r="X850" s="404">
        <v>0</v>
      </c>
      <c r="Y850" s="404">
        <v>0</v>
      </c>
      <c r="Z850" s="404">
        <v>0</v>
      </c>
      <c r="AA850" s="404">
        <v>0</v>
      </c>
      <c r="AB850" s="404" t="s">
        <v>141</v>
      </c>
      <c r="AC850" s="404" t="s">
        <v>141</v>
      </c>
      <c r="AD850" s="404" t="s">
        <v>141</v>
      </c>
    </row>
    <row r="851" spans="1:30" x14ac:dyDescent="0.35">
      <c r="A851" s="396">
        <v>36</v>
      </c>
      <c r="B851" s="396" t="s">
        <v>114</v>
      </c>
      <c r="C851" s="396">
        <v>17</v>
      </c>
      <c r="D851" s="396" t="s">
        <v>177</v>
      </c>
      <c r="E851" s="396" t="s">
        <v>1934</v>
      </c>
      <c r="F851" s="396" t="s">
        <v>1935</v>
      </c>
      <c r="G851" s="396" t="s">
        <v>114</v>
      </c>
      <c r="H851" s="396" t="s">
        <v>177</v>
      </c>
      <c r="I851" s="399">
        <v>45</v>
      </c>
      <c r="J851" s="399">
        <v>1</v>
      </c>
      <c r="K851" s="400">
        <v>0</v>
      </c>
      <c r="L851" s="400">
        <v>0</v>
      </c>
      <c r="M851" s="400">
        <v>0</v>
      </c>
      <c r="N851" s="400">
        <v>46</v>
      </c>
      <c r="O851" s="400" t="s">
        <v>141</v>
      </c>
      <c r="P851" s="400" t="s">
        <v>141</v>
      </c>
      <c r="Q851" s="400">
        <v>12</v>
      </c>
      <c r="R851" s="401">
        <v>0.2608695652173913</v>
      </c>
      <c r="S851" s="402" t="s">
        <v>141</v>
      </c>
      <c r="T851" s="401" t="s">
        <v>141</v>
      </c>
      <c r="U851" s="402">
        <v>6</v>
      </c>
      <c r="V851" s="403">
        <v>0.13043478260869565</v>
      </c>
      <c r="W851" s="402">
        <v>4</v>
      </c>
      <c r="X851" s="404">
        <v>-1796.25</v>
      </c>
      <c r="Y851" s="404">
        <v>1914.6666666666599</v>
      </c>
      <c r="Z851" s="404">
        <v>118.25</v>
      </c>
      <c r="AA851" s="404">
        <v>350</v>
      </c>
      <c r="AB851" s="404" t="s">
        <v>141</v>
      </c>
      <c r="AC851" s="404" t="s">
        <v>141</v>
      </c>
      <c r="AD851" s="404" t="s">
        <v>141</v>
      </c>
    </row>
    <row r="852" spans="1:30" x14ac:dyDescent="0.35">
      <c r="A852" s="396">
        <v>37</v>
      </c>
      <c r="B852" s="396" t="s">
        <v>104</v>
      </c>
      <c r="C852" s="396">
        <v>1</v>
      </c>
      <c r="D852" s="396" t="s">
        <v>138</v>
      </c>
      <c r="E852" s="396" t="s">
        <v>1936</v>
      </c>
      <c r="F852" s="396" t="s">
        <v>1937</v>
      </c>
      <c r="G852" s="396" t="s">
        <v>104</v>
      </c>
      <c r="H852" s="396" t="s">
        <v>138</v>
      </c>
      <c r="I852" s="399">
        <v>0</v>
      </c>
      <c r="J852" s="399">
        <v>0</v>
      </c>
      <c r="K852" s="400">
        <v>0</v>
      </c>
      <c r="L852" s="400">
        <v>100</v>
      </c>
      <c r="M852" s="400">
        <v>0</v>
      </c>
      <c r="N852" s="400">
        <v>100</v>
      </c>
      <c r="O852" s="400" t="s">
        <v>141</v>
      </c>
      <c r="P852" s="400" t="s">
        <v>141</v>
      </c>
      <c r="Q852" s="400">
        <v>10</v>
      </c>
      <c r="R852" s="401">
        <v>0.1</v>
      </c>
      <c r="S852" s="402" t="s">
        <v>141</v>
      </c>
      <c r="T852" s="401" t="s">
        <v>141</v>
      </c>
      <c r="U852" s="402">
        <v>9</v>
      </c>
      <c r="V852" s="403">
        <v>0.09</v>
      </c>
      <c r="W852" s="402">
        <v>6</v>
      </c>
      <c r="X852" s="404">
        <v>-3207.1</v>
      </c>
      <c r="Y852" s="404">
        <v>1789.4</v>
      </c>
      <c r="Z852" s="404">
        <v>-1417.8</v>
      </c>
      <c r="AA852" s="404">
        <v>2300</v>
      </c>
      <c r="AB852" s="404" t="s">
        <v>141</v>
      </c>
      <c r="AC852" s="404" t="s">
        <v>141</v>
      </c>
      <c r="AD852" s="404" t="s">
        <v>141</v>
      </c>
    </row>
    <row r="853" spans="1:30" x14ac:dyDescent="0.35">
      <c r="A853" s="396">
        <v>37</v>
      </c>
      <c r="B853" s="396" t="s">
        <v>104</v>
      </c>
      <c r="C853" s="396">
        <v>2</v>
      </c>
      <c r="D853" s="396" t="s">
        <v>144</v>
      </c>
      <c r="E853" s="396" t="s">
        <v>1938</v>
      </c>
      <c r="F853" s="396" t="s">
        <v>1939</v>
      </c>
      <c r="G853" s="396" t="s">
        <v>104</v>
      </c>
      <c r="H853" s="396" t="s">
        <v>144</v>
      </c>
      <c r="I853" s="399">
        <v>4</v>
      </c>
      <c r="J853" s="399">
        <v>12</v>
      </c>
      <c r="K853" s="400">
        <v>0</v>
      </c>
      <c r="L853" s="400">
        <v>20</v>
      </c>
      <c r="M853" s="400">
        <v>0</v>
      </c>
      <c r="N853" s="400">
        <v>36</v>
      </c>
      <c r="O853" s="400" t="s">
        <v>141</v>
      </c>
      <c r="P853" s="400" t="s">
        <v>141</v>
      </c>
      <c r="Q853" s="400">
        <v>9</v>
      </c>
      <c r="R853" s="401">
        <v>0.25</v>
      </c>
      <c r="S853" s="402" t="s">
        <v>141</v>
      </c>
      <c r="T853" s="401" t="s">
        <v>141</v>
      </c>
      <c r="U853" s="402">
        <v>6</v>
      </c>
      <c r="V853" s="403">
        <v>0.16666666666666666</v>
      </c>
      <c r="W853" s="402">
        <v>3</v>
      </c>
      <c r="X853" s="404">
        <v>-13944.833333333332</v>
      </c>
      <c r="Y853" s="404">
        <v>2565.3333333333303</v>
      </c>
      <c r="Z853" s="404">
        <v>-11378.333333333339</v>
      </c>
      <c r="AA853" s="404">
        <v>3884</v>
      </c>
      <c r="AB853" s="404" t="s">
        <v>141</v>
      </c>
      <c r="AC853" s="404" t="s">
        <v>141</v>
      </c>
      <c r="AD853" s="404" t="s">
        <v>141</v>
      </c>
    </row>
    <row r="854" spans="1:30" x14ac:dyDescent="0.35">
      <c r="A854" s="396">
        <v>37</v>
      </c>
      <c r="B854" s="396" t="s">
        <v>104</v>
      </c>
      <c r="C854" s="396">
        <v>3</v>
      </c>
      <c r="D854" s="396" t="s">
        <v>11</v>
      </c>
      <c r="E854" s="396" t="s">
        <v>1940</v>
      </c>
      <c r="F854" s="396" t="s">
        <v>1941</v>
      </c>
      <c r="G854" s="396" t="s">
        <v>104</v>
      </c>
      <c r="H854" s="396" t="s">
        <v>11</v>
      </c>
      <c r="I854" s="399">
        <v>0</v>
      </c>
      <c r="J854" s="399">
        <v>0</v>
      </c>
      <c r="K854" s="400">
        <v>0</v>
      </c>
      <c r="L854" s="400">
        <v>9</v>
      </c>
      <c r="M854" s="400">
        <v>0</v>
      </c>
      <c r="N854" s="400">
        <v>9</v>
      </c>
      <c r="O854" s="400" t="s">
        <v>141</v>
      </c>
      <c r="P854" s="400" t="s">
        <v>141</v>
      </c>
      <c r="Q854" s="400">
        <v>0</v>
      </c>
      <c r="R854" s="401">
        <v>0</v>
      </c>
      <c r="S854" s="402" t="s">
        <v>141</v>
      </c>
      <c r="T854" s="401" t="s">
        <v>141</v>
      </c>
      <c r="U854" s="402">
        <v>0</v>
      </c>
      <c r="V854" s="403">
        <v>0</v>
      </c>
      <c r="W854" s="402">
        <v>0</v>
      </c>
      <c r="X854" s="404">
        <v>0</v>
      </c>
      <c r="Y854" s="404">
        <v>0</v>
      </c>
      <c r="Z854" s="404">
        <v>0</v>
      </c>
      <c r="AA854" s="404">
        <v>2500</v>
      </c>
      <c r="AB854" s="404" t="s">
        <v>141</v>
      </c>
      <c r="AC854" s="404" t="s">
        <v>141</v>
      </c>
      <c r="AD854" s="404" t="s">
        <v>141</v>
      </c>
    </row>
    <row r="855" spans="1:30" x14ac:dyDescent="0.35">
      <c r="A855" s="396">
        <v>37</v>
      </c>
      <c r="B855" s="396" t="s">
        <v>104</v>
      </c>
      <c r="C855" s="396">
        <v>4</v>
      </c>
      <c r="D855" s="396" t="s">
        <v>168</v>
      </c>
      <c r="E855" s="396" t="s">
        <v>1942</v>
      </c>
      <c r="F855" s="396" t="s">
        <v>1943</v>
      </c>
      <c r="G855" s="396" t="s">
        <v>104</v>
      </c>
      <c r="H855" s="396" t="s">
        <v>168</v>
      </c>
      <c r="I855" s="399">
        <v>0</v>
      </c>
      <c r="J855" s="399">
        <v>4</v>
      </c>
      <c r="K855" s="400">
        <v>22</v>
      </c>
      <c r="L855" s="400">
        <v>14</v>
      </c>
      <c r="M855" s="400">
        <v>0</v>
      </c>
      <c r="N855" s="400">
        <v>40</v>
      </c>
      <c r="O855" s="400" t="s">
        <v>141</v>
      </c>
      <c r="P855" s="400" t="s">
        <v>141</v>
      </c>
      <c r="Q855" s="400">
        <v>2</v>
      </c>
      <c r="R855" s="401">
        <v>0.05</v>
      </c>
      <c r="S855" s="402" t="s">
        <v>141</v>
      </c>
      <c r="T855" s="401" t="s">
        <v>141</v>
      </c>
      <c r="U855" s="402">
        <v>6</v>
      </c>
      <c r="V855" s="403">
        <v>0.15</v>
      </c>
      <c r="W855" s="402">
        <v>2</v>
      </c>
      <c r="X855" s="404">
        <v>-5417</v>
      </c>
      <c r="Y855" s="404">
        <v>7650</v>
      </c>
      <c r="Z855" s="404">
        <v>2233</v>
      </c>
      <c r="AA855" s="404">
        <v>1000</v>
      </c>
      <c r="AB855" s="404" t="s">
        <v>141</v>
      </c>
      <c r="AC855" s="404" t="s">
        <v>141</v>
      </c>
      <c r="AD855" s="404" t="s">
        <v>141</v>
      </c>
    </row>
    <row r="856" spans="1:30" x14ac:dyDescent="0.35">
      <c r="A856" s="396">
        <v>37</v>
      </c>
      <c r="B856" s="396" t="s">
        <v>104</v>
      </c>
      <c r="C856" s="396">
        <v>5</v>
      </c>
      <c r="D856" s="396" t="s">
        <v>150</v>
      </c>
      <c r="E856" s="396" t="s">
        <v>1944</v>
      </c>
      <c r="F856" s="396" t="s">
        <v>1945</v>
      </c>
      <c r="G856" s="396" t="s">
        <v>104</v>
      </c>
      <c r="H856" s="396" t="s">
        <v>150</v>
      </c>
      <c r="I856" s="399">
        <v>0</v>
      </c>
      <c r="J856" s="399">
        <v>0</v>
      </c>
      <c r="K856" s="400">
        <v>0</v>
      </c>
      <c r="L856" s="400">
        <v>12</v>
      </c>
      <c r="M856" s="400">
        <v>0</v>
      </c>
      <c r="N856" s="400">
        <v>12</v>
      </c>
      <c r="O856" s="400" t="s">
        <v>141</v>
      </c>
      <c r="P856" s="400" t="s">
        <v>141</v>
      </c>
      <c r="Q856" s="400">
        <v>0</v>
      </c>
      <c r="R856" s="401">
        <v>0</v>
      </c>
      <c r="S856" s="402" t="s">
        <v>141</v>
      </c>
      <c r="T856" s="401" t="s">
        <v>141</v>
      </c>
      <c r="U856" s="402">
        <v>0</v>
      </c>
      <c r="V856" s="403">
        <v>0</v>
      </c>
      <c r="W856" s="402">
        <v>0</v>
      </c>
      <c r="X856" s="404">
        <v>0</v>
      </c>
      <c r="Y856" s="404">
        <v>0</v>
      </c>
      <c r="Z856" s="404">
        <v>0</v>
      </c>
      <c r="AA856" s="404">
        <v>799</v>
      </c>
      <c r="AB856" s="404" t="s">
        <v>141</v>
      </c>
      <c r="AC856" s="404" t="s">
        <v>141</v>
      </c>
      <c r="AD856" s="404" t="s">
        <v>141</v>
      </c>
    </row>
    <row r="857" spans="1:30" x14ac:dyDescent="0.35">
      <c r="A857" s="396">
        <v>37</v>
      </c>
      <c r="B857" s="396" t="s">
        <v>104</v>
      </c>
      <c r="C857" s="396">
        <v>6</v>
      </c>
      <c r="D857" s="396" t="s">
        <v>233</v>
      </c>
      <c r="E857" s="396" t="s">
        <v>1946</v>
      </c>
      <c r="F857" s="396" t="s">
        <v>1947</v>
      </c>
      <c r="G857" s="396" t="s">
        <v>104</v>
      </c>
      <c r="H857" s="396" t="s">
        <v>233</v>
      </c>
      <c r="I857" s="399">
        <v>0</v>
      </c>
      <c r="J857" s="399">
        <v>0</v>
      </c>
      <c r="K857" s="400">
        <v>0</v>
      </c>
      <c r="L857" s="400">
        <v>10</v>
      </c>
      <c r="M857" s="400">
        <v>0</v>
      </c>
      <c r="N857" s="400">
        <v>10</v>
      </c>
      <c r="O857" s="400" t="s">
        <v>141</v>
      </c>
      <c r="P857" s="400" t="s">
        <v>141</v>
      </c>
      <c r="Q857" s="400">
        <v>0</v>
      </c>
      <c r="R857" s="401">
        <v>0</v>
      </c>
      <c r="S857" s="402" t="s">
        <v>141</v>
      </c>
      <c r="T857" s="401" t="s">
        <v>141</v>
      </c>
      <c r="U857" s="402">
        <v>3</v>
      </c>
      <c r="V857" s="403">
        <v>0.3</v>
      </c>
      <c r="W857" s="402">
        <v>0</v>
      </c>
      <c r="X857" s="404">
        <v>0</v>
      </c>
      <c r="Y857" s="404">
        <v>0</v>
      </c>
      <c r="Z857" s="404">
        <v>0</v>
      </c>
      <c r="AA857" s="404">
        <v>749</v>
      </c>
      <c r="AB857" s="404" t="s">
        <v>141</v>
      </c>
      <c r="AC857" s="404" t="s">
        <v>141</v>
      </c>
      <c r="AD857" s="404" t="s">
        <v>141</v>
      </c>
    </row>
    <row r="858" spans="1:30" x14ac:dyDescent="0.35">
      <c r="A858" s="396">
        <v>37</v>
      </c>
      <c r="B858" s="396" t="s">
        <v>104</v>
      </c>
      <c r="C858" s="396">
        <v>7</v>
      </c>
      <c r="D858" s="396" t="s">
        <v>153</v>
      </c>
      <c r="E858" s="396" t="s">
        <v>1948</v>
      </c>
      <c r="F858" s="396" t="s">
        <v>1949</v>
      </c>
      <c r="G858" s="396" t="s">
        <v>104</v>
      </c>
      <c r="H858" s="396" t="s">
        <v>153</v>
      </c>
      <c r="I858" s="399">
        <v>22</v>
      </c>
      <c r="J858" s="399">
        <v>51</v>
      </c>
      <c r="K858" s="400">
        <v>52</v>
      </c>
      <c r="L858" s="400">
        <v>6</v>
      </c>
      <c r="M858" s="400">
        <v>0</v>
      </c>
      <c r="N858" s="400">
        <v>131</v>
      </c>
      <c r="O858" s="400" t="s">
        <v>141</v>
      </c>
      <c r="P858" s="400" t="s">
        <v>141</v>
      </c>
      <c r="Q858" s="400">
        <v>29</v>
      </c>
      <c r="R858" s="401">
        <v>0.22137404580152673</v>
      </c>
      <c r="S858" s="402" t="s">
        <v>141</v>
      </c>
      <c r="T858" s="401" t="s">
        <v>141</v>
      </c>
      <c r="U858" s="402">
        <v>41</v>
      </c>
      <c r="V858" s="403">
        <v>0.31297709923664124</v>
      </c>
      <c r="W858" s="402">
        <v>23</v>
      </c>
      <c r="X858" s="404">
        <v>-16892.839285714279</v>
      </c>
      <c r="Y858" s="404">
        <v>6476.0857142857103</v>
      </c>
      <c r="Z858" s="404">
        <v>-10416.553571428571</v>
      </c>
      <c r="AA858" s="404">
        <v>400</v>
      </c>
      <c r="AB858" s="404" t="s">
        <v>141</v>
      </c>
      <c r="AC858" s="404" t="s">
        <v>141</v>
      </c>
      <c r="AD858" s="404" t="s">
        <v>141</v>
      </c>
    </row>
    <row r="859" spans="1:30" x14ac:dyDescent="0.35">
      <c r="A859" s="396">
        <v>37</v>
      </c>
      <c r="B859" s="396" t="s">
        <v>104</v>
      </c>
      <c r="C859" s="396">
        <v>8</v>
      </c>
      <c r="D859" s="396" t="s">
        <v>147</v>
      </c>
      <c r="E859" s="396" t="s">
        <v>1950</v>
      </c>
      <c r="F859" s="396" t="s">
        <v>1951</v>
      </c>
      <c r="G859" s="396" t="s">
        <v>104</v>
      </c>
      <c r="H859" s="396" t="s">
        <v>147</v>
      </c>
      <c r="I859" s="399">
        <v>0</v>
      </c>
      <c r="J859" s="399">
        <v>0</v>
      </c>
      <c r="K859" s="400">
        <v>0</v>
      </c>
      <c r="L859" s="400">
        <v>2</v>
      </c>
      <c r="M859" s="400">
        <v>0</v>
      </c>
      <c r="N859" s="400">
        <v>2</v>
      </c>
      <c r="O859" s="400" t="s">
        <v>141</v>
      </c>
      <c r="P859" s="400" t="s">
        <v>141</v>
      </c>
      <c r="Q859" s="400">
        <v>1</v>
      </c>
      <c r="R859" s="401">
        <v>0.5</v>
      </c>
      <c r="S859" s="402" t="s">
        <v>141</v>
      </c>
      <c r="T859" s="401" t="s">
        <v>141</v>
      </c>
      <c r="U859" s="402">
        <v>0</v>
      </c>
      <c r="V859" s="403">
        <v>0</v>
      </c>
      <c r="W859" s="402">
        <v>0</v>
      </c>
      <c r="X859" s="404">
        <v>-3527</v>
      </c>
      <c r="Y859" s="404">
        <v>400</v>
      </c>
      <c r="Z859" s="404">
        <v>-3127</v>
      </c>
      <c r="AA859" s="404">
        <v>10</v>
      </c>
      <c r="AB859" s="404" t="s">
        <v>141</v>
      </c>
      <c r="AC859" s="404" t="s">
        <v>141</v>
      </c>
      <c r="AD859" s="404" t="s">
        <v>141</v>
      </c>
    </row>
    <row r="860" spans="1:30" x14ac:dyDescent="0.35">
      <c r="A860" s="396">
        <v>37</v>
      </c>
      <c r="B860" s="396" t="s">
        <v>104</v>
      </c>
      <c r="C860" s="396">
        <v>9</v>
      </c>
      <c r="D860" s="396" t="s">
        <v>427</v>
      </c>
      <c r="E860" s="396" t="s">
        <v>1952</v>
      </c>
      <c r="F860" s="396" t="s">
        <v>1953</v>
      </c>
      <c r="G860" s="396" t="s">
        <v>104</v>
      </c>
      <c r="H860" s="396" t="s">
        <v>427</v>
      </c>
      <c r="I860" s="399">
        <v>0</v>
      </c>
      <c r="J860" s="399">
        <v>0</v>
      </c>
      <c r="K860" s="400">
        <v>40</v>
      </c>
      <c r="L860" s="400">
        <v>0</v>
      </c>
      <c r="M860" s="400">
        <v>0</v>
      </c>
      <c r="N860" s="400">
        <v>40</v>
      </c>
      <c r="O860" s="400" t="s">
        <v>141</v>
      </c>
      <c r="P860" s="400" t="s">
        <v>141</v>
      </c>
      <c r="Q860" s="400">
        <v>4</v>
      </c>
      <c r="R860" s="401">
        <v>0.1</v>
      </c>
      <c r="S860" s="402" t="s">
        <v>141</v>
      </c>
      <c r="T860" s="401" t="s">
        <v>141</v>
      </c>
      <c r="U860" s="402">
        <v>7</v>
      </c>
      <c r="V860" s="403">
        <v>0.17499999999999999</v>
      </c>
      <c r="W860" s="402">
        <v>3</v>
      </c>
      <c r="X860" s="404">
        <v>-3694.5</v>
      </c>
      <c r="Y860" s="404">
        <v>1257</v>
      </c>
      <c r="Z860" s="404">
        <v>-2437.5</v>
      </c>
      <c r="AA860" s="404">
        <v>1999</v>
      </c>
      <c r="AB860" s="404" t="s">
        <v>141</v>
      </c>
      <c r="AC860" s="404" t="s">
        <v>141</v>
      </c>
      <c r="AD860" s="404" t="s">
        <v>141</v>
      </c>
    </row>
    <row r="861" spans="1:30" x14ac:dyDescent="0.35">
      <c r="A861" s="396">
        <v>37</v>
      </c>
      <c r="B861" s="396" t="s">
        <v>104</v>
      </c>
      <c r="C861" s="396">
        <v>10</v>
      </c>
      <c r="D861" s="396" t="s">
        <v>1954</v>
      </c>
      <c r="E861" s="396" t="s">
        <v>1955</v>
      </c>
      <c r="F861" s="396" t="s">
        <v>1956</v>
      </c>
      <c r="G861" s="396" t="s">
        <v>104</v>
      </c>
      <c r="H861" s="396" t="s">
        <v>1954</v>
      </c>
      <c r="I861" s="399">
        <v>0</v>
      </c>
      <c r="J861" s="399">
        <v>0</v>
      </c>
      <c r="K861" s="400">
        <v>0</v>
      </c>
      <c r="L861" s="400">
        <v>1</v>
      </c>
      <c r="M861" s="400">
        <v>0</v>
      </c>
      <c r="N861" s="400">
        <v>1</v>
      </c>
      <c r="O861" s="400" t="s">
        <v>141</v>
      </c>
      <c r="P861" s="400" t="s">
        <v>141</v>
      </c>
      <c r="Q861" s="400">
        <v>0</v>
      </c>
      <c r="R861" s="401">
        <v>0</v>
      </c>
      <c r="S861" s="402" t="s">
        <v>141</v>
      </c>
      <c r="T861" s="401" t="s">
        <v>141</v>
      </c>
      <c r="U861" s="402">
        <v>0</v>
      </c>
      <c r="V861" s="403">
        <v>0</v>
      </c>
      <c r="W861" s="402">
        <v>0</v>
      </c>
      <c r="X861" s="404">
        <v>0</v>
      </c>
      <c r="Y861" s="404">
        <v>0</v>
      </c>
      <c r="Z861" s="404">
        <v>0</v>
      </c>
      <c r="AA861" s="404">
        <v>750</v>
      </c>
      <c r="AB861" s="404" t="s">
        <v>141</v>
      </c>
      <c r="AC861" s="404" t="s">
        <v>141</v>
      </c>
      <c r="AD861" s="404" t="s">
        <v>141</v>
      </c>
    </row>
    <row r="862" spans="1:30" x14ac:dyDescent="0.35">
      <c r="A862" s="396">
        <v>37</v>
      </c>
      <c r="B862" s="396" t="s">
        <v>104</v>
      </c>
      <c r="C862" s="396">
        <v>11</v>
      </c>
      <c r="D862" s="396" t="s">
        <v>160</v>
      </c>
      <c r="E862" s="396" t="s">
        <v>1957</v>
      </c>
      <c r="F862" s="396" t="s">
        <v>1958</v>
      </c>
      <c r="G862" s="396" t="s">
        <v>104</v>
      </c>
      <c r="H862" s="396" t="s">
        <v>160</v>
      </c>
      <c r="I862" s="399">
        <v>0</v>
      </c>
      <c r="J862" s="399">
        <v>0</v>
      </c>
      <c r="K862" s="400">
        <v>18</v>
      </c>
      <c r="L862" s="400">
        <v>0</v>
      </c>
      <c r="M862" s="400">
        <v>0</v>
      </c>
      <c r="N862" s="400">
        <v>18</v>
      </c>
      <c r="O862" s="400" t="s">
        <v>141</v>
      </c>
      <c r="P862" s="400" t="s">
        <v>141</v>
      </c>
      <c r="Q862" s="400">
        <v>2</v>
      </c>
      <c r="R862" s="401">
        <v>0.1111111111111111</v>
      </c>
      <c r="S862" s="402" t="s">
        <v>141</v>
      </c>
      <c r="T862" s="401" t="s">
        <v>141</v>
      </c>
      <c r="U862" s="402">
        <v>5</v>
      </c>
      <c r="V862" s="403">
        <v>0.27777777777777779</v>
      </c>
      <c r="W862" s="402">
        <v>2</v>
      </c>
      <c r="X862" s="404">
        <v>-4076</v>
      </c>
      <c r="Y862" s="404">
        <v>3522.5</v>
      </c>
      <c r="Z862" s="404">
        <v>-553.5</v>
      </c>
      <c r="AA862" s="404">
        <v>0</v>
      </c>
      <c r="AB862" s="404" t="s">
        <v>141</v>
      </c>
      <c r="AC862" s="404" t="s">
        <v>141</v>
      </c>
      <c r="AD862" s="404" t="s">
        <v>141</v>
      </c>
    </row>
    <row r="863" spans="1:30" x14ac:dyDescent="0.35">
      <c r="A863" s="396">
        <v>37</v>
      </c>
      <c r="B863" s="396" t="s">
        <v>104</v>
      </c>
      <c r="C863" s="396">
        <v>12</v>
      </c>
      <c r="D863" s="396" t="s">
        <v>244</v>
      </c>
      <c r="E863" s="396" t="s">
        <v>1959</v>
      </c>
      <c r="F863" s="396" t="s">
        <v>1960</v>
      </c>
      <c r="G863" s="396" t="s">
        <v>104</v>
      </c>
      <c r="H863" s="396" t="s">
        <v>244</v>
      </c>
      <c r="I863" s="399">
        <v>0</v>
      </c>
      <c r="J863" s="399">
        <v>0</v>
      </c>
      <c r="K863" s="400">
        <v>35</v>
      </c>
      <c r="L863" s="400">
        <v>0</v>
      </c>
      <c r="M863" s="400">
        <v>0</v>
      </c>
      <c r="N863" s="400">
        <v>35</v>
      </c>
      <c r="O863" s="400" t="s">
        <v>141</v>
      </c>
      <c r="P863" s="400" t="s">
        <v>141</v>
      </c>
      <c r="Q863" s="400">
        <v>3</v>
      </c>
      <c r="R863" s="401">
        <v>8.5714285714285715E-2</v>
      </c>
      <c r="S863" s="402" t="s">
        <v>141</v>
      </c>
      <c r="T863" s="401" t="s">
        <v>141</v>
      </c>
      <c r="U863" s="402">
        <v>5</v>
      </c>
      <c r="V863" s="403">
        <v>0.14285714285714285</v>
      </c>
      <c r="W863" s="402">
        <v>3</v>
      </c>
      <c r="X863" s="404">
        <v>-4927.3333333333303</v>
      </c>
      <c r="Y863" s="404">
        <v>1969.3333333333301</v>
      </c>
      <c r="Z863" s="404">
        <v>-2957.6666666666601</v>
      </c>
      <c r="AA863" s="404">
        <v>2000</v>
      </c>
      <c r="AB863" s="404" t="s">
        <v>141</v>
      </c>
      <c r="AC863" s="404" t="s">
        <v>141</v>
      </c>
      <c r="AD863" s="404" t="s">
        <v>141</v>
      </c>
    </row>
    <row r="864" spans="1:30" x14ac:dyDescent="0.35">
      <c r="A864" s="396">
        <v>37</v>
      </c>
      <c r="B864" s="396" t="s">
        <v>104</v>
      </c>
      <c r="C864" s="396">
        <v>13</v>
      </c>
      <c r="D864" s="396" t="s">
        <v>10</v>
      </c>
      <c r="E864" s="396" t="s">
        <v>1961</v>
      </c>
      <c r="F864" s="396" t="s">
        <v>1962</v>
      </c>
      <c r="G864" s="396" t="s">
        <v>104</v>
      </c>
      <c r="H864" s="396" t="s">
        <v>10</v>
      </c>
      <c r="I864" s="399">
        <v>1</v>
      </c>
      <c r="J864" s="399">
        <v>0</v>
      </c>
      <c r="K864" s="400">
        <v>21</v>
      </c>
      <c r="L864" s="400">
        <v>0</v>
      </c>
      <c r="M864" s="400">
        <v>0</v>
      </c>
      <c r="N864" s="400">
        <v>22</v>
      </c>
      <c r="O864" s="400" t="s">
        <v>141</v>
      </c>
      <c r="P864" s="400" t="s">
        <v>141</v>
      </c>
      <c r="Q864" s="400">
        <v>4</v>
      </c>
      <c r="R864" s="401">
        <v>0.18181818181818182</v>
      </c>
      <c r="S864" s="402" t="s">
        <v>141</v>
      </c>
      <c r="T864" s="401" t="s">
        <v>141</v>
      </c>
      <c r="U864" s="402">
        <v>5</v>
      </c>
      <c r="V864" s="403">
        <v>0.22727272727272727</v>
      </c>
      <c r="W864" s="402">
        <v>4</v>
      </c>
      <c r="X864" s="404">
        <v>999.25</v>
      </c>
      <c r="Y864" s="404">
        <v>2639.5</v>
      </c>
      <c r="Z864" s="404">
        <v>3638.75</v>
      </c>
      <c r="AA864" s="404">
        <v>11845</v>
      </c>
      <c r="AB864" s="404" t="s">
        <v>141</v>
      </c>
      <c r="AC864" s="404" t="s">
        <v>141</v>
      </c>
      <c r="AD864" s="404" t="s">
        <v>141</v>
      </c>
    </row>
    <row r="865" spans="1:30" x14ac:dyDescent="0.35">
      <c r="A865" s="396">
        <v>37</v>
      </c>
      <c r="B865" s="396" t="s">
        <v>104</v>
      </c>
      <c r="C865" s="396">
        <v>14</v>
      </c>
      <c r="D865" s="396" t="s">
        <v>13</v>
      </c>
      <c r="E865" s="396" t="s">
        <v>1963</v>
      </c>
      <c r="F865" s="396" t="s">
        <v>1964</v>
      </c>
      <c r="G865" s="396" t="s">
        <v>104</v>
      </c>
      <c r="H865" s="396" t="s">
        <v>13</v>
      </c>
      <c r="I865" s="399">
        <v>0</v>
      </c>
      <c r="J865" s="399">
        <v>0</v>
      </c>
      <c r="K865" s="400">
        <v>25</v>
      </c>
      <c r="L865" s="400">
        <v>0</v>
      </c>
      <c r="M865" s="400">
        <v>0</v>
      </c>
      <c r="N865" s="400">
        <v>25</v>
      </c>
      <c r="O865" s="400" t="s">
        <v>141</v>
      </c>
      <c r="P865" s="400" t="s">
        <v>141</v>
      </c>
      <c r="Q865" s="400">
        <v>0</v>
      </c>
      <c r="R865" s="401">
        <v>0</v>
      </c>
      <c r="S865" s="402" t="s">
        <v>141</v>
      </c>
      <c r="T865" s="401" t="s">
        <v>141</v>
      </c>
      <c r="U865" s="402">
        <v>2</v>
      </c>
      <c r="V865" s="403">
        <v>0.08</v>
      </c>
      <c r="W865" s="402">
        <v>0</v>
      </c>
      <c r="X865" s="404">
        <v>0</v>
      </c>
      <c r="Y865" s="404">
        <v>0</v>
      </c>
      <c r="Z865" s="404">
        <v>0</v>
      </c>
      <c r="AA865" s="404">
        <v>730</v>
      </c>
      <c r="AB865" s="404" t="s">
        <v>141</v>
      </c>
      <c r="AC865" s="404" t="s">
        <v>141</v>
      </c>
      <c r="AD865" s="404" t="s">
        <v>141</v>
      </c>
    </row>
    <row r="866" spans="1:30" x14ac:dyDescent="0.35">
      <c r="A866" s="396">
        <v>37</v>
      </c>
      <c r="B866" s="396" t="s">
        <v>104</v>
      </c>
      <c r="C866" s="396">
        <v>15</v>
      </c>
      <c r="D866" s="396" t="s">
        <v>12</v>
      </c>
      <c r="E866" s="396" t="s">
        <v>1965</v>
      </c>
      <c r="F866" s="396" t="s">
        <v>1966</v>
      </c>
      <c r="G866" s="396" t="s">
        <v>104</v>
      </c>
      <c r="H866" s="396" t="s">
        <v>12</v>
      </c>
      <c r="I866" s="399">
        <v>0</v>
      </c>
      <c r="J866" s="399">
        <v>0</v>
      </c>
      <c r="K866" s="400">
        <v>16</v>
      </c>
      <c r="L866" s="400">
        <v>0</v>
      </c>
      <c r="M866" s="400">
        <v>0</v>
      </c>
      <c r="N866" s="400">
        <v>16</v>
      </c>
      <c r="O866" s="400" t="s">
        <v>141</v>
      </c>
      <c r="P866" s="400" t="s">
        <v>141</v>
      </c>
      <c r="Q866" s="400">
        <v>4</v>
      </c>
      <c r="R866" s="401">
        <v>0.25</v>
      </c>
      <c r="S866" s="402" t="s">
        <v>141</v>
      </c>
      <c r="T866" s="401" t="s">
        <v>141</v>
      </c>
      <c r="U866" s="402">
        <v>5</v>
      </c>
      <c r="V866" s="403">
        <v>0.3125</v>
      </c>
      <c r="W866" s="402">
        <v>5</v>
      </c>
      <c r="X866" s="404">
        <v>1400</v>
      </c>
      <c r="Y866" s="404">
        <v>1580.5</v>
      </c>
      <c r="Z866" s="404">
        <v>2981</v>
      </c>
      <c r="AA866" s="404">
        <v>0</v>
      </c>
      <c r="AB866" s="404" t="s">
        <v>141</v>
      </c>
      <c r="AC866" s="404" t="s">
        <v>141</v>
      </c>
      <c r="AD866" s="404" t="s">
        <v>141</v>
      </c>
    </row>
    <row r="867" spans="1:30" x14ac:dyDescent="0.35">
      <c r="A867" s="396">
        <v>37</v>
      </c>
      <c r="B867" s="396" t="s">
        <v>104</v>
      </c>
      <c r="C867" s="396">
        <v>16</v>
      </c>
      <c r="D867" s="396" t="s">
        <v>171</v>
      </c>
      <c r="E867" s="396" t="s">
        <v>1967</v>
      </c>
      <c r="F867" s="396" t="s">
        <v>1968</v>
      </c>
      <c r="G867" s="396" t="s">
        <v>104</v>
      </c>
      <c r="H867" s="396" t="s">
        <v>171</v>
      </c>
      <c r="I867" s="399">
        <v>0</v>
      </c>
      <c r="J867" s="399">
        <v>0</v>
      </c>
      <c r="K867" s="400">
        <v>14</v>
      </c>
      <c r="L867" s="400">
        <v>0</v>
      </c>
      <c r="M867" s="400">
        <v>0</v>
      </c>
      <c r="N867" s="400">
        <v>14</v>
      </c>
      <c r="O867" s="400" t="s">
        <v>141</v>
      </c>
      <c r="P867" s="400" t="s">
        <v>141</v>
      </c>
      <c r="Q867" s="400">
        <v>1</v>
      </c>
      <c r="R867" s="401">
        <v>7.1428571428571425E-2</v>
      </c>
      <c r="S867" s="402" t="s">
        <v>141</v>
      </c>
      <c r="T867" s="401" t="s">
        <v>141</v>
      </c>
      <c r="U867" s="402">
        <v>3</v>
      </c>
      <c r="V867" s="403">
        <v>0.21428571428571427</v>
      </c>
      <c r="W867" s="402">
        <v>2</v>
      </c>
      <c r="X867" s="404">
        <v>-1145</v>
      </c>
      <c r="Y867" s="404">
        <v>0</v>
      </c>
      <c r="Z867" s="404">
        <v>-1145</v>
      </c>
      <c r="AA867" s="404">
        <v>0</v>
      </c>
      <c r="AB867" s="404" t="s">
        <v>141</v>
      </c>
      <c r="AC867" s="404" t="s">
        <v>141</v>
      </c>
      <c r="AD867" s="404" t="s">
        <v>141</v>
      </c>
    </row>
    <row r="868" spans="1:30" x14ac:dyDescent="0.35">
      <c r="A868" s="396">
        <v>37</v>
      </c>
      <c r="B868" s="396" t="s">
        <v>104</v>
      </c>
      <c r="C868" s="396">
        <v>17</v>
      </c>
      <c r="D868" s="396" t="s">
        <v>1969</v>
      </c>
      <c r="E868" s="396" t="s">
        <v>1970</v>
      </c>
      <c r="F868" s="396" t="s">
        <v>1971</v>
      </c>
      <c r="G868" s="396" t="s">
        <v>104</v>
      </c>
      <c r="H868" s="396" t="s">
        <v>1969</v>
      </c>
      <c r="I868" s="399">
        <v>0</v>
      </c>
      <c r="J868" s="399">
        <v>0</v>
      </c>
      <c r="K868" s="400">
        <v>0</v>
      </c>
      <c r="L868" s="400">
        <v>0</v>
      </c>
      <c r="M868" s="400">
        <v>0</v>
      </c>
      <c r="N868" s="400">
        <v>0</v>
      </c>
      <c r="O868" s="400" t="s">
        <v>141</v>
      </c>
      <c r="P868" s="400" t="s">
        <v>141</v>
      </c>
      <c r="Q868" s="400">
        <v>0</v>
      </c>
      <c r="R868" s="401">
        <v>0</v>
      </c>
      <c r="S868" s="402" t="s">
        <v>141</v>
      </c>
      <c r="T868" s="401" t="s">
        <v>141</v>
      </c>
      <c r="U868" s="402">
        <v>0</v>
      </c>
      <c r="V868" s="403">
        <v>0</v>
      </c>
      <c r="W868" s="402">
        <v>0</v>
      </c>
      <c r="X868" s="404">
        <v>0</v>
      </c>
      <c r="Y868" s="404">
        <v>0</v>
      </c>
      <c r="Z868" s="404">
        <v>0</v>
      </c>
      <c r="AA868" s="404">
        <v>0</v>
      </c>
      <c r="AB868" s="404" t="s">
        <v>141</v>
      </c>
      <c r="AC868" s="404" t="s">
        <v>141</v>
      </c>
      <c r="AD868" s="404" t="s">
        <v>141</v>
      </c>
    </row>
    <row r="869" spans="1:30" x14ac:dyDescent="0.35">
      <c r="A869" s="396">
        <v>37</v>
      </c>
      <c r="B869" s="396" t="s">
        <v>104</v>
      </c>
      <c r="C869" s="396">
        <v>18</v>
      </c>
      <c r="D869" s="396" t="s">
        <v>1972</v>
      </c>
      <c r="E869" s="396" t="s">
        <v>1973</v>
      </c>
      <c r="F869" s="396" t="s">
        <v>1974</v>
      </c>
      <c r="G869" s="396" t="s">
        <v>104</v>
      </c>
      <c r="H869" s="396" t="s">
        <v>1972</v>
      </c>
      <c r="I869" s="399">
        <v>0</v>
      </c>
      <c r="J869" s="399">
        <v>0</v>
      </c>
      <c r="K869" s="400">
        <v>1</v>
      </c>
      <c r="L869" s="400">
        <v>0</v>
      </c>
      <c r="M869" s="400">
        <v>0</v>
      </c>
      <c r="N869" s="400">
        <v>1</v>
      </c>
      <c r="O869" s="400" t="s">
        <v>141</v>
      </c>
      <c r="P869" s="400" t="s">
        <v>141</v>
      </c>
      <c r="Q869" s="400">
        <v>0</v>
      </c>
      <c r="R869" s="401">
        <v>0</v>
      </c>
      <c r="S869" s="402" t="s">
        <v>141</v>
      </c>
      <c r="T869" s="401" t="s">
        <v>141</v>
      </c>
      <c r="U869" s="402">
        <v>0</v>
      </c>
      <c r="V869" s="403">
        <v>0</v>
      </c>
      <c r="W869" s="402">
        <v>0</v>
      </c>
      <c r="X869" s="404">
        <v>0</v>
      </c>
      <c r="Y869" s="404">
        <v>0</v>
      </c>
      <c r="Z869" s="404">
        <v>0</v>
      </c>
      <c r="AA869" s="404">
        <v>0</v>
      </c>
      <c r="AB869" s="404" t="s">
        <v>141</v>
      </c>
      <c r="AC869" s="404" t="s">
        <v>141</v>
      </c>
      <c r="AD869" s="404" t="s">
        <v>141</v>
      </c>
    </row>
    <row r="870" spans="1:30" x14ac:dyDescent="0.35">
      <c r="A870" s="396">
        <v>37</v>
      </c>
      <c r="B870" s="396" t="s">
        <v>104</v>
      </c>
      <c r="C870" s="396">
        <v>19</v>
      </c>
      <c r="D870" s="396" t="s">
        <v>261</v>
      </c>
      <c r="E870" s="396" t="s">
        <v>1975</v>
      </c>
      <c r="F870" s="396" t="s">
        <v>1976</v>
      </c>
      <c r="G870" s="396" t="s">
        <v>104</v>
      </c>
      <c r="H870" s="396" t="s">
        <v>261</v>
      </c>
      <c r="I870" s="399">
        <v>5</v>
      </c>
      <c r="J870" s="399">
        <v>11</v>
      </c>
      <c r="K870" s="400">
        <v>0</v>
      </c>
      <c r="L870" s="400">
        <v>0</v>
      </c>
      <c r="M870" s="400">
        <v>0</v>
      </c>
      <c r="N870" s="400">
        <v>16</v>
      </c>
      <c r="O870" s="400" t="s">
        <v>141</v>
      </c>
      <c r="P870" s="400" t="s">
        <v>141</v>
      </c>
      <c r="Q870" s="400">
        <v>3</v>
      </c>
      <c r="R870" s="401">
        <v>0.1875</v>
      </c>
      <c r="S870" s="402" t="s">
        <v>141</v>
      </c>
      <c r="T870" s="401" t="s">
        <v>141</v>
      </c>
      <c r="U870" s="402">
        <v>8</v>
      </c>
      <c r="V870" s="403">
        <v>0.5</v>
      </c>
      <c r="W870" s="402">
        <v>3</v>
      </c>
      <c r="X870" s="404">
        <v>-3127.5</v>
      </c>
      <c r="Y870" s="404">
        <v>1647</v>
      </c>
      <c r="Z870" s="404">
        <v>-1480.5</v>
      </c>
      <c r="AA870" s="404">
        <v>0</v>
      </c>
      <c r="AB870" s="404" t="s">
        <v>141</v>
      </c>
      <c r="AC870" s="404" t="s">
        <v>141</v>
      </c>
      <c r="AD870" s="404" t="s">
        <v>141</v>
      </c>
    </row>
    <row r="871" spans="1:30" x14ac:dyDescent="0.35">
      <c r="A871" s="396">
        <v>37</v>
      </c>
      <c r="B871" s="396" t="s">
        <v>104</v>
      </c>
      <c r="C871" s="396">
        <v>20</v>
      </c>
      <c r="D871" s="396" t="s">
        <v>1977</v>
      </c>
      <c r="E871" s="396" t="s">
        <v>1978</v>
      </c>
      <c r="F871" s="396" t="s">
        <v>1979</v>
      </c>
      <c r="G871" s="396" t="s">
        <v>104</v>
      </c>
      <c r="H871" s="396" t="s">
        <v>1977</v>
      </c>
      <c r="I871" s="399">
        <v>52</v>
      </c>
      <c r="J871" s="399">
        <v>11</v>
      </c>
      <c r="K871" s="400">
        <v>0</v>
      </c>
      <c r="L871" s="400">
        <v>0</v>
      </c>
      <c r="M871" s="400">
        <v>0</v>
      </c>
      <c r="N871" s="400">
        <v>63</v>
      </c>
      <c r="O871" s="400" t="s">
        <v>141</v>
      </c>
      <c r="P871" s="400" t="s">
        <v>141</v>
      </c>
      <c r="Q871" s="400">
        <v>16</v>
      </c>
      <c r="R871" s="401">
        <v>0.25396825396825395</v>
      </c>
      <c r="S871" s="402" t="s">
        <v>141</v>
      </c>
      <c r="T871" s="401" t="s">
        <v>141</v>
      </c>
      <c r="U871" s="402">
        <v>13</v>
      </c>
      <c r="V871" s="403">
        <v>0.20634920634920634</v>
      </c>
      <c r="W871" s="402">
        <v>5</v>
      </c>
      <c r="X871" s="404">
        <v>-5666.2142857142799</v>
      </c>
      <c r="Y871" s="404">
        <v>2127.5714285714198</v>
      </c>
      <c r="Z871" s="404">
        <v>-3538.7142857142799</v>
      </c>
      <c r="AA871" s="404">
        <v>0</v>
      </c>
      <c r="AB871" s="404" t="s">
        <v>141</v>
      </c>
      <c r="AC871" s="404" t="s">
        <v>141</v>
      </c>
      <c r="AD871" s="404" t="s">
        <v>141</v>
      </c>
    </row>
    <row r="872" spans="1:30" x14ac:dyDescent="0.35">
      <c r="A872" s="396">
        <v>37</v>
      </c>
      <c r="B872" s="396" t="s">
        <v>104</v>
      </c>
      <c r="C872" s="396">
        <v>21</v>
      </c>
      <c r="D872" s="396" t="s">
        <v>532</v>
      </c>
      <c r="E872" s="396" t="s">
        <v>1980</v>
      </c>
      <c r="F872" s="396" t="s">
        <v>1981</v>
      </c>
      <c r="G872" s="396" t="s">
        <v>104</v>
      </c>
      <c r="H872" s="396" t="s">
        <v>532</v>
      </c>
      <c r="I872" s="399">
        <v>2</v>
      </c>
      <c r="J872" s="399">
        <v>0</v>
      </c>
      <c r="K872" s="400">
        <v>0</v>
      </c>
      <c r="L872" s="400">
        <v>0</v>
      </c>
      <c r="M872" s="400">
        <v>0</v>
      </c>
      <c r="N872" s="400">
        <v>2</v>
      </c>
      <c r="O872" s="400" t="s">
        <v>141</v>
      </c>
      <c r="P872" s="400" t="s">
        <v>141</v>
      </c>
      <c r="Q872" s="400">
        <v>2</v>
      </c>
      <c r="R872" s="401">
        <v>1</v>
      </c>
      <c r="S872" s="402" t="s">
        <v>141</v>
      </c>
      <c r="T872" s="401" t="s">
        <v>141</v>
      </c>
      <c r="U872" s="402">
        <v>0</v>
      </c>
      <c r="V872" s="403">
        <v>0</v>
      </c>
      <c r="W872" s="402">
        <v>0</v>
      </c>
      <c r="X872" s="404">
        <v>6883.5</v>
      </c>
      <c r="Y872" s="404">
        <v>5512.5</v>
      </c>
      <c r="Z872" s="404">
        <v>12396</v>
      </c>
      <c r="AA872" s="404">
        <v>0</v>
      </c>
      <c r="AB872" s="404" t="s">
        <v>141</v>
      </c>
      <c r="AC872" s="404" t="s">
        <v>141</v>
      </c>
      <c r="AD872" s="404" t="s">
        <v>141</v>
      </c>
    </row>
    <row r="873" spans="1:30" x14ac:dyDescent="0.35">
      <c r="A873" s="396">
        <v>38</v>
      </c>
      <c r="B873" s="396" t="s">
        <v>88</v>
      </c>
      <c r="C873" s="396">
        <v>1</v>
      </c>
      <c r="D873" s="396" t="s">
        <v>138</v>
      </c>
      <c r="E873" s="396" t="s">
        <v>1982</v>
      </c>
      <c r="F873" s="396" t="s">
        <v>1983</v>
      </c>
      <c r="G873" s="396" t="s">
        <v>88</v>
      </c>
      <c r="H873" s="396" t="s">
        <v>138</v>
      </c>
      <c r="I873" s="399">
        <v>0</v>
      </c>
      <c r="J873" s="399">
        <v>0</v>
      </c>
      <c r="K873" s="400">
        <v>0</v>
      </c>
      <c r="L873" s="400">
        <v>225</v>
      </c>
      <c r="M873" s="400">
        <v>0</v>
      </c>
      <c r="N873" s="400">
        <v>225</v>
      </c>
      <c r="O873" s="400" t="s">
        <v>141</v>
      </c>
      <c r="P873" s="400" t="s">
        <v>141</v>
      </c>
      <c r="Q873" s="400">
        <v>43</v>
      </c>
      <c r="R873" s="401">
        <v>0.19111111111111112</v>
      </c>
      <c r="S873" s="402" t="s">
        <v>141</v>
      </c>
      <c r="T873" s="401" t="s">
        <v>141</v>
      </c>
      <c r="U873" s="402">
        <v>51</v>
      </c>
      <c r="V873" s="403">
        <v>0.22666666666666666</v>
      </c>
      <c r="W873" s="402">
        <v>40</v>
      </c>
      <c r="X873" s="404">
        <v>-2706.1162790697599</v>
      </c>
      <c r="Y873" s="404">
        <v>1223.8372093023199</v>
      </c>
      <c r="Z873" s="404">
        <v>-1482.3023255813901</v>
      </c>
      <c r="AA873" s="404">
        <v>4398</v>
      </c>
      <c r="AB873" s="404" t="s">
        <v>141</v>
      </c>
      <c r="AC873" s="404" t="s">
        <v>141</v>
      </c>
      <c r="AD873" s="404" t="s">
        <v>141</v>
      </c>
    </row>
    <row r="874" spans="1:30" x14ac:dyDescent="0.35">
      <c r="A874" s="396">
        <v>38</v>
      </c>
      <c r="B874" s="396" t="s">
        <v>88</v>
      </c>
      <c r="C874" s="396">
        <v>2</v>
      </c>
      <c r="D874" s="396" t="s">
        <v>147</v>
      </c>
      <c r="E874" s="396" t="s">
        <v>1984</v>
      </c>
      <c r="F874" s="396" t="s">
        <v>1985</v>
      </c>
      <c r="G874" s="396" t="s">
        <v>88</v>
      </c>
      <c r="H874" s="396" t="s">
        <v>147</v>
      </c>
      <c r="I874" s="399">
        <v>0</v>
      </c>
      <c r="J874" s="399">
        <v>0</v>
      </c>
      <c r="K874" s="400">
        <v>0</v>
      </c>
      <c r="L874" s="400">
        <v>40</v>
      </c>
      <c r="M874" s="400">
        <v>0</v>
      </c>
      <c r="N874" s="400">
        <v>40</v>
      </c>
      <c r="O874" s="400" t="s">
        <v>141</v>
      </c>
      <c r="P874" s="400" t="s">
        <v>141</v>
      </c>
      <c r="Q874" s="400">
        <v>2</v>
      </c>
      <c r="R874" s="401">
        <v>0.05</v>
      </c>
      <c r="S874" s="402" t="s">
        <v>141</v>
      </c>
      <c r="T874" s="401" t="s">
        <v>141</v>
      </c>
      <c r="U874" s="402">
        <v>4</v>
      </c>
      <c r="V874" s="403">
        <v>0.1</v>
      </c>
      <c r="W874" s="402">
        <v>3</v>
      </c>
      <c r="X874" s="404">
        <v>-4917.5</v>
      </c>
      <c r="Y874" s="404">
        <v>1459.5</v>
      </c>
      <c r="Z874" s="404">
        <v>-3458</v>
      </c>
      <c r="AA874" s="404">
        <v>3900</v>
      </c>
      <c r="AB874" s="404" t="s">
        <v>141</v>
      </c>
      <c r="AC874" s="404" t="s">
        <v>141</v>
      </c>
      <c r="AD874" s="404" t="s">
        <v>141</v>
      </c>
    </row>
    <row r="875" spans="1:30" x14ac:dyDescent="0.35">
      <c r="A875" s="396">
        <v>38</v>
      </c>
      <c r="B875" s="396" t="s">
        <v>88</v>
      </c>
      <c r="C875" s="396">
        <v>3</v>
      </c>
      <c r="D875" s="396" t="s">
        <v>144</v>
      </c>
      <c r="E875" s="396" t="s">
        <v>1986</v>
      </c>
      <c r="F875" s="396" t="s">
        <v>1987</v>
      </c>
      <c r="G875" s="396" t="s">
        <v>88</v>
      </c>
      <c r="H875" s="396" t="s">
        <v>144</v>
      </c>
      <c r="I875" s="399">
        <v>27</v>
      </c>
      <c r="J875" s="399">
        <v>20</v>
      </c>
      <c r="K875" s="400">
        <v>0</v>
      </c>
      <c r="L875" s="400">
        <v>45</v>
      </c>
      <c r="M875" s="400">
        <v>0</v>
      </c>
      <c r="N875" s="400">
        <v>92</v>
      </c>
      <c r="O875" s="400" t="s">
        <v>141</v>
      </c>
      <c r="P875" s="400" t="s">
        <v>141</v>
      </c>
      <c r="Q875" s="400">
        <v>41</v>
      </c>
      <c r="R875" s="401">
        <v>0.44565217391304346</v>
      </c>
      <c r="S875" s="402" t="s">
        <v>141</v>
      </c>
      <c r="T875" s="401" t="s">
        <v>141</v>
      </c>
      <c r="U875" s="402">
        <v>26</v>
      </c>
      <c r="V875" s="403">
        <v>0.28260869565217389</v>
      </c>
      <c r="W875" s="402">
        <v>23</v>
      </c>
      <c r="X875" s="404">
        <v>-4049.1388888888796</v>
      </c>
      <c r="Y875" s="404">
        <v>5818.7222222222199</v>
      </c>
      <c r="Z875" s="404">
        <v>1769.761111111105</v>
      </c>
      <c r="AA875" s="404">
        <v>799</v>
      </c>
      <c r="AB875" s="404" t="s">
        <v>141</v>
      </c>
      <c r="AC875" s="404" t="s">
        <v>141</v>
      </c>
      <c r="AD875" s="404" t="s">
        <v>141</v>
      </c>
    </row>
    <row r="876" spans="1:30" x14ac:dyDescent="0.35">
      <c r="A876" s="396">
        <v>38</v>
      </c>
      <c r="B876" s="396" t="s">
        <v>88</v>
      </c>
      <c r="C876" s="396">
        <v>4</v>
      </c>
      <c r="D876" s="396" t="s">
        <v>150</v>
      </c>
      <c r="E876" s="396" t="s">
        <v>1988</v>
      </c>
      <c r="F876" s="396" t="s">
        <v>1989</v>
      </c>
      <c r="G876" s="396" t="s">
        <v>88</v>
      </c>
      <c r="H876" s="396" t="s">
        <v>150</v>
      </c>
      <c r="I876" s="399">
        <v>0</v>
      </c>
      <c r="J876" s="399">
        <v>0</v>
      </c>
      <c r="K876" s="400">
        <v>0</v>
      </c>
      <c r="L876" s="400">
        <v>12</v>
      </c>
      <c r="M876" s="400">
        <v>0</v>
      </c>
      <c r="N876" s="400">
        <v>12</v>
      </c>
      <c r="O876" s="400" t="s">
        <v>141</v>
      </c>
      <c r="P876" s="400" t="s">
        <v>141</v>
      </c>
      <c r="Q876" s="400">
        <v>0</v>
      </c>
      <c r="R876" s="401">
        <v>0</v>
      </c>
      <c r="S876" s="402" t="s">
        <v>141</v>
      </c>
      <c r="T876" s="401" t="s">
        <v>141</v>
      </c>
      <c r="U876" s="402">
        <v>0</v>
      </c>
      <c r="V876" s="403">
        <v>0</v>
      </c>
      <c r="W876" s="402">
        <v>0</v>
      </c>
      <c r="X876" s="404">
        <v>0</v>
      </c>
      <c r="Y876" s="404">
        <v>0</v>
      </c>
      <c r="Z876" s="404">
        <v>0</v>
      </c>
      <c r="AA876" s="404">
        <v>400</v>
      </c>
      <c r="AB876" s="404" t="s">
        <v>141</v>
      </c>
      <c r="AC876" s="404" t="s">
        <v>141</v>
      </c>
      <c r="AD876" s="404" t="s">
        <v>141</v>
      </c>
    </row>
    <row r="877" spans="1:30" x14ac:dyDescent="0.35">
      <c r="A877" s="396">
        <v>38</v>
      </c>
      <c r="B877" s="396" t="s">
        <v>88</v>
      </c>
      <c r="C877" s="396">
        <v>5</v>
      </c>
      <c r="D877" s="396" t="s">
        <v>168</v>
      </c>
      <c r="E877" s="396" t="s">
        <v>1990</v>
      </c>
      <c r="F877" s="396" t="s">
        <v>1991</v>
      </c>
      <c r="G877" s="396" t="s">
        <v>88</v>
      </c>
      <c r="H877" s="396" t="s">
        <v>168</v>
      </c>
      <c r="I877" s="399">
        <v>27</v>
      </c>
      <c r="J877" s="399">
        <v>30</v>
      </c>
      <c r="K877" s="400">
        <v>19</v>
      </c>
      <c r="L877" s="400">
        <v>16</v>
      </c>
      <c r="M877" s="400">
        <v>0</v>
      </c>
      <c r="N877" s="400">
        <v>92</v>
      </c>
      <c r="O877" s="400" t="s">
        <v>141</v>
      </c>
      <c r="P877" s="400" t="s">
        <v>141</v>
      </c>
      <c r="Q877" s="400">
        <v>19</v>
      </c>
      <c r="R877" s="401">
        <v>0.20652173913043478</v>
      </c>
      <c r="S877" s="402" t="s">
        <v>141</v>
      </c>
      <c r="T877" s="401" t="s">
        <v>141</v>
      </c>
      <c r="U877" s="402">
        <v>25</v>
      </c>
      <c r="V877" s="403">
        <v>0.27173913043478259</v>
      </c>
      <c r="W877" s="402">
        <v>17</v>
      </c>
      <c r="X877" s="404">
        <v>-7531.9571428571435</v>
      </c>
      <c r="Y877" s="404">
        <v>9619.5</v>
      </c>
      <c r="Z877" s="404">
        <v>2088.5428571428492</v>
      </c>
      <c r="AA877" s="404">
        <v>10</v>
      </c>
      <c r="AB877" s="404" t="s">
        <v>141</v>
      </c>
      <c r="AC877" s="404" t="s">
        <v>141</v>
      </c>
      <c r="AD877" s="404" t="s">
        <v>141</v>
      </c>
    </row>
    <row r="878" spans="1:30" x14ac:dyDescent="0.35">
      <c r="A878" s="396">
        <v>38</v>
      </c>
      <c r="B878" s="396" t="s">
        <v>88</v>
      </c>
      <c r="C878" s="396">
        <v>6</v>
      </c>
      <c r="D878" s="396" t="s">
        <v>11</v>
      </c>
      <c r="E878" s="396" t="s">
        <v>1992</v>
      </c>
      <c r="F878" s="396" t="s">
        <v>1993</v>
      </c>
      <c r="G878" s="396" t="s">
        <v>88</v>
      </c>
      <c r="H878" s="396" t="s">
        <v>11</v>
      </c>
      <c r="I878" s="399">
        <v>0</v>
      </c>
      <c r="J878" s="399">
        <v>0</v>
      </c>
      <c r="K878" s="400">
        <v>0</v>
      </c>
      <c r="L878" s="400">
        <v>5</v>
      </c>
      <c r="M878" s="400">
        <v>0</v>
      </c>
      <c r="N878" s="400">
        <v>5</v>
      </c>
      <c r="O878" s="400" t="s">
        <v>141</v>
      </c>
      <c r="P878" s="400" t="s">
        <v>141</v>
      </c>
      <c r="Q878" s="400">
        <v>0</v>
      </c>
      <c r="R878" s="401">
        <v>0</v>
      </c>
      <c r="S878" s="402" t="s">
        <v>141</v>
      </c>
      <c r="T878" s="401" t="s">
        <v>141</v>
      </c>
      <c r="U878" s="402">
        <v>1</v>
      </c>
      <c r="V878" s="403">
        <v>0.2</v>
      </c>
      <c r="W878" s="402">
        <v>0</v>
      </c>
      <c r="X878" s="404">
        <v>0</v>
      </c>
      <c r="Y878" s="404">
        <v>0</v>
      </c>
      <c r="Z878" s="404">
        <v>0</v>
      </c>
      <c r="AA878" s="404">
        <v>1999</v>
      </c>
      <c r="AB878" s="404" t="s">
        <v>141</v>
      </c>
      <c r="AC878" s="404" t="s">
        <v>141</v>
      </c>
      <c r="AD878" s="404" t="s">
        <v>141</v>
      </c>
    </row>
    <row r="879" spans="1:30" x14ac:dyDescent="0.35">
      <c r="A879" s="396">
        <v>38</v>
      </c>
      <c r="B879" s="396" t="s">
        <v>88</v>
      </c>
      <c r="C879" s="396">
        <v>7</v>
      </c>
      <c r="D879" s="396" t="s">
        <v>153</v>
      </c>
      <c r="E879" s="396" t="s">
        <v>1994</v>
      </c>
      <c r="F879" s="396" t="s">
        <v>1995</v>
      </c>
      <c r="G879" s="396" t="s">
        <v>88</v>
      </c>
      <c r="H879" s="396" t="s">
        <v>153</v>
      </c>
      <c r="I879" s="399">
        <v>71</v>
      </c>
      <c r="J879" s="399">
        <v>47</v>
      </c>
      <c r="K879" s="400">
        <v>64</v>
      </c>
      <c r="L879" s="400">
        <v>4</v>
      </c>
      <c r="M879" s="400">
        <v>0</v>
      </c>
      <c r="N879" s="400">
        <v>186</v>
      </c>
      <c r="O879" s="400" t="s">
        <v>141</v>
      </c>
      <c r="P879" s="400" t="s">
        <v>141</v>
      </c>
      <c r="Q879" s="400">
        <v>41</v>
      </c>
      <c r="R879" s="401">
        <v>0.22043010752688172</v>
      </c>
      <c r="S879" s="402" t="s">
        <v>141</v>
      </c>
      <c r="T879" s="401" t="s">
        <v>141</v>
      </c>
      <c r="U879" s="402">
        <v>49</v>
      </c>
      <c r="V879" s="403">
        <v>0.26344086021505375</v>
      </c>
      <c r="W879" s="402">
        <v>34</v>
      </c>
      <c r="X879" s="404">
        <v>-9668.7662337662186</v>
      </c>
      <c r="Y879" s="404">
        <v>4413.0649350649201</v>
      </c>
      <c r="Z879" s="404">
        <v>-5255.9415584415528</v>
      </c>
      <c r="AA879" s="404">
        <v>999</v>
      </c>
      <c r="AB879" s="404" t="s">
        <v>141</v>
      </c>
      <c r="AC879" s="404" t="s">
        <v>141</v>
      </c>
      <c r="AD879" s="404" t="s">
        <v>141</v>
      </c>
    </row>
    <row r="880" spans="1:30" x14ac:dyDescent="0.35">
      <c r="A880" s="396">
        <v>38</v>
      </c>
      <c r="B880" s="396" t="s">
        <v>88</v>
      </c>
      <c r="C880" s="396">
        <v>8</v>
      </c>
      <c r="D880" s="396" t="s">
        <v>233</v>
      </c>
      <c r="E880" s="396" t="s">
        <v>1996</v>
      </c>
      <c r="F880" s="396" t="s">
        <v>1997</v>
      </c>
      <c r="G880" s="396" t="s">
        <v>88</v>
      </c>
      <c r="H880" s="396" t="s">
        <v>233</v>
      </c>
      <c r="I880" s="399">
        <v>0</v>
      </c>
      <c r="J880" s="399">
        <v>0</v>
      </c>
      <c r="K880" s="400">
        <v>0</v>
      </c>
      <c r="L880" s="400">
        <v>3</v>
      </c>
      <c r="M880" s="400">
        <v>0</v>
      </c>
      <c r="N880" s="400">
        <v>3</v>
      </c>
      <c r="O880" s="400" t="s">
        <v>141</v>
      </c>
      <c r="P880" s="400" t="s">
        <v>141</v>
      </c>
      <c r="Q880" s="400">
        <v>0</v>
      </c>
      <c r="R880" s="401">
        <v>0</v>
      </c>
      <c r="S880" s="402" t="s">
        <v>141</v>
      </c>
      <c r="T880" s="401" t="s">
        <v>141</v>
      </c>
      <c r="U880" s="402">
        <v>1</v>
      </c>
      <c r="V880" s="403">
        <v>0.33333333333333331</v>
      </c>
      <c r="W880" s="402">
        <v>1</v>
      </c>
      <c r="X880" s="404">
        <v>0</v>
      </c>
      <c r="Y880" s="404">
        <v>0</v>
      </c>
      <c r="Z880" s="404">
        <v>0</v>
      </c>
      <c r="AA880" s="404">
        <v>0</v>
      </c>
      <c r="AB880" s="404" t="s">
        <v>141</v>
      </c>
      <c r="AC880" s="404" t="s">
        <v>141</v>
      </c>
      <c r="AD880" s="404" t="s">
        <v>141</v>
      </c>
    </row>
    <row r="881" spans="1:30" x14ac:dyDescent="0.35">
      <c r="A881" s="396">
        <v>38</v>
      </c>
      <c r="B881" s="396" t="s">
        <v>88</v>
      </c>
      <c r="C881" s="396">
        <v>9</v>
      </c>
      <c r="D881" s="396" t="s">
        <v>244</v>
      </c>
      <c r="E881" s="396" t="s">
        <v>1998</v>
      </c>
      <c r="F881" s="396" t="s">
        <v>1999</v>
      </c>
      <c r="G881" s="396" t="s">
        <v>88</v>
      </c>
      <c r="H881" s="396" t="s">
        <v>244</v>
      </c>
      <c r="I881" s="399">
        <v>0</v>
      </c>
      <c r="J881" s="399">
        <v>0</v>
      </c>
      <c r="K881" s="400">
        <v>49</v>
      </c>
      <c r="L881" s="400">
        <v>4</v>
      </c>
      <c r="M881" s="400">
        <v>0</v>
      </c>
      <c r="N881" s="400">
        <v>53</v>
      </c>
      <c r="O881" s="400" t="s">
        <v>141</v>
      </c>
      <c r="P881" s="400" t="s">
        <v>141</v>
      </c>
      <c r="Q881" s="400">
        <v>10</v>
      </c>
      <c r="R881" s="401">
        <v>0.18867924528301888</v>
      </c>
      <c r="S881" s="402" t="s">
        <v>141</v>
      </c>
      <c r="T881" s="401" t="s">
        <v>141</v>
      </c>
      <c r="U881" s="402">
        <v>12</v>
      </c>
      <c r="V881" s="403">
        <v>0.22641509433962265</v>
      </c>
      <c r="W881" s="402">
        <v>10</v>
      </c>
      <c r="X881" s="404">
        <v>-2202.4</v>
      </c>
      <c r="Y881" s="404">
        <v>2837.9</v>
      </c>
      <c r="Z881" s="404">
        <v>635.4</v>
      </c>
      <c r="AA881" s="404">
        <v>0</v>
      </c>
      <c r="AB881" s="404" t="s">
        <v>141</v>
      </c>
      <c r="AC881" s="404" t="s">
        <v>141</v>
      </c>
      <c r="AD881" s="404" t="s">
        <v>141</v>
      </c>
    </row>
    <row r="882" spans="1:30" x14ac:dyDescent="0.35">
      <c r="A882" s="396">
        <v>38</v>
      </c>
      <c r="B882" s="396" t="s">
        <v>88</v>
      </c>
      <c r="C882" s="396">
        <v>10</v>
      </c>
      <c r="D882" s="396" t="s">
        <v>13</v>
      </c>
      <c r="E882" s="396" t="s">
        <v>2000</v>
      </c>
      <c r="F882" s="396" t="s">
        <v>2001</v>
      </c>
      <c r="G882" s="396" t="s">
        <v>88</v>
      </c>
      <c r="H882" s="396" t="s">
        <v>13</v>
      </c>
      <c r="I882" s="399">
        <v>3</v>
      </c>
      <c r="J882" s="399">
        <v>3</v>
      </c>
      <c r="K882" s="400">
        <v>35</v>
      </c>
      <c r="L882" s="400">
        <v>1</v>
      </c>
      <c r="M882" s="400">
        <v>0</v>
      </c>
      <c r="N882" s="400">
        <v>42</v>
      </c>
      <c r="O882" s="400" t="s">
        <v>141</v>
      </c>
      <c r="P882" s="400" t="s">
        <v>141</v>
      </c>
      <c r="Q882" s="400">
        <v>4</v>
      </c>
      <c r="R882" s="401">
        <v>9.5238095238095233E-2</v>
      </c>
      <c r="S882" s="402" t="s">
        <v>141</v>
      </c>
      <c r="T882" s="401" t="s">
        <v>141</v>
      </c>
      <c r="U882" s="402">
        <v>8</v>
      </c>
      <c r="V882" s="403">
        <v>0.19047619047619047</v>
      </c>
      <c r="W882" s="402">
        <v>6</v>
      </c>
      <c r="X882" s="404">
        <v>835</v>
      </c>
      <c r="Y882" s="404">
        <v>2352</v>
      </c>
      <c r="Z882" s="404">
        <v>3187.5</v>
      </c>
      <c r="AA882" s="404">
        <v>9364</v>
      </c>
      <c r="AB882" s="404" t="s">
        <v>141</v>
      </c>
      <c r="AC882" s="404" t="s">
        <v>141</v>
      </c>
      <c r="AD882" s="404" t="s">
        <v>141</v>
      </c>
    </row>
    <row r="883" spans="1:30" x14ac:dyDescent="0.35">
      <c r="A883" s="396">
        <v>38</v>
      </c>
      <c r="B883" s="396" t="s">
        <v>88</v>
      </c>
      <c r="C883" s="396">
        <v>11</v>
      </c>
      <c r="D883" s="396" t="s">
        <v>328</v>
      </c>
      <c r="E883" s="396" t="s">
        <v>2002</v>
      </c>
      <c r="F883" s="396" t="s">
        <v>2003</v>
      </c>
      <c r="G883" s="396" t="s">
        <v>88</v>
      </c>
      <c r="H883" s="396" t="s">
        <v>328</v>
      </c>
      <c r="I883" s="399">
        <v>0</v>
      </c>
      <c r="J883" s="399">
        <v>0</v>
      </c>
      <c r="K883" s="400">
        <v>0</v>
      </c>
      <c r="L883" s="400">
        <v>1</v>
      </c>
      <c r="M883" s="400">
        <v>0</v>
      </c>
      <c r="N883" s="400">
        <v>1</v>
      </c>
      <c r="O883" s="400" t="s">
        <v>141</v>
      </c>
      <c r="P883" s="400" t="s">
        <v>141</v>
      </c>
      <c r="Q883" s="400">
        <v>0</v>
      </c>
      <c r="R883" s="401">
        <v>0</v>
      </c>
      <c r="S883" s="402" t="s">
        <v>141</v>
      </c>
      <c r="T883" s="401" t="s">
        <v>141</v>
      </c>
      <c r="U883" s="402">
        <v>0</v>
      </c>
      <c r="V883" s="403">
        <v>0</v>
      </c>
      <c r="W883" s="402">
        <v>0</v>
      </c>
      <c r="X883" s="404">
        <v>0</v>
      </c>
      <c r="Y883" s="404">
        <v>0</v>
      </c>
      <c r="Z883" s="404">
        <v>0</v>
      </c>
      <c r="AA883" s="404">
        <v>8923</v>
      </c>
      <c r="AB883" s="404" t="s">
        <v>141</v>
      </c>
      <c r="AC883" s="404" t="s">
        <v>141</v>
      </c>
      <c r="AD883" s="404" t="s">
        <v>141</v>
      </c>
    </row>
    <row r="884" spans="1:30" x14ac:dyDescent="0.35">
      <c r="A884" s="396">
        <v>38</v>
      </c>
      <c r="B884" s="396" t="s">
        <v>88</v>
      </c>
      <c r="C884" s="396">
        <v>12</v>
      </c>
      <c r="D884" s="396" t="s">
        <v>427</v>
      </c>
      <c r="E884" s="396" t="s">
        <v>2004</v>
      </c>
      <c r="F884" s="396" t="s">
        <v>2005</v>
      </c>
      <c r="G884" s="396" t="s">
        <v>88</v>
      </c>
      <c r="H884" s="396" t="s">
        <v>427</v>
      </c>
      <c r="I884" s="399">
        <v>0</v>
      </c>
      <c r="J884" s="399">
        <v>0</v>
      </c>
      <c r="K884" s="400">
        <v>20</v>
      </c>
      <c r="L884" s="400">
        <v>1</v>
      </c>
      <c r="M884" s="400">
        <v>0</v>
      </c>
      <c r="N884" s="400">
        <v>21</v>
      </c>
      <c r="O884" s="400" t="s">
        <v>141</v>
      </c>
      <c r="P884" s="400" t="s">
        <v>141</v>
      </c>
      <c r="Q884" s="400">
        <v>4</v>
      </c>
      <c r="R884" s="401">
        <v>0.19047619047619047</v>
      </c>
      <c r="S884" s="402" t="s">
        <v>141</v>
      </c>
      <c r="T884" s="401" t="s">
        <v>141</v>
      </c>
      <c r="U884" s="402">
        <v>6</v>
      </c>
      <c r="V884" s="403">
        <v>0.2857142857142857</v>
      </c>
      <c r="W884" s="402">
        <v>3</v>
      </c>
      <c r="X884" s="404">
        <v>-5105.5</v>
      </c>
      <c r="Y884" s="404">
        <v>2181.25</v>
      </c>
      <c r="Z884" s="404">
        <v>-2924.25</v>
      </c>
      <c r="AA884" s="404">
        <v>0</v>
      </c>
      <c r="AB884" s="404" t="s">
        <v>141</v>
      </c>
      <c r="AC884" s="404" t="s">
        <v>141</v>
      </c>
      <c r="AD884" s="404" t="s">
        <v>141</v>
      </c>
    </row>
    <row r="885" spans="1:30" x14ac:dyDescent="0.35">
      <c r="A885" s="396">
        <v>38</v>
      </c>
      <c r="B885" s="396" t="s">
        <v>88</v>
      </c>
      <c r="C885" s="396">
        <v>13</v>
      </c>
      <c r="D885" s="396" t="s">
        <v>2006</v>
      </c>
      <c r="E885" s="396" t="s">
        <v>2007</v>
      </c>
      <c r="F885" s="396" t="s">
        <v>2008</v>
      </c>
      <c r="G885" s="396" t="s">
        <v>88</v>
      </c>
      <c r="H885" s="396" t="s">
        <v>2006</v>
      </c>
      <c r="I885" s="399">
        <v>0</v>
      </c>
      <c r="J885" s="399">
        <v>0</v>
      </c>
      <c r="K885" s="400">
        <v>0</v>
      </c>
      <c r="L885" s="400">
        <v>1</v>
      </c>
      <c r="M885" s="400">
        <v>0</v>
      </c>
      <c r="N885" s="400">
        <v>1</v>
      </c>
      <c r="O885" s="400" t="s">
        <v>141</v>
      </c>
      <c r="P885" s="400" t="s">
        <v>141</v>
      </c>
      <c r="Q885" s="400">
        <v>1</v>
      </c>
      <c r="R885" s="401">
        <v>1</v>
      </c>
      <c r="S885" s="402" t="s">
        <v>141</v>
      </c>
      <c r="T885" s="401" t="s">
        <v>141</v>
      </c>
      <c r="U885" s="402">
        <v>1</v>
      </c>
      <c r="V885" s="403">
        <v>1</v>
      </c>
      <c r="W885" s="402">
        <v>1</v>
      </c>
      <c r="X885" s="404">
        <v>-4549</v>
      </c>
      <c r="Y885" s="404">
        <v>3283</v>
      </c>
      <c r="Z885" s="404">
        <v>-1266</v>
      </c>
      <c r="AA885" s="404">
        <v>0</v>
      </c>
      <c r="AB885" s="404" t="s">
        <v>141</v>
      </c>
      <c r="AC885" s="404" t="s">
        <v>141</v>
      </c>
      <c r="AD885" s="404" t="s">
        <v>141</v>
      </c>
    </row>
    <row r="886" spans="1:30" x14ac:dyDescent="0.35">
      <c r="A886" s="396">
        <v>38</v>
      </c>
      <c r="B886" s="396" t="s">
        <v>88</v>
      </c>
      <c r="C886" s="396">
        <v>14</v>
      </c>
      <c r="D886" s="396" t="s">
        <v>2009</v>
      </c>
      <c r="E886" s="396" t="s">
        <v>2010</v>
      </c>
      <c r="F886" s="396" t="s">
        <v>2011</v>
      </c>
      <c r="G886" s="396" t="s">
        <v>88</v>
      </c>
      <c r="H886" s="396" t="s">
        <v>2009</v>
      </c>
      <c r="I886" s="399">
        <v>0</v>
      </c>
      <c r="J886" s="399">
        <v>0</v>
      </c>
      <c r="K886" s="400">
        <v>0</v>
      </c>
      <c r="L886" s="400">
        <v>1</v>
      </c>
      <c r="M886" s="400">
        <v>0</v>
      </c>
      <c r="N886" s="400">
        <v>1</v>
      </c>
      <c r="O886" s="400" t="s">
        <v>141</v>
      </c>
      <c r="P886" s="400" t="s">
        <v>141</v>
      </c>
      <c r="Q886" s="400">
        <v>0</v>
      </c>
      <c r="R886" s="401">
        <v>0</v>
      </c>
      <c r="S886" s="402" t="s">
        <v>141</v>
      </c>
      <c r="T886" s="401" t="s">
        <v>141</v>
      </c>
      <c r="U886" s="402">
        <v>0</v>
      </c>
      <c r="V886" s="403">
        <v>0</v>
      </c>
      <c r="W886" s="402">
        <v>0</v>
      </c>
      <c r="X886" s="404">
        <v>0</v>
      </c>
      <c r="Y886" s="404">
        <v>0</v>
      </c>
      <c r="Z886" s="404">
        <v>0</v>
      </c>
      <c r="AA886" s="404">
        <v>0</v>
      </c>
      <c r="AB886" s="404" t="s">
        <v>141</v>
      </c>
      <c r="AC886" s="404" t="s">
        <v>141</v>
      </c>
      <c r="AD886" s="404" t="s">
        <v>141</v>
      </c>
    </row>
    <row r="887" spans="1:30" x14ac:dyDescent="0.35">
      <c r="A887" s="396">
        <v>38</v>
      </c>
      <c r="B887" s="396" t="s">
        <v>88</v>
      </c>
      <c r="C887" s="396">
        <v>15</v>
      </c>
      <c r="D887" s="396" t="s">
        <v>160</v>
      </c>
      <c r="E887" s="396" t="s">
        <v>2012</v>
      </c>
      <c r="F887" s="396" t="s">
        <v>2013</v>
      </c>
      <c r="G887" s="396" t="s">
        <v>88</v>
      </c>
      <c r="H887" s="396" t="s">
        <v>160</v>
      </c>
      <c r="I887" s="399">
        <v>0</v>
      </c>
      <c r="J887" s="399">
        <v>0</v>
      </c>
      <c r="K887" s="400">
        <v>21</v>
      </c>
      <c r="L887" s="400">
        <v>0</v>
      </c>
      <c r="M887" s="400">
        <v>0</v>
      </c>
      <c r="N887" s="400">
        <v>21</v>
      </c>
      <c r="O887" s="400" t="s">
        <v>141</v>
      </c>
      <c r="P887" s="400" t="s">
        <v>141</v>
      </c>
      <c r="Q887" s="400">
        <v>4</v>
      </c>
      <c r="R887" s="401">
        <v>0.19047619047619047</v>
      </c>
      <c r="S887" s="402" t="s">
        <v>141</v>
      </c>
      <c r="T887" s="401" t="s">
        <v>141</v>
      </c>
      <c r="U887" s="402">
        <v>3</v>
      </c>
      <c r="V887" s="403">
        <v>0.14285714285714285</v>
      </c>
      <c r="W887" s="402">
        <v>3</v>
      </c>
      <c r="X887" s="404">
        <v>-13601.33333333333</v>
      </c>
      <c r="Y887" s="404">
        <v>1400</v>
      </c>
      <c r="Z887" s="404">
        <v>-12201.666666666661</v>
      </c>
      <c r="AA887" s="404">
        <v>0</v>
      </c>
      <c r="AB887" s="404" t="s">
        <v>141</v>
      </c>
      <c r="AC887" s="404" t="s">
        <v>141</v>
      </c>
      <c r="AD887" s="404" t="s">
        <v>141</v>
      </c>
    </row>
    <row r="888" spans="1:30" x14ac:dyDescent="0.35">
      <c r="A888" s="396">
        <v>38</v>
      </c>
      <c r="B888" s="396" t="s">
        <v>88</v>
      </c>
      <c r="C888" s="396">
        <v>16</v>
      </c>
      <c r="D888" s="396" t="s">
        <v>10</v>
      </c>
      <c r="E888" s="396" t="s">
        <v>2014</v>
      </c>
      <c r="F888" s="396" t="s">
        <v>2015</v>
      </c>
      <c r="G888" s="396" t="s">
        <v>88</v>
      </c>
      <c r="H888" s="396" t="s">
        <v>10</v>
      </c>
      <c r="I888" s="399">
        <v>22</v>
      </c>
      <c r="J888" s="399">
        <v>4</v>
      </c>
      <c r="K888" s="400">
        <v>48</v>
      </c>
      <c r="L888" s="400">
        <v>0</v>
      </c>
      <c r="M888" s="400">
        <v>0</v>
      </c>
      <c r="N888" s="400">
        <v>74</v>
      </c>
      <c r="O888" s="400" t="s">
        <v>141</v>
      </c>
      <c r="P888" s="400" t="s">
        <v>141</v>
      </c>
      <c r="Q888" s="400">
        <v>16</v>
      </c>
      <c r="R888" s="401">
        <v>0.21621621621621623</v>
      </c>
      <c r="S888" s="402" t="s">
        <v>141</v>
      </c>
      <c r="T888" s="401" t="s">
        <v>141</v>
      </c>
      <c r="U888" s="402">
        <v>17</v>
      </c>
      <c r="V888" s="403">
        <v>0.22972972972972974</v>
      </c>
      <c r="W888" s="402">
        <v>13</v>
      </c>
      <c r="X888" s="404">
        <v>-1036.6031746031731</v>
      </c>
      <c r="Y888" s="404">
        <v>4686.8253968253903</v>
      </c>
      <c r="Z888" s="404">
        <v>3650.2222222222199</v>
      </c>
      <c r="AA888" s="404">
        <v>0</v>
      </c>
      <c r="AB888" s="404" t="s">
        <v>141</v>
      </c>
      <c r="AC888" s="404" t="s">
        <v>141</v>
      </c>
      <c r="AD888" s="404" t="s">
        <v>141</v>
      </c>
    </row>
    <row r="889" spans="1:30" x14ac:dyDescent="0.35">
      <c r="A889" s="396">
        <v>38</v>
      </c>
      <c r="B889" s="396" t="s">
        <v>88</v>
      </c>
      <c r="C889" s="396">
        <v>17</v>
      </c>
      <c r="D889" s="396" t="s">
        <v>12</v>
      </c>
      <c r="E889" s="396" t="s">
        <v>2016</v>
      </c>
      <c r="F889" s="396" t="s">
        <v>2017</v>
      </c>
      <c r="G889" s="396" t="s">
        <v>88</v>
      </c>
      <c r="H889" s="396" t="s">
        <v>12</v>
      </c>
      <c r="I889" s="399">
        <v>0</v>
      </c>
      <c r="J889" s="399">
        <v>1</v>
      </c>
      <c r="K889" s="400">
        <v>28</v>
      </c>
      <c r="L889" s="400">
        <v>0</v>
      </c>
      <c r="M889" s="400">
        <v>0</v>
      </c>
      <c r="N889" s="400">
        <v>29</v>
      </c>
      <c r="O889" s="400" t="s">
        <v>141</v>
      </c>
      <c r="P889" s="400" t="s">
        <v>141</v>
      </c>
      <c r="Q889" s="400">
        <v>2</v>
      </c>
      <c r="R889" s="401">
        <v>6.8965517241379309E-2</v>
      </c>
      <c r="S889" s="402" t="s">
        <v>141</v>
      </c>
      <c r="T889" s="401" t="s">
        <v>141</v>
      </c>
      <c r="U889" s="402">
        <v>7</v>
      </c>
      <c r="V889" s="403">
        <v>0.2413793103448276</v>
      </c>
      <c r="W889" s="402">
        <v>5</v>
      </c>
      <c r="X889" s="404">
        <v>2896.5</v>
      </c>
      <c r="Y889" s="404">
        <v>3453.5</v>
      </c>
      <c r="Z889" s="404">
        <v>6350.5</v>
      </c>
      <c r="AA889" s="404">
        <v>0</v>
      </c>
      <c r="AB889" s="404" t="s">
        <v>141</v>
      </c>
      <c r="AC889" s="404" t="s">
        <v>141</v>
      </c>
      <c r="AD889" s="404" t="s">
        <v>141</v>
      </c>
    </row>
    <row r="890" spans="1:30" x14ac:dyDescent="0.35">
      <c r="A890" s="396">
        <v>38</v>
      </c>
      <c r="B890" s="396" t="s">
        <v>88</v>
      </c>
      <c r="C890" s="396">
        <v>18</v>
      </c>
      <c r="D890" s="396" t="s">
        <v>25</v>
      </c>
      <c r="E890" s="396" t="s">
        <v>2018</v>
      </c>
      <c r="F890" s="396" t="s">
        <v>2019</v>
      </c>
      <c r="G890" s="396" t="s">
        <v>88</v>
      </c>
      <c r="H890" s="396" t="s">
        <v>25</v>
      </c>
      <c r="I890" s="399">
        <v>0</v>
      </c>
      <c r="J890" s="399">
        <v>0</v>
      </c>
      <c r="K890" s="400">
        <v>0</v>
      </c>
      <c r="L890" s="400">
        <v>0</v>
      </c>
      <c r="M890" s="400">
        <v>0</v>
      </c>
      <c r="N890" s="400">
        <v>0</v>
      </c>
      <c r="O890" s="400" t="s">
        <v>141</v>
      </c>
      <c r="P890" s="400" t="s">
        <v>141</v>
      </c>
      <c r="Q890" s="400">
        <v>0</v>
      </c>
      <c r="R890" s="401">
        <v>0</v>
      </c>
      <c r="S890" s="402" t="s">
        <v>141</v>
      </c>
      <c r="T890" s="401" t="s">
        <v>141</v>
      </c>
      <c r="U890" s="402">
        <v>0</v>
      </c>
      <c r="V890" s="403">
        <v>0</v>
      </c>
      <c r="W890" s="402">
        <v>0</v>
      </c>
      <c r="X890" s="404">
        <v>0</v>
      </c>
      <c r="Y890" s="404">
        <v>0</v>
      </c>
      <c r="Z890" s="404">
        <v>0</v>
      </c>
      <c r="AA890" s="404">
        <v>0</v>
      </c>
      <c r="AB890" s="404" t="s">
        <v>141</v>
      </c>
      <c r="AC890" s="404" t="s">
        <v>141</v>
      </c>
      <c r="AD890" s="404" t="s">
        <v>141</v>
      </c>
    </row>
    <row r="891" spans="1:30" x14ac:dyDescent="0.35">
      <c r="A891" s="396">
        <v>38</v>
      </c>
      <c r="B891" s="396" t="s">
        <v>88</v>
      </c>
      <c r="C891" s="396">
        <v>19</v>
      </c>
      <c r="D891" s="396" t="s">
        <v>2020</v>
      </c>
      <c r="E891" s="396" t="s">
        <v>2021</v>
      </c>
      <c r="F891" s="396" t="s">
        <v>2022</v>
      </c>
      <c r="G891" s="396" t="s">
        <v>88</v>
      </c>
      <c r="H891" s="396" t="s">
        <v>2020</v>
      </c>
      <c r="I891" s="399">
        <v>0</v>
      </c>
      <c r="J891" s="399">
        <v>0</v>
      </c>
      <c r="K891" s="400">
        <v>1</v>
      </c>
      <c r="L891" s="400">
        <v>0</v>
      </c>
      <c r="M891" s="400">
        <v>0</v>
      </c>
      <c r="N891" s="400">
        <v>1</v>
      </c>
      <c r="O891" s="400" t="s">
        <v>141</v>
      </c>
      <c r="P891" s="400" t="s">
        <v>141</v>
      </c>
      <c r="Q891" s="400">
        <v>0</v>
      </c>
      <c r="R891" s="401">
        <v>0</v>
      </c>
      <c r="S891" s="402" t="s">
        <v>141</v>
      </c>
      <c r="T891" s="401" t="s">
        <v>141</v>
      </c>
      <c r="U891" s="402">
        <v>0</v>
      </c>
      <c r="V891" s="403">
        <v>0</v>
      </c>
      <c r="W891" s="402">
        <v>0</v>
      </c>
      <c r="X891" s="404">
        <v>0</v>
      </c>
      <c r="Y891" s="404">
        <v>0</v>
      </c>
      <c r="Z891" s="404">
        <v>0</v>
      </c>
      <c r="AA891" s="404">
        <v>0</v>
      </c>
      <c r="AB891" s="404" t="s">
        <v>141</v>
      </c>
      <c r="AC891" s="404" t="s">
        <v>141</v>
      </c>
      <c r="AD891" s="404" t="s">
        <v>141</v>
      </c>
    </row>
    <row r="892" spans="1:30" x14ac:dyDescent="0.35">
      <c r="A892" s="396">
        <v>38</v>
      </c>
      <c r="B892" s="396" t="s">
        <v>88</v>
      </c>
      <c r="C892" s="396">
        <v>20</v>
      </c>
      <c r="D892" s="396" t="s">
        <v>2023</v>
      </c>
      <c r="E892" s="396" t="s">
        <v>2024</v>
      </c>
      <c r="F892" s="396" t="s">
        <v>2025</v>
      </c>
      <c r="G892" s="396" t="s">
        <v>88</v>
      </c>
      <c r="H892" s="396" t="s">
        <v>2023</v>
      </c>
      <c r="I892" s="399">
        <v>0</v>
      </c>
      <c r="J892" s="399">
        <v>0</v>
      </c>
      <c r="K892" s="400">
        <v>0</v>
      </c>
      <c r="L892" s="400">
        <v>0</v>
      </c>
      <c r="M892" s="400">
        <v>0</v>
      </c>
      <c r="N892" s="400">
        <v>0</v>
      </c>
      <c r="O892" s="400" t="s">
        <v>141</v>
      </c>
      <c r="P892" s="400" t="s">
        <v>141</v>
      </c>
      <c r="Q892" s="400">
        <v>0</v>
      </c>
      <c r="R892" s="401">
        <v>0</v>
      </c>
      <c r="S892" s="402" t="s">
        <v>141</v>
      </c>
      <c r="T892" s="401" t="s">
        <v>141</v>
      </c>
      <c r="U892" s="402">
        <v>0</v>
      </c>
      <c r="V892" s="403">
        <v>0</v>
      </c>
      <c r="W892" s="402">
        <v>0</v>
      </c>
      <c r="X892" s="404">
        <v>0</v>
      </c>
      <c r="Y892" s="404">
        <v>0</v>
      </c>
      <c r="Z892" s="404">
        <v>0</v>
      </c>
      <c r="AA892" s="404">
        <v>0</v>
      </c>
      <c r="AB892" s="404" t="s">
        <v>141</v>
      </c>
      <c r="AC892" s="404" t="s">
        <v>141</v>
      </c>
      <c r="AD892" s="404" t="s">
        <v>141</v>
      </c>
    </row>
    <row r="893" spans="1:30" x14ac:dyDescent="0.35">
      <c r="A893" s="396">
        <v>38</v>
      </c>
      <c r="B893" s="396" t="s">
        <v>88</v>
      </c>
      <c r="C893" s="396">
        <v>21</v>
      </c>
      <c r="D893" s="396" t="s">
        <v>2026</v>
      </c>
      <c r="E893" s="396" t="s">
        <v>2027</v>
      </c>
      <c r="F893" s="396" t="s">
        <v>2028</v>
      </c>
      <c r="G893" s="396" t="s">
        <v>88</v>
      </c>
      <c r="H893" s="396" t="s">
        <v>2026</v>
      </c>
      <c r="I893" s="399">
        <v>0</v>
      </c>
      <c r="J893" s="399">
        <v>0</v>
      </c>
      <c r="K893" s="400">
        <v>0</v>
      </c>
      <c r="L893" s="400">
        <v>0</v>
      </c>
      <c r="M893" s="400">
        <v>0</v>
      </c>
      <c r="N893" s="400">
        <v>0</v>
      </c>
      <c r="O893" s="400" t="s">
        <v>141</v>
      </c>
      <c r="P893" s="400" t="s">
        <v>141</v>
      </c>
      <c r="Q893" s="400">
        <v>0</v>
      </c>
      <c r="R893" s="401">
        <v>0</v>
      </c>
      <c r="S893" s="402" t="s">
        <v>141</v>
      </c>
      <c r="T893" s="401" t="s">
        <v>141</v>
      </c>
      <c r="U893" s="402">
        <v>0</v>
      </c>
      <c r="V893" s="403">
        <v>0</v>
      </c>
      <c r="W893" s="402">
        <v>0</v>
      </c>
      <c r="X893" s="404">
        <v>0</v>
      </c>
      <c r="Y893" s="404">
        <v>0</v>
      </c>
      <c r="Z893" s="404">
        <v>0</v>
      </c>
      <c r="AA893" s="404">
        <v>0</v>
      </c>
      <c r="AB893" s="404" t="s">
        <v>141</v>
      </c>
      <c r="AC893" s="404" t="s">
        <v>141</v>
      </c>
      <c r="AD893" s="404" t="s">
        <v>141</v>
      </c>
    </row>
    <row r="894" spans="1:30" x14ac:dyDescent="0.35">
      <c r="A894" s="396">
        <v>38</v>
      </c>
      <c r="B894" s="396" t="s">
        <v>88</v>
      </c>
      <c r="C894" s="396">
        <v>22</v>
      </c>
      <c r="D894" s="396" t="s">
        <v>2029</v>
      </c>
      <c r="E894" s="396" t="s">
        <v>2030</v>
      </c>
      <c r="F894" s="396" t="s">
        <v>2031</v>
      </c>
      <c r="G894" s="396" t="s">
        <v>88</v>
      </c>
      <c r="H894" s="396" t="s">
        <v>2029</v>
      </c>
      <c r="I894" s="399">
        <v>0</v>
      </c>
      <c r="J894" s="399">
        <v>0</v>
      </c>
      <c r="K894" s="400">
        <v>1</v>
      </c>
      <c r="L894" s="400">
        <v>0</v>
      </c>
      <c r="M894" s="400">
        <v>0</v>
      </c>
      <c r="N894" s="400">
        <v>1</v>
      </c>
      <c r="O894" s="400" t="s">
        <v>141</v>
      </c>
      <c r="P894" s="400" t="s">
        <v>141</v>
      </c>
      <c r="Q894" s="400">
        <v>0</v>
      </c>
      <c r="R894" s="401">
        <v>0</v>
      </c>
      <c r="S894" s="402" t="s">
        <v>141</v>
      </c>
      <c r="T894" s="401" t="s">
        <v>141</v>
      </c>
      <c r="U894" s="402">
        <v>0</v>
      </c>
      <c r="V894" s="403">
        <v>0</v>
      </c>
      <c r="W894" s="402">
        <v>0</v>
      </c>
      <c r="X894" s="404">
        <v>0</v>
      </c>
      <c r="Y894" s="404">
        <v>0</v>
      </c>
      <c r="Z894" s="404">
        <v>0</v>
      </c>
      <c r="AA894" s="404">
        <v>0</v>
      </c>
      <c r="AB894" s="404" t="s">
        <v>141</v>
      </c>
      <c r="AC894" s="404" t="s">
        <v>141</v>
      </c>
      <c r="AD894" s="404" t="s">
        <v>141</v>
      </c>
    </row>
    <row r="895" spans="1:30" x14ac:dyDescent="0.35">
      <c r="A895" s="396">
        <v>38</v>
      </c>
      <c r="B895" s="396" t="s">
        <v>88</v>
      </c>
      <c r="C895" s="396">
        <v>23</v>
      </c>
      <c r="D895" s="396" t="s">
        <v>2032</v>
      </c>
      <c r="E895" s="396" t="s">
        <v>2033</v>
      </c>
      <c r="F895" s="396" t="s">
        <v>2034</v>
      </c>
      <c r="G895" s="396" t="s">
        <v>88</v>
      </c>
      <c r="H895" s="396" t="s">
        <v>2032</v>
      </c>
      <c r="I895" s="399">
        <v>0</v>
      </c>
      <c r="J895" s="399">
        <v>0</v>
      </c>
      <c r="K895" s="400">
        <v>1</v>
      </c>
      <c r="L895" s="400">
        <v>0</v>
      </c>
      <c r="M895" s="400">
        <v>0</v>
      </c>
      <c r="N895" s="400">
        <v>1</v>
      </c>
      <c r="O895" s="400" t="s">
        <v>141</v>
      </c>
      <c r="P895" s="400" t="s">
        <v>141</v>
      </c>
      <c r="Q895" s="400">
        <v>0</v>
      </c>
      <c r="R895" s="401">
        <v>0</v>
      </c>
      <c r="S895" s="402" t="s">
        <v>141</v>
      </c>
      <c r="T895" s="401" t="s">
        <v>141</v>
      </c>
      <c r="U895" s="402">
        <v>0</v>
      </c>
      <c r="V895" s="403">
        <v>0</v>
      </c>
      <c r="W895" s="402">
        <v>0</v>
      </c>
      <c r="X895" s="404">
        <v>0</v>
      </c>
      <c r="Y895" s="404">
        <v>0</v>
      </c>
      <c r="Z895" s="404">
        <v>0</v>
      </c>
      <c r="AA895" s="404">
        <v>0</v>
      </c>
      <c r="AB895" s="404" t="s">
        <v>141</v>
      </c>
      <c r="AC895" s="404" t="s">
        <v>141</v>
      </c>
      <c r="AD895" s="404" t="s">
        <v>141</v>
      </c>
    </row>
    <row r="896" spans="1:30" x14ac:dyDescent="0.35">
      <c r="A896" s="396">
        <v>38</v>
      </c>
      <c r="B896" s="396" t="s">
        <v>88</v>
      </c>
      <c r="C896" s="396">
        <v>24</v>
      </c>
      <c r="D896" s="396" t="s">
        <v>532</v>
      </c>
      <c r="E896" s="396" t="s">
        <v>2035</v>
      </c>
      <c r="F896" s="396" t="s">
        <v>2036</v>
      </c>
      <c r="G896" s="396" t="s">
        <v>88</v>
      </c>
      <c r="H896" s="396" t="s">
        <v>532</v>
      </c>
      <c r="I896" s="399">
        <v>28</v>
      </c>
      <c r="J896" s="399">
        <v>4</v>
      </c>
      <c r="K896" s="400">
        <v>0</v>
      </c>
      <c r="L896" s="400">
        <v>0</v>
      </c>
      <c r="M896" s="400">
        <v>0</v>
      </c>
      <c r="N896" s="400">
        <v>32</v>
      </c>
      <c r="O896" s="400" t="s">
        <v>141</v>
      </c>
      <c r="P896" s="400" t="s">
        <v>141</v>
      </c>
      <c r="Q896" s="400">
        <v>29</v>
      </c>
      <c r="R896" s="401">
        <v>0.90625</v>
      </c>
      <c r="S896" s="402" t="s">
        <v>141</v>
      </c>
      <c r="T896" s="401" t="s">
        <v>141</v>
      </c>
      <c r="U896" s="402">
        <v>1</v>
      </c>
      <c r="V896" s="403">
        <v>3.125E-2</v>
      </c>
      <c r="W896" s="402">
        <v>0</v>
      </c>
      <c r="X896" s="404">
        <v>-17587.03571428571</v>
      </c>
      <c r="Y896" s="404">
        <v>2818.5357142857101</v>
      </c>
      <c r="Z896" s="404">
        <v>-14768.464285714279</v>
      </c>
      <c r="AA896" s="404">
        <v>0</v>
      </c>
      <c r="AB896" s="404" t="s">
        <v>141</v>
      </c>
      <c r="AC896" s="404" t="s">
        <v>141</v>
      </c>
      <c r="AD896" s="404" t="s">
        <v>141</v>
      </c>
    </row>
    <row r="897" spans="1:30" x14ac:dyDescent="0.35">
      <c r="A897" s="396">
        <v>38</v>
      </c>
      <c r="B897" s="396" t="s">
        <v>88</v>
      </c>
      <c r="C897" s="396">
        <v>25</v>
      </c>
      <c r="D897" s="396" t="s">
        <v>580</v>
      </c>
      <c r="E897" s="396" t="s">
        <v>2037</v>
      </c>
      <c r="F897" s="396" t="s">
        <v>2038</v>
      </c>
      <c r="G897" s="396" t="s">
        <v>88</v>
      </c>
      <c r="H897" s="396" t="s">
        <v>580</v>
      </c>
      <c r="I897" s="399">
        <v>131</v>
      </c>
      <c r="J897" s="399">
        <v>0</v>
      </c>
      <c r="K897" s="400">
        <v>0</v>
      </c>
      <c r="L897" s="400">
        <v>0</v>
      </c>
      <c r="M897" s="400">
        <v>0</v>
      </c>
      <c r="N897" s="400">
        <v>131</v>
      </c>
      <c r="O897" s="400" t="s">
        <v>141</v>
      </c>
      <c r="P897" s="400" t="s">
        <v>141</v>
      </c>
      <c r="Q897" s="400">
        <v>43</v>
      </c>
      <c r="R897" s="401">
        <v>0.3282442748091603</v>
      </c>
      <c r="S897" s="402" t="s">
        <v>141</v>
      </c>
      <c r="T897" s="401" t="s">
        <v>141</v>
      </c>
      <c r="U897" s="402">
        <v>32</v>
      </c>
      <c r="V897" s="403">
        <v>0.24427480916030533</v>
      </c>
      <c r="W897" s="402">
        <v>27</v>
      </c>
      <c r="X897" s="404">
        <v>-2605.58139534883</v>
      </c>
      <c r="Y897" s="404">
        <v>2301.3023255813901</v>
      </c>
      <c r="Z897" s="404">
        <v>-304.20930232558101</v>
      </c>
      <c r="AA897" s="404">
        <v>0</v>
      </c>
      <c r="AB897" s="404" t="s">
        <v>141</v>
      </c>
      <c r="AC897" s="404" t="s">
        <v>141</v>
      </c>
      <c r="AD897" s="404" t="s">
        <v>141</v>
      </c>
    </row>
    <row r="898" spans="1:30" x14ac:dyDescent="0.35">
      <c r="A898" s="396">
        <v>39</v>
      </c>
      <c r="B898" s="396" t="s">
        <v>100</v>
      </c>
      <c r="C898" s="396">
        <v>1</v>
      </c>
      <c r="D898" s="396" t="s">
        <v>138</v>
      </c>
      <c r="E898" s="396" t="s">
        <v>2039</v>
      </c>
      <c r="F898" s="396" t="s">
        <v>2040</v>
      </c>
      <c r="G898" s="396" t="s">
        <v>100</v>
      </c>
      <c r="H898" s="396" t="s">
        <v>138</v>
      </c>
      <c r="I898" s="399">
        <v>0</v>
      </c>
      <c r="J898" s="399">
        <v>0</v>
      </c>
      <c r="K898" s="400">
        <v>0</v>
      </c>
      <c r="L898" s="400">
        <v>691</v>
      </c>
      <c r="M898" s="400">
        <v>0</v>
      </c>
      <c r="N898" s="400">
        <v>691</v>
      </c>
      <c r="O898" s="400" t="s">
        <v>141</v>
      </c>
      <c r="P898" s="400" t="s">
        <v>141</v>
      </c>
      <c r="Q898" s="400">
        <v>47</v>
      </c>
      <c r="R898" s="401">
        <v>6.8017366136034735E-2</v>
      </c>
      <c r="S898" s="402" t="s">
        <v>141</v>
      </c>
      <c r="T898" s="401" t="s">
        <v>141</v>
      </c>
      <c r="U898" s="402">
        <v>50</v>
      </c>
      <c r="V898" s="403">
        <v>7.2358900144717797E-2</v>
      </c>
      <c r="W898" s="402">
        <v>32</v>
      </c>
      <c r="X898" s="404">
        <v>-29.297872340425499</v>
      </c>
      <c r="Y898" s="404">
        <v>2054.5319148936101</v>
      </c>
      <c r="Z898" s="404">
        <v>2025.27659574468</v>
      </c>
      <c r="AA898" s="404">
        <v>245</v>
      </c>
      <c r="AB898" s="404" t="s">
        <v>141</v>
      </c>
      <c r="AC898" s="404" t="s">
        <v>141</v>
      </c>
      <c r="AD898" s="404" t="s">
        <v>141</v>
      </c>
    </row>
    <row r="899" spans="1:30" x14ac:dyDescent="0.35">
      <c r="A899" s="396">
        <v>39</v>
      </c>
      <c r="B899" s="396" t="s">
        <v>100</v>
      </c>
      <c r="C899" s="396">
        <v>2</v>
      </c>
      <c r="D899" s="396" t="s">
        <v>168</v>
      </c>
      <c r="E899" s="396" t="s">
        <v>2041</v>
      </c>
      <c r="F899" s="396" t="s">
        <v>2042</v>
      </c>
      <c r="G899" s="396" t="s">
        <v>100</v>
      </c>
      <c r="H899" s="396" t="s">
        <v>168</v>
      </c>
      <c r="I899" s="399">
        <v>3</v>
      </c>
      <c r="J899" s="399">
        <v>15</v>
      </c>
      <c r="K899" s="400">
        <v>54</v>
      </c>
      <c r="L899" s="400">
        <v>22</v>
      </c>
      <c r="M899" s="400">
        <v>0</v>
      </c>
      <c r="N899" s="400">
        <v>94</v>
      </c>
      <c r="O899" s="400" t="s">
        <v>141</v>
      </c>
      <c r="P899" s="400" t="s">
        <v>141</v>
      </c>
      <c r="Q899" s="400">
        <v>10</v>
      </c>
      <c r="R899" s="401">
        <v>0.10638297872340426</v>
      </c>
      <c r="S899" s="402" t="s">
        <v>141</v>
      </c>
      <c r="T899" s="401" t="s">
        <v>141</v>
      </c>
      <c r="U899" s="402">
        <v>21</v>
      </c>
      <c r="V899" s="403">
        <v>0.22340425531914893</v>
      </c>
      <c r="W899" s="402">
        <v>14</v>
      </c>
      <c r="X899" s="404">
        <v>-9737.5714285714294</v>
      </c>
      <c r="Y899" s="404">
        <v>6377.4285714285706</v>
      </c>
      <c r="Z899" s="404">
        <v>-3360.7857142857201</v>
      </c>
      <c r="AA899" s="404">
        <v>2850</v>
      </c>
      <c r="AB899" s="404" t="s">
        <v>141</v>
      </c>
      <c r="AC899" s="404" t="s">
        <v>141</v>
      </c>
      <c r="AD899" s="404" t="s">
        <v>141</v>
      </c>
    </row>
    <row r="900" spans="1:30" x14ac:dyDescent="0.35">
      <c r="A900" s="396">
        <v>39</v>
      </c>
      <c r="B900" s="396" t="s">
        <v>100</v>
      </c>
      <c r="C900" s="396">
        <v>3</v>
      </c>
      <c r="D900" s="396" t="s">
        <v>11</v>
      </c>
      <c r="E900" s="396" t="s">
        <v>2043</v>
      </c>
      <c r="F900" s="396" t="s">
        <v>2044</v>
      </c>
      <c r="G900" s="396" t="s">
        <v>100</v>
      </c>
      <c r="H900" s="396" t="s">
        <v>11</v>
      </c>
      <c r="I900" s="399">
        <v>0</v>
      </c>
      <c r="J900" s="399">
        <v>0</v>
      </c>
      <c r="K900" s="400">
        <v>0</v>
      </c>
      <c r="L900" s="400">
        <v>13</v>
      </c>
      <c r="M900" s="400">
        <v>0</v>
      </c>
      <c r="N900" s="400">
        <v>13</v>
      </c>
      <c r="O900" s="400" t="s">
        <v>141</v>
      </c>
      <c r="P900" s="400" t="s">
        <v>141</v>
      </c>
      <c r="Q900" s="400">
        <v>0</v>
      </c>
      <c r="R900" s="401">
        <v>0</v>
      </c>
      <c r="S900" s="402" t="s">
        <v>141</v>
      </c>
      <c r="T900" s="401" t="s">
        <v>141</v>
      </c>
      <c r="U900" s="402">
        <v>0</v>
      </c>
      <c r="V900" s="403">
        <v>0</v>
      </c>
      <c r="W900" s="402">
        <v>0</v>
      </c>
      <c r="X900" s="404">
        <v>0</v>
      </c>
      <c r="Y900" s="404">
        <v>0</v>
      </c>
      <c r="Z900" s="404">
        <v>0</v>
      </c>
      <c r="AA900" s="404">
        <v>799</v>
      </c>
      <c r="AB900" s="404" t="s">
        <v>141</v>
      </c>
      <c r="AC900" s="404" t="s">
        <v>141</v>
      </c>
      <c r="AD900" s="404" t="s">
        <v>141</v>
      </c>
    </row>
    <row r="901" spans="1:30" x14ac:dyDescent="0.35">
      <c r="A901" s="396">
        <v>39</v>
      </c>
      <c r="B901" s="396" t="s">
        <v>100</v>
      </c>
      <c r="C901" s="396">
        <v>4</v>
      </c>
      <c r="D901" s="396" t="s">
        <v>144</v>
      </c>
      <c r="E901" s="396" t="s">
        <v>2045</v>
      </c>
      <c r="F901" s="396" t="s">
        <v>2046</v>
      </c>
      <c r="G901" s="396" t="s">
        <v>100</v>
      </c>
      <c r="H901" s="396" t="s">
        <v>144</v>
      </c>
      <c r="I901" s="399">
        <v>21</v>
      </c>
      <c r="J901" s="399">
        <v>18</v>
      </c>
      <c r="K901" s="400">
        <v>0</v>
      </c>
      <c r="L901" s="400">
        <v>9</v>
      </c>
      <c r="M901" s="400">
        <v>0</v>
      </c>
      <c r="N901" s="400">
        <v>48</v>
      </c>
      <c r="O901" s="400" t="s">
        <v>141</v>
      </c>
      <c r="P901" s="400" t="s">
        <v>141</v>
      </c>
      <c r="Q901" s="400">
        <v>19</v>
      </c>
      <c r="R901" s="401">
        <v>0.39583333333333331</v>
      </c>
      <c r="S901" s="402" t="s">
        <v>141</v>
      </c>
      <c r="T901" s="401" t="s">
        <v>141</v>
      </c>
      <c r="U901" s="402">
        <v>11</v>
      </c>
      <c r="V901" s="403">
        <v>0.22916666666666666</v>
      </c>
      <c r="W901" s="402">
        <v>8</v>
      </c>
      <c r="X901" s="404">
        <v>-2716.61428571428</v>
      </c>
      <c r="Y901" s="404">
        <v>9326.5571428571402</v>
      </c>
      <c r="Z901" s="404">
        <v>6610.4428571428507</v>
      </c>
      <c r="AA901" s="404">
        <v>0</v>
      </c>
      <c r="AB901" s="404" t="s">
        <v>141</v>
      </c>
      <c r="AC901" s="404" t="s">
        <v>141</v>
      </c>
      <c r="AD901" s="404" t="s">
        <v>141</v>
      </c>
    </row>
    <row r="902" spans="1:30" x14ac:dyDescent="0.35">
      <c r="A902" s="396">
        <v>39</v>
      </c>
      <c r="B902" s="396" t="s">
        <v>100</v>
      </c>
      <c r="C902" s="396">
        <v>5</v>
      </c>
      <c r="D902" s="396" t="s">
        <v>147</v>
      </c>
      <c r="E902" s="396" t="s">
        <v>2047</v>
      </c>
      <c r="F902" s="396" t="s">
        <v>2048</v>
      </c>
      <c r="G902" s="396" t="s">
        <v>100</v>
      </c>
      <c r="H902" s="396" t="s">
        <v>147</v>
      </c>
      <c r="I902" s="399">
        <v>0</v>
      </c>
      <c r="J902" s="399">
        <v>0</v>
      </c>
      <c r="K902" s="400">
        <v>0</v>
      </c>
      <c r="L902" s="400">
        <v>9</v>
      </c>
      <c r="M902" s="400">
        <v>0</v>
      </c>
      <c r="N902" s="400">
        <v>9</v>
      </c>
      <c r="O902" s="400" t="s">
        <v>141</v>
      </c>
      <c r="P902" s="400" t="s">
        <v>141</v>
      </c>
      <c r="Q902" s="400">
        <v>0</v>
      </c>
      <c r="R902" s="401">
        <v>0</v>
      </c>
      <c r="S902" s="402" t="s">
        <v>141</v>
      </c>
      <c r="T902" s="401" t="s">
        <v>141</v>
      </c>
      <c r="U902" s="402">
        <v>0</v>
      </c>
      <c r="V902" s="403">
        <v>0</v>
      </c>
      <c r="W902" s="402">
        <v>0</v>
      </c>
      <c r="X902" s="404">
        <v>0</v>
      </c>
      <c r="Y902" s="404">
        <v>0</v>
      </c>
      <c r="Z902" s="404">
        <v>0</v>
      </c>
      <c r="AA902" s="404">
        <v>3685</v>
      </c>
      <c r="AB902" s="404" t="s">
        <v>141</v>
      </c>
      <c r="AC902" s="404" t="s">
        <v>141</v>
      </c>
      <c r="AD902" s="404" t="s">
        <v>141</v>
      </c>
    </row>
    <row r="903" spans="1:30" x14ac:dyDescent="0.35">
      <c r="A903" s="396">
        <v>39</v>
      </c>
      <c r="B903" s="396" t="s">
        <v>100</v>
      </c>
      <c r="C903" s="396">
        <v>6</v>
      </c>
      <c r="D903" s="396" t="s">
        <v>153</v>
      </c>
      <c r="E903" s="396" t="s">
        <v>2049</v>
      </c>
      <c r="F903" s="396" t="s">
        <v>2050</v>
      </c>
      <c r="G903" s="396" t="s">
        <v>100</v>
      </c>
      <c r="H903" s="396" t="s">
        <v>153</v>
      </c>
      <c r="I903" s="399">
        <v>22</v>
      </c>
      <c r="J903" s="399">
        <v>58</v>
      </c>
      <c r="K903" s="400">
        <v>72</v>
      </c>
      <c r="L903" s="400">
        <v>6</v>
      </c>
      <c r="M903" s="400">
        <v>0</v>
      </c>
      <c r="N903" s="400">
        <v>158</v>
      </c>
      <c r="O903" s="400" t="s">
        <v>141</v>
      </c>
      <c r="P903" s="400" t="s">
        <v>141</v>
      </c>
      <c r="Q903" s="400">
        <v>29</v>
      </c>
      <c r="R903" s="401">
        <v>0.18354430379746836</v>
      </c>
      <c r="S903" s="402" t="s">
        <v>141</v>
      </c>
      <c r="T903" s="401" t="s">
        <v>141</v>
      </c>
      <c r="U903" s="402">
        <v>55</v>
      </c>
      <c r="V903" s="403">
        <v>0.34810126582278483</v>
      </c>
      <c r="W903" s="402">
        <v>39</v>
      </c>
      <c r="X903" s="404">
        <v>-7758.9833333333299</v>
      </c>
      <c r="Y903" s="404">
        <v>11332.08888888888</v>
      </c>
      <c r="Z903" s="404">
        <v>3573.2611111111119</v>
      </c>
      <c r="AA903" s="404">
        <v>10</v>
      </c>
      <c r="AB903" s="404" t="s">
        <v>141</v>
      </c>
      <c r="AC903" s="404" t="s">
        <v>141</v>
      </c>
      <c r="AD903" s="404" t="s">
        <v>141</v>
      </c>
    </row>
    <row r="904" spans="1:30" x14ac:dyDescent="0.35">
      <c r="A904" s="396">
        <v>39</v>
      </c>
      <c r="B904" s="396" t="s">
        <v>100</v>
      </c>
      <c r="C904" s="396">
        <v>7</v>
      </c>
      <c r="D904" s="396" t="s">
        <v>328</v>
      </c>
      <c r="E904" s="396" t="s">
        <v>2051</v>
      </c>
      <c r="F904" s="396" t="s">
        <v>2052</v>
      </c>
      <c r="G904" s="396" t="s">
        <v>100</v>
      </c>
      <c r="H904" s="396" t="s">
        <v>328</v>
      </c>
      <c r="I904" s="399">
        <v>0</v>
      </c>
      <c r="J904" s="399">
        <v>0</v>
      </c>
      <c r="K904" s="400">
        <v>0</v>
      </c>
      <c r="L904" s="400">
        <v>1</v>
      </c>
      <c r="M904" s="400">
        <v>0</v>
      </c>
      <c r="N904" s="400">
        <v>1</v>
      </c>
      <c r="O904" s="400" t="s">
        <v>141</v>
      </c>
      <c r="P904" s="400" t="s">
        <v>141</v>
      </c>
      <c r="Q904" s="400">
        <v>0</v>
      </c>
      <c r="R904" s="401">
        <v>0</v>
      </c>
      <c r="S904" s="402" t="s">
        <v>141</v>
      </c>
      <c r="T904" s="401" t="s">
        <v>141</v>
      </c>
      <c r="U904" s="402">
        <v>0</v>
      </c>
      <c r="V904" s="403">
        <v>0</v>
      </c>
      <c r="W904" s="402">
        <v>0</v>
      </c>
      <c r="X904" s="404">
        <v>0</v>
      </c>
      <c r="Y904" s="404">
        <v>0</v>
      </c>
      <c r="Z904" s="404">
        <v>0</v>
      </c>
      <c r="AA904" s="404">
        <v>999</v>
      </c>
      <c r="AB904" s="404" t="s">
        <v>141</v>
      </c>
      <c r="AC904" s="404" t="s">
        <v>141</v>
      </c>
      <c r="AD904" s="404" t="s">
        <v>141</v>
      </c>
    </row>
    <row r="905" spans="1:30" x14ac:dyDescent="0.35">
      <c r="A905" s="396">
        <v>39</v>
      </c>
      <c r="B905" s="396" t="s">
        <v>100</v>
      </c>
      <c r="C905" s="396">
        <v>8</v>
      </c>
      <c r="D905" s="396" t="s">
        <v>233</v>
      </c>
      <c r="E905" s="396" t="s">
        <v>2053</v>
      </c>
      <c r="F905" s="396" t="s">
        <v>2054</v>
      </c>
      <c r="G905" s="396" t="s">
        <v>100</v>
      </c>
      <c r="H905" s="396" t="s">
        <v>233</v>
      </c>
      <c r="I905" s="399">
        <v>0</v>
      </c>
      <c r="J905" s="399">
        <v>0</v>
      </c>
      <c r="K905" s="400">
        <v>0</v>
      </c>
      <c r="L905" s="400">
        <v>2</v>
      </c>
      <c r="M905" s="400">
        <v>0</v>
      </c>
      <c r="N905" s="400">
        <v>2</v>
      </c>
      <c r="O905" s="400" t="s">
        <v>141</v>
      </c>
      <c r="P905" s="400" t="s">
        <v>141</v>
      </c>
      <c r="Q905" s="400">
        <v>0</v>
      </c>
      <c r="R905" s="401">
        <v>0</v>
      </c>
      <c r="S905" s="402" t="s">
        <v>141</v>
      </c>
      <c r="T905" s="401" t="s">
        <v>141</v>
      </c>
      <c r="U905" s="402">
        <v>0</v>
      </c>
      <c r="V905" s="403">
        <v>0</v>
      </c>
      <c r="W905" s="402">
        <v>0</v>
      </c>
      <c r="X905" s="404">
        <v>0</v>
      </c>
      <c r="Y905" s="404">
        <v>0</v>
      </c>
      <c r="Z905" s="404">
        <v>0</v>
      </c>
      <c r="AA905" s="404">
        <v>0</v>
      </c>
      <c r="AB905" s="404" t="s">
        <v>141</v>
      </c>
      <c r="AC905" s="404" t="s">
        <v>141</v>
      </c>
      <c r="AD905" s="404" t="s">
        <v>141</v>
      </c>
    </row>
    <row r="906" spans="1:30" x14ac:dyDescent="0.35">
      <c r="A906" s="396">
        <v>39</v>
      </c>
      <c r="B906" s="396" t="s">
        <v>100</v>
      </c>
      <c r="C906" s="396">
        <v>9</v>
      </c>
      <c r="D906" s="396" t="s">
        <v>427</v>
      </c>
      <c r="E906" s="396" t="s">
        <v>2055</v>
      </c>
      <c r="F906" s="396" t="s">
        <v>2056</v>
      </c>
      <c r="G906" s="396" t="s">
        <v>100</v>
      </c>
      <c r="H906" s="396" t="s">
        <v>427</v>
      </c>
      <c r="I906" s="399">
        <v>0</v>
      </c>
      <c r="J906" s="399">
        <v>0</v>
      </c>
      <c r="K906" s="400">
        <v>37</v>
      </c>
      <c r="L906" s="400">
        <v>3</v>
      </c>
      <c r="M906" s="400">
        <v>0</v>
      </c>
      <c r="N906" s="400">
        <v>40</v>
      </c>
      <c r="O906" s="400" t="s">
        <v>141</v>
      </c>
      <c r="P906" s="400" t="s">
        <v>141</v>
      </c>
      <c r="Q906" s="400">
        <v>4</v>
      </c>
      <c r="R906" s="401">
        <v>0.1</v>
      </c>
      <c r="S906" s="402" t="s">
        <v>141</v>
      </c>
      <c r="T906" s="401" t="s">
        <v>141</v>
      </c>
      <c r="U906" s="402">
        <v>7</v>
      </c>
      <c r="V906" s="403">
        <v>0.17499999999999999</v>
      </c>
      <c r="W906" s="402">
        <v>6</v>
      </c>
      <c r="X906" s="404">
        <v>3843.5</v>
      </c>
      <c r="Y906" s="404">
        <v>5891.25</v>
      </c>
      <c r="Z906" s="404">
        <v>9734.75</v>
      </c>
      <c r="AA906" s="404">
        <v>750</v>
      </c>
      <c r="AB906" s="404" t="s">
        <v>141</v>
      </c>
      <c r="AC906" s="404" t="s">
        <v>141</v>
      </c>
      <c r="AD906" s="404" t="s">
        <v>141</v>
      </c>
    </row>
    <row r="907" spans="1:30" x14ac:dyDescent="0.35">
      <c r="A907" s="396">
        <v>39</v>
      </c>
      <c r="B907" s="396" t="s">
        <v>100</v>
      </c>
      <c r="C907" s="396">
        <v>10</v>
      </c>
      <c r="D907" s="396" t="s">
        <v>10</v>
      </c>
      <c r="E907" s="396" t="s">
        <v>2057</v>
      </c>
      <c r="F907" s="396" t="s">
        <v>2058</v>
      </c>
      <c r="G907" s="396" t="s">
        <v>100</v>
      </c>
      <c r="H907" s="396" t="s">
        <v>10</v>
      </c>
      <c r="I907" s="399">
        <v>0</v>
      </c>
      <c r="J907" s="399">
        <v>6</v>
      </c>
      <c r="K907" s="400">
        <v>24</v>
      </c>
      <c r="L907" s="400">
        <v>2</v>
      </c>
      <c r="M907" s="400">
        <v>0</v>
      </c>
      <c r="N907" s="400">
        <v>32</v>
      </c>
      <c r="O907" s="400" t="s">
        <v>141</v>
      </c>
      <c r="P907" s="400" t="s">
        <v>141</v>
      </c>
      <c r="Q907" s="400">
        <v>5</v>
      </c>
      <c r="R907" s="401">
        <v>0.15625</v>
      </c>
      <c r="S907" s="402" t="s">
        <v>141</v>
      </c>
      <c r="T907" s="401" t="s">
        <v>141</v>
      </c>
      <c r="U907" s="402">
        <v>9</v>
      </c>
      <c r="V907" s="403">
        <v>0.28125</v>
      </c>
      <c r="W907" s="402">
        <v>6</v>
      </c>
      <c r="X907" s="404">
        <v>1581.6666666666599</v>
      </c>
      <c r="Y907" s="404">
        <v>952.5</v>
      </c>
      <c r="Z907" s="404">
        <v>2533.6666666666597</v>
      </c>
      <c r="AA907" s="404">
        <v>0</v>
      </c>
      <c r="AB907" s="404" t="s">
        <v>141</v>
      </c>
      <c r="AC907" s="404" t="s">
        <v>141</v>
      </c>
      <c r="AD907" s="404" t="s">
        <v>141</v>
      </c>
    </row>
    <row r="908" spans="1:30" x14ac:dyDescent="0.35">
      <c r="A908" s="396">
        <v>39</v>
      </c>
      <c r="B908" s="396" t="s">
        <v>100</v>
      </c>
      <c r="C908" s="396">
        <v>11</v>
      </c>
      <c r="D908" s="396" t="s">
        <v>244</v>
      </c>
      <c r="E908" s="396" t="s">
        <v>2059</v>
      </c>
      <c r="F908" s="396" t="s">
        <v>2060</v>
      </c>
      <c r="G908" s="396" t="s">
        <v>100</v>
      </c>
      <c r="H908" s="396" t="s">
        <v>244</v>
      </c>
      <c r="I908" s="399">
        <v>0</v>
      </c>
      <c r="J908" s="399">
        <v>0</v>
      </c>
      <c r="K908" s="400">
        <v>53</v>
      </c>
      <c r="L908" s="400">
        <v>1</v>
      </c>
      <c r="M908" s="400">
        <v>0</v>
      </c>
      <c r="N908" s="400">
        <v>54</v>
      </c>
      <c r="O908" s="400" t="s">
        <v>141</v>
      </c>
      <c r="P908" s="400" t="s">
        <v>141</v>
      </c>
      <c r="Q908" s="400">
        <v>1</v>
      </c>
      <c r="R908" s="401">
        <v>1.8518518518518517E-2</v>
      </c>
      <c r="S908" s="402" t="s">
        <v>141</v>
      </c>
      <c r="T908" s="401" t="s">
        <v>141</v>
      </c>
      <c r="U908" s="402">
        <v>3</v>
      </c>
      <c r="V908" s="403">
        <v>5.5555555555555552E-2</v>
      </c>
      <c r="W908" s="402">
        <v>1</v>
      </c>
      <c r="X908" s="404">
        <v>920</v>
      </c>
      <c r="Y908" s="404">
        <v>877</v>
      </c>
      <c r="Z908" s="404">
        <v>1798</v>
      </c>
      <c r="AA908" s="404">
        <v>2000</v>
      </c>
      <c r="AB908" s="404" t="s">
        <v>141</v>
      </c>
      <c r="AC908" s="404" t="s">
        <v>141</v>
      </c>
      <c r="AD908" s="404" t="s">
        <v>141</v>
      </c>
    </row>
    <row r="909" spans="1:30" x14ac:dyDescent="0.35">
      <c r="A909" s="396">
        <v>39</v>
      </c>
      <c r="B909" s="396" t="s">
        <v>100</v>
      </c>
      <c r="C909" s="396">
        <v>12</v>
      </c>
      <c r="D909" s="396" t="s">
        <v>2061</v>
      </c>
      <c r="E909" s="396" t="s">
        <v>2062</v>
      </c>
      <c r="F909" s="396" t="s">
        <v>2063</v>
      </c>
      <c r="G909" s="396" t="s">
        <v>100</v>
      </c>
      <c r="H909" s="396" t="s">
        <v>2061</v>
      </c>
      <c r="I909" s="399">
        <v>0</v>
      </c>
      <c r="J909" s="399">
        <v>0</v>
      </c>
      <c r="K909" s="400">
        <v>0</v>
      </c>
      <c r="L909" s="400">
        <v>1</v>
      </c>
      <c r="M909" s="400">
        <v>0</v>
      </c>
      <c r="N909" s="400">
        <v>1</v>
      </c>
      <c r="O909" s="400" t="s">
        <v>141</v>
      </c>
      <c r="P909" s="400" t="s">
        <v>141</v>
      </c>
      <c r="Q909" s="400">
        <v>0</v>
      </c>
      <c r="R909" s="401">
        <v>0</v>
      </c>
      <c r="S909" s="402" t="s">
        <v>141</v>
      </c>
      <c r="T909" s="401" t="s">
        <v>141</v>
      </c>
      <c r="U909" s="402">
        <v>0</v>
      </c>
      <c r="V909" s="403">
        <v>0</v>
      </c>
      <c r="W909" s="402">
        <v>0</v>
      </c>
      <c r="X909" s="404">
        <v>0</v>
      </c>
      <c r="Y909" s="404">
        <v>0</v>
      </c>
      <c r="Z909" s="404">
        <v>0</v>
      </c>
      <c r="AA909" s="404">
        <v>2725</v>
      </c>
      <c r="AB909" s="404" t="s">
        <v>141</v>
      </c>
      <c r="AC909" s="404" t="s">
        <v>141</v>
      </c>
      <c r="AD909" s="404" t="s">
        <v>141</v>
      </c>
    </row>
    <row r="910" spans="1:30" x14ac:dyDescent="0.35">
      <c r="A910" s="396">
        <v>39</v>
      </c>
      <c r="B910" s="396" t="s">
        <v>100</v>
      </c>
      <c r="C910" s="396">
        <v>13</v>
      </c>
      <c r="D910" s="396" t="s">
        <v>160</v>
      </c>
      <c r="E910" s="396" t="s">
        <v>2064</v>
      </c>
      <c r="F910" s="396" t="s">
        <v>2065</v>
      </c>
      <c r="G910" s="396" t="s">
        <v>100</v>
      </c>
      <c r="H910" s="396" t="s">
        <v>160</v>
      </c>
      <c r="I910" s="399">
        <v>0</v>
      </c>
      <c r="J910" s="399">
        <v>0</v>
      </c>
      <c r="K910" s="400">
        <v>14</v>
      </c>
      <c r="L910" s="400">
        <v>0</v>
      </c>
      <c r="M910" s="400">
        <v>0</v>
      </c>
      <c r="N910" s="400">
        <v>14</v>
      </c>
      <c r="O910" s="400" t="s">
        <v>141</v>
      </c>
      <c r="P910" s="400" t="s">
        <v>141</v>
      </c>
      <c r="Q910" s="400">
        <v>2</v>
      </c>
      <c r="R910" s="401">
        <v>0.14285714285714285</v>
      </c>
      <c r="S910" s="402" t="s">
        <v>141</v>
      </c>
      <c r="T910" s="401" t="s">
        <v>141</v>
      </c>
      <c r="U910" s="402">
        <v>3</v>
      </c>
      <c r="V910" s="403">
        <v>0.21428571428571427</v>
      </c>
      <c r="W910" s="402">
        <v>2</v>
      </c>
      <c r="X910" s="404">
        <v>-1605.5</v>
      </c>
      <c r="Y910" s="404">
        <v>1033.5</v>
      </c>
      <c r="Z910" s="404">
        <v>-572</v>
      </c>
      <c r="AA910" s="404">
        <v>12839</v>
      </c>
      <c r="AB910" s="404" t="s">
        <v>141</v>
      </c>
      <c r="AC910" s="404" t="s">
        <v>141</v>
      </c>
      <c r="AD910" s="404" t="s">
        <v>141</v>
      </c>
    </row>
    <row r="911" spans="1:30" x14ac:dyDescent="0.35">
      <c r="A911" s="396">
        <v>39</v>
      </c>
      <c r="B911" s="396" t="s">
        <v>100</v>
      </c>
      <c r="C911" s="396">
        <v>14</v>
      </c>
      <c r="D911" s="396" t="s">
        <v>13</v>
      </c>
      <c r="E911" s="396" t="s">
        <v>2066</v>
      </c>
      <c r="F911" s="396" t="s">
        <v>2067</v>
      </c>
      <c r="G911" s="396" t="s">
        <v>100</v>
      </c>
      <c r="H911" s="396" t="s">
        <v>13</v>
      </c>
      <c r="I911" s="399">
        <v>1</v>
      </c>
      <c r="J911" s="399">
        <v>1</v>
      </c>
      <c r="K911" s="400">
        <v>23</v>
      </c>
      <c r="L911" s="400">
        <v>0</v>
      </c>
      <c r="M911" s="400">
        <v>0</v>
      </c>
      <c r="N911" s="400">
        <v>25</v>
      </c>
      <c r="O911" s="400" t="s">
        <v>141</v>
      </c>
      <c r="P911" s="400" t="s">
        <v>141</v>
      </c>
      <c r="Q911" s="400">
        <v>5</v>
      </c>
      <c r="R911" s="401">
        <v>0.2</v>
      </c>
      <c r="S911" s="402" t="s">
        <v>141</v>
      </c>
      <c r="T911" s="401" t="s">
        <v>141</v>
      </c>
      <c r="U911" s="402">
        <v>4</v>
      </c>
      <c r="V911" s="403">
        <v>0.16</v>
      </c>
      <c r="W911" s="402">
        <v>4</v>
      </c>
      <c r="X911" s="404">
        <v>282</v>
      </c>
      <c r="Y911" s="404">
        <v>2893.5</v>
      </c>
      <c r="Z911" s="404">
        <v>3176.25</v>
      </c>
      <c r="AA911" s="404">
        <v>1655</v>
      </c>
      <c r="AB911" s="404" t="s">
        <v>141</v>
      </c>
      <c r="AC911" s="404" t="s">
        <v>141</v>
      </c>
      <c r="AD911" s="404" t="s">
        <v>141</v>
      </c>
    </row>
    <row r="912" spans="1:30" x14ac:dyDescent="0.35">
      <c r="A912" s="396">
        <v>39</v>
      </c>
      <c r="B912" s="396" t="s">
        <v>100</v>
      </c>
      <c r="C912" s="396">
        <v>15</v>
      </c>
      <c r="D912" s="396" t="s">
        <v>202</v>
      </c>
      <c r="E912" s="396" t="s">
        <v>2068</v>
      </c>
      <c r="F912" s="396" t="s">
        <v>2069</v>
      </c>
      <c r="G912" s="396" t="s">
        <v>100</v>
      </c>
      <c r="H912" s="396" t="s">
        <v>202</v>
      </c>
      <c r="I912" s="399">
        <v>0</v>
      </c>
      <c r="J912" s="399">
        <v>0</v>
      </c>
      <c r="K912" s="400">
        <v>17</v>
      </c>
      <c r="L912" s="400">
        <v>0</v>
      </c>
      <c r="M912" s="400">
        <v>0</v>
      </c>
      <c r="N912" s="400">
        <v>17</v>
      </c>
      <c r="O912" s="400" t="s">
        <v>141</v>
      </c>
      <c r="P912" s="400" t="s">
        <v>141</v>
      </c>
      <c r="Q912" s="400">
        <v>2</v>
      </c>
      <c r="R912" s="401">
        <v>0.11764705882352941</v>
      </c>
      <c r="S912" s="402" t="s">
        <v>141</v>
      </c>
      <c r="T912" s="401" t="s">
        <v>141</v>
      </c>
      <c r="U912" s="402">
        <v>3</v>
      </c>
      <c r="V912" s="403">
        <v>0.17647058823529413</v>
      </c>
      <c r="W912" s="402">
        <v>2</v>
      </c>
      <c r="X912" s="404">
        <v>-3580</v>
      </c>
      <c r="Y912" s="404">
        <v>4987.5</v>
      </c>
      <c r="Z912" s="404">
        <v>1408</v>
      </c>
      <c r="AA912" s="404">
        <v>600</v>
      </c>
      <c r="AB912" s="404" t="s">
        <v>141</v>
      </c>
      <c r="AC912" s="404" t="s">
        <v>141</v>
      </c>
      <c r="AD912" s="404" t="s">
        <v>141</v>
      </c>
    </row>
    <row r="913" spans="1:30" x14ac:dyDescent="0.35">
      <c r="A913" s="396">
        <v>39</v>
      </c>
      <c r="B913" s="396" t="s">
        <v>100</v>
      </c>
      <c r="C913" s="396">
        <v>16</v>
      </c>
      <c r="D913" s="396" t="s">
        <v>12</v>
      </c>
      <c r="E913" s="396" t="s">
        <v>2070</v>
      </c>
      <c r="F913" s="396" t="s">
        <v>2071</v>
      </c>
      <c r="G913" s="396" t="s">
        <v>100</v>
      </c>
      <c r="H913" s="396" t="s">
        <v>12</v>
      </c>
      <c r="I913" s="399">
        <v>0</v>
      </c>
      <c r="J913" s="399">
        <v>3</v>
      </c>
      <c r="K913" s="400">
        <v>14</v>
      </c>
      <c r="L913" s="400">
        <v>0</v>
      </c>
      <c r="M913" s="400">
        <v>0</v>
      </c>
      <c r="N913" s="400">
        <v>17</v>
      </c>
      <c r="O913" s="400" t="s">
        <v>141</v>
      </c>
      <c r="P913" s="400" t="s">
        <v>141</v>
      </c>
      <c r="Q913" s="400">
        <v>1</v>
      </c>
      <c r="R913" s="401">
        <v>5.8823529411764705E-2</v>
      </c>
      <c r="S913" s="402" t="s">
        <v>141</v>
      </c>
      <c r="T913" s="401" t="s">
        <v>141</v>
      </c>
      <c r="U913" s="402">
        <v>2</v>
      </c>
      <c r="V913" s="403">
        <v>0.11764705882352941</v>
      </c>
      <c r="W913" s="402">
        <v>1</v>
      </c>
      <c r="X913" s="404">
        <v>-288</v>
      </c>
      <c r="Y913" s="404">
        <v>0</v>
      </c>
      <c r="Z913" s="404">
        <v>-288</v>
      </c>
      <c r="AA913" s="404">
        <v>0</v>
      </c>
      <c r="AB913" s="404" t="s">
        <v>141</v>
      </c>
      <c r="AC913" s="404" t="s">
        <v>141</v>
      </c>
      <c r="AD913" s="404" t="s">
        <v>141</v>
      </c>
    </row>
    <row r="914" spans="1:30" x14ac:dyDescent="0.35">
      <c r="A914" s="396">
        <v>39</v>
      </c>
      <c r="B914" s="396" t="s">
        <v>100</v>
      </c>
      <c r="C914" s="396">
        <v>17</v>
      </c>
      <c r="D914" s="396" t="s">
        <v>171</v>
      </c>
      <c r="E914" s="396" t="s">
        <v>2072</v>
      </c>
      <c r="F914" s="396" t="s">
        <v>2073</v>
      </c>
      <c r="G914" s="396" t="s">
        <v>100</v>
      </c>
      <c r="H914" s="396" t="s">
        <v>171</v>
      </c>
      <c r="I914" s="399">
        <v>0</v>
      </c>
      <c r="J914" s="399">
        <v>0</v>
      </c>
      <c r="K914" s="400">
        <v>12</v>
      </c>
      <c r="L914" s="400">
        <v>0</v>
      </c>
      <c r="M914" s="400">
        <v>0</v>
      </c>
      <c r="N914" s="400">
        <v>12</v>
      </c>
      <c r="O914" s="400" t="s">
        <v>141</v>
      </c>
      <c r="P914" s="400" t="s">
        <v>141</v>
      </c>
      <c r="Q914" s="400">
        <v>0</v>
      </c>
      <c r="R914" s="401">
        <v>0</v>
      </c>
      <c r="S914" s="402" t="s">
        <v>141</v>
      </c>
      <c r="T914" s="401" t="s">
        <v>141</v>
      </c>
      <c r="U914" s="402">
        <v>3</v>
      </c>
      <c r="V914" s="403">
        <v>0.25</v>
      </c>
      <c r="W914" s="402">
        <v>1</v>
      </c>
      <c r="X914" s="404">
        <v>0</v>
      </c>
      <c r="Y914" s="404">
        <v>0</v>
      </c>
      <c r="Z914" s="404">
        <v>0</v>
      </c>
      <c r="AA914" s="404">
        <v>0</v>
      </c>
      <c r="AB914" s="404" t="s">
        <v>141</v>
      </c>
      <c r="AC914" s="404" t="s">
        <v>141</v>
      </c>
      <c r="AD914" s="404" t="s">
        <v>141</v>
      </c>
    </row>
    <row r="915" spans="1:30" x14ac:dyDescent="0.35">
      <c r="A915" s="396">
        <v>39</v>
      </c>
      <c r="B915" s="396" t="s">
        <v>100</v>
      </c>
      <c r="C915" s="396">
        <v>18</v>
      </c>
      <c r="D915" s="396" t="s">
        <v>2020</v>
      </c>
      <c r="E915" s="396" t="s">
        <v>2074</v>
      </c>
      <c r="F915" s="396" t="s">
        <v>2075</v>
      </c>
      <c r="G915" s="396" t="s">
        <v>100</v>
      </c>
      <c r="H915" s="396" t="s">
        <v>2020</v>
      </c>
      <c r="I915" s="399">
        <v>0</v>
      </c>
      <c r="J915" s="399">
        <v>0</v>
      </c>
      <c r="K915" s="400">
        <v>1</v>
      </c>
      <c r="L915" s="400">
        <v>0</v>
      </c>
      <c r="M915" s="400">
        <v>0</v>
      </c>
      <c r="N915" s="400">
        <v>1</v>
      </c>
      <c r="O915" s="400" t="s">
        <v>141</v>
      </c>
      <c r="P915" s="400" t="s">
        <v>141</v>
      </c>
      <c r="Q915" s="400">
        <v>0</v>
      </c>
      <c r="R915" s="401">
        <v>0</v>
      </c>
      <c r="S915" s="402" t="s">
        <v>141</v>
      </c>
      <c r="T915" s="401" t="s">
        <v>141</v>
      </c>
      <c r="U915" s="402">
        <v>0</v>
      </c>
      <c r="V915" s="403">
        <v>0</v>
      </c>
      <c r="W915" s="402">
        <v>0</v>
      </c>
      <c r="X915" s="404">
        <v>0</v>
      </c>
      <c r="Y915" s="404">
        <v>0</v>
      </c>
      <c r="Z915" s="404">
        <v>0</v>
      </c>
      <c r="AA915" s="404">
        <v>500</v>
      </c>
      <c r="AB915" s="404" t="s">
        <v>141</v>
      </c>
      <c r="AC915" s="404" t="s">
        <v>141</v>
      </c>
      <c r="AD915" s="404" t="s">
        <v>141</v>
      </c>
    </row>
    <row r="916" spans="1:30" x14ac:dyDescent="0.35">
      <c r="A916" s="396">
        <v>39</v>
      </c>
      <c r="B916" s="396" t="s">
        <v>100</v>
      </c>
      <c r="C916" s="396">
        <v>19</v>
      </c>
      <c r="D916" s="396" t="s">
        <v>2076</v>
      </c>
      <c r="E916" s="396" t="s">
        <v>2077</v>
      </c>
      <c r="F916" s="396" t="s">
        <v>2078</v>
      </c>
      <c r="G916" s="396" t="s">
        <v>100</v>
      </c>
      <c r="H916" s="396" t="s">
        <v>2076</v>
      </c>
      <c r="I916" s="399">
        <v>0</v>
      </c>
      <c r="J916" s="399">
        <v>0</v>
      </c>
      <c r="K916" s="400">
        <v>1</v>
      </c>
      <c r="L916" s="400">
        <v>0</v>
      </c>
      <c r="M916" s="400">
        <v>0</v>
      </c>
      <c r="N916" s="400">
        <v>1</v>
      </c>
      <c r="O916" s="400" t="s">
        <v>141</v>
      </c>
      <c r="P916" s="400" t="s">
        <v>141</v>
      </c>
      <c r="Q916" s="400">
        <v>0</v>
      </c>
      <c r="R916" s="401">
        <v>0</v>
      </c>
      <c r="S916" s="402" t="s">
        <v>141</v>
      </c>
      <c r="T916" s="401" t="s">
        <v>141</v>
      </c>
      <c r="U916" s="402">
        <v>0</v>
      </c>
      <c r="V916" s="403">
        <v>0</v>
      </c>
      <c r="W916" s="402">
        <v>0</v>
      </c>
      <c r="X916" s="404">
        <v>0</v>
      </c>
      <c r="Y916" s="404">
        <v>0</v>
      </c>
      <c r="Z916" s="404">
        <v>0</v>
      </c>
      <c r="AA916" s="404">
        <v>2600</v>
      </c>
      <c r="AB916" s="404" t="s">
        <v>141</v>
      </c>
      <c r="AC916" s="404" t="s">
        <v>141</v>
      </c>
      <c r="AD916" s="404" t="s">
        <v>141</v>
      </c>
    </row>
    <row r="917" spans="1:30" x14ac:dyDescent="0.35">
      <c r="A917" s="396">
        <v>39</v>
      </c>
      <c r="B917" s="396" t="s">
        <v>100</v>
      </c>
      <c r="C917" s="396">
        <v>20</v>
      </c>
      <c r="D917" s="396" t="s">
        <v>2079</v>
      </c>
      <c r="E917" s="396" t="s">
        <v>2080</v>
      </c>
      <c r="F917" s="396" t="s">
        <v>2081</v>
      </c>
      <c r="G917" s="396" t="s">
        <v>100</v>
      </c>
      <c r="H917" s="396" t="s">
        <v>2079</v>
      </c>
      <c r="I917" s="399">
        <v>0</v>
      </c>
      <c r="J917" s="399">
        <v>0</v>
      </c>
      <c r="K917" s="400">
        <v>1</v>
      </c>
      <c r="L917" s="400">
        <v>0</v>
      </c>
      <c r="M917" s="400">
        <v>0</v>
      </c>
      <c r="N917" s="400">
        <v>1</v>
      </c>
      <c r="O917" s="400" t="s">
        <v>141</v>
      </c>
      <c r="P917" s="400" t="s">
        <v>141</v>
      </c>
      <c r="Q917" s="400">
        <v>0</v>
      </c>
      <c r="R917" s="401">
        <v>0</v>
      </c>
      <c r="S917" s="402" t="s">
        <v>141</v>
      </c>
      <c r="T917" s="401" t="s">
        <v>141</v>
      </c>
      <c r="U917" s="402">
        <v>0</v>
      </c>
      <c r="V917" s="403">
        <v>0</v>
      </c>
      <c r="W917" s="402">
        <v>0</v>
      </c>
      <c r="X917" s="404">
        <v>0</v>
      </c>
      <c r="Y917" s="404">
        <v>0</v>
      </c>
      <c r="Z917" s="404">
        <v>0</v>
      </c>
      <c r="AA917" s="404">
        <v>0</v>
      </c>
      <c r="AB917" s="404" t="s">
        <v>141</v>
      </c>
      <c r="AC917" s="404" t="s">
        <v>141</v>
      </c>
      <c r="AD917" s="404" t="s">
        <v>141</v>
      </c>
    </row>
    <row r="918" spans="1:30" x14ac:dyDescent="0.35">
      <c r="A918" s="396">
        <v>39</v>
      </c>
      <c r="B918" s="396" t="s">
        <v>100</v>
      </c>
      <c r="C918" s="396">
        <v>21</v>
      </c>
      <c r="D918" s="396" t="s">
        <v>532</v>
      </c>
      <c r="E918" s="396" t="s">
        <v>2082</v>
      </c>
      <c r="F918" s="396" t="s">
        <v>2083</v>
      </c>
      <c r="G918" s="396" t="s">
        <v>100</v>
      </c>
      <c r="H918" s="396" t="s">
        <v>532</v>
      </c>
      <c r="I918" s="399">
        <v>9</v>
      </c>
      <c r="J918" s="399">
        <v>27</v>
      </c>
      <c r="K918" s="400">
        <v>0</v>
      </c>
      <c r="L918" s="400">
        <v>0</v>
      </c>
      <c r="M918" s="400">
        <v>0</v>
      </c>
      <c r="N918" s="400">
        <v>36</v>
      </c>
      <c r="O918" s="400" t="s">
        <v>141</v>
      </c>
      <c r="P918" s="400" t="s">
        <v>141</v>
      </c>
      <c r="Q918" s="400">
        <v>9</v>
      </c>
      <c r="R918" s="401">
        <v>0.25</v>
      </c>
      <c r="S918" s="402" t="s">
        <v>141</v>
      </c>
      <c r="T918" s="401" t="s">
        <v>141</v>
      </c>
      <c r="U918" s="402">
        <v>14</v>
      </c>
      <c r="V918" s="403">
        <v>0.3888888888888889</v>
      </c>
      <c r="W918" s="402">
        <v>8</v>
      </c>
      <c r="X918" s="404">
        <v>6538.6666666666597</v>
      </c>
      <c r="Y918" s="404">
        <v>4909.5</v>
      </c>
      <c r="Z918" s="404">
        <v>11448.166666666661</v>
      </c>
      <c r="AA918" s="404">
        <v>0</v>
      </c>
      <c r="AB918" s="404" t="s">
        <v>141</v>
      </c>
      <c r="AC918" s="404" t="s">
        <v>141</v>
      </c>
      <c r="AD918" s="404" t="s">
        <v>141</v>
      </c>
    </row>
    <row r="919" spans="1:30" x14ac:dyDescent="0.35">
      <c r="A919" s="396">
        <v>39</v>
      </c>
      <c r="B919" s="396" t="s">
        <v>100</v>
      </c>
      <c r="C919" s="396">
        <v>22</v>
      </c>
      <c r="D919" s="396" t="s">
        <v>177</v>
      </c>
      <c r="E919" s="396" t="s">
        <v>2084</v>
      </c>
      <c r="F919" s="396" t="s">
        <v>2085</v>
      </c>
      <c r="G919" s="396" t="s">
        <v>100</v>
      </c>
      <c r="H919" s="396" t="s">
        <v>177</v>
      </c>
      <c r="I919" s="399">
        <v>155</v>
      </c>
      <c r="J919" s="399">
        <v>0</v>
      </c>
      <c r="K919" s="400">
        <v>0</v>
      </c>
      <c r="L919" s="400">
        <v>0</v>
      </c>
      <c r="M919" s="400">
        <v>0</v>
      </c>
      <c r="N919" s="400">
        <v>155</v>
      </c>
      <c r="O919" s="400" t="s">
        <v>141</v>
      </c>
      <c r="P919" s="400" t="s">
        <v>141</v>
      </c>
      <c r="Q919" s="400">
        <v>40</v>
      </c>
      <c r="R919" s="401">
        <v>0.25806451612903225</v>
      </c>
      <c r="S919" s="402" t="s">
        <v>141</v>
      </c>
      <c r="T919" s="401" t="s">
        <v>141</v>
      </c>
      <c r="U919" s="402">
        <v>27</v>
      </c>
      <c r="V919" s="403">
        <v>0.17419354838709677</v>
      </c>
      <c r="W919" s="402">
        <v>15</v>
      </c>
      <c r="X919" s="404">
        <v>-303.875</v>
      </c>
      <c r="Y919" s="404">
        <v>2395.0500000000002</v>
      </c>
      <c r="Z919" s="404">
        <v>2091.2249999999999</v>
      </c>
      <c r="AA919" s="404">
        <v>0</v>
      </c>
      <c r="AB919" s="404" t="s">
        <v>141</v>
      </c>
      <c r="AC919" s="404" t="s">
        <v>141</v>
      </c>
      <c r="AD919" s="404" t="s">
        <v>141</v>
      </c>
    </row>
    <row r="920" spans="1:30" x14ac:dyDescent="0.35">
      <c r="A920" s="396">
        <v>40</v>
      </c>
      <c r="B920" s="396" t="s">
        <v>115</v>
      </c>
      <c r="C920" s="396">
        <v>1</v>
      </c>
      <c r="D920" s="396" t="s">
        <v>138</v>
      </c>
      <c r="E920" s="396" t="s">
        <v>2086</v>
      </c>
      <c r="F920" s="396" t="s">
        <v>2087</v>
      </c>
      <c r="G920" s="396" t="s">
        <v>115</v>
      </c>
      <c r="H920" s="396" t="s">
        <v>138</v>
      </c>
      <c r="I920" s="399">
        <v>0</v>
      </c>
      <c r="J920" s="399">
        <v>0</v>
      </c>
      <c r="K920" s="400">
        <v>0</v>
      </c>
      <c r="L920" s="400">
        <v>56</v>
      </c>
      <c r="M920" s="400">
        <v>0</v>
      </c>
      <c r="N920" s="400">
        <v>56</v>
      </c>
      <c r="O920" s="400" t="s">
        <v>141</v>
      </c>
      <c r="P920" s="400" t="s">
        <v>141</v>
      </c>
      <c r="Q920" s="400">
        <v>3</v>
      </c>
      <c r="R920" s="401">
        <v>5.3571428571428568E-2</v>
      </c>
      <c r="S920" s="402" t="s">
        <v>141</v>
      </c>
      <c r="T920" s="401" t="s">
        <v>141</v>
      </c>
      <c r="U920" s="402">
        <v>6</v>
      </c>
      <c r="V920" s="403">
        <v>0.10714285714285714</v>
      </c>
      <c r="W920" s="402">
        <v>3</v>
      </c>
      <c r="X920" s="404">
        <v>-596.33333333333303</v>
      </c>
      <c r="Y920" s="404">
        <v>835.33333333333303</v>
      </c>
      <c r="Z920" s="404">
        <v>239.333333333333</v>
      </c>
      <c r="AA920" s="404">
        <v>1500</v>
      </c>
      <c r="AB920" s="404" t="s">
        <v>141</v>
      </c>
      <c r="AC920" s="404" t="s">
        <v>141</v>
      </c>
      <c r="AD920" s="404" t="s">
        <v>141</v>
      </c>
    </row>
    <row r="921" spans="1:30" x14ac:dyDescent="0.35">
      <c r="A921" s="396">
        <v>40</v>
      </c>
      <c r="B921" s="396" t="s">
        <v>115</v>
      </c>
      <c r="C921" s="396">
        <v>2</v>
      </c>
      <c r="D921" s="396" t="s">
        <v>144</v>
      </c>
      <c r="E921" s="396" t="s">
        <v>2088</v>
      </c>
      <c r="F921" s="396" t="s">
        <v>2089</v>
      </c>
      <c r="G921" s="396" t="s">
        <v>115</v>
      </c>
      <c r="H921" s="396" t="s">
        <v>144</v>
      </c>
      <c r="I921" s="399">
        <v>0</v>
      </c>
      <c r="J921" s="399">
        <v>5</v>
      </c>
      <c r="K921" s="400">
        <v>0</v>
      </c>
      <c r="L921" s="400">
        <v>11</v>
      </c>
      <c r="M921" s="400">
        <v>0</v>
      </c>
      <c r="N921" s="400">
        <v>16</v>
      </c>
      <c r="O921" s="400" t="s">
        <v>141</v>
      </c>
      <c r="P921" s="400" t="s">
        <v>141</v>
      </c>
      <c r="Q921" s="400">
        <v>2</v>
      </c>
      <c r="R921" s="401">
        <v>0.125</v>
      </c>
      <c r="S921" s="402" t="s">
        <v>141</v>
      </c>
      <c r="T921" s="401" t="s">
        <v>141</v>
      </c>
      <c r="U921" s="402">
        <v>11</v>
      </c>
      <c r="V921" s="403">
        <v>0.6875</v>
      </c>
      <c r="W921" s="402">
        <v>5</v>
      </c>
      <c r="X921" s="404">
        <v>1016</v>
      </c>
      <c r="Y921" s="404">
        <v>2755</v>
      </c>
      <c r="Z921" s="404">
        <v>3771</v>
      </c>
      <c r="AA921" s="404">
        <v>500</v>
      </c>
      <c r="AB921" s="404" t="s">
        <v>141</v>
      </c>
      <c r="AC921" s="404" t="s">
        <v>141</v>
      </c>
      <c r="AD921" s="404" t="s">
        <v>141</v>
      </c>
    </row>
    <row r="922" spans="1:30" x14ac:dyDescent="0.35">
      <c r="A922" s="396">
        <v>40</v>
      </c>
      <c r="B922" s="396" t="s">
        <v>115</v>
      </c>
      <c r="C922" s="396">
        <v>3</v>
      </c>
      <c r="D922" s="396" t="s">
        <v>153</v>
      </c>
      <c r="E922" s="396" t="s">
        <v>2090</v>
      </c>
      <c r="F922" s="396" t="s">
        <v>2091</v>
      </c>
      <c r="G922" s="396" t="s">
        <v>115</v>
      </c>
      <c r="H922" s="396" t="s">
        <v>153</v>
      </c>
      <c r="I922" s="399">
        <v>34</v>
      </c>
      <c r="J922" s="399">
        <v>13</v>
      </c>
      <c r="K922" s="400">
        <v>25</v>
      </c>
      <c r="L922" s="400">
        <v>6</v>
      </c>
      <c r="M922" s="400">
        <v>0</v>
      </c>
      <c r="N922" s="400">
        <v>78</v>
      </c>
      <c r="O922" s="400" t="s">
        <v>141</v>
      </c>
      <c r="P922" s="400" t="s">
        <v>141</v>
      </c>
      <c r="Q922" s="400">
        <v>18</v>
      </c>
      <c r="R922" s="401">
        <v>0.23076923076923078</v>
      </c>
      <c r="S922" s="402" t="s">
        <v>141</v>
      </c>
      <c r="T922" s="401" t="s">
        <v>141</v>
      </c>
      <c r="U922" s="402">
        <v>28</v>
      </c>
      <c r="V922" s="403">
        <v>0.35897435897435898</v>
      </c>
      <c r="W922" s="402">
        <v>19</v>
      </c>
      <c r="X922" s="404">
        <v>782.62820512820463</v>
      </c>
      <c r="Y922" s="404">
        <v>1976.9358974358961</v>
      </c>
      <c r="Z922" s="404">
        <v>2759.6410256410231</v>
      </c>
      <c r="AA922" s="404">
        <v>499</v>
      </c>
      <c r="AB922" s="404" t="s">
        <v>141</v>
      </c>
      <c r="AC922" s="404" t="s">
        <v>141</v>
      </c>
      <c r="AD922" s="404" t="s">
        <v>141</v>
      </c>
    </row>
    <row r="923" spans="1:30" x14ac:dyDescent="0.35">
      <c r="A923" s="396">
        <v>40</v>
      </c>
      <c r="B923" s="396" t="s">
        <v>115</v>
      </c>
      <c r="C923" s="396">
        <v>4</v>
      </c>
      <c r="D923" s="396" t="s">
        <v>11</v>
      </c>
      <c r="E923" s="396" t="s">
        <v>2092</v>
      </c>
      <c r="F923" s="396" t="s">
        <v>2093</v>
      </c>
      <c r="G923" s="396" t="s">
        <v>115</v>
      </c>
      <c r="H923" s="396" t="s">
        <v>11</v>
      </c>
      <c r="I923" s="399">
        <v>0</v>
      </c>
      <c r="J923" s="399">
        <v>0</v>
      </c>
      <c r="K923" s="400">
        <v>0</v>
      </c>
      <c r="L923" s="400">
        <v>2</v>
      </c>
      <c r="M923" s="400">
        <v>0</v>
      </c>
      <c r="N923" s="400">
        <v>2</v>
      </c>
      <c r="O923" s="400" t="s">
        <v>141</v>
      </c>
      <c r="P923" s="400" t="s">
        <v>141</v>
      </c>
      <c r="Q923" s="400">
        <v>0</v>
      </c>
      <c r="R923" s="401">
        <v>0</v>
      </c>
      <c r="S923" s="402" t="s">
        <v>141</v>
      </c>
      <c r="T923" s="401" t="s">
        <v>141</v>
      </c>
      <c r="U923" s="402">
        <v>0</v>
      </c>
      <c r="V923" s="403">
        <v>0</v>
      </c>
      <c r="W923" s="402">
        <v>0</v>
      </c>
      <c r="X923" s="404">
        <v>0</v>
      </c>
      <c r="Y923" s="404">
        <v>0</v>
      </c>
      <c r="Z923" s="404">
        <v>0</v>
      </c>
      <c r="AA923" s="404">
        <v>499</v>
      </c>
      <c r="AB923" s="404" t="s">
        <v>141</v>
      </c>
      <c r="AC923" s="404" t="s">
        <v>141</v>
      </c>
      <c r="AD923" s="404" t="s">
        <v>141</v>
      </c>
    </row>
    <row r="924" spans="1:30" x14ac:dyDescent="0.35">
      <c r="A924" s="396">
        <v>40</v>
      </c>
      <c r="B924" s="396" t="s">
        <v>115</v>
      </c>
      <c r="C924" s="396">
        <v>5</v>
      </c>
      <c r="D924" s="396" t="s">
        <v>147</v>
      </c>
      <c r="E924" s="396" t="s">
        <v>2094</v>
      </c>
      <c r="F924" s="396" t="s">
        <v>2095</v>
      </c>
      <c r="G924" s="396" t="s">
        <v>115</v>
      </c>
      <c r="H924" s="396" t="s">
        <v>147</v>
      </c>
      <c r="I924" s="399">
        <v>0</v>
      </c>
      <c r="J924" s="399">
        <v>0</v>
      </c>
      <c r="K924" s="400">
        <v>0</v>
      </c>
      <c r="L924" s="400">
        <v>1</v>
      </c>
      <c r="M924" s="400">
        <v>0</v>
      </c>
      <c r="N924" s="400">
        <v>1</v>
      </c>
      <c r="O924" s="400" t="s">
        <v>141</v>
      </c>
      <c r="P924" s="400" t="s">
        <v>141</v>
      </c>
      <c r="Q924" s="400">
        <v>0</v>
      </c>
      <c r="R924" s="401">
        <v>0</v>
      </c>
      <c r="S924" s="402" t="s">
        <v>141</v>
      </c>
      <c r="T924" s="401" t="s">
        <v>141</v>
      </c>
      <c r="U924" s="402">
        <v>0</v>
      </c>
      <c r="V924" s="403">
        <v>0</v>
      </c>
      <c r="W924" s="402">
        <v>0</v>
      </c>
      <c r="X924" s="404">
        <v>0</v>
      </c>
      <c r="Y924" s="404">
        <v>0</v>
      </c>
      <c r="Z924" s="404">
        <v>0</v>
      </c>
      <c r="AA924" s="404">
        <v>400</v>
      </c>
      <c r="AB924" s="404" t="s">
        <v>141</v>
      </c>
      <c r="AC924" s="404" t="s">
        <v>141</v>
      </c>
      <c r="AD924" s="404" t="s">
        <v>141</v>
      </c>
    </row>
    <row r="925" spans="1:30" x14ac:dyDescent="0.35">
      <c r="A925" s="396">
        <v>40</v>
      </c>
      <c r="B925" s="396" t="s">
        <v>115</v>
      </c>
      <c r="C925" s="396">
        <v>6</v>
      </c>
      <c r="D925" s="396" t="s">
        <v>244</v>
      </c>
      <c r="E925" s="396" t="s">
        <v>2096</v>
      </c>
      <c r="F925" s="396" t="s">
        <v>2097</v>
      </c>
      <c r="G925" s="396" t="s">
        <v>115</v>
      </c>
      <c r="H925" s="396" t="s">
        <v>244</v>
      </c>
      <c r="I925" s="399">
        <v>0</v>
      </c>
      <c r="J925" s="399">
        <v>0</v>
      </c>
      <c r="K925" s="400">
        <v>0</v>
      </c>
      <c r="L925" s="400">
        <v>0</v>
      </c>
      <c r="M925" s="400">
        <v>0</v>
      </c>
      <c r="N925" s="400">
        <v>0</v>
      </c>
      <c r="O925" s="400" t="s">
        <v>141</v>
      </c>
      <c r="P925" s="400" t="s">
        <v>141</v>
      </c>
      <c r="Q925" s="400">
        <v>0</v>
      </c>
      <c r="R925" s="401">
        <v>0</v>
      </c>
      <c r="S925" s="402" t="s">
        <v>141</v>
      </c>
      <c r="T925" s="401" t="s">
        <v>141</v>
      </c>
      <c r="U925" s="402">
        <v>0</v>
      </c>
      <c r="V925" s="403">
        <v>0</v>
      </c>
      <c r="W925" s="402">
        <v>0</v>
      </c>
      <c r="X925" s="404">
        <v>0</v>
      </c>
      <c r="Y925" s="404">
        <v>0</v>
      </c>
      <c r="Z925" s="404">
        <v>0</v>
      </c>
      <c r="AA925" s="404">
        <v>1200</v>
      </c>
      <c r="AB925" s="404" t="s">
        <v>141</v>
      </c>
      <c r="AC925" s="404" t="s">
        <v>141</v>
      </c>
      <c r="AD925" s="404" t="s">
        <v>141</v>
      </c>
    </row>
    <row r="926" spans="1:30" x14ac:dyDescent="0.35">
      <c r="A926" s="396">
        <v>40</v>
      </c>
      <c r="B926" s="396" t="s">
        <v>115</v>
      </c>
      <c r="C926" s="396">
        <v>7</v>
      </c>
      <c r="D926" s="396" t="s">
        <v>585</v>
      </c>
      <c r="E926" s="396" t="s">
        <v>2098</v>
      </c>
      <c r="F926" s="396" t="s">
        <v>2099</v>
      </c>
      <c r="G926" s="396" t="s">
        <v>115</v>
      </c>
      <c r="H926" s="396" t="s">
        <v>585</v>
      </c>
      <c r="I926" s="399">
        <v>0</v>
      </c>
      <c r="J926" s="399">
        <v>0</v>
      </c>
      <c r="K926" s="400">
        <v>0</v>
      </c>
      <c r="L926" s="400">
        <v>1</v>
      </c>
      <c r="M926" s="400">
        <v>0</v>
      </c>
      <c r="N926" s="400">
        <v>1</v>
      </c>
      <c r="O926" s="400" t="s">
        <v>141</v>
      </c>
      <c r="P926" s="400" t="s">
        <v>141</v>
      </c>
      <c r="Q926" s="400">
        <v>0</v>
      </c>
      <c r="R926" s="401">
        <v>0</v>
      </c>
      <c r="S926" s="402" t="s">
        <v>141</v>
      </c>
      <c r="T926" s="401" t="s">
        <v>141</v>
      </c>
      <c r="U926" s="402">
        <v>0</v>
      </c>
      <c r="V926" s="403">
        <v>0</v>
      </c>
      <c r="W926" s="402">
        <v>0</v>
      </c>
      <c r="X926" s="404">
        <v>0</v>
      </c>
      <c r="Y926" s="404">
        <v>0</v>
      </c>
      <c r="Z926" s="404">
        <v>0</v>
      </c>
      <c r="AA926" s="404">
        <v>10</v>
      </c>
      <c r="AB926" s="404" t="s">
        <v>141</v>
      </c>
      <c r="AC926" s="404" t="s">
        <v>141</v>
      </c>
      <c r="AD926" s="404" t="s">
        <v>141</v>
      </c>
    </row>
    <row r="927" spans="1:30" x14ac:dyDescent="0.35">
      <c r="A927" s="396">
        <v>40</v>
      </c>
      <c r="B927" s="396" t="s">
        <v>115</v>
      </c>
      <c r="C927" s="396">
        <v>8</v>
      </c>
      <c r="D927" s="396" t="s">
        <v>160</v>
      </c>
      <c r="E927" s="396" t="s">
        <v>2100</v>
      </c>
      <c r="F927" s="396" t="s">
        <v>2101</v>
      </c>
      <c r="G927" s="396" t="s">
        <v>115</v>
      </c>
      <c r="H927" s="396" t="s">
        <v>160</v>
      </c>
      <c r="I927" s="399">
        <v>0</v>
      </c>
      <c r="J927" s="399">
        <v>0</v>
      </c>
      <c r="K927" s="400">
        <v>7</v>
      </c>
      <c r="L927" s="400">
        <v>0</v>
      </c>
      <c r="M927" s="400">
        <v>0</v>
      </c>
      <c r="N927" s="400">
        <v>7</v>
      </c>
      <c r="O927" s="400" t="s">
        <v>141</v>
      </c>
      <c r="P927" s="400" t="s">
        <v>141</v>
      </c>
      <c r="Q927" s="400">
        <v>2</v>
      </c>
      <c r="R927" s="401">
        <v>0.2857142857142857</v>
      </c>
      <c r="S927" s="402" t="s">
        <v>141</v>
      </c>
      <c r="T927" s="401" t="s">
        <v>141</v>
      </c>
      <c r="U927" s="402">
        <v>1</v>
      </c>
      <c r="V927" s="403">
        <v>0.14285714285714285</v>
      </c>
      <c r="W927" s="402">
        <v>1</v>
      </c>
      <c r="X927" s="404">
        <v>940</v>
      </c>
      <c r="Y927" s="404">
        <v>1537</v>
      </c>
      <c r="Z927" s="404">
        <v>2478</v>
      </c>
      <c r="AA927" s="404">
        <v>999</v>
      </c>
      <c r="AB927" s="404" t="s">
        <v>141</v>
      </c>
      <c r="AC927" s="404" t="s">
        <v>141</v>
      </c>
      <c r="AD927" s="404" t="s">
        <v>141</v>
      </c>
    </row>
    <row r="928" spans="1:30" x14ac:dyDescent="0.35">
      <c r="A928" s="396">
        <v>40</v>
      </c>
      <c r="B928" s="396" t="s">
        <v>115</v>
      </c>
      <c r="C928" s="396">
        <v>9</v>
      </c>
      <c r="D928" s="396" t="s">
        <v>168</v>
      </c>
      <c r="E928" s="396" t="s">
        <v>2102</v>
      </c>
      <c r="F928" s="396" t="s">
        <v>2103</v>
      </c>
      <c r="G928" s="396" t="s">
        <v>115</v>
      </c>
      <c r="H928" s="396" t="s">
        <v>168</v>
      </c>
      <c r="I928" s="399">
        <v>0</v>
      </c>
      <c r="J928" s="399">
        <v>0</v>
      </c>
      <c r="K928" s="400">
        <v>16</v>
      </c>
      <c r="L928" s="400">
        <v>0</v>
      </c>
      <c r="M928" s="400">
        <v>0</v>
      </c>
      <c r="N928" s="400">
        <v>16</v>
      </c>
      <c r="O928" s="400" t="s">
        <v>141</v>
      </c>
      <c r="P928" s="400" t="s">
        <v>141</v>
      </c>
      <c r="Q928" s="400">
        <v>0</v>
      </c>
      <c r="R928" s="401">
        <v>0</v>
      </c>
      <c r="S928" s="402" t="s">
        <v>141</v>
      </c>
      <c r="T928" s="401" t="s">
        <v>141</v>
      </c>
      <c r="U928" s="402">
        <v>1</v>
      </c>
      <c r="V928" s="403">
        <v>6.25E-2</v>
      </c>
      <c r="W928" s="402">
        <v>0</v>
      </c>
      <c r="X928" s="404">
        <v>0</v>
      </c>
      <c r="Y928" s="404">
        <v>0</v>
      </c>
      <c r="Z928" s="404">
        <v>0</v>
      </c>
      <c r="AA928" s="404">
        <v>1500</v>
      </c>
      <c r="AB928" s="404" t="s">
        <v>141</v>
      </c>
      <c r="AC928" s="404" t="s">
        <v>141</v>
      </c>
      <c r="AD928" s="404" t="s">
        <v>141</v>
      </c>
    </row>
    <row r="929" spans="1:30" x14ac:dyDescent="0.35">
      <c r="A929" s="396">
        <v>40</v>
      </c>
      <c r="B929" s="396" t="s">
        <v>115</v>
      </c>
      <c r="C929" s="396">
        <v>10</v>
      </c>
      <c r="D929" s="396" t="s">
        <v>13</v>
      </c>
      <c r="E929" s="396" t="s">
        <v>2104</v>
      </c>
      <c r="F929" s="396" t="s">
        <v>2105</v>
      </c>
      <c r="G929" s="396" t="s">
        <v>115</v>
      </c>
      <c r="H929" s="396" t="s">
        <v>13</v>
      </c>
      <c r="I929" s="399">
        <v>0</v>
      </c>
      <c r="J929" s="399">
        <v>3</v>
      </c>
      <c r="K929" s="400">
        <v>9</v>
      </c>
      <c r="L929" s="400">
        <v>0</v>
      </c>
      <c r="M929" s="400">
        <v>0</v>
      </c>
      <c r="N929" s="400">
        <v>12</v>
      </c>
      <c r="O929" s="400" t="s">
        <v>141</v>
      </c>
      <c r="P929" s="400" t="s">
        <v>141</v>
      </c>
      <c r="Q929" s="400">
        <v>0</v>
      </c>
      <c r="R929" s="401">
        <v>0</v>
      </c>
      <c r="S929" s="402" t="s">
        <v>141</v>
      </c>
      <c r="T929" s="401" t="s">
        <v>141</v>
      </c>
      <c r="U929" s="402">
        <v>1</v>
      </c>
      <c r="V929" s="403">
        <v>8.3333333333333329E-2</v>
      </c>
      <c r="W929" s="402">
        <v>0</v>
      </c>
      <c r="X929" s="404">
        <v>0</v>
      </c>
      <c r="Y929" s="404">
        <v>0</v>
      </c>
      <c r="Z929" s="404">
        <v>0</v>
      </c>
      <c r="AA929" s="404">
        <v>2205</v>
      </c>
      <c r="AB929" s="404" t="s">
        <v>141</v>
      </c>
      <c r="AC929" s="404" t="s">
        <v>141</v>
      </c>
      <c r="AD929" s="404" t="s">
        <v>141</v>
      </c>
    </row>
    <row r="930" spans="1:30" x14ac:dyDescent="0.35">
      <c r="A930" s="396">
        <v>40</v>
      </c>
      <c r="B930" s="396" t="s">
        <v>115</v>
      </c>
      <c r="C930" s="396">
        <v>11</v>
      </c>
      <c r="D930" s="396" t="s">
        <v>10</v>
      </c>
      <c r="E930" s="396" t="s">
        <v>2106</v>
      </c>
      <c r="F930" s="396" t="s">
        <v>2107</v>
      </c>
      <c r="G930" s="396" t="s">
        <v>115</v>
      </c>
      <c r="H930" s="396" t="s">
        <v>10</v>
      </c>
      <c r="I930" s="399">
        <v>0</v>
      </c>
      <c r="J930" s="399">
        <v>0</v>
      </c>
      <c r="K930" s="400">
        <v>12</v>
      </c>
      <c r="L930" s="400">
        <v>0</v>
      </c>
      <c r="M930" s="400">
        <v>0</v>
      </c>
      <c r="N930" s="400">
        <v>12</v>
      </c>
      <c r="O930" s="400" t="s">
        <v>141</v>
      </c>
      <c r="P930" s="400" t="s">
        <v>141</v>
      </c>
      <c r="Q930" s="400">
        <v>2</v>
      </c>
      <c r="R930" s="401">
        <v>0.16666666666666666</v>
      </c>
      <c r="S930" s="402" t="s">
        <v>141</v>
      </c>
      <c r="T930" s="401" t="s">
        <v>141</v>
      </c>
      <c r="U930" s="402">
        <v>3</v>
      </c>
      <c r="V930" s="403">
        <v>0.25</v>
      </c>
      <c r="W930" s="402">
        <v>2</v>
      </c>
      <c r="X930" s="404">
        <v>-1220</v>
      </c>
      <c r="Y930" s="404">
        <v>844.5</v>
      </c>
      <c r="Z930" s="404">
        <v>-376</v>
      </c>
      <c r="AA930" s="404">
        <v>0</v>
      </c>
      <c r="AB930" s="404" t="s">
        <v>141</v>
      </c>
      <c r="AC930" s="404" t="s">
        <v>141</v>
      </c>
      <c r="AD930" s="404" t="s">
        <v>141</v>
      </c>
    </row>
    <row r="931" spans="1:30" x14ac:dyDescent="0.35">
      <c r="A931" s="396">
        <v>40</v>
      </c>
      <c r="B931" s="396" t="s">
        <v>115</v>
      </c>
      <c r="C931" s="396">
        <v>12</v>
      </c>
      <c r="D931" s="396" t="s">
        <v>12</v>
      </c>
      <c r="E931" s="396" t="s">
        <v>2108</v>
      </c>
      <c r="F931" s="396" t="s">
        <v>2109</v>
      </c>
      <c r="G931" s="396" t="s">
        <v>115</v>
      </c>
      <c r="H931" s="396" t="s">
        <v>12</v>
      </c>
      <c r="I931" s="399">
        <v>0</v>
      </c>
      <c r="J931" s="399">
        <v>0</v>
      </c>
      <c r="K931" s="400">
        <v>10</v>
      </c>
      <c r="L931" s="400">
        <v>0</v>
      </c>
      <c r="M931" s="400">
        <v>0</v>
      </c>
      <c r="N931" s="400">
        <v>10</v>
      </c>
      <c r="O931" s="400" t="s">
        <v>141</v>
      </c>
      <c r="P931" s="400" t="s">
        <v>141</v>
      </c>
      <c r="Q931" s="400">
        <v>1</v>
      </c>
      <c r="R931" s="401">
        <v>0.1</v>
      </c>
      <c r="S931" s="402" t="s">
        <v>141</v>
      </c>
      <c r="T931" s="401" t="s">
        <v>141</v>
      </c>
      <c r="U931" s="402">
        <v>2</v>
      </c>
      <c r="V931" s="403">
        <v>0.2</v>
      </c>
      <c r="W931" s="402">
        <v>1</v>
      </c>
      <c r="X931" s="404">
        <v>1930</v>
      </c>
      <c r="Y931" s="404">
        <v>0</v>
      </c>
      <c r="Z931" s="404">
        <v>1930</v>
      </c>
      <c r="AA931" s="404">
        <v>0</v>
      </c>
      <c r="AB931" s="404" t="s">
        <v>141</v>
      </c>
      <c r="AC931" s="404" t="s">
        <v>141</v>
      </c>
      <c r="AD931" s="404" t="s">
        <v>141</v>
      </c>
    </row>
    <row r="932" spans="1:30" x14ac:dyDescent="0.35">
      <c r="A932" s="396">
        <v>40</v>
      </c>
      <c r="B932" s="396" t="s">
        <v>115</v>
      </c>
      <c r="C932" s="396">
        <v>13</v>
      </c>
      <c r="D932" s="396" t="s">
        <v>171</v>
      </c>
      <c r="E932" s="396" t="s">
        <v>2110</v>
      </c>
      <c r="F932" s="396" t="s">
        <v>2111</v>
      </c>
      <c r="G932" s="396" t="s">
        <v>115</v>
      </c>
      <c r="H932" s="396" t="s">
        <v>171</v>
      </c>
      <c r="I932" s="399">
        <v>0</v>
      </c>
      <c r="J932" s="399">
        <v>0</v>
      </c>
      <c r="K932" s="400">
        <v>4</v>
      </c>
      <c r="L932" s="400">
        <v>0</v>
      </c>
      <c r="M932" s="400">
        <v>0</v>
      </c>
      <c r="N932" s="400">
        <v>4</v>
      </c>
      <c r="O932" s="400" t="s">
        <v>141</v>
      </c>
      <c r="P932" s="400" t="s">
        <v>141</v>
      </c>
      <c r="Q932" s="400">
        <v>0</v>
      </c>
      <c r="R932" s="401">
        <v>0</v>
      </c>
      <c r="S932" s="402" t="s">
        <v>141</v>
      </c>
      <c r="T932" s="401" t="s">
        <v>141</v>
      </c>
      <c r="U932" s="402">
        <v>1</v>
      </c>
      <c r="V932" s="403">
        <v>0.25</v>
      </c>
      <c r="W932" s="402">
        <v>0</v>
      </c>
      <c r="X932" s="404">
        <v>0</v>
      </c>
      <c r="Y932" s="404">
        <v>0</v>
      </c>
      <c r="Z932" s="404">
        <v>0</v>
      </c>
      <c r="AA932" s="404">
        <v>0</v>
      </c>
      <c r="AB932" s="404" t="s">
        <v>141</v>
      </c>
      <c r="AC932" s="404" t="s">
        <v>141</v>
      </c>
      <c r="AD932" s="404" t="s">
        <v>141</v>
      </c>
    </row>
    <row r="933" spans="1:30" x14ac:dyDescent="0.35">
      <c r="A933" s="396">
        <v>40</v>
      </c>
      <c r="B933" s="396" t="s">
        <v>115</v>
      </c>
      <c r="C933" s="396">
        <v>14</v>
      </c>
      <c r="D933" s="396" t="s">
        <v>427</v>
      </c>
      <c r="E933" s="396" t="s">
        <v>2112</v>
      </c>
      <c r="F933" s="396" t="s">
        <v>2113</v>
      </c>
      <c r="G933" s="396" t="s">
        <v>115</v>
      </c>
      <c r="H933" s="396" t="s">
        <v>427</v>
      </c>
      <c r="I933" s="399">
        <v>0</v>
      </c>
      <c r="J933" s="399">
        <v>0</v>
      </c>
      <c r="K933" s="400">
        <v>3</v>
      </c>
      <c r="L933" s="400">
        <v>0</v>
      </c>
      <c r="M933" s="400">
        <v>0</v>
      </c>
      <c r="N933" s="400">
        <v>3</v>
      </c>
      <c r="O933" s="400" t="s">
        <v>141</v>
      </c>
      <c r="P933" s="400" t="s">
        <v>141</v>
      </c>
      <c r="Q933" s="400">
        <v>0</v>
      </c>
      <c r="R933" s="401">
        <v>0</v>
      </c>
      <c r="S933" s="402" t="s">
        <v>141</v>
      </c>
      <c r="T933" s="401" t="s">
        <v>141</v>
      </c>
      <c r="U933" s="402">
        <v>1</v>
      </c>
      <c r="V933" s="403">
        <v>0.33333333333333331</v>
      </c>
      <c r="W933" s="402">
        <v>0</v>
      </c>
      <c r="X933" s="404">
        <v>0</v>
      </c>
      <c r="Y933" s="404">
        <v>0</v>
      </c>
      <c r="Z933" s="404">
        <v>0</v>
      </c>
      <c r="AA933" s="404">
        <v>0</v>
      </c>
      <c r="AB933" s="404" t="s">
        <v>141</v>
      </c>
      <c r="AC933" s="404" t="s">
        <v>141</v>
      </c>
      <c r="AD933" s="404" t="s">
        <v>141</v>
      </c>
    </row>
    <row r="934" spans="1:30" x14ac:dyDescent="0.35">
      <c r="A934" s="396">
        <v>40</v>
      </c>
      <c r="B934" s="396" t="s">
        <v>115</v>
      </c>
      <c r="C934" s="396">
        <v>15</v>
      </c>
      <c r="D934" s="396" t="s">
        <v>2114</v>
      </c>
      <c r="E934" s="396" t="s">
        <v>2115</v>
      </c>
      <c r="F934" s="396" t="s">
        <v>2116</v>
      </c>
      <c r="G934" s="396" t="s">
        <v>115</v>
      </c>
      <c r="H934" s="396" t="s">
        <v>2114</v>
      </c>
      <c r="I934" s="399">
        <v>0</v>
      </c>
      <c r="J934" s="399">
        <v>0</v>
      </c>
      <c r="K934" s="400">
        <v>1</v>
      </c>
      <c r="L934" s="400">
        <v>0</v>
      </c>
      <c r="M934" s="400">
        <v>0</v>
      </c>
      <c r="N934" s="400">
        <v>1</v>
      </c>
      <c r="O934" s="400" t="s">
        <v>141</v>
      </c>
      <c r="P934" s="400" t="s">
        <v>141</v>
      </c>
      <c r="Q934" s="400">
        <v>0</v>
      </c>
      <c r="R934" s="401">
        <v>0</v>
      </c>
      <c r="S934" s="402" t="s">
        <v>141</v>
      </c>
      <c r="T934" s="401" t="s">
        <v>141</v>
      </c>
      <c r="U934" s="402">
        <v>0</v>
      </c>
      <c r="V934" s="403">
        <v>0</v>
      </c>
      <c r="W934" s="402">
        <v>0</v>
      </c>
      <c r="X934" s="404">
        <v>0</v>
      </c>
      <c r="Y934" s="404">
        <v>0</v>
      </c>
      <c r="Z934" s="404">
        <v>0</v>
      </c>
      <c r="AA934" s="404">
        <v>0</v>
      </c>
      <c r="AB934" s="404" t="s">
        <v>141</v>
      </c>
      <c r="AC934" s="404" t="s">
        <v>141</v>
      </c>
      <c r="AD934" s="404" t="s">
        <v>141</v>
      </c>
    </row>
    <row r="935" spans="1:30" x14ac:dyDescent="0.35">
      <c r="A935" s="396">
        <v>40</v>
      </c>
      <c r="B935" s="396" t="s">
        <v>115</v>
      </c>
      <c r="C935" s="396">
        <v>16</v>
      </c>
      <c r="D935" s="396" t="s">
        <v>532</v>
      </c>
      <c r="E935" s="396" t="s">
        <v>2117</v>
      </c>
      <c r="F935" s="396" t="s">
        <v>2118</v>
      </c>
      <c r="G935" s="396" t="s">
        <v>115</v>
      </c>
      <c r="H935" s="396" t="s">
        <v>532</v>
      </c>
      <c r="I935" s="399">
        <v>1</v>
      </c>
      <c r="J935" s="399">
        <v>1</v>
      </c>
      <c r="K935" s="400">
        <v>0</v>
      </c>
      <c r="L935" s="400">
        <v>0</v>
      </c>
      <c r="M935" s="400">
        <v>0</v>
      </c>
      <c r="N935" s="400">
        <v>2</v>
      </c>
      <c r="O935" s="400" t="s">
        <v>141</v>
      </c>
      <c r="P935" s="400" t="s">
        <v>141</v>
      </c>
      <c r="Q935" s="400">
        <v>1</v>
      </c>
      <c r="R935" s="401">
        <v>0.5</v>
      </c>
      <c r="S935" s="402" t="s">
        <v>141</v>
      </c>
      <c r="T935" s="401" t="s">
        <v>141</v>
      </c>
      <c r="U935" s="402">
        <v>0</v>
      </c>
      <c r="V935" s="403">
        <v>0</v>
      </c>
      <c r="W935" s="402">
        <v>0</v>
      </c>
      <c r="X935" s="404">
        <v>0</v>
      </c>
      <c r="Y935" s="404">
        <v>500</v>
      </c>
      <c r="Z935" s="404">
        <v>500</v>
      </c>
      <c r="AA935" s="404">
        <v>0</v>
      </c>
      <c r="AB935" s="404" t="s">
        <v>141</v>
      </c>
      <c r="AC935" s="404" t="s">
        <v>141</v>
      </c>
      <c r="AD935" s="404" t="s">
        <v>141</v>
      </c>
    </row>
    <row r="936" spans="1:30" x14ac:dyDescent="0.35">
      <c r="A936" s="396">
        <v>40</v>
      </c>
      <c r="B936" s="396" t="s">
        <v>115</v>
      </c>
      <c r="C936" s="396">
        <v>17</v>
      </c>
      <c r="D936" s="396" t="s">
        <v>580</v>
      </c>
      <c r="E936" s="396" t="s">
        <v>2119</v>
      </c>
      <c r="F936" s="396" t="s">
        <v>2120</v>
      </c>
      <c r="G936" s="396" t="s">
        <v>115</v>
      </c>
      <c r="H936" s="396" t="s">
        <v>580</v>
      </c>
      <c r="I936" s="399">
        <v>16</v>
      </c>
      <c r="J936" s="399">
        <v>0</v>
      </c>
      <c r="K936" s="400">
        <v>0</v>
      </c>
      <c r="L936" s="400">
        <v>0</v>
      </c>
      <c r="M936" s="400">
        <v>0</v>
      </c>
      <c r="N936" s="400">
        <v>16</v>
      </c>
      <c r="O936" s="400" t="s">
        <v>141</v>
      </c>
      <c r="P936" s="400" t="s">
        <v>141</v>
      </c>
      <c r="Q936" s="400">
        <v>6</v>
      </c>
      <c r="R936" s="401">
        <v>0.375</v>
      </c>
      <c r="S936" s="402" t="s">
        <v>141</v>
      </c>
      <c r="T936" s="401" t="s">
        <v>141</v>
      </c>
      <c r="U936" s="402">
        <v>7</v>
      </c>
      <c r="V936" s="403">
        <v>0.4375</v>
      </c>
      <c r="W936" s="402">
        <v>6</v>
      </c>
      <c r="X936" s="404">
        <v>-230.333333333333</v>
      </c>
      <c r="Y936" s="404">
        <v>357.166666666666</v>
      </c>
      <c r="Z936" s="404">
        <v>127.166666666666</v>
      </c>
      <c r="AA936" s="404">
        <v>0</v>
      </c>
      <c r="AB936" s="404" t="s">
        <v>141</v>
      </c>
      <c r="AC936" s="404" t="s">
        <v>141</v>
      </c>
      <c r="AD936" s="404" t="s">
        <v>141</v>
      </c>
    </row>
    <row r="937" spans="1:30" x14ac:dyDescent="0.35">
      <c r="A937" s="396">
        <v>41</v>
      </c>
      <c r="B937" s="396" t="s">
        <v>2121</v>
      </c>
      <c r="C937" s="396">
        <v>1</v>
      </c>
      <c r="D937" s="396" t="s">
        <v>138</v>
      </c>
      <c r="E937" s="396" t="s">
        <v>2122</v>
      </c>
      <c r="F937" s="396" t="s">
        <v>2123</v>
      </c>
      <c r="G937" s="396" t="s">
        <v>2121</v>
      </c>
      <c r="H937" s="396" t="s">
        <v>138</v>
      </c>
      <c r="I937" s="399">
        <v>0</v>
      </c>
      <c r="J937" s="399">
        <v>0</v>
      </c>
      <c r="K937" s="400">
        <v>0</v>
      </c>
      <c r="L937" s="400">
        <v>12</v>
      </c>
      <c r="M937" s="400">
        <v>0</v>
      </c>
      <c r="N937" s="400">
        <v>12</v>
      </c>
      <c r="O937" s="400" t="s">
        <v>141</v>
      </c>
      <c r="P937" s="400" t="s">
        <v>141</v>
      </c>
      <c r="Q937" s="400">
        <v>7</v>
      </c>
      <c r="R937" s="401">
        <v>0.58333333333333337</v>
      </c>
      <c r="S937" s="402" t="s">
        <v>141</v>
      </c>
      <c r="T937" s="401" t="s">
        <v>141</v>
      </c>
      <c r="U937" s="402">
        <v>8</v>
      </c>
      <c r="V937" s="403">
        <v>0.66666666666666663</v>
      </c>
      <c r="W937" s="402">
        <v>8</v>
      </c>
      <c r="X937" s="404">
        <v>50.285714285714199</v>
      </c>
      <c r="Y937" s="404">
        <v>1610</v>
      </c>
      <c r="Z937" s="404">
        <v>1660.42857142857</v>
      </c>
      <c r="AA937" s="404">
        <v>2100</v>
      </c>
      <c r="AB937" s="404" t="s">
        <v>141</v>
      </c>
      <c r="AC937" s="404" t="s">
        <v>141</v>
      </c>
      <c r="AD937" s="404" t="s">
        <v>141</v>
      </c>
    </row>
    <row r="938" spans="1:30" x14ac:dyDescent="0.35">
      <c r="A938" s="396">
        <v>41</v>
      </c>
      <c r="B938" s="396" t="s">
        <v>2121</v>
      </c>
      <c r="C938" s="396">
        <v>2</v>
      </c>
      <c r="D938" s="396" t="s">
        <v>168</v>
      </c>
      <c r="E938" s="396" t="s">
        <v>2124</v>
      </c>
      <c r="F938" s="396" t="s">
        <v>2125</v>
      </c>
      <c r="G938" s="396" t="s">
        <v>2121</v>
      </c>
      <c r="H938" s="396" t="s">
        <v>168</v>
      </c>
      <c r="I938" s="399">
        <v>1</v>
      </c>
      <c r="J938" s="399">
        <v>0</v>
      </c>
      <c r="K938" s="400">
        <v>14</v>
      </c>
      <c r="L938" s="400">
        <v>11</v>
      </c>
      <c r="M938" s="400">
        <v>0</v>
      </c>
      <c r="N938" s="400">
        <v>26</v>
      </c>
      <c r="O938" s="400" t="s">
        <v>141</v>
      </c>
      <c r="P938" s="400" t="s">
        <v>141</v>
      </c>
      <c r="Q938" s="400">
        <v>3</v>
      </c>
      <c r="R938" s="401">
        <v>0.11538461538461539</v>
      </c>
      <c r="S938" s="402" t="s">
        <v>141</v>
      </c>
      <c r="T938" s="401" t="s">
        <v>141</v>
      </c>
      <c r="U938" s="402">
        <v>11</v>
      </c>
      <c r="V938" s="403">
        <v>0.42307692307692307</v>
      </c>
      <c r="W938" s="402">
        <v>4</v>
      </c>
      <c r="X938" s="404">
        <v>-699</v>
      </c>
      <c r="Y938" s="404">
        <v>2784</v>
      </c>
      <c r="Z938" s="404">
        <v>2085</v>
      </c>
      <c r="AA938" s="404">
        <v>500</v>
      </c>
      <c r="AB938" s="404" t="s">
        <v>141</v>
      </c>
      <c r="AC938" s="404" t="s">
        <v>141</v>
      </c>
      <c r="AD938" s="404" t="s">
        <v>141</v>
      </c>
    </row>
    <row r="939" spans="1:30" x14ac:dyDescent="0.35">
      <c r="A939" s="396">
        <v>41</v>
      </c>
      <c r="B939" s="396" t="s">
        <v>2121</v>
      </c>
      <c r="C939" s="396">
        <v>3</v>
      </c>
      <c r="D939" s="396" t="s">
        <v>11</v>
      </c>
      <c r="E939" s="396" t="s">
        <v>2126</v>
      </c>
      <c r="F939" s="396" t="s">
        <v>2127</v>
      </c>
      <c r="G939" s="396" t="s">
        <v>2121</v>
      </c>
      <c r="H939" s="396" t="s">
        <v>11</v>
      </c>
      <c r="I939" s="399">
        <v>0</v>
      </c>
      <c r="J939" s="399">
        <v>0</v>
      </c>
      <c r="K939" s="400">
        <v>0</v>
      </c>
      <c r="L939" s="400">
        <v>5</v>
      </c>
      <c r="M939" s="400">
        <v>0</v>
      </c>
      <c r="N939" s="400">
        <v>5</v>
      </c>
      <c r="O939" s="400" t="s">
        <v>141</v>
      </c>
      <c r="P939" s="400" t="s">
        <v>141</v>
      </c>
      <c r="Q939" s="400">
        <v>0</v>
      </c>
      <c r="R939" s="401">
        <v>0</v>
      </c>
      <c r="S939" s="402" t="s">
        <v>141</v>
      </c>
      <c r="T939" s="401" t="s">
        <v>141</v>
      </c>
      <c r="U939" s="402">
        <v>0</v>
      </c>
      <c r="V939" s="403">
        <v>0</v>
      </c>
      <c r="W939" s="402">
        <v>0</v>
      </c>
      <c r="X939" s="404">
        <v>0</v>
      </c>
      <c r="Y939" s="404">
        <v>0</v>
      </c>
      <c r="Z939" s="404">
        <v>0</v>
      </c>
      <c r="AA939" s="404">
        <v>0</v>
      </c>
      <c r="AB939" s="404" t="s">
        <v>141</v>
      </c>
      <c r="AC939" s="404" t="s">
        <v>141</v>
      </c>
      <c r="AD939" s="404" t="s">
        <v>141</v>
      </c>
    </row>
    <row r="940" spans="1:30" x14ac:dyDescent="0.35">
      <c r="A940" s="396">
        <v>41</v>
      </c>
      <c r="B940" s="396" t="s">
        <v>2121</v>
      </c>
      <c r="C940" s="396">
        <v>4</v>
      </c>
      <c r="D940" s="396" t="s">
        <v>144</v>
      </c>
      <c r="E940" s="396" t="s">
        <v>2128</v>
      </c>
      <c r="F940" s="396" t="s">
        <v>2129</v>
      </c>
      <c r="G940" s="396" t="s">
        <v>2121</v>
      </c>
      <c r="H940" s="396" t="s">
        <v>144</v>
      </c>
      <c r="I940" s="399">
        <v>3</v>
      </c>
      <c r="J940" s="399">
        <v>3</v>
      </c>
      <c r="K940" s="400">
        <v>0</v>
      </c>
      <c r="L940" s="400">
        <v>6</v>
      </c>
      <c r="M940" s="400">
        <v>0</v>
      </c>
      <c r="N940" s="400">
        <v>12</v>
      </c>
      <c r="O940" s="400" t="s">
        <v>141</v>
      </c>
      <c r="P940" s="400" t="s">
        <v>141</v>
      </c>
      <c r="Q940" s="400">
        <v>7</v>
      </c>
      <c r="R940" s="401">
        <v>0.58333333333333337</v>
      </c>
      <c r="S940" s="402" t="s">
        <v>141</v>
      </c>
      <c r="T940" s="401" t="s">
        <v>141</v>
      </c>
      <c r="U940" s="402">
        <v>7</v>
      </c>
      <c r="V940" s="403">
        <v>0.58333333333333337</v>
      </c>
      <c r="W940" s="402">
        <v>7</v>
      </c>
      <c r="X940" s="404">
        <v>-1244.4000000000001</v>
      </c>
      <c r="Y940" s="404">
        <v>6942.2</v>
      </c>
      <c r="Z940" s="404">
        <v>5697</v>
      </c>
      <c r="AA940" s="404">
        <v>10</v>
      </c>
      <c r="AB940" s="404" t="s">
        <v>141</v>
      </c>
      <c r="AC940" s="404" t="s">
        <v>141</v>
      </c>
      <c r="AD940" s="404" t="s">
        <v>141</v>
      </c>
    </row>
    <row r="941" spans="1:30" x14ac:dyDescent="0.35">
      <c r="A941" s="396">
        <v>41</v>
      </c>
      <c r="B941" s="396" t="s">
        <v>2121</v>
      </c>
      <c r="C941" s="396">
        <v>5</v>
      </c>
      <c r="D941" s="396" t="s">
        <v>147</v>
      </c>
      <c r="E941" s="396" t="s">
        <v>2130</v>
      </c>
      <c r="F941" s="396" t="s">
        <v>2131</v>
      </c>
      <c r="G941" s="396" t="s">
        <v>2121</v>
      </c>
      <c r="H941" s="396" t="s">
        <v>147</v>
      </c>
      <c r="I941" s="399">
        <v>0</v>
      </c>
      <c r="J941" s="399">
        <v>0</v>
      </c>
      <c r="K941" s="400">
        <v>0</v>
      </c>
      <c r="L941" s="400">
        <v>0</v>
      </c>
      <c r="M941" s="400">
        <v>0</v>
      </c>
      <c r="N941" s="400">
        <v>0</v>
      </c>
      <c r="O941" s="400" t="s">
        <v>141</v>
      </c>
      <c r="P941" s="400" t="s">
        <v>141</v>
      </c>
      <c r="Q941" s="400">
        <v>0</v>
      </c>
      <c r="R941" s="401">
        <v>0</v>
      </c>
      <c r="S941" s="402" t="s">
        <v>141</v>
      </c>
      <c r="T941" s="401" t="s">
        <v>141</v>
      </c>
      <c r="U941" s="402">
        <v>0</v>
      </c>
      <c r="V941" s="403">
        <v>0</v>
      </c>
      <c r="W941" s="402">
        <v>0</v>
      </c>
      <c r="X941" s="404">
        <v>0</v>
      </c>
      <c r="Y941" s="404">
        <v>0</v>
      </c>
      <c r="Z941" s="404">
        <v>0</v>
      </c>
      <c r="AA941" s="404">
        <v>999</v>
      </c>
      <c r="AB941" s="404" t="s">
        <v>141</v>
      </c>
      <c r="AC941" s="404" t="s">
        <v>141</v>
      </c>
      <c r="AD941" s="404" t="s">
        <v>141</v>
      </c>
    </row>
    <row r="942" spans="1:30" x14ac:dyDescent="0.35">
      <c r="A942" s="396">
        <v>41</v>
      </c>
      <c r="B942" s="396" t="s">
        <v>2121</v>
      </c>
      <c r="C942" s="396">
        <v>6</v>
      </c>
      <c r="D942" s="396" t="s">
        <v>1100</v>
      </c>
      <c r="E942" s="396" t="s">
        <v>2132</v>
      </c>
      <c r="F942" s="396" t="s">
        <v>2133</v>
      </c>
      <c r="G942" s="396" t="s">
        <v>2121</v>
      </c>
      <c r="H942" s="396" t="s">
        <v>1100</v>
      </c>
      <c r="I942" s="399">
        <v>5</v>
      </c>
      <c r="J942" s="399">
        <v>7</v>
      </c>
      <c r="K942" s="400">
        <v>14</v>
      </c>
      <c r="L942" s="400">
        <v>2</v>
      </c>
      <c r="M942" s="400">
        <v>0</v>
      </c>
      <c r="N942" s="400">
        <v>28</v>
      </c>
      <c r="O942" s="400" t="s">
        <v>141</v>
      </c>
      <c r="P942" s="400" t="s">
        <v>141</v>
      </c>
      <c r="Q942" s="400">
        <v>6</v>
      </c>
      <c r="R942" s="401">
        <v>0.21428571428571427</v>
      </c>
      <c r="S942" s="402" t="s">
        <v>141</v>
      </c>
      <c r="T942" s="401" t="s">
        <v>141</v>
      </c>
      <c r="U942" s="402">
        <v>12</v>
      </c>
      <c r="V942" s="403">
        <v>0.42857142857142855</v>
      </c>
      <c r="W942" s="402">
        <v>9</v>
      </c>
      <c r="X942" s="404">
        <v>4244.25</v>
      </c>
      <c r="Y942" s="404">
        <v>490</v>
      </c>
      <c r="Z942" s="404">
        <v>4734.25</v>
      </c>
      <c r="AA942" s="404">
        <v>1500</v>
      </c>
      <c r="AB942" s="404" t="s">
        <v>141</v>
      </c>
      <c r="AC942" s="404" t="s">
        <v>141</v>
      </c>
      <c r="AD942" s="404" t="s">
        <v>141</v>
      </c>
    </row>
    <row r="943" spans="1:30" x14ac:dyDescent="0.35">
      <c r="A943" s="396">
        <v>41</v>
      </c>
      <c r="B943" s="396" t="s">
        <v>2121</v>
      </c>
      <c r="C943" s="396">
        <v>7</v>
      </c>
      <c r="D943" s="396" t="s">
        <v>160</v>
      </c>
      <c r="E943" s="396" t="s">
        <v>2134</v>
      </c>
      <c r="F943" s="396" t="s">
        <v>2135</v>
      </c>
      <c r="G943" s="396" t="s">
        <v>2121</v>
      </c>
      <c r="H943" s="396" t="s">
        <v>160</v>
      </c>
      <c r="I943" s="399">
        <v>0</v>
      </c>
      <c r="J943" s="399">
        <v>0</v>
      </c>
      <c r="K943" s="400">
        <v>4</v>
      </c>
      <c r="L943" s="400">
        <v>0</v>
      </c>
      <c r="M943" s="400">
        <v>0</v>
      </c>
      <c r="N943" s="400">
        <v>4</v>
      </c>
      <c r="O943" s="400" t="s">
        <v>141</v>
      </c>
      <c r="P943" s="400" t="s">
        <v>141</v>
      </c>
      <c r="Q943" s="400">
        <v>2</v>
      </c>
      <c r="R943" s="401">
        <v>0.5</v>
      </c>
      <c r="S943" s="402" t="s">
        <v>141</v>
      </c>
      <c r="T943" s="401" t="s">
        <v>141</v>
      </c>
      <c r="U943" s="402">
        <v>2</v>
      </c>
      <c r="V943" s="403">
        <v>0.5</v>
      </c>
      <c r="W943" s="402">
        <v>2</v>
      </c>
      <c r="X943" s="404">
        <v>205</v>
      </c>
      <c r="Y943" s="404">
        <v>413.5</v>
      </c>
      <c r="Z943" s="404">
        <v>618.5</v>
      </c>
      <c r="AA943" s="404">
        <v>0</v>
      </c>
      <c r="AB943" s="404" t="s">
        <v>141</v>
      </c>
      <c r="AC943" s="404" t="s">
        <v>141</v>
      </c>
      <c r="AD943" s="404" t="s">
        <v>141</v>
      </c>
    </row>
    <row r="944" spans="1:30" x14ac:dyDescent="0.35">
      <c r="A944" s="396">
        <v>41</v>
      </c>
      <c r="B944" s="396" t="s">
        <v>2121</v>
      </c>
      <c r="C944" s="396">
        <v>8</v>
      </c>
      <c r="D944" s="396" t="s">
        <v>12</v>
      </c>
      <c r="E944" s="396" t="s">
        <v>2136</v>
      </c>
      <c r="F944" s="396" t="s">
        <v>2137</v>
      </c>
      <c r="G944" s="396" t="s">
        <v>2121</v>
      </c>
      <c r="H944" s="396" t="s">
        <v>12</v>
      </c>
      <c r="I944" s="399">
        <v>0</v>
      </c>
      <c r="J944" s="399">
        <v>0</v>
      </c>
      <c r="K944" s="400">
        <v>11</v>
      </c>
      <c r="L944" s="400">
        <v>0</v>
      </c>
      <c r="M944" s="400">
        <v>0</v>
      </c>
      <c r="N944" s="400">
        <v>11</v>
      </c>
      <c r="O944" s="400" t="s">
        <v>141</v>
      </c>
      <c r="P944" s="400" t="s">
        <v>141</v>
      </c>
      <c r="Q944" s="400">
        <v>3</v>
      </c>
      <c r="R944" s="401">
        <v>0.27272727272727271</v>
      </c>
      <c r="S944" s="402" t="s">
        <v>141</v>
      </c>
      <c r="T944" s="401" t="s">
        <v>141</v>
      </c>
      <c r="U944" s="402">
        <v>3</v>
      </c>
      <c r="V944" s="403">
        <v>0.27272727272727271</v>
      </c>
      <c r="W944" s="402">
        <v>3</v>
      </c>
      <c r="X944" s="404">
        <v>290.666666666666</v>
      </c>
      <c r="Y944" s="404">
        <v>428</v>
      </c>
      <c r="Z944" s="404">
        <v>718.66666666666595</v>
      </c>
      <c r="AA944" s="404">
        <v>1464</v>
      </c>
      <c r="AB944" s="404" t="s">
        <v>141</v>
      </c>
      <c r="AC944" s="404" t="s">
        <v>141</v>
      </c>
      <c r="AD944" s="404" t="s">
        <v>141</v>
      </c>
    </row>
    <row r="945" spans="1:30" x14ac:dyDescent="0.35">
      <c r="A945" s="396">
        <v>41</v>
      </c>
      <c r="B945" s="396" t="s">
        <v>2121</v>
      </c>
      <c r="C945" s="396">
        <v>9</v>
      </c>
      <c r="D945" s="396" t="s">
        <v>13</v>
      </c>
      <c r="E945" s="396" t="s">
        <v>2138</v>
      </c>
      <c r="F945" s="396" t="s">
        <v>2139</v>
      </c>
      <c r="G945" s="396" t="s">
        <v>2121</v>
      </c>
      <c r="H945" s="396" t="s">
        <v>13</v>
      </c>
      <c r="I945" s="399">
        <v>0</v>
      </c>
      <c r="J945" s="399">
        <v>0</v>
      </c>
      <c r="K945" s="400">
        <v>11</v>
      </c>
      <c r="L945" s="400">
        <v>0</v>
      </c>
      <c r="M945" s="400">
        <v>0</v>
      </c>
      <c r="N945" s="400">
        <v>11</v>
      </c>
      <c r="O945" s="400" t="s">
        <v>141</v>
      </c>
      <c r="P945" s="400" t="s">
        <v>141</v>
      </c>
      <c r="Q945" s="400">
        <v>0</v>
      </c>
      <c r="R945" s="401">
        <v>0</v>
      </c>
      <c r="S945" s="402" t="s">
        <v>141</v>
      </c>
      <c r="T945" s="401" t="s">
        <v>141</v>
      </c>
      <c r="U945" s="402">
        <v>0</v>
      </c>
      <c r="V945" s="403">
        <v>0</v>
      </c>
      <c r="W945" s="402">
        <v>0</v>
      </c>
      <c r="X945" s="404">
        <v>0</v>
      </c>
      <c r="Y945" s="404">
        <v>0</v>
      </c>
      <c r="Z945" s="404">
        <v>0</v>
      </c>
      <c r="AA945" s="404">
        <v>0</v>
      </c>
      <c r="AB945" s="404" t="s">
        <v>141</v>
      </c>
      <c r="AC945" s="404" t="s">
        <v>141</v>
      </c>
      <c r="AD945" s="404" t="s">
        <v>141</v>
      </c>
    </row>
    <row r="946" spans="1:30" x14ac:dyDescent="0.35">
      <c r="A946" s="396">
        <v>41</v>
      </c>
      <c r="B946" s="396" t="s">
        <v>2121</v>
      </c>
      <c r="C946" s="396">
        <v>10</v>
      </c>
      <c r="D946" s="396" t="s">
        <v>10</v>
      </c>
      <c r="E946" s="396" t="s">
        <v>2140</v>
      </c>
      <c r="F946" s="396" t="s">
        <v>2141</v>
      </c>
      <c r="G946" s="396" t="s">
        <v>2121</v>
      </c>
      <c r="H946" s="396" t="s">
        <v>10</v>
      </c>
      <c r="I946" s="399">
        <v>0</v>
      </c>
      <c r="J946" s="399">
        <v>0</v>
      </c>
      <c r="K946" s="400">
        <v>5</v>
      </c>
      <c r="L946" s="400">
        <v>0</v>
      </c>
      <c r="M946" s="400">
        <v>0</v>
      </c>
      <c r="N946" s="400">
        <v>5</v>
      </c>
      <c r="O946" s="400" t="s">
        <v>141</v>
      </c>
      <c r="P946" s="400" t="s">
        <v>141</v>
      </c>
      <c r="Q946" s="400">
        <v>0</v>
      </c>
      <c r="R946" s="401">
        <v>0</v>
      </c>
      <c r="S946" s="402" t="s">
        <v>141</v>
      </c>
      <c r="T946" s="401" t="s">
        <v>141</v>
      </c>
      <c r="U946" s="402">
        <v>0</v>
      </c>
      <c r="V946" s="403">
        <v>0</v>
      </c>
      <c r="W946" s="402">
        <v>0</v>
      </c>
      <c r="X946" s="404">
        <v>0</v>
      </c>
      <c r="Y946" s="404">
        <v>0</v>
      </c>
      <c r="Z946" s="404">
        <v>0</v>
      </c>
      <c r="AA946" s="404">
        <v>0</v>
      </c>
      <c r="AB946" s="404" t="s">
        <v>141</v>
      </c>
      <c r="AC946" s="404" t="s">
        <v>141</v>
      </c>
      <c r="AD946" s="404" t="s">
        <v>141</v>
      </c>
    </row>
    <row r="947" spans="1:30" x14ac:dyDescent="0.35">
      <c r="A947" s="396">
        <v>41</v>
      </c>
      <c r="B947" s="396" t="s">
        <v>2121</v>
      </c>
      <c r="C947" s="396">
        <v>11</v>
      </c>
      <c r="D947" s="396" t="s">
        <v>427</v>
      </c>
      <c r="E947" s="396" t="s">
        <v>2142</v>
      </c>
      <c r="F947" s="396" t="s">
        <v>2143</v>
      </c>
      <c r="G947" s="396" t="s">
        <v>2121</v>
      </c>
      <c r="H947" s="396" t="s">
        <v>427</v>
      </c>
      <c r="I947" s="399">
        <v>0</v>
      </c>
      <c r="J947" s="399">
        <v>0</v>
      </c>
      <c r="K947" s="400">
        <v>6</v>
      </c>
      <c r="L947" s="400">
        <v>0</v>
      </c>
      <c r="M947" s="400">
        <v>0</v>
      </c>
      <c r="N947" s="400">
        <v>6</v>
      </c>
      <c r="O947" s="400" t="s">
        <v>141</v>
      </c>
      <c r="P947" s="400" t="s">
        <v>141</v>
      </c>
      <c r="Q947" s="400">
        <v>0</v>
      </c>
      <c r="R947" s="401">
        <v>0</v>
      </c>
      <c r="S947" s="402" t="s">
        <v>141</v>
      </c>
      <c r="T947" s="401" t="s">
        <v>141</v>
      </c>
      <c r="U947" s="402">
        <v>0</v>
      </c>
      <c r="V947" s="403">
        <v>0</v>
      </c>
      <c r="W947" s="402">
        <v>0</v>
      </c>
      <c r="X947" s="404">
        <v>0</v>
      </c>
      <c r="Y947" s="404">
        <v>0</v>
      </c>
      <c r="Z947" s="404">
        <v>0</v>
      </c>
      <c r="AA947" s="404">
        <v>0</v>
      </c>
      <c r="AB947" s="404" t="s">
        <v>141</v>
      </c>
      <c r="AC947" s="404" t="s">
        <v>141</v>
      </c>
      <c r="AD947" s="404" t="s">
        <v>141</v>
      </c>
    </row>
    <row r="948" spans="1:30" x14ac:dyDescent="0.35">
      <c r="A948" s="396">
        <v>41</v>
      </c>
      <c r="B948" s="396" t="s">
        <v>2121</v>
      </c>
      <c r="C948" s="396">
        <v>12</v>
      </c>
      <c r="D948" s="396" t="s">
        <v>171</v>
      </c>
      <c r="E948" s="396" t="s">
        <v>2144</v>
      </c>
      <c r="F948" s="396" t="s">
        <v>2145</v>
      </c>
      <c r="G948" s="396" t="s">
        <v>2121</v>
      </c>
      <c r="H948" s="396" t="s">
        <v>171</v>
      </c>
      <c r="I948" s="399">
        <v>0</v>
      </c>
      <c r="J948" s="399">
        <v>0</v>
      </c>
      <c r="K948" s="400">
        <v>3</v>
      </c>
      <c r="L948" s="400">
        <v>0</v>
      </c>
      <c r="M948" s="400">
        <v>0</v>
      </c>
      <c r="N948" s="400">
        <v>3</v>
      </c>
      <c r="O948" s="400" t="s">
        <v>141</v>
      </c>
      <c r="P948" s="400" t="s">
        <v>141</v>
      </c>
      <c r="Q948" s="400">
        <v>0</v>
      </c>
      <c r="R948" s="401">
        <v>0</v>
      </c>
      <c r="S948" s="402" t="s">
        <v>141</v>
      </c>
      <c r="T948" s="401" t="s">
        <v>141</v>
      </c>
      <c r="U948" s="402">
        <v>1</v>
      </c>
      <c r="V948" s="403">
        <v>0.33333333333333331</v>
      </c>
      <c r="W948" s="402">
        <v>0</v>
      </c>
      <c r="X948" s="404">
        <v>0</v>
      </c>
      <c r="Y948" s="404">
        <v>0</v>
      </c>
      <c r="Z948" s="404">
        <v>0</v>
      </c>
      <c r="AA948" s="404">
        <v>0</v>
      </c>
      <c r="AB948" s="404" t="s">
        <v>141</v>
      </c>
      <c r="AC948" s="404" t="s">
        <v>141</v>
      </c>
      <c r="AD948" s="404" t="s">
        <v>141</v>
      </c>
    </row>
    <row r="949" spans="1:30" x14ac:dyDescent="0.35">
      <c r="A949" s="396">
        <v>41</v>
      </c>
      <c r="B949" s="396" t="s">
        <v>2121</v>
      </c>
      <c r="C949" s="396">
        <v>13</v>
      </c>
      <c r="D949" s="396" t="s">
        <v>2146</v>
      </c>
      <c r="E949" s="396" t="s">
        <v>2147</v>
      </c>
      <c r="F949" s="396" t="s">
        <v>2148</v>
      </c>
      <c r="G949" s="396" t="s">
        <v>2121</v>
      </c>
      <c r="H949" s="396" t="s">
        <v>2146</v>
      </c>
      <c r="I949" s="399">
        <v>0</v>
      </c>
      <c r="J949" s="399">
        <v>0</v>
      </c>
      <c r="K949" s="400">
        <v>1</v>
      </c>
      <c r="L949" s="400">
        <v>0</v>
      </c>
      <c r="M949" s="400">
        <v>0</v>
      </c>
      <c r="N949" s="400">
        <v>1</v>
      </c>
      <c r="O949" s="400" t="s">
        <v>141</v>
      </c>
      <c r="P949" s="400" t="s">
        <v>141</v>
      </c>
      <c r="Q949" s="400">
        <v>0</v>
      </c>
      <c r="R949" s="401">
        <v>0</v>
      </c>
      <c r="S949" s="402" t="s">
        <v>141</v>
      </c>
      <c r="T949" s="401" t="s">
        <v>141</v>
      </c>
      <c r="U949" s="402">
        <v>0</v>
      </c>
      <c r="V949" s="403">
        <v>0</v>
      </c>
      <c r="W949" s="402">
        <v>0</v>
      </c>
      <c r="X949" s="404">
        <v>0</v>
      </c>
      <c r="Y949" s="404">
        <v>0</v>
      </c>
      <c r="Z949" s="404">
        <v>0</v>
      </c>
      <c r="AA949" s="404">
        <v>0</v>
      </c>
      <c r="AB949" s="404" t="s">
        <v>141</v>
      </c>
      <c r="AC949" s="404" t="s">
        <v>141</v>
      </c>
      <c r="AD949" s="404" t="s">
        <v>141</v>
      </c>
    </row>
    <row r="950" spans="1:30" x14ac:dyDescent="0.35">
      <c r="A950" s="396">
        <v>41</v>
      </c>
      <c r="B950" s="396" t="s">
        <v>2121</v>
      </c>
      <c r="C950" s="396">
        <v>14</v>
      </c>
      <c r="D950" s="396" t="s">
        <v>177</v>
      </c>
      <c r="E950" s="396" t="s">
        <v>2149</v>
      </c>
      <c r="F950" s="396" t="s">
        <v>2150</v>
      </c>
      <c r="G950" s="396" t="s">
        <v>2121</v>
      </c>
      <c r="H950" s="396" t="s">
        <v>177</v>
      </c>
      <c r="I950" s="399">
        <v>3</v>
      </c>
      <c r="J950" s="399">
        <v>2</v>
      </c>
      <c r="K950" s="400">
        <v>0</v>
      </c>
      <c r="L950" s="400">
        <v>0</v>
      </c>
      <c r="M950" s="400">
        <v>0</v>
      </c>
      <c r="N950" s="400">
        <v>5</v>
      </c>
      <c r="O950" s="400" t="s">
        <v>141</v>
      </c>
      <c r="P950" s="400" t="s">
        <v>141</v>
      </c>
      <c r="Q950" s="400">
        <v>2</v>
      </c>
      <c r="R950" s="401">
        <v>0.4</v>
      </c>
      <c r="S950" s="402" t="s">
        <v>141</v>
      </c>
      <c r="T950" s="401" t="s">
        <v>141</v>
      </c>
      <c r="U950" s="402">
        <v>2</v>
      </c>
      <c r="V950" s="403">
        <v>0.4</v>
      </c>
      <c r="W950" s="402">
        <v>2</v>
      </c>
      <c r="X950" s="404">
        <v>898</v>
      </c>
      <c r="Y950" s="404">
        <v>934.5</v>
      </c>
      <c r="Z950" s="404">
        <v>1833.5</v>
      </c>
      <c r="AA950" s="404">
        <v>0</v>
      </c>
      <c r="AB950" s="404" t="s">
        <v>141</v>
      </c>
      <c r="AC950" s="404" t="s">
        <v>141</v>
      </c>
      <c r="AD950" s="404" t="s">
        <v>141</v>
      </c>
    </row>
    <row r="951" spans="1:30" x14ac:dyDescent="0.35">
      <c r="A951" s="396">
        <v>41</v>
      </c>
      <c r="B951" s="396" t="s">
        <v>2121</v>
      </c>
      <c r="C951" s="396">
        <v>15</v>
      </c>
      <c r="D951" s="396" t="s">
        <v>532</v>
      </c>
      <c r="E951" s="396" t="s">
        <v>2151</v>
      </c>
      <c r="F951" s="396" t="s">
        <v>2152</v>
      </c>
      <c r="G951" s="396" t="s">
        <v>2121</v>
      </c>
      <c r="H951" s="396" t="s">
        <v>532</v>
      </c>
      <c r="I951" s="399">
        <v>0</v>
      </c>
      <c r="J951" s="399">
        <v>1</v>
      </c>
      <c r="K951" s="400">
        <v>0</v>
      </c>
      <c r="L951" s="400">
        <v>0</v>
      </c>
      <c r="M951" s="400">
        <v>0</v>
      </c>
      <c r="N951" s="400">
        <v>1</v>
      </c>
      <c r="O951" s="400" t="s">
        <v>141</v>
      </c>
      <c r="P951" s="400" t="s">
        <v>141</v>
      </c>
      <c r="Q951" s="400">
        <v>0</v>
      </c>
      <c r="R951" s="401">
        <v>0</v>
      </c>
      <c r="S951" s="402" t="s">
        <v>141</v>
      </c>
      <c r="T951" s="401" t="s">
        <v>141</v>
      </c>
      <c r="U951" s="402">
        <v>0</v>
      </c>
      <c r="V951" s="403">
        <v>0</v>
      </c>
      <c r="W951" s="402">
        <v>0</v>
      </c>
      <c r="X951" s="404">
        <v>0</v>
      </c>
      <c r="Y951" s="404">
        <v>0</v>
      </c>
      <c r="Z951" s="404">
        <v>0</v>
      </c>
      <c r="AA951" s="404">
        <v>0</v>
      </c>
      <c r="AB951" s="404" t="s">
        <v>141</v>
      </c>
      <c r="AC951" s="404" t="s">
        <v>141</v>
      </c>
      <c r="AD951" s="404" t="s">
        <v>141</v>
      </c>
    </row>
    <row r="952" spans="1:30" x14ac:dyDescent="0.35">
      <c r="A952" s="396">
        <v>42</v>
      </c>
      <c r="B952" s="396" t="s">
        <v>109</v>
      </c>
      <c r="C952" s="396">
        <v>1</v>
      </c>
      <c r="D952" s="396" t="s">
        <v>11</v>
      </c>
      <c r="E952" s="396" t="s">
        <v>2153</v>
      </c>
      <c r="F952" s="396" t="s">
        <v>2154</v>
      </c>
      <c r="G952" s="396" t="s">
        <v>109</v>
      </c>
      <c r="H952" s="396" t="s">
        <v>11</v>
      </c>
      <c r="I952" s="399">
        <v>0</v>
      </c>
      <c r="J952" s="399">
        <v>0</v>
      </c>
      <c r="K952" s="400">
        <v>2</v>
      </c>
      <c r="L952" s="400">
        <v>23</v>
      </c>
      <c r="M952" s="400">
        <v>0</v>
      </c>
      <c r="N952" s="400">
        <v>25</v>
      </c>
      <c r="O952" s="400" t="s">
        <v>141</v>
      </c>
      <c r="P952" s="400" t="s">
        <v>141</v>
      </c>
      <c r="Q952" s="400">
        <v>0</v>
      </c>
      <c r="R952" s="401">
        <v>0</v>
      </c>
      <c r="S952" s="402" t="s">
        <v>141</v>
      </c>
      <c r="T952" s="401" t="s">
        <v>141</v>
      </c>
      <c r="U952" s="402">
        <v>4</v>
      </c>
      <c r="V952" s="403">
        <v>0.16</v>
      </c>
      <c r="W952" s="402">
        <v>1</v>
      </c>
      <c r="X952" s="404">
        <v>0</v>
      </c>
      <c r="Y952" s="404">
        <v>0</v>
      </c>
      <c r="Z952" s="404">
        <v>0</v>
      </c>
      <c r="AA952" s="404">
        <v>1700</v>
      </c>
      <c r="AB952" s="404" t="s">
        <v>141</v>
      </c>
      <c r="AC952" s="404" t="s">
        <v>141</v>
      </c>
      <c r="AD952" s="404" t="s">
        <v>141</v>
      </c>
    </row>
    <row r="953" spans="1:30" x14ac:dyDescent="0.35">
      <c r="A953" s="396">
        <v>42</v>
      </c>
      <c r="B953" s="396" t="s">
        <v>109</v>
      </c>
      <c r="C953" s="396">
        <v>2</v>
      </c>
      <c r="D953" s="396" t="s">
        <v>138</v>
      </c>
      <c r="E953" s="396" t="s">
        <v>2155</v>
      </c>
      <c r="F953" s="396" t="s">
        <v>2156</v>
      </c>
      <c r="G953" s="396" t="s">
        <v>109</v>
      </c>
      <c r="H953" s="396" t="s">
        <v>138</v>
      </c>
      <c r="I953" s="399">
        <v>0</v>
      </c>
      <c r="J953" s="399">
        <v>0</v>
      </c>
      <c r="K953" s="400">
        <v>0</v>
      </c>
      <c r="L953" s="400">
        <v>15</v>
      </c>
      <c r="M953" s="400">
        <v>0</v>
      </c>
      <c r="N953" s="400">
        <v>15</v>
      </c>
      <c r="O953" s="400" t="s">
        <v>141</v>
      </c>
      <c r="P953" s="400" t="s">
        <v>141</v>
      </c>
      <c r="Q953" s="400">
        <v>5</v>
      </c>
      <c r="R953" s="401">
        <v>0.33333333333333331</v>
      </c>
      <c r="S953" s="402" t="s">
        <v>141</v>
      </c>
      <c r="T953" s="401" t="s">
        <v>141</v>
      </c>
      <c r="U953" s="402">
        <v>5</v>
      </c>
      <c r="V953" s="403">
        <v>0.33333333333333331</v>
      </c>
      <c r="W953" s="402">
        <v>4</v>
      </c>
      <c r="X953" s="404">
        <v>-135.80000000000001</v>
      </c>
      <c r="Y953" s="404">
        <v>3628</v>
      </c>
      <c r="Z953" s="404">
        <v>3492.4</v>
      </c>
      <c r="AA953" s="404">
        <v>700</v>
      </c>
      <c r="AB953" s="404" t="s">
        <v>141</v>
      </c>
      <c r="AC953" s="404" t="s">
        <v>141</v>
      </c>
      <c r="AD953" s="404" t="s">
        <v>141</v>
      </c>
    </row>
    <row r="954" spans="1:30" x14ac:dyDescent="0.35">
      <c r="A954" s="396">
        <v>42</v>
      </c>
      <c r="B954" s="396" t="s">
        <v>109</v>
      </c>
      <c r="C954" s="396">
        <v>3</v>
      </c>
      <c r="D954" s="396" t="s">
        <v>144</v>
      </c>
      <c r="E954" s="396" t="s">
        <v>2157</v>
      </c>
      <c r="F954" s="396" t="s">
        <v>2158</v>
      </c>
      <c r="G954" s="396" t="s">
        <v>109</v>
      </c>
      <c r="H954" s="396" t="s">
        <v>144</v>
      </c>
      <c r="I954" s="399">
        <v>2</v>
      </c>
      <c r="J954" s="399">
        <v>2</v>
      </c>
      <c r="K954" s="400">
        <v>0</v>
      </c>
      <c r="L954" s="400">
        <v>11</v>
      </c>
      <c r="M954" s="400">
        <v>0</v>
      </c>
      <c r="N954" s="400">
        <v>15</v>
      </c>
      <c r="O954" s="400" t="s">
        <v>141</v>
      </c>
      <c r="P954" s="400" t="s">
        <v>141</v>
      </c>
      <c r="Q954" s="400">
        <v>1</v>
      </c>
      <c r="R954" s="401">
        <v>6.6666666666666666E-2</v>
      </c>
      <c r="S954" s="402" t="s">
        <v>141</v>
      </c>
      <c r="T954" s="401" t="s">
        <v>141</v>
      </c>
      <c r="U954" s="402">
        <v>6</v>
      </c>
      <c r="V954" s="403">
        <v>0.4</v>
      </c>
      <c r="W954" s="402">
        <v>4</v>
      </c>
      <c r="X954" s="404">
        <v>-2884</v>
      </c>
      <c r="Y954" s="404">
        <v>145</v>
      </c>
      <c r="Z954" s="404">
        <v>-2739</v>
      </c>
      <c r="AA954" s="404">
        <v>0</v>
      </c>
      <c r="AB954" s="404" t="s">
        <v>141</v>
      </c>
      <c r="AC954" s="404" t="s">
        <v>141</v>
      </c>
      <c r="AD954" s="404" t="s">
        <v>141</v>
      </c>
    </row>
    <row r="955" spans="1:30" x14ac:dyDescent="0.35">
      <c r="A955" s="396">
        <v>42</v>
      </c>
      <c r="B955" s="396" t="s">
        <v>109</v>
      </c>
      <c r="C955" s="396">
        <v>4</v>
      </c>
      <c r="D955" s="396" t="s">
        <v>147</v>
      </c>
      <c r="E955" s="396" t="s">
        <v>2159</v>
      </c>
      <c r="F955" s="396" t="s">
        <v>2160</v>
      </c>
      <c r="G955" s="396" t="s">
        <v>109</v>
      </c>
      <c r="H955" s="396" t="s">
        <v>147</v>
      </c>
      <c r="I955" s="399">
        <v>0</v>
      </c>
      <c r="J955" s="399">
        <v>0</v>
      </c>
      <c r="K955" s="400">
        <v>0</v>
      </c>
      <c r="L955" s="400">
        <v>8</v>
      </c>
      <c r="M955" s="400">
        <v>0</v>
      </c>
      <c r="N955" s="400">
        <v>8</v>
      </c>
      <c r="O955" s="400" t="s">
        <v>141</v>
      </c>
      <c r="P955" s="400" t="s">
        <v>141</v>
      </c>
      <c r="Q955" s="400">
        <v>0</v>
      </c>
      <c r="R955" s="401">
        <v>0</v>
      </c>
      <c r="S955" s="402" t="s">
        <v>141</v>
      </c>
      <c r="T955" s="401" t="s">
        <v>141</v>
      </c>
      <c r="U955" s="402">
        <v>0</v>
      </c>
      <c r="V955" s="403">
        <v>0</v>
      </c>
      <c r="W955" s="402">
        <v>0</v>
      </c>
      <c r="X955" s="404">
        <v>0</v>
      </c>
      <c r="Y955" s="404">
        <v>0</v>
      </c>
      <c r="Z955" s="404">
        <v>0</v>
      </c>
      <c r="AA955" s="404">
        <v>10</v>
      </c>
      <c r="AB955" s="404" t="s">
        <v>141</v>
      </c>
      <c r="AC955" s="404" t="s">
        <v>141</v>
      </c>
      <c r="AD955" s="404" t="s">
        <v>141</v>
      </c>
    </row>
    <row r="956" spans="1:30" x14ac:dyDescent="0.35">
      <c r="A956" s="396">
        <v>42</v>
      </c>
      <c r="B956" s="396" t="s">
        <v>109</v>
      </c>
      <c r="C956" s="396">
        <v>5</v>
      </c>
      <c r="D956" s="396" t="s">
        <v>150</v>
      </c>
      <c r="E956" s="396" t="s">
        <v>2161</v>
      </c>
      <c r="F956" s="396" t="s">
        <v>2162</v>
      </c>
      <c r="G956" s="396" t="s">
        <v>109</v>
      </c>
      <c r="H956" s="396" t="s">
        <v>150</v>
      </c>
      <c r="I956" s="399">
        <v>0</v>
      </c>
      <c r="J956" s="399">
        <v>0</v>
      </c>
      <c r="K956" s="400">
        <v>0</v>
      </c>
      <c r="L956" s="400">
        <v>6</v>
      </c>
      <c r="M956" s="400">
        <v>0</v>
      </c>
      <c r="N956" s="400">
        <v>6</v>
      </c>
      <c r="O956" s="400" t="s">
        <v>141</v>
      </c>
      <c r="P956" s="400" t="s">
        <v>141</v>
      </c>
      <c r="Q956" s="400">
        <v>0</v>
      </c>
      <c r="R956" s="401">
        <v>0</v>
      </c>
      <c r="S956" s="402" t="s">
        <v>141</v>
      </c>
      <c r="T956" s="401" t="s">
        <v>141</v>
      </c>
      <c r="U956" s="402">
        <v>0</v>
      </c>
      <c r="V956" s="403">
        <v>0</v>
      </c>
      <c r="W956" s="402">
        <v>0</v>
      </c>
      <c r="X956" s="404">
        <v>0</v>
      </c>
      <c r="Y956" s="404">
        <v>0</v>
      </c>
      <c r="Z956" s="404">
        <v>0</v>
      </c>
      <c r="AA956" s="404">
        <v>999</v>
      </c>
      <c r="AB956" s="404" t="s">
        <v>141</v>
      </c>
      <c r="AC956" s="404" t="s">
        <v>141</v>
      </c>
      <c r="AD956" s="404" t="s">
        <v>141</v>
      </c>
    </row>
    <row r="957" spans="1:30" x14ac:dyDescent="0.35">
      <c r="A957" s="396">
        <v>42</v>
      </c>
      <c r="B957" s="396" t="s">
        <v>109</v>
      </c>
      <c r="C957" s="396">
        <v>6</v>
      </c>
      <c r="D957" s="396" t="s">
        <v>233</v>
      </c>
      <c r="E957" s="396" t="s">
        <v>2163</v>
      </c>
      <c r="F957" s="396" t="s">
        <v>2164</v>
      </c>
      <c r="G957" s="396" t="s">
        <v>109</v>
      </c>
      <c r="H957" s="396" t="s">
        <v>233</v>
      </c>
      <c r="I957" s="399">
        <v>0</v>
      </c>
      <c r="J957" s="399">
        <v>0</v>
      </c>
      <c r="K957" s="400">
        <v>0</v>
      </c>
      <c r="L957" s="400">
        <v>2</v>
      </c>
      <c r="M957" s="400">
        <v>0</v>
      </c>
      <c r="N957" s="400">
        <v>2</v>
      </c>
      <c r="O957" s="400" t="s">
        <v>141</v>
      </c>
      <c r="P957" s="400" t="s">
        <v>141</v>
      </c>
      <c r="Q957" s="400">
        <v>0</v>
      </c>
      <c r="R957" s="401">
        <v>0</v>
      </c>
      <c r="S957" s="402" t="s">
        <v>141</v>
      </c>
      <c r="T957" s="401" t="s">
        <v>141</v>
      </c>
      <c r="U957" s="402">
        <v>0</v>
      </c>
      <c r="V957" s="403">
        <v>0</v>
      </c>
      <c r="W957" s="402">
        <v>0</v>
      </c>
      <c r="X957" s="404">
        <v>0</v>
      </c>
      <c r="Y957" s="404">
        <v>0</v>
      </c>
      <c r="Z957" s="404">
        <v>0</v>
      </c>
      <c r="AA957" s="404">
        <v>1000</v>
      </c>
      <c r="AB957" s="404" t="s">
        <v>141</v>
      </c>
      <c r="AC957" s="404" t="s">
        <v>141</v>
      </c>
      <c r="AD957" s="404" t="s">
        <v>141</v>
      </c>
    </row>
    <row r="958" spans="1:30" x14ac:dyDescent="0.35">
      <c r="A958" s="396">
        <v>42</v>
      </c>
      <c r="B958" s="396" t="s">
        <v>109</v>
      </c>
      <c r="C958" s="396">
        <v>7</v>
      </c>
      <c r="D958" s="396" t="s">
        <v>244</v>
      </c>
      <c r="E958" s="396" t="s">
        <v>2165</v>
      </c>
      <c r="F958" s="396" t="s">
        <v>2166</v>
      </c>
      <c r="G958" s="396" t="s">
        <v>109</v>
      </c>
      <c r="H958" s="396" t="s">
        <v>244</v>
      </c>
      <c r="I958" s="399">
        <v>0</v>
      </c>
      <c r="J958" s="399">
        <v>0</v>
      </c>
      <c r="K958" s="400">
        <v>5</v>
      </c>
      <c r="L958" s="400">
        <v>2</v>
      </c>
      <c r="M958" s="400">
        <v>0</v>
      </c>
      <c r="N958" s="400">
        <v>7</v>
      </c>
      <c r="O958" s="400" t="s">
        <v>141</v>
      </c>
      <c r="P958" s="400" t="s">
        <v>141</v>
      </c>
      <c r="Q958" s="400">
        <v>0</v>
      </c>
      <c r="R958" s="401">
        <v>0</v>
      </c>
      <c r="S958" s="402" t="s">
        <v>141</v>
      </c>
      <c r="T958" s="401" t="s">
        <v>141</v>
      </c>
      <c r="U958" s="402">
        <v>1</v>
      </c>
      <c r="V958" s="403">
        <v>0.14285714285714285</v>
      </c>
      <c r="W958" s="402">
        <v>1</v>
      </c>
      <c r="X958" s="404">
        <v>0</v>
      </c>
      <c r="Y958" s="404">
        <v>0</v>
      </c>
      <c r="Z958" s="404">
        <v>0</v>
      </c>
      <c r="AA958" s="404">
        <v>3112</v>
      </c>
      <c r="AB958" s="404" t="s">
        <v>141</v>
      </c>
      <c r="AC958" s="404" t="s">
        <v>141</v>
      </c>
      <c r="AD958" s="404" t="s">
        <v>141</v>
      </c>
    </row>
    <row r="959" spans="1:30" x14ac:dyDescent="0.35">
      <c r="A959" s="396">
        <v>42</v>
      </c>
      <c r="B959" s="396" t="s">
        <v>109</v>
      </c>
      <c r="C959" s="396">
        <v>8</v>
      </c>
      <c r="D959" s="396" t="s">
        <v>1100</v>
      </c>
      <c r="E959" s="396" t="s">
        <v>2167</v>
      </c>
      <c r="F959" s="396" t="s">
        <v>2168</v>
      </c>
      <c r="G959" s="396" t="s">
        <v>109</v>
      </c>
      <c r="H959" s="396" t="s">
        <v>1100</v>
      </c>
      <c r="I959" s="399">
        <v>14</v>
      </c>
      <c r="J959" s="399">
        <v>28</v>
      </c>
      <c r="K959" s="400">
        <v>31</v>
      </c>
      <c r="L959" s="400">
        <v>2</v>
      </c>
      <c r="M959" s="400">
        <v>0</v>
      </c>
      <c r="N959" s="400">
        <v>75</v>
      </c>
      <c r="O959" s="400" t="s">
        <v>141</v>
      </c>
      <c r="P959" s="400" t="s">
        <v>141</v>
      </c>
      <c r="Q959" s="400">
        <v>16</v>
      </c>
      <c r="R959" s="401">
        <v>0.21333333333333335</v>
      </c>
      <c r="S959" s="402" t="s">
        <v>141</v>
      </c>
      <c r="T959" s="401" t="s">
        <v>141</v>
      </c>
      <c r="U959" s="402">
        <v>21</v>
      </c>
      <c r="V959" s="403">
        <v>0.28000000000000003</v>
      </c>
      <c r="W959" s="402">
        <v>17</v>
      </c>
      <c r="X959" s="404">
        <v>7364.9142857142861</v>
      </c>
      <c r="Y959" s="404">
        <v>7380.2</v>
      </c>
      <c r="Z959" s="404">
        <v>14745.390476190471</v>
      </c>
      <c r="AA959" s="404">
        <v>0</v>
      </c>
      <c r="AB959" s="404" t="s">
        <v>141</v>
      </c>
      <c r="AC959" s="404" t="s">
        <v>141</v>
      </c>
      <c r="AD959" s="404" t="s">
        <v>141</v>
      </c>
    </row>
    <row r="960" spans="1:30" x14ac:dyDescent="0.35">
      <c r="A960" s="396">
        <v>42</v>
      </c>
      <c r="B960" s="396" t="s">
        <v>109</v>
      </c>
      <c r="C960" s="396">
        <v>9</v>
      </c>
      <c r="D960" s="396" t="s">
        <v>168</v>
      </c>
      <c r="E960" s="396" t="s">
        <v>2169</v>
      </c>
      <c r="F960" s="396" t="s">
        <v>2170</v>
      </c>
      <c r="G960" s="396" t="s">
        <v>109</v>
      </c>
      <c r="H960" s="396" t="s">
        <v>168</v>
      </c>
      <c r="I960" s="399">
        <v>0</v>
      </c>
      <c r="J960" s="399">
        <v>1</v>
      </c>
      <c r="K960" s="400">
        <v>9</v>
      </c>
      <c r="L960" s="400">
        <v>1</v>
      </c>
      <c r="M960" s="400">
        <v>0</v>
      </c>
      <c r="N960" s="400">
        <v>11</v>
      </c>
      <c r="O960" s="400" t="s">
        <v>141</v>
      </c>
      <c r="P960" s="400" t="s">
        <v>141</v>
      </c>
      <c r="Q960" s="400">
        <v>0</v>
      </c>
      <c r="R960" s="401">
        <v>0</v>
      </c>
      <c r="S960" s="402" t="s">
        <v>141</v>
      </c>
      <c r="T960" s="401" t="s">
        <v>141</v>
      </c>
      <c r="U960" s="402">
        <v>4</v>
      </c>
      <c r="V960" s="403">
        <v>0.36363636363636365</v>
      </c>
      <c r="W960" s="402">
        <v>0</v>
      </c>
      <c r="X960" s="404">
        <v>0</v>
      </c>
      <c r="Y960" s="404">
        <v>0</v>
      </c>
      <c r="Z960" s="404">
        <v>0</v>
      </c>
      <c r="AA960" s="404">
        <v>500</v>
      </c>
      <c r="AB960" s="404" t="s">
        <v>141</v>
      </c>
      <c r="AC960" s="404" t="s">
        <v>141</v>
      </c>
      <c r="AD960" s="404" t="s">
        <v>141</v>
      </c>
    </row>
    <row r="961" spans="1:30" x14ac:dyDescent="0.35">
      <c r="A961" s="396">
        <v>42</v>
      </c>
      <c r="B961" s="396" t="s">
        <v>109</v>
      </c>
      <c r="C961" s="396">
        <v>10</v>
      </c>
      <c r="D961" s="396" t="s">
        <v>160</v>
      </c>
      <c r="E961" s="396" t="s">
        <v>2171</v>
      </c>
      <c r="F961" s="396" t="s">
        <v>2172</v>
      </c>
      <c r="G961" s="396" t="s">
        <v>109</v>
      </c>
      <c r="H961" s="396" t="s">
        <v>160</v>
      </c>
      <c r="I961" s="399">
        <v>0</v>
      </c>
      <c r="J961" s="399">
        <v>0</v>
      </c>
      <c r="K961" s="400">
        <v>11</v>
      </c>
      <c r="L961" s="400">
        <v>0</v>
      </c>
      <c r="M961" s="400">
        <v>0</v>
      </c>
      <c r="N961" s="400">
        <v>11</v>
      </c>
      <c r="O961" s="400" t="s">
        <v>141</v>
      </c>
      <c r="P961" s="400" t="s">
        <v>141</v>
      </c>
      <c r="Q961" s="400">
        <v>2</v>
      </c>
      <c r="R961" s="401">
        <v>0.18181818181818182</v>
      </c>
      <c r="S961" s="402" t="s">
        <v>141</v>
      </c>
      <c r="T961" s="401" t="s">
        <v>141</v>
      </c>
      <c r="U961" s="402">
        <v>3</v>
      </c>
      <c r="V961" s="403">
        <v>0.27272727272727271</v>
      </c>
      <c r="W961" s="402">
        <v>3</v>
      </c>
      <c r="X961" s="404">
        <v>1293</v>
      </c>
      <c r="Y961" s="404">
        <v>232</v>
      </c>
      <c r="Z961" s="404">
        <v>1525</v>
      </c>
      <c r="AA961" s="404">
        <v>0</v>
      </c>
      <c r="AB961" s="404" t="s">
        <v>141</v>
      </c>
      <c r="AC961" s="404" t="s">
        <v>141</v>
      </c>
      <c r="AD961" s="404" t="s">
        <v>141</v>
      </c>
    </row>
    <row r="962" spans="1:30" x14ac:dyDescent="0.35">
      <c r="A962" s="396">
        <v>42</v>
      </c>
      <c r="B962" s="396" t="s">
        <v>109</v>
      </c>
      <c r="C962" s="396">
        <v>11</v>
      </c>
      <c r="D962" s="396" t="s">
        <v>12</v>
      </c>
      <c r="E962" s="396" t="s">
        <v>2173</v>
      </c>
      <c r="F962" s="396" t="s">
        <v>2174</v>
      </c>
      <c r="G962" s="396" t="s">
        <v>109</v>
      </c>
      <c r="H962" s="396" t="s">
        <v>12</v>
      </c>
      <c r="I962" s="399">
        <v>0</v>
      </c>
      <c r="J962" s="399">
        <v>0</v>
      </c>
      <c r="K962" s="400">
        <v>21</v>
      </c>
      <c r="L962" s="400">
        <v>0</v>
      </c>
      <c r="M962" s="400">
        <v>0</v>
      </c>
      <c r="N962" s="400">
        <v>21</v>
      </c>
      <c r="O962" s="400" t="s">
        <v>141</v>
      </c>
      <c r="P962" s="400" t="s">
        <v>141</v>
      </c>
      <c r="Q962" s="400">
        <v>0</v>
      </c>
      <c r="R962" s="401">
        <v>0</v>
      </c>
      <c r="S962" s="402" t="s">
        <v>141</v>
      </c>
      <c r="T962" s="401" t="s">
        <v>141</v>
      </c>
      <c r="U962" s="402">
        <v>3</v>
      </c>
      <c r="V962" s="403">
        <v>0.14285714285714285</v>
      </c>
      <c r="W962" s="402">
        <v>1</v>
      </c>
      <c r="X962" s="404">
        <v>0</v>
      </c>
      <c r="Y962" s="404">
        <v>0</v>
      </c>
      <c r="Z962" s="404">
        <v>0</v>
      </c>
      <c r="AA962" s="404">
        <v>0</v>
      </c>
      <c r="AB962" s="404" t="s">
        <v>141</v>
      </c>
      <c r="AC962" s="404" t="s">
        <v>141</v>
      </c>
      <c r="AD962" s="404" t="s">
        <v>141</v>
      </c>
    </row>
    <row r="963" spans="1:30" x14ac:dyDescent="0.35">
      <c r="A963" s="396">
        <v>42</v>
      </c>
      <c r="B963" s="396" t="s">
        <v>109</v>
      </c>
      <c r="C963" s="396">
        <v>12</v>
      </c>
      <c r="D963" s="396" t="s">
        <v>10</v>
      </c>
      <c r="E963" s="396" t="s">
        <v>2175</v>
      </c>
      <c r="F963" s="396" t="s">
        <v>2176</v>
      </c>
      <c r="G963" s="396" t="s">
        <v>109</v>
      </c>
      <c r="H963" s="396" t="s">
        <v>10</v>
      </c>
      <c r="I963" s="399">
        <v>0</v>
      </c>
      <c r="J963" s="399">
        <v>0</v>
      </c>
      <c r="K963" s="400">
        <v>16</v>
      </c>
      <c r="L963" s="400">
        <v>0</v>
      </c>
      <c r="M963" s="400">
        <v>0</v>
      </c>
      <c r="N963" s="400">
        <v>16</v>
      </c>
      <c r="O963" s="400" t="s">
        <v>141</v>
      </c>
      <c r="P963" s="400" t="s">
        <v>141</v>
      </c>
      <c r="Q963" s="400">
        <v>2</v>
      </c>
      <c r="R963" s="401">
        <v>0.125</v>
      </c>
      <c r="S963" s="402" t="s">
        <v>141</v>
      </c>
      <c r="T963" s="401" t="s">
        <v>141</v>
      </c>
      <c r="U963" s="402">
        <v>2</v>
      </c>
      <c r="V963" s="403">
        <v>0.125</v>
      </c>
      <c r="W963" s="402">
        <v>1</v>
      </c>
      <c r="X963" s="404">
        <v>-247</v>
      </c>
      <c r="Y963" s="404">
        <v>0</v>
      </c>
      <c r="Z963" s="404">
        <v>-247</v>
      </c>
      <c r="AA963" s="404">
        <v>0</v>
      </c>
      <c r="AB963" s="404" t="s">
        <v>141</v>
      </c>
      <c r="AC963" s="404" t="s">
        <v>141</v>
      </c>
      <c r="AD963" s="404" t="s">
        <v>141</v>
      </c>
    </row>
    <row r="964" spans="1:30" x14ac:dyDescent="0.35">
      <c r="A964" s="396">
        <v>42</v>
      </c>
      <c r="B964" s="396" t="s">
        <v>109</v>
      </c>
      <c r="C964" s="396">
        <v>13</v>
      </c>
      <c r="D964" s="396" t="s">
        <v>427</v>
      </c>
      <c r="E964" s="396" t="s">
        <v>2177</v>
      </c>
      <c r="F964" s="396" t="s">
        <v>2178</v>
      </c>
      <c r="G964" s="396" t="s">
        <v>109</v>
      </c>
      <c r="H964" s="396" t="s">
        <v>427</v>
      </c>
      <c r="I964" s="399">
        <v>0</v>
      </c>
      <c r="J964" s="399">
        <v>0</v>
      </c>
      <c r="K964" s="400">
        <v>8</v>
      </c>
      <c r="L964" s="400">
        <v>0</v>
      </c>
      <c r="M964" s="400">
        <v>0</v>
      </c>
      <c r="N964" s="400">
        <v>8</v>
      </c>
      <c r="O964" s="400" t="s">
        <v>141</v>
      </c>
      <c r="P964" s="400" t="s">
        <v>141</v>
      </c>
      <c r="Q964" s="400">
        <v>1</v>
      </c>
      <c r="R964" s="401">
        <v>0.125</v>
      </c>
      <c r="S964" s="402" t="s">
        <v>141</v>
      </c>
      <c r="T964" s="401" t="s">
        <v>141</v>
      </c>
      <c r="U964" s="402">
        <v>2</v>
      </c>
      <c r="V964" s="403">
        <v>0.25</v>
      </c>
      <c r="W964" s="402">
        <v>1</v>
      </c>
      <c r="X964" s="404">
        <v>4269</v>
      </c>
      <c r="Y964" s="404">
        <v>1971</v>
      </c>
      <c r="Z964" s="404">
        <v>6240</v>
      </c>
      <c r="AA964" s="404">
        <v>0</v>
      </c>
      <c r="AB964" s="404" t="s">
        <v>141</v>
      </c>
      <c r="AC964" s="404" t="s">
        <v>141</v>
      </c>
      <c r="AD964" s="404" t="s">
        <v>141</v>
      </c>
    </row>
    <row r="965" spans="1:30" x14ac:dyDescent="0.35">
      <c r="A965" s="396">
        <v>42</v>
      </c>
      <c r="B965" s="396" t="s">
        <v>109</v>
      </c>
      <c r="C965" s="396">
        <v>14</v>
      </c>
      <c r="D965" s="396" t="s">
        <v>171</v>
      </c>
      <c r="E965" s="396" t="s">
        <v>2179</v>
      </c>
      <c r="F965" s="396" t="s">
        <v>2180</v>
      </c>
      <c r="G965" s="396" t="s">
        <v>109</v>
      </c>
      <c r="H965" s="396" t="s">
        <v>171</v>
      </c>
      <c r="I965" s="399">
        <v>0</v>
      </c>
      <c r="J965" s="399">
        <v>0</v>
      </c>
      <c r="K965" s="400">
        <v>7</v>
      </c>
      <c r="L965" s="400">
        <v>0</v>
      </c>
      <c r="M965" s="400">
        <v>0</v>
      </c>
      <c r="N965" s="400">
        <v>7</v>
      </c>
      <c r="O965" s="400" t="s">
        <v>141</v>
      </c>
      <c r="P965" s="400" t="s">
        <v>141</v>
      </c>
      <c r="Q965" s="400">
        <v>0</v>
      </c>
      <c r="R965" s="401">
        <v>0</v>
      </c>
      <c r="S965" s="402" t="s">
        <v>141</v>
      </c>
      <c r="T965" s="401" t="s">
        <v>141</v>
      </c>
      <c r="U965" s="402">
        <v>0</v>
      </c>
      <c r="V965" s="403">
        <v>0</v>
      </c>
      <c r="W965" s="402">
        <v>0</v>
      </c>
      <c r="X965" s="404">
        <v>0</v>
      </c>
      <c r="Y965" s="404">
        <v>0</v>
      </c>
      <c r="Z965" s="404">
        <v>0</v>
      </c>
      <c r="AA965" s="404">
        <v>0</v>
      </c>
      <c r="AB965" s="404" t="s">
        <v>141</v>
      </c>
      <c r="AC965" s="404" t="s">
        <v>141</v>
      </c>
      <c r="AD965" s="404" t="s">
        <v>141</v>
      </c>
    </row>
    <row r="966" spans="1:30" x14ac:dyDescent="0.35">
      <c r="A966" s="396">
        <v>42</v>
      </c>
      <c r="B966" s="396" t="s">
        <v>109</v>
      </c>
      <c r="C966" s="396">
        <v>15</v>
      </c>
      <c r="D966" s="396" t="s">
        <v>532</v>
      </c>
      <c r="E966" s="396" t="s">
        <v>2181</v>
      </c>
      <c r="F966" s="396" t="s">
        <v>2182</v>
      </c>
      <c r="G966" s="396" t="s">
        <v>109</v>
      </c>
      <c r="H966" s="396" t="s">
        <v>532</v>
      </c>
      <c r="I966" s="399">
        <v>0</v>
      </c>
      <c r="J966" s="399">
        <v>2</v>
      </c>
      <c r="K966" s="400">
        <v>0</v>
      </c>
      <c r="L966" s="400">
        <v>0</v>
      </c>
      <c r="M966" s="400">
        <v>0</v>
      </c>
      <c r="N966" s="400">
        <v>2</v>
      </c>
      <c r="O966" s="400" t="s">
        <v>141</v>
      </c>
      <c r="P966" s="400" t="s">
        <v>141</v>
      </c>
      <c r="Q966" s="400">
        <v>0</v>
      </c>
      <c r="R966" s="401">
        <v>0</v>
      </c>
      <c r="S966" s="402" t="s">
        <v>141</v>
      </c>
      <c r="T966" s="401" t="s">
        <v>141</v>
      </c>
      <c r="U966" s="402">
        <v>2</v>
      </c>
      <c r="V966" s="403">
        <v>1</v>
      </c>
      <c r="W966" s="402">
        <v>0</v>
      </c>
      <c r="X966" s="404">
        <v>0</v>
      </c>
      <c r="Y966" s="404">
        <v>0</v>
      </c>
      <c r="Z966" s="404">
        <v>0</v>
      </c>
      <c r="AA966" s="404">
        <v>0</v>
      </c>
      <c r="AB966" s="404" t="s">
        <v>141</v>
      </c>
      <c r="AC966" s="404" t="s">
        <v>141</v>
      </c>
      <c r="AD966" s="404" t="s">
        <v>141</v>
      </c>
    </row>
    <row r="967" spans="1:30" x14ac:dyDescent="0.35">
      <c r="A967" s="396">
        <v>42</v>
      </c>
      <c r="B967" s="396" t="s">
        <v>109</v>
      </c>
      <c r="C967" s="396">
        <v>16</v>
      </c>
      <c r="D967" s="396" t="s">
        <v>177</v>
      </c>
      <c r="E967" s="396" t="s">
        <v>2183</v>
      </c>
      <c r="F967" s="396" t="s">
        <v>2184</v>
      </c>
      <c r="G967" s="396" t="s">
        <v>109</v>
      </c>
      <c r="H967" s="396" t="s">
        <v>177</v>
      </c>
      <c r="I967" s="399">
        <v>18</v>
      </c>
      <c r="J967" s="399">
        <v>1</v>
      </c>
      <c r="K967" s="400">
        <v>0</v>
      </c>
      <c r="L967" s="400">
        <v>0</v>
      </c>
      <c r="M967" s="400">
        <v>0</v>
      </c>
      <c r="N967" s="400">
        <v>19</v>
      </c>
      <c r="O967" s="400" t="s">
        <v>141</v>
      </c>
      <c r="P967" s="400" t="s">
        <v>141</v>
      </c>
      <c r="Q967" s="400">
        <v>6</v>
      </c>
      <c r="R967" s="401">
        <v>0.31578947368421051</v>
      </c>
      <c r="S967" s="402" t="s">
        <v>141</v>
      </c>
      <c r="T967" s="401" t="s">
        <v>141</v>
      </c>
      <c r="U967" s="402">
        <v>7</v>
      </c>
      <c r="V967" s="403">
        <v>0.36842105263157893</v>
      </c>
      <c r="W967" s="402">
        <v>6</v>
      </c>
      <c r="X967" s="404">
        <v>-551</v>
      </c>
      <c r="Y967" s="404">
        <v>5117</v>
      </c>
      <c r="Z967" s="404">
        <v>4566.8</v>
      </c>
      <c r="AA967" s="404">
        <v>0</v>
      </c>
      <c r="AB967" s="404" t="s">
        <v>141</v>
      </c>
      <c r="AC967" s="404" t="s">
        <v>141</v>
      </c>
      <c r="AD967" s="404" t="s">
        <v>141</v>
      </c>
    </row>
    <row r="968" spans="1:30" x14ac:dyDescent="0.35">
      <c r="A968" s="396">
        <v>43</v>
      </c>
      <c r="B968" s="396" t="s">
        <v>2185</v>
      </c>
      <c r="C968" s="396">
        <v>1</v>
      </c>
      <c r="D968" s="396" t="s">
        <v>138</v>
      </c>
      <c r="E968" s="396" t="s">
        <v>2186</v>
      </c>
      <c r="F968" s="396" t="s">
        <v>2187</v>
      </c>
      <c r="G968" s="396" t="s">
        <v>2185</v>
      </c>
      <c r="H968" s="396" t="s">
        <v>138</v>
      </c>
      <c r="I968" s="399">
        <v>0</v>
      </c>
      <c r="J968" s="399">
        <v>0</v>
      </c>
      <c r="K968" s="400">
        <v>0</v>
      </c>
      <c r="L968" s="400">
        <v>29</v>
      </c>
      <c r="M968" s="400">
        <v>0</v>
      </c>
      <c r="N968" s="400">
        <v>29</v>
      </c>
      <c r="O968" s="400" t="s">
        <v>141</v>
      </c>
      <c r="P968" s="400" t="s">
        <v>141</v>
      </c>
      <c r="Q968" s="400">
        <v>1</v>
      </c>
      <c r="R968" s="401">
        <v>3.4482758620689655E-2</v>
      </c>
      <c r="S968" s="402" t="s">
        <v>141</v>
      </c>
      <c r="T968" s="401" t="s">
        <v>141</v>
      </c>
      <c r="U968" s="402">
        <v>17</v>
      </c>
      <c r="V968" s="403">
        <v>0.58620689655172409</v>
      </c>
      <c r="W968" s="402">
        <v>1</v>
      </c>
      <c r="X968" s="404">
        <v>-1565</v>
      </c>
      <c r="Y968" s="404">
        <v>1025</v>
      </c>
      <c r="Z968" s="404">
        <v>-540</v>
      </c>
      <c r="AA968" s="404">
        <v>499</v>
      </c>
      <c r="AB968" s="404" t="s">
        <v>141</v>
      </c>
      <c r="AC968" s="404" t="s">
        <v>141</v>
      </c>
      <c r="AD968" s="404" t="s">
        <v>141</v>
      </c>
    </row>
    <row r="969" spans="1:30" x14ac:dyDescent="0.35">
      <c r="A969" s="396">
        <v>43</v>
      </c>
      <c r="B969" s="396" t="s">
        <v>2185</v>
      </c>
      <c r="C969" s="396">
        <v>2</v>
      </c>
      <c r="D969" s="396" t="s">
        <v>11</v>
      </c>
      <c r="E969" s="396" t="s">
        <v>2188</v>
      </c>
      <c r="F969" s="396" t="s">
        <v>2189</v>
      </c>
      <c r="G969" s="396" t="s">
        <v>2185</v>
      </c>
      <c r="H969" s="396" t="s">
        <v>11</v>
      </c>
      <c r="I969" s="399">
        <v>0</v>
      </c>
      <c r="J969" s="399">
        <v>0</v>
      </c>
      <c r="K969" s="400">
        <v>0</v>
      </c>
      <c r="L969" s="400">
        <v>14</v>
      </c>
      <c r="M969" s="400">
        <v>0</v>
      </c>
      <c r="N969" s="400">
        <v>14</v>
      </c>
      <c r="O969" s="400" t="s">
        <v>141</v>
      </c>
      <c r="P969" s="400" t="s">
        <v>141</v>
      </c>
      <c r="Q969" s="400">
        <v>0</v>
      </c>
      <c r="R969" s="401">
        <v>0</v>
      </c>
      <c r="S969" s="402" t="s">
        <v>141</v>
      </c>
      <c r="T969" s="401" t="s">
        <v>141</v>
      </c>
      <c r="U969" s="402">
        <v>1</v>
      </c>
      <c r="V969" s="403">
        <v>7.1428571428571425E-2</v>
      </c>
      <c r="W969" s="402">
        <v>0</v>
      </c>
      <c r="X969" s="404">
        <v>0</v>
      </c>
      <c r="Y969" s="404">
        <v>0</v>
      </c>
      <c r="Z969" s="404">
        <v>0</v>
      </c>
      <c r="AA969" s="404">
        <v>0</v>
      </c>
      <c r="AB969" s="404" t="s">
        <v>141</v>
      </c>
      <c r="AC969" s="404" t="s">
        <v>141</v>
      </c>
      <c r="AD969" s="404" t="s">
        <v>141</v>
      </c>
    </row>
    <row r="970" spans="1:30" x14ac:dyDescent="0.35">
      <c r="A970" s="396">
        <v>43</v>
      </c>
      <c r="B970" s="396" t="s">
        <v>2185</v>
      </c>
      <c r="C970" s="396">
        <v>3</v>
      </c>
      <c r="D970" s="396" t="s">
        <v>13</v>
      </c>
      <c r="E970" s="396" t="s">
        <v>2190</v>
      </c>
      <c r="F970" s="396" t="s">
        <v>2191</v>
      </c>
      <c r="G970" s="396" t="s">
        <v>2185</v>
      </c>
      <c r="H970" s="396" t="s">
        <v>13</v>
      </c>
      <c r="I970" s="399">
        <v>0</v>
      </c>
      <c r="J970" s="399">
        <v>0</v>
      </c>
      <c r="K970" s="400">
        <v>0</v>
      </c>
      <c r="L970" s="400">
        <v>5</v>
      </c>
      <c r="M970" s="400">
        <v>0</v>
      </c>
      <c r="N970" s="400">
        <v>5</v>
      </c>
      <c r="O970" s="400" t="s">
        <v>141</v>
      </c>
      <c r="P970" s="400" t="s">
        <v>141</v>
      </c>
      <c r="Q970" s="400">
        <v>0</v>
      </c>
      <c r="R970" s="401">
        <v>0</v>
      </c>
      <c r="S970" s="402" t="s">
        <v>141</v>
      </c>
      <c r="T970" s="401" t="s">
        <v>141</v>
      </c>
      <c r="U970" s="402">
        <v>0</v>
      </c>
      <c r="V970" s="403">
        <v>0</v>
      </c>
      <c r="W970" s="402">
        <v>0</v>
      </c>
      <c r="X970" s="404">
        <v>0</v>
      </c>
      <c r="Y970" s="404">
        <v>0</v>
      </c>
      <c r="Z970" s="404">
        <v>0</v>
      </c>
      <c r="AA970" s="404">
        <v>0</v>
      </c>
      <c r="AB970" s="404" t="s">
        <v>141</v>
      </c>
      <c r="AC970" s="404" t="s">
        <v>141</v>
      </c>
      <c r="AD970" s="404" t="s">
        <v>141</v>
      </c>
    </row>
    <row r="971" spans="1:30" x14ac:dyDescent="0.35">
      <c r="A971" s="396">
        <v>43</v>
      </c>
      <c r="B971" s="396" t="s">
        <v>2185</v>
      </c>
      <c r="C971" s="396">
        <v>4</v>
      </c>
      <c r="D971" s="396" t="s">
        <v>144</v>
      </c>
      <c r="E971" s="396" t="s">
        <v>2192</v>
      </c>
      <c r="F971" s="396" t="s">
        <v>2193</v>
      </c>
      <c r="G971" s="396" t="s">
        <v>2185</v>
      </c>
      <c r="H971" s="396" t="s">
        <v>144</v>
      </c>
      <c r="I971" s="399">
        <v>0</v>
      </c>
      <c r="J971" s="399">
        <v>2</v>
      </c>
      <c r="K971" s="400">
        <v>0</v>
      </c>
      <c r="L971" s="400">
        <v>4</v>
      </c>
      <c r="M971" s="400">
        <v>0</v>
      </c>
      <c r="N971" s="400">
        <v>6</v>
      </c>
      <c r="O971" s="400" t="s">
        <v>141</v>
      </c>
      <c r="P971" s="400" t="s">
        <v>141</v>
      </c>
      <c r="Q971" s="400">
        <v>1</v>
      </c>
      <c r="R971" s="401">
        <v>0.16666666666666666</v>
      </c>
      <c r="S971" s="402" t="s">
        <v>141</v>
      </c>
      <c r="T971" s="401" t="s">
        <v>141</v>
      </c>
      <c r="U971" s="402">
        <v>1</v>
      </c>
      <c r="V971" s="403">
        <v>0.16666666666666666</v>
      </c>
      <c r="W971" s="402">
        <v>0</v>
      </c>
      <c r="X971" s="404">
        <v>2285</v>
      </c>
      <c r="Y971" s="404">
        <v>0</v>
      </c>
      <c r="Z971" s="404">
        <v>2285</v>
      </c>
      <c r="AA971" s="404">
        <v>0</v>
      </c>
      <c r="AB971" s="404" t="s">
        <v>141</v>
      </c>
      <c r="AC971" s="404" t="s">
        <v>141</v>
      </c>
      <c r="AD971" s="404" t="s">
        <v>141</v>
      </c>
    </row>
    <row r="972" spans="1:30" x14ac:dyDescent="0.35">
      <c r="A972" s="396">
        <v>43</v>
      </c>
      <c r="B972" s="396" t="s">
        <v>2185</v>
      </c>
      <c r="C972" s="396">
        <v>5</v>
      </c>
      <c r="D972" s="396" t="s">
        <v>12</v>
      </c>
      <c r="E972" s="396" t="s">
        <v>2194</v>
      </c>
      <c r="F972" s="396" t="s">
        <v>2195</v>
      </c>
      <c r="G972" s="396" t="s">
        <v>2185</v>
      </c>
      <c r="H972" s="396" t="s">
        <v>12</v>
      </c>
      <c r="I972" s="399">
        <v>0</v>
      </c>
      <c r="J972" s="399">
        <v>0</v>
      </c>
      <c r="K972" s="400">
        <v>1</v>
      </c>
      <c r="L972" s="400">
        <v>3</v>
      </c>
      <c r="M972" s="400">
        <v>0</v>
      </c>
      <c r="N972" s="400">
        <v>4</v>
      </c>
      <c r="O972" s="400" t="s">
        <v>141</v>
      </c>
      <c r="P972" s="400" t="s">
        <v>141</v>
      </c>
      <c r="Q972" s="400">
        <v>1</v>
      </c>
      <c r="R972" s="401">
        <v>0.25</v>
      </c>
      <c r="S972" s="402" t="s">
        <v>141</v>
      </c>
      <c r="T972" s="401" t="s">
        <v>141</v>
      </c>
      <c r="U972" s="402">
        <v>1</v>
      </c>
      <c r="V972" s="403">
        <v>0.25</v>
      </c>
      <c r="W972" s="402">
        <v>1</v>
      </c>
      <c r="X972" s="404">
        <v>3844</v>
      </c>
      <c r="Y972" s="404">
        <v>168</v>
      </c>
      <c r="Z972" s="404">
        <v>4012</v>
      </c>
      <c r="AA972" s="404">
        <v>0</v>
      </c>
      <c r="AB972" s="404" t="s">
        <v>141</v>
      </c>
      <c r="AC972" s="404" t="s">
        <v>141</v>
      </c>
      <c r="AD972" s="404" t="s">
        <v>141</v>
      </c>
    </row>
    <row r="973" spans="1:30" x14ac:dyDescent="0.35">
      <c r="A973" s="396">
        <v>43</v>
      </c>
      <c r="B973" s="396" t="s">
        <v>2185</v>
      </c>
      <c r="C973" s="396">
        <v>6</v>
      </c>
      <c r="D973" s="396" t="s">
        <v>168</v>
      </c>
      <c r="E973" s="396" t="s">
        <v>2196</v>
      </c>
      <c r="F973" s="396" t="s">
        <v>2197</v>
      </c>
      <c r="G973" s="396" t="s">
        <v>2185</v>
      </c>
      <c r="H973" s="396" t="s">
        <v>168</v>
      </c>
      <c r="I973" s="399">
        <v>0</v>
      </c>
      <c r="J973" s="399">
        <v>0</v>
      </c>
      <c r="K973" s="400">
        <v>19</v>
      </c>
      <c r="L973" s="400">
        <v>2</v>
      </c>
      <c r="M973" s="400">
        <v>0</v>
      </c>
      <c r="N973" s="400">
        <v>21</v>
      </c>
      <c r="O973" s="400" t="s">
        <v>141</v>
      </c>
      <c r="P973" s="400" t="s">
        <v>141</v>
      </c>
      <c r="Q973" s="400">
        <v>0</v>
      </c>
      <c r="R973" s="401">
        <v>0</v>
      </c>
      <c r="S973" s="402" t="s">
        <v>141</v>
      </c>
      <c r="T973" s="401" t="s">
        <v>141</v>
      </c>
      <c r="U973" s="402">
        <v>3</v>
      </c>
      <c r="V973" s="403">
        <v>0.14285714285714285</v>
      </c>
      <c r="W973" s="402">
        <v>1</v>
      </c>
      <c r="X973" s="404">
        <v>0</v>
      </c>
      <c r="Y973" s="404">
        <v>0</v>
      </c>
      <c r="Z973" s="404">
        <v>0</v>
      </c>
      <c r="AA973" s="404">
        <v>0</v>
      </c>
      <c r="AB973" s="404" t="s">
        <v>141</v>
      </c>
      <c r="AC973" s="404" t="s">
        <v>141</v>
      </c>
      <c r="AD973" s="404" t="s">
        <v>141</v>
      </c>
    </row>
    <row r="974" spans="1:30" x14ac:dyDescent="0.35">
      <c r="A974" s="396">
        <v>43</v>
      </c>
      <c r="B974" s="396" t="s">
        <v>2185</v>
      </c>
      <c r="C974" s="396">
        <v>7</v>
      </c>
      <c r="D974" s="396" t="s">
        <v>244</v>
      </c>
      <c r="E974" s="396" t="s">
        <v>2198</v>
      </c>
      <c r="F974" s="396" t="s">
        <v>2199</v>
      </c>
      <c r="G974" s="396" t="s">
        <v>2185</v>
      </c>
      <c r="H974" s="396" t="s">
        <v>244</v>
      </c>
      <c r="I974" s="399">
        <v>0</v>
      </c>
      <c r="J974" s="399">
        <v>0</v>
      </c>
      <c r="K974" s="400">
        <v>3</v>
      </c>
      <c r="L974" s="400">
        <v>2</v>
      </c>
      <c r="M974" s="400">
        <v>0</v>
      </c>
      <c r="N974" s="400">
        <v>5</v>
      </c>
      <c r="O974" s="400" t="s">
        <v>141</v>
      </c>
      <c r="P974" s="400" t="s">
        <v>141</v>
      </c>
      <c r="Q974" s="400">
        <v>0</v>
      </c>
      <c r="R974" s="401">
        <v>0</v>
      </c>
      <c r="S974" s="402" t="s">
        <v>141</v>
      </c>
      <c r="T974" s="401" t="s">
        <v>141</v>
      </c>
      <c r="U974" s="402">
        <v>0</v>
      </c>
      <c r="V974" s="403">
        <v>0</v>
      </c>
      <c r="W974" s="402">
        <v>0</v>
      </c>
      <c r="X974" s="404">
        <v>0</v>
      </c>
      <c r="Y974" s="404">
        <v>0</v>
      </c>
      <c r="Z974" s="404">
        <v>0</v>
      </c>
      <c r="AA974" s="404">
        <v>0</v>
      </c>
      <c r="AB974" s="404" t="s">
        <v>141</v>
      </c>
      <c r="AC974" s="404" t="s">
        <v>141</v>
      </c>
      <c r="AD974" s="404" t="s">
        <v>141</v>
      </c>
    </row>
    <row r="975" spans="1:30" x14ac:dyDescent="0.35">
      <c r="A975" s="396">
        <v>43</v>
      </c>
      <c r="B975" s="396" t="s">
        <v>2185</v>
      </c>
      <c r="C975" s="396">
        <v>8</v>
      </c>
      <c r="D975" s="396" t="s">
        <v>1100</v>
      </c>
      <c r="E975" s="396" t="s">
        <v>2200</v>
      </c>
      <c r="F975" s="396" t="s">
        <v>2201</v>
      </c>
      <c r="G975" s="396" t="s">
        <v>2185</v>
      </c>
      <c r="H975" s="396" t="s">
        <v>1100</v>
      </c>
      <c r="I975" s="399">
        <v>5</v>
      </c>
      <c r="J975" s="399">
        <v>10</v>
      </c>
      <c r="K975" s="400">
        <v>19</v>
      </c>
      <c r="L975" s="400">
        <v>2</v>
      </c>
      <c r="M975" s="400">
        <v>0</v>
      </c>
      <c r="N975" s="400">
        <v>36</v>
      </c>
      <c r="O975" s="400" t="s">
        <v>141</v>
      </c>
      <c r="P975" s="400" t="s">
        <v>141</v>
      </c>
      <c r="Q975" s="400">
        <v>10</v>
      </c>
      <c r="R975" s="401">
        <v>0.27777777777777779</v>
      </c>
      <c r="S975" s="402" t="s">
        <v>141</v>
      </c>
      <c r="T975" s="401" t="s">
        <v>141</v>
      </c>
      <c r="U975" s="402">
        <v>5</v>
      </c>
      <c r="V975" s="403">
        <v>0.1388888888888889</v>
      </c>
      <c r="W975" s="402">
        <v>4</v>
      </c>
      <c r="X975" s="404">
        <v>-2089.2333333333399</v>
      </c>
      <c r="Y975" s="404">
        <v>5999.2666666666601</v>
      </c>
      <c r="Z975" s="404">
        <v>3910.5666666666602</v>
      </c>
      <c r="AA975" s="404">
        <v>0</v>
      </c>
      <c r="AB975" s="404" t="s">
        <v>141</v>
      </c>
      <c r="AC975" s="404" t="s">
        <v>141</v>
      </c>
      <c r="AD975" s="404" t="s">
        <v>141</v>
      </c>
    </row>
    <row r="976" spans="1:30" x14ac:dyDescent="0.35">
      <c r="A976" s="396">
        <v>43</v>
      </c>
      <c r="B976" s="396" t="s">
        <v>2185</v>
      </c>
      <c r="C976" s="396">
        <v>9</v>
      </c>
      <c r="D976" s="396" t="s">
        <v>585</v>
      </c>
      <c r="E976" s="396" t="s">
        <v>2202</v>
      </c>
      <c r="F976" s="396" t="s">
        <v>2203</v>
      </c>
      <c r="G976" s="396" t="s">
        <v>2185</v>
      </c>
      <c r="H976" s="396" t="s">
        <v>585</v>
      </c>
      <c r="I976" s="399">
        <v>0</v>
      </c>
      <c r="J976" s="399">
        <v>0</v>
      </c>
      <c r="K976" s="400">
        <v>0</v>
      </c>
      <c r="L976" s="400">
        <v>2</v>
      </c>
      <c r="M976" s="400">
        <v>0</v>
      </c>
      <c r="N976" s="400">
        <v>2</v>
      </c>
      <c r="O976" s="400" t="s">
        <v>141</v>
      </c>
      <c r="P976" s="400" t="s">
        <v>141</v>
      </c>
      <c r="Q976" s="400">
        <v>0</v>
      </c>
      <c r="R976" s="401">
        <v>0</v>
      </c>
      <c r="S976" s="402" t="s">
        <v>141</v>
      </c>
      <c r="T976" s="401" t="s">
        <v>141</v>
      </c>
      <c r="U976" s="402">
        <v>0</v>
      </c>
      <c r="V976" s="403">
        <v>0</v>
      </c>
      <c r="W976" s="402">
        <v>0</v>
      </c>
      <c r="X976" s="404">
        <v>0</v>
      </c>
      <c r="Y976" s="404">
        <v>0</v>
      </c>
      <c r="Z976" s="404">
        <v>0</v>
      </c>
      <c r="AA976" s="404">
        <v>0</v>
      </c>
      <c r="AB976" s="404" t="s">
        <v>141</v>
      </c>
      <c r="AC976" s="404" t="s">
        <v>141</v>
      </c>
      <c r="AD976" s="404" t="s">
        <v>141</v>
      </c>
    </row>
    <row r="977" spans="1:30" x14ac:dyDescent="0.35">
      <c r="A977" s="396">
        <v>43</v>
      </c>
      <c r="B977" s="396" t="s">
        <v>2185</v>
      </c>
      <c r="C977" s="396">
        <v>10</v>
      </c>
      <c r="D977" s="396" t="s">
        <v>10</v>
      </c>
      <c r="E977" s="396" t="s">
        <v>2204</v>
      </c>
      <c r="F977" s="396" t="s">
        <v>2205</v>
      </c>
      <c r="G977" s="396" t="s">
        <v>2185</v>
      </c>
      <c r="H977" s="396" t="s">
        <v>10</v>
      </c>
      <c r="I977" s="399">
        <v>1</v>
      </c>
      <c r="J977" s="399">
        <v>0</v>
      </c>
      <c r="K977" s="400">
        <v>0</v>
      </c>
      <c r="L977" s="400">
        <v>1</v>
      </c>
      <c r="M977" s="400">
        <v>0</v>
      </c>
      <c r="N977" s="400">
        <v>2</v>
      </c>
      <c r="O977" s="400" t="s">
        <v>141</v>
      </c>
      <c r="P977" s="400" t="s">
        <v>141</v>
      </c>
      <c r="Q977" s="400">
        <v>0</v>
      </c>
      <c r="R977" s="401">
        <v>0</v>
      </c>
      <c r="S977" s="402" t="s">
        <v>141</v>
      </c>
      <c r="T977" s="401" t="s">
        <v>141</v>
      </c>
      <c r="U977" s="402">
        <v>0</v>
      </c>
      <c r="V977" s="403">
        <v>0</v>
      </c>
      <c r="W977" s="402">
        <v>0</v>
      </c>
      <c r="X977" s="404">
        <v>0</v>
      </c>
      <c r="Y977" s="404">
        <v>0</v>
      </c>
      <c r="Z977" s="404">
        <v>0</v>
      </c>
      <c r="AA977" s="404">
        <v>0</v>
      </c>
      <c r="AB977" s="404" t="s">
        <v>141</v>
      </c>
      <c r="AC977" s="404" t="s">
        <v>141</v>
      </c>
      <c r="AD977" s="404" t="s">
        <v>141</v>
      </c>
    </row>
    <row r="978" spans="1:30" x14ac:dyDescent="0.35">
      <c r="A978" s="396">
        <v>43</v>
      </c>
      <c r="B978" s="396" t="s">
        <v>2185</v>
      </c>
      <c r="C978" s="396">
        <v>11</v>
      </c>
      <c r="D978" s="396" t="s">
        <v>160</v>
      </c>
      <c r="E978" s="396" t="s">
        <v>2206</v>
      </c>
      <c r="F978" s="396" t="s">
        <v>2207</v>
      </c>
      <c r="G978" s="396" t="s">
        <v>2185</v>
      </c>
      <c r="H978" s="396" t="s">
        <v>160</v>
      </c>
      <c r="I978" s="399">
        <v>0</v>
      </c>
      <c r="J978" s="399">
        <v>0</v>
      </c>
      <c r="K978" s="400">
        <v>0</v>
      </c>
      <c r="L978" s="400">
        <v>0</v>
      </c>
      <c r="M978" s="400">
        <v>0</v>
      </c>
      <c r="N978" s="400">
        <v>0</v>
      </c>
      <c r="O978" s="400" t="s">
        <v>141</v>
      </c>
      <c r="P978" s="400" t="s">
        <v>141</v>
      </c>
      <c r="Q978" s="400">
        <v>0</v>
      </c>
      <c r="R978" s="401">
        <v>0</v>
      </c>
      <c r="S978" s="402" t="s">
        <v>141</v>
      </c>
      <c r="T978" s="401" t="s">
        <v>141</v>
      </c>
      <c r="U978" s="402">
        <v>0</v>
      </c>
      <c r="V978" s="403">
        <v>0</v>
      </c>
      <c r="W978" s="402">
        <v>0</v>
      </c>
      <c r="X978" s="404">
        <v>0</v>
      </c>
      <c r="Y978" s="404">
        <v>0</v>
      </c>
      <c r="Z978" s="404">
        <v>0</v>
      </c>
      <c r="AA978" s="404">
        <v>0</v>
      </c>
      <c r="AB978" s="404" t="s">
        <v>141</v>
      </c>
      <c r="AC978" s="404" t="s">
        <v>141</v>
      </c>
      <c r="AD978" s="404" t="s">
        <v>141</v>
      </c>
    </row>
    <row r="979" spans="1:30" x14ac:dyDescent="0.35">
      <c r="A979" s="396">
        <v>43</v>
      </c>
      <c r="B979" s="396" t="s">
        <v>2185</v>
      </c>
      <c r="C979" s="396">
        <v>12</v>
      </c>
      <c r="D979" s="396" t="s">
        <v>547</v>
      </c>
      <c r="E979" s="396" t="s">
        <v>2208</v>
      </c>
      <c r="F979" s="396" t="s">
        <v>2209</v>
      </c>
      <c r="G979" s="396" t="s">
        <v>2185</v>
      </c>
      <c r="H979" s="396" t="s">
        <v>547</v>
      </c>
      <c r="I979" s="399">
        <v>0</v>
      </c>
      <c r="J979" s="399">
        <v>0</v>
      </c>
      <c r="K979" s="400">
        <v>0</v>
      </c>
      <c r="L979" s="400">
        <v>0</v>
      </c>
      <c r="M979" s="400">
        <v>0</v>
      </c>
      <c r="N979" s="400">
        <v>0</v>
      </c>
      <c r="O979" s="400" t="s">
        <v>141</v>
      </c>
      <c r="P979" s="400" t="s">
        <v>141</v>
      </c>
      <c r="Q979" s="400">
        <v>0</v>
      </c>
      <c r="R979" s="401">
        <v>0</v>
      </c>
      <c r="S979" s="402" t="s">
        <v>141</v>
      </c>
      <c r="T979" s="401" t="s">
        <v>141</v>
      </c>
      <c r="U979" s="402">
        <v>0</v>
      </c>
      <c r="V979" s="403">
        <v>0</v>
      </c>
      <c r="W979" s="402">
        <v>0</v>
      </c>
      <c r="X979" s="404">
        <v>0</v>
      </c>
      <c r="Y979" s="404">
        <v>0</v>
      </c>
      <c r="Z979" s="404">
        <v>0</v>
      </c>
      <c r="AA979" s="404">
        <v>0</v>
      </c>
      <c r="AB979" s="404" t="s">
        <v>141</v>
      </c>
      <c r="AC979" s="404" t="s">
        <v>141</v>
      </c>
      <c r="AD979" s="404" t="s">
        <v>141</v>
      </c>
    </row>
    <row r="980" spans="1:30" x14ac:dyDescent="0.35">
      <c r="A980" s="396">
        <v>43</v>
      </c>
      <c r="B980" s="396" t="s">
        <v>2185</v>
      </c>
      <c r="C980" s="396">
        <v>13</v>
      </c>
      <c r="D980" s="396" t="s">
        <v>2210</v>
      </c>
      <c r="E980" s="396" t="s">
        <v>2211</v>
      </c>
      <c r="F980" s="396" t="s">
        <v>2212</v>
      </c>
      <c r="G980" s="396" t="s">
        <v>2185</v>
      </c>
      <c r="H980" s="396" t="s">
        <v>2210</v>
      </c>
      <c r="I980" s="399">
        <v>0</v>
      </c>
      <c r="J980" s="399">
        <v>0</v>
      </c>
      <c r="K980" s="400">
        <v>1</v>
      </c>
      <c r="L980" s="400">
        <v>0</v>
      </c>
      <c r="M980" s="400">
        <v>0</v>
      </c>
      <c r="N980" s="400">
        <v>1</v>
      </c>
      <c r="O980" s="400" t="s">
        <v>141</v>
      </c>
      <c r="P980" s="400" t="s">
        <v>141</v>
      </c>
      <c r="Q980" s="400">
        <v>0</v>
      </c>
      <c r="R980" s="401">
        <v>0</v>
      </c>
      <c r="S980" s="402" t="s">
        <v>141</v>
      </c>
      <c r="T980" s="401" t="s">
        <v>141</v>
      </c>
      <c r="U980" s="402">
        <v>0</v>
      </c>
      <c r="V980" s="403">
        <v>0</v>
      </c>
      <c r="W980" s="402">
        <v>0</v>
      </c>
      <c r="X980" s="404">
        <v>0</v>
      </c>
      <c r="Y980" s="404">
        <v>0</v>
      </c>
      <c r="Z980" s="404">
        <v>0</v>
      </c>
      <c r="AA980" s="404">
        <v>0</v>
      </c>
      <c r="AB980" s="404" t="s">
        <v>141</v>
      </c>
      <c r="AC980" s="404" t="s">
        <v>141</v>
      </c>
      <c r="AD980" s="404" t="s">
        <v>141</v>
      </c>
    </row>
    <row r="981" spans="1:30" x14ac:dyDescent="0.35">
      <c r="A981" s="396">
        <v>43</v>
      </c>
      <c r="B981" s="396" t="s">
        <v>2185</v>
      </c>
      <c r="C981" s="396">
        <v>14</v>
      </c>
      <c r="D981" s="396" t="s">
        <v>532</v>
      </c>
      <c r="E981" s="396" t="s">
        <v>2213</v>
      </c>
      <c r="F981" s="396" t="s">
        <v>2214</v>
      </c>
      <c r="G981" s="396" t="s">
        <v>2185</v>
      </c>
      <c r="H981" s="396" t="s">
        <v>532</v>
      </c>
      <c r="I981" s="399">
        <v>3</v>
      </c>
      <c r="J981" s="399">
        <v>2</v>
      </c>
      <c r="K981" s="400">
        <v>0</v>
      </c>
      <c r="L981" s="400">
        <v>0</v>
      </c>
      <c r="M981" s="400">
        <v>0</v>
      </c>
      <c r="N981" s="400">
        <v>5</v>
      </c>
      <c r="O981" s="400" t="s">
        <v>141</v>
      </c>
      <c r="P981" s="400" t="s">
        <v>141</v>
      </c>
      <c r="Q981" s="400">
        <v>3</v>
      </c>
      <c r="R981" s="401">
        <v>0.6</v>
      </c>
      <c r="S981" s="402" t="s">
        <v>141</v>
      </c>
      <c r="T981" s="401" t="s">
        <v>141</v>
      </c>
      <c r="U981" s="402">
        <v>0</v>
      </c>
      <c r="V981" s="403">
        <v>0</v>
      </c>
      <c r="W981" s="402">
        <v>0</v>
      </c>
      <c r="X981" s="404">
        <v>-1524.6666666666599</v>
      </c>
      <c r="Y981" s="404">
        <v>203</v>
      </c>
      <c r="Z981" s="404">
        <v>-1321.6666666666599</v>
      </c>
      <c r="AA981" s="404">
        <v>0</v>
      </c>
      <c r="AB981" s="404" t="s">
        <v>141</v>
      </c>
      <c r="AC981" s="404" t="s">
        <v>141</v>
      </c>
      <c r="AD981" s="404" t="s">
        <v>141</v>
      </c>
    </row>
    <row r="982" spans="1:30" x14ac:dyDescent="0.35">
      <c r="A982" s="396">
        <v>43</v>
      </c>
      <c r="B982" s="396" t="s">
        <v>2185</v>
      </c>
      <c r="C982" s="396">
        <v>15</v>
      </c>
      <c r="D982" s="396" t="s">
        <v>183</v>
      </c>
      <c r="E982" s="396" t="s">
        <v>2215</v>
      </c>
      <c r="F982" s="396" t="s">
        <v>2216</v>
      </c>
      <c r="G982" s="396" t="s">
        <v>2185</v>
      </c>
      <c r="H982" s="396" t="s">
        <v>183</v>
      </c>
      <c r="I982" s="399">
        <v>0</v>
      </c>
      <c r="J982" s="399">
        <v>1</v>
      </c>
      <c r="K982" s="400">
        <v>0</v>
      </c>
      <c r="L982" s="400">
        <v>0</v>
      </c>
      <c r="M982" s="400">
        <v>0</v>
      </c>
      <c r="N982" s="400">
        <v>1</v>
      </c>
      <c r="O982" s="400" t="s">
        <v>141</v>
      </c>
      <c r="P982" s="400" t="s">
        <v>141</v>
      </c>
      <c r="Q982" s="400">
        <v>0</v>
      </c>
      <c r="R982" s="401">
        <v>0</v>
      </c>
      <c r="S982" s="402" t="s">
        <v>141</v>
      </c>
      <c r="T982" s="401" t="s">
        <v>141</v>
      </c>
      <c r="U982" s="402">
        <v>0</v>
      </c>
      <c r="V982" s="403">
        <v>0</v>
      </c>
      <c r="W982" s="402">
        <v>0</v>
      </c>
      <c r="X982" s="404">
        <v>0</v>
      </c>
      <c r="Y982" s="404">
        <v>0</v>
      </c>
      <c r="Z982" s="404">
        <v>0</v>
      </c>
      <c r="AA982" s="404">
        <v>0</v>
      </c>
      <c r="AB982" s="404" t="s">
        <v>141</v>
      </c>
      <c r="AC982" s="404" t="s">
        <v>141</v>
      </c>
      <c r="AD982" s="404" t="s">
        <v>141</v>
      </c>
    </row>
    <row r="983" spans="1:30" x14ac:dyDescent="0.35">
      <c r="A983" s="396">
        <v>43</v>
      </c>
      <c r="B983" s="396" t="s">
        <v>2185</v>
      </c>
      <c r="C983" s="396">
        <v>16</v>
      </c>
      <c r="D983" s="396" t="s">
        <v>580</v>
      </c>
      <c r="E983" s="396" t="s">
        <v>2217</v>
      </c>
      <c r="F983" s="396" t="s">
        <v>2218</v>
      </c>
      <c r="G983" s="396" t="s">
        <v>2185</v>
      </c>
      <c r="H983" s="396" t="s">
        <v>580</v>
      </c>
      <c r="I983" s="399">
        <v>7</v>
      </c>
      <c r="J983" s="399">
        <v>0</v>
      </c>
      <c r="K983" s="400">
        <v>0</v>
      </c>
      <c r="L983" s="400">
        <v>0</v>
      </c>
      <c r="M983" s="400">
        <v>0</v>
      </c>
      <c r="N983" s="400">
        <v>7</v>
      </c>
      <c r="O983" s="400" t="s">
        <v>141</v>
      </c>
      <c r="P983" s="400" t="s">
        <v>141</v>
      </c>
      <c r="Q983" s="400">
        <v>4</v>
      </c>
      <c r="R983" s="401">
        <v>0.5714285714285714</v>
      </c>
      <c r="S983" s="402" t="s">
        <v>141</v>
      </c>
      <c r="T983" s="401" t="s">
        <v>141</v>
      </c>
      <c r="U983" s="402">
        <v>1</v>
      </c>
      <c r="V983" s="403">
        <v>0.14285714285714285</v>
      </c>
      <c r="W983" s="402">
        <v>1</v>
      </c>
      <c r="X983" s="404">
        <v>-2420</v>
      </c>
      <c r="Y983" s="404">
        <v>2309.25</v>
      </c>
      <c r="Z983" s="404">
        <v>-110.75</v>
      </c>
      <c r="AA983" s="404">
        <v>0</v>
      </c>
      <c r="AB983" s="404" t="s">
        <v>141</v>
      </c>
      <c r="AC983" s="404" t="s">
        <v>141</v>
      </c>
      <c r="AD983" s="404" t="s">
        <v>141</v>
      </c>
    </row>
    <row r="984" spans="1:30" x14ac:dyDescent="0.35">
      <c r="A984" s="396">
        <v>44</v>
      </c>
      <c r="B984" s="396" t="s">
        <v>126</v>
      </c>
      <c r="C984" s="396">
        <v>1</v>
      </c>
      <c r="D984" s="396" t="s">
        <v>138</v>
      </c>
      <c r="E984" s="396" t="s">
        <v>2219</v>
      </c>
      <c r="F984" s="396" t="s">
        <v>2220</v>
      </c>
      <c r="G984" s="396" t="s">
        <v>126</v>
      </c>
      <c r="H984" s="396" t="s">
        <v>138</v>
      </c>
      <c r="I984" s="399">
        <v>0</v>
      </c>
      <c r="J984" s="399">
        <v>0</v>
      </c>
      <c r="K984" s="400">
        <v>0</v>
      </c>
      <c r="L984" s="400">
        <v>55</v>
      </c>
      <c r="M984" s="400">
        <v>0</v>
      </c>
      <c r="N984" s="400">
        <v>55</v>
      </c>
      <c r="O984" s="400" t="s">
        <v>141</v>
      </c>
      <c r="P984" s="400" t="s">
        <v>141</v>
      </c>
      <c r="Q984" s="400">
        <v>14</v>
      </c>
      <c r="R984" s="401">
        <v>0.25454545454545452</v>
      </c>
      <c r="S984" s="402" t="s">
        <v>141</v>
      </c>
      <c r="T984" s="401" t="s">
        <v>141</v>
      </c>
      <c r="U984" s="402">
        <v>25</v>
      </c>
      <c r="V984" s="403">
        <v>0.45454545454545453</v>
      </c>
      <c r="W984" s="402">
        <v>10</v>
      </c>
      <c r="X984" s="404">
        <v>17.285714285714199</v>
      </c>
      <c r="Y984" s="404">
        <v>1961.6428571428501</v>
      </c>
      <c r="Z984" s="404">
        <v>1978.92857142857</v>
      </c>
      <c r="AA984" s="404">
        <v>649</v>
      </c>
      <c r="AB984" s="404" t="s">
        <v>141</v>
      </c>
      <c r="AC984" s="404" t="s">
        <v>141</v>
      </c>
      <c r="AD984" s="404" t="s">
        <v>141</v>
      </c>
    </row>
    <row r="985" spans="1:30" x14ac:dyDescent="0.35">
      <c r="A985" s="396">
        <v>44</v>
      </c>
      <c r="B985" s="396" t="s">
        <v>126</v>
      </c>
      <c r="C985" s="396">
        <v>2</v>
      </c>
      <c r="D985" s="396" t="s">
        <v>144</v>
      </c>
      <c r="E985" s="396" t="s">
        <v>2221</v>
      </c>
      <c r="F985" s="396" t="s">
        <v>2222</v>
      </c>
      <c r="G985" s="396" t="s">
        <v>126</v>
      </c>
      <c r="H985" s="396" t="s">
        <v>144</v>
      </c>
      <c r="I985" s="399">
        <v>2</v>
      </c>
      <c r="J985" s="399">
        <v>3</v>
      </c>
      <c r="K985" s="400">
        <v>0</v>
      </c>
      <c r="L985" s="400">
        <v>4</v>
      </c>
      <c r="M985" s="400">
        <v>0</v>
      </c>
      <c r="N985" s="400">
        <v>9</v>
      </c>
      <c r="O985" s="400" t="s">
        <v>141</v>
      </c>
      <c r="P985" s="400" t="s">
        <v>141</v>
      </c>
      <c r="Q985" s="400">
        <v>3</v>
      </c>
      <c r="R985" s="401">
        <v>0.33333333333333331</v>
      </c>
      <c r="S985" s="402" t="s">
        <v>141</v>
      </c>
      <c r="T985" s="401" t="s">
        <v>141</v>
      </c>
      <c r="U985" s="402">
        <v>6</v>
      </c>
      <c r="V985" s="403">
        <v>0.66666666666666663</v>
      </c>
      <c r="W985" s="402">
        <v>4</v>
      </c>
      <c r="X985" s="404">
        <v>-605</v>
      </c>
      <c r="Y985" s="404">
        <v>8638</v>
      </c>
      <c r="Z985" s="404">
        <v>8033</v>
      </c>
      <c r="AA985" s="404">
        <v>300</v>
      </c>
      <c r="AB985" s="404" t="s">
        <v>141</v>
      </c>
      <c r="AC985" s="404" t="s">
        <v>141</v>
      </c>
      <c r="AD985" s="404" t="s">
        <v>141</v>
      </c>
    </row>
    <row r="986" spans="1:30" x14ac:dyDescent="0.35">
      <c r="A986" s="396">
        <v>44</v>
      </c>
      <c r="B986" s="396" t="s">
        <v>126</v>
      </c>
      <c r="C986" s="396">
        <v>3</v>
      </c>
      <c r="D986" s="396" t="s">
        <v>585</v>
      </c>
      <c r="E986" s="396" t="s">
        <v>2223</v>
      </c>
      <c r="F986" s="396" t="s">
        <v>2224</v>
      </c>
      <c r="G986" s="396" t="s">
        <v>126</v>
      </c>
      <c r="H986" s="396" t="s">
        <v>585</v>
      </c>
      <c r="I986" s="399">
        <v>0</v>
      </c>
      <c r="J986" s="399">
        <v>0</v>
      </c>
      <c r="K986" s="400">
        <v>0</v>
      </c>
      <c r="L986" s="400">
        <v>3</v>
      </c>
      <c r="M986" s="400">
        <v>0</v>
      </c>
      <c r="N986" s="400">
        <v>3</v>
      </c>
      <c r="O986" s="400" t="s">
        <v>141</v>
      </c>
      <c r="P986" s="400" t="s">
        <v>141</v>
      </c>
      <c r="Q986" s="400">
        <v>1</v>
      </c>
      <c r="R986" s="401">
        <v>0.33333333333333331</v>
      </c>
      <c r="S986" s="402" t="s">
        <v>141</v>
      </c>
      <c r="T986" s="401" t="s">
        <v>141</v>
      </c>
      <c r="U986" s="402">
        <v>1</v>
      </c>
      <c r="V986" s="403">
        <v>0.33333333333333331</v>
      </c>
      <c r="W986" s="402">
        <v>0</v>
      </c>
      <c r="X986" s="404">
        <v>1442</v>
      </c>
      <c r="Y986" s="404">
        <v>941</v>
      </c>
      <c r="Z986" s="404">
        <v>2384</v>
      </c>
      <c r="AA986" s="404">
        <v>499</v>
      </c>
      <c r="AB986" s="404" t="s">
        <v>141</v>
      </c>
      <c r="AC986" s="404" t="s">
        <v>141</v>
      </c>
      <c r="AD986" s="404" t="s">
        <v>141</v>
      </c>
    </row>
    <row r="987" spans="1:30" x14ac:dyDescent="0.35">
      <c r="A987" s="396">
        <v>44</v>
      </c>
      <c r="B987" s="396" t="s">
        <v>126</v>
      </c>
      <c r="C987" s="396">
        <v>4</v>
      </c>
      <c r="D987" s="396" t="s">
        <v>168</v>
      </c>
      <c r="E987" s="396" t="s">
        <v>2225</v>
      </c>
      <c r="F987" s="396" t="s">
        <v>2226</v>
      </c>
      <c r="G987" s="396" t="s">
        <v>126</v>
      </c>
      <c r="H987" s="396" t="s">
        <v>168</v>
      </c>
      <c r="I987" s="399">
        <v>0</v>
      </c>
      <c r="J987" s="399">
        <v>0</v>
      </c>
      <c r="K987" s="400">
        <v>13</v>
      </c>
      <c r="L987" s="400">
        <v>1</v>
      </c>
      <c r="M987" s="400">
        <v>0</v>
      </c>
      <c r="N987" s="400">
        <v>14</v>
      </c>
      <c r="O987" s="400" t="s">
        <v>141</v>
      </c>
      <c r="P987" s="400" t="s">
        <v>141</v>
      </c>
      <c r="Q987" s="400">
        <v>2</v>
      </c>
      <c r="R987" s="401">
        <v>0.14285714285714285</v>
      </c>
      <c r="S987" s="402" t="s">
        <v>141</v>
      </c>
      <c r="T987" s="401" t="s">
        <v>141</v>
      </c>
      <c r="U987" s="402">
        <v>3</v>
      </c>
      <c r="V987" s="403">
        <v>0.21428571428571427</v>
      </c>
      <c r="W987" s="402">
        <v>1</v>
      </c>
      <c r="X987" s="404">
        <v>-665.5</v>
      </c>
      <c r="Y987" s="404">
        <v>2071</v>
      </c>
      <c r="Z987" s="404">
        <v>1405.5</v>
      </c>
      <c r="AA987" s="404">
        <v>0</v>
      </c>
      <c r="AB987" s="404" t="s">
        <v>141</v>
      </c>
      <c r="AC987" s="404" t="s">
        <v>141</v>
      </c>
      <c r="AD987" s="404" t="s">
        <v>141</v>
      </c>
    </row>
    <row r="988" spans="1:30" x14ac:dyDescent="0.35">
      <c r="A988" s="396">
        <v>44</v>
      </c>
      <c r="B988" s="396" t="s">
        <v>126</v>
      </c>
      <c r="C988" s="396">
        <v>5</v>
      </c>
      <c r="D988" s="396" t="s">
        <v>244</v>
      </c>
      <c r="E988" s="396" t="s">
        <v>2227</v>
      </c>
      <c r="F988" s="396" t="s">
        <v>2228</v>
      </c>
      <c r="G988" s="396" t="s">
        <v>126</v>
      </c>
      <c r="H988" s="396" t="s">
        <v>244</v>
      </c>
      <c r="I988" s="399">
        <v>0</v>
      </c>
      <c r="J988" s="399">
        <v>0</v>
      </c>
      <c r="K988" s="400">
        <v>0</v>
      </c>
      <c r="L988" s="400">
        <v>1</v>
      </c>
      <c r="M988" s="400">
        <v>0</v>
      </c>
      <c r="N988" s="400">
        <v>1</v>
      </c>
      <c r="O988" s="400" t="s">
        <v>141</v>
      </c>
      <c r="P988" s="400" t="s">
        <v>141</v>
      </c>
      <c r="Q988" s="400">
        <v>1</v>
      </c>
      <c r="R988" s="401">
        <v>1</v>
      </c>
      <c r="S988" s="402" t="s">
        <v>141</v>
      </c>
      <c r="T988" s="401" t="s">
        <v>141</v>
      </c>
      <c r="U988" s="402">
        <v>0</v>
      </c>
      <c r="V988" s="403">
        <v>0</v>
      </c>
      <c r="W988" s="402">
        <v>0</v>
      </c>
      <c r="X988" s="404">
        <v>1405</v>
      </c>
      <c r="Y988" s="404">
        <v>1755</v>
      </c>
      <c r="Z988" s="404">
        <v>3160</v>
      </c>
      <c r="AA988" s="404">
        <v>1800</v>
      </c>
      <c r="AB988" s="404" t="s">
        <v>141</v>
      </c>
      <c r="AC988" s="404" t="s">
        <v>141</v>
      </c>
      <c r="AD988" s="404" t="s">
        <v>141</v>
      </c>
    </row>
    <row r="989" spans="1:30" x14ac:dyDescent="0.35">
      <c r="A989" s="396">
        <v>44</v>
      </c>
      <c r="B989" s="396" t="s">
        <v>126</v>
      </c>
      <c r="C989" s="396">
        <v>6</v>
      </c>
      <c r="D989" s="396" t="s">
        <v>2229</v>
      </c>
      <c r="E989" s="396" t="s">
        <v>2230</v>
      </c>
      <c r="F989" s="396" t="s">
        <v>2231</v>
      </c>
      <c r="G989" s="396" t="s">
        <v>126</v>
      </c>
      <c r="H989" s="396" t="s">
        <v>2229</v>
      </c>
      <c r="I989" s="399">
        <v>0</v>
      </c>
      <c r="J989" s="399">
        <v>0</v>
      </c>
      <c r="K989" s="400">
        <v>0</v>
      </c>
      <c r="L989" s="400">
        <v>1</v>
      </c>
      <c r="M989" s="400">
        <v>0</v>
      </c>
      <c r="N989" s="400">
        <v>1</v>
      </c>
      <c r="O989" s="400" t="s">
        <v>141</v>
      </c>
      <c r="P989" s="400" t="s">
        <v>141</v>
      </c>
      <c r="Q989" s="400">
        <v>0</v>
      </c>
      <c r="R989" s="401">
        <v>0</v>
      </c>
      <c r="S989" s="402" t="s">
        <v>141</v>
      </c>
      <c r="T989" s="401" t="s">
        <v>141</v>
      </c>
      <c r="U989" s="402">
        <v>0</v>
      </c>
      <c r="V989" s="403">
        <v>0</v>
      </c>
      <c r="W989" s="402">
        <v>0</v>
      </c>
      <c r="X989" s="404">
        <v>0</v>
      </c>
      <c r="Y989" s="404">
        <v>0</v>
      </c>
      <c r="Z989" s="404">
        <v>0</v>
      </c>
      <c r="AA989" s="404">
        <v>10</v>
      </c>
      <c r="AB989" s="404" t="s">
        <v>141</v>
      </c>
      <c r="AC989" s="404" t="s">
        <v>141</v>
      </c>
      <c r="AD989" s="404" t="s">
        <v>141</v>
      </c>
    </row>
    <row r="990" spans="1:30" x14ac:dyDescent="0.35">
      <c r="A990" s="396">
        <v>44</v>
      </c>
      <c r="B990" s="396" t="s">
        <v>126</v>
      </c>
      <c r="C990" s="396">
        <v>7</v>
      </c>
      <c r="D990" s="396" t="s">
        <v>160</v>
      </c>
      <c r="E990" s="396" t="s">
        <v>2232</v>
      </c>
      <c r="F990" s="396" t="s">
        <v>2233</v>
      </c>
      <c r="G990" s="396" t="s">
        <v>126</v>
      </c>
      <c r="H990" s="396" t="s">
        <v>160</v>
      </c>
      <c r="I990" s="399">
        <v>0</v>
      </c>
      <c r="J990" s="399">
        <v>0</v>
      </c>
      <c r="K990" s="400">
        <v>8</v>
      </c>
      <c r="L990" s="400">
        <v>0</v>
      </c>
      <c r="M990" s="400">
        <v>0</v>
      </c>
      <c r="N990" s="400">
        <v>8</v>
      </c>
      <c r="O990" s="400" t="s">
        <v>141</v>
      </c>
      <c r="P990" s="400" t="s">
        <v>141</v>
      </c>
      <c r="Q990" s="400">
        <v>1</v>
      </c>
      <c r="R990" s="401">
        <v>0.125</v>
      </c>
      <c r="S990" s="402" t="s">
        <v>141</v>
      </c>
      <c r="T990" s="401" t="s">
        <v>141</v>
      </c>
      <c r="U990" s="402">
        <v>4</v>
      </c>
      <c r="V990" s="403">
        <v>0.5</v>
      </c>
      <c r="W990" s="402">
        <v>2</v>
      </c>
      <c r="X990" s="404">
        <v>-1509</v>
      </c>
      <c r="Y990" s="404">
        <v>1672</v>
      </c>
      <c r="Z990" s="404">
        <v>162</v>
      </c>
      <c r="AA990" s="404">
        <v>999</v>
      </c>
      <c r="AB990" s="404" t="s">
        <v>141</v>
      </c>
      <c r="AC990" s="404" t="s">
        <v>141</v>
      </c>
      <c r="AD990" s="404" t="s">
        <v>141</v>
      </c>
    </row>
    <row r="991" spans="1:30" x14ac:dyDescent="0.35">
      <c r="A991" s="396">
        <v>44</v>
      </c>
      <c r="B991" s="396" t="s">
        <v>126</v>
      </c>
      <c r="C991" s="396">
        <v>8</v>
      </c>
      <c r="D991" s="396" t="s">
        <v>1100</v>
      </c>
      <c r="E991" s="396" t="s">
        <v>2234</v>
      </c>
      <c r="F991" s="396" t="s">
        <v>2235</v>
      </c>
      <c r="G991" s="396" t="s">
        <v>126</v>
      </c>
      <c r="H991" s="396" t="s">
        <v>1100</v>
      </c>
      <c r="I991" s="399">
        <v>14</v>
      </c>
      <c r="J991" s="399">
        <v>12</v>
      </c>
      <c r="K991" s="400">
        <v>29</v>
      </c>
      <c r="L991" s="400">
        <v>0</v>
      </c>
      <c r="M991" s="400">
        <v>0</v>
      </c>
      <c r="N991" s="400">
        <v>55</v>
      </c>
      <c r="O991" s="400" t="s">
        <v>141</v>
      </c>
      <c r="P991" s="400" t="s">
        <v>141</v>
      </c>
      <c r="Q991" s="400">
        <v>12</v>
      </c>
      <c r="R991" s="401">
        <v>0.21818181818181817</v>
      </c>
      <c r="S991" s="402" t="s">
        <v>141</v>
      </c>
      <c r="T991" s="401" t="s">
        <v>141</v>
      </c>
      <c r="U991" s="402">
        <v>16</v>
      </c>
      <c r="V991" s="403">
        <v>0.29090909090909089</v>
      </c>
      <c r="W991" s="402">
        <v>6</v>
      </c>
      <c r="X991" s="404">
        <v>1207.75</v>
      </c>
      <c r="Y991" s="404">
        <v>4825.75</v>
      </c>
      <c r="Z991" s="404">
        <v>6033.25</v>
      </c>
      <c r="AA991" s="404">
        <v>750</v>
      </c>
      <c r="AB991" s="404" t="s">
        <v>141</v>
      </c>
      <c r="AC991" s="404" t="s">
        <v>141</v>
      </c>
      <c r="AD991" s="404" t="s">
        <v>141</v>
      </c>
    </row>
    <row r="992" spans="1:30" x14ac:dyDescent="0.35">
      <c r="A992" s="396">
        <v>44</v>
      </c>
      <c r="B992" s="396" t="s">
        <v>126</v>
      </c>
      <c r="C992" s="396">
        <v>9</v>
      </c>
      <c r="D992" s="396" t="s">
        <v>11</v>
      </c>
      <c r="E992" s="396" t="s">
        <v>2236</v>
      </c>
      <c r="F992" s="396" t="s">
        <v>2237</v>
      </c>
      <c r="G992" s="396" t="s">
        <v>126</v>
      </c>
      <c r="H992" s="396" t="s">
        <v>11</v>
      </c>
      <c r="I992" s="399">
        <v>0</v>
      </c>
      <c r="J992" s="399">
        <v>0</v>
      </c>
      <c r="K992" s="400">
        <v>19</v>
      </c>
      <c r="L992" s="400">
        <v>0</v>
      </c>
      <c r="M992" s="400">
        <v>0</v>
      </c>
      <c r="N992" s="400">
        <v>19</v>
      </c>
      <c r="O992" s="400" t="s">
        <v>141</v>
      </c>
      <c r="P992" s="400" t="s">
        <v>141</v>
      </c>
      <c r="Q992" s="400">
        <v>1</v>
      </c>
      <c r="R992" s="401">
        <v>5.2631578947368418E-2</v>
      </c>
      <c r="S992" s="402" t="s">
        <v>141</v>
      </c>
      <c r="T992" s="401" t="s">
        <v>141</v>
      </c>
      <c r="U992" s="402">
        <v>4</v>
      </c>
      <c r="V992" s="403">
        <v>0.21052631578947367</v>
      </c>
      <c r="W992" s="402">
        <v>1</v>
      </c>
      <c r="X992" s="404">
        <v>457</v>
      </c>
      <c r="Y992" s="404">
        <v>116</v>
      </c>
      <c r="Z992" s="404">
        <v>574</v>
      </c>
      <c r="AA992" s="404">
        <v>0</v>
      </c>
      <c r="AB992" s="404" t="s">
        <v>141</v>
      </c>
      <c r="AC992" s="404" t="s">
        <v>141</v>
      </c>
      <c r="AD992" s="404" t="s">
        <v>141</v>
      </c>
    </row>
    <row r="993" spans="1:30" x14ac:dyDescent="0.35">
      <c r="A993" s="396">
        <v>44</v>
      </c>
      <c r="B993" s="396" t="s">
        <v>126</v>
      </c>
      <c r="C993" s="396">
        <v>10</v>
      </c>
      <c r="D993" s="396" t="s">
        <v>12</v>
      </c>
      <c r="E993" s="396" t="s">
        <v>2238</v>
      </c>
      <c r="F993" s="396" t="s">
        <v>2239</v>
      </c>
      <c r="G993" s="396" t="s">
        <v>126</v>
      </c>
      <c r="H993" s="396" t="s">
        <v>12</v>
      </c>
      <c r="I993" s="399">
        <v>0</v>
      </c>
      <c r="J993" s="399">
        <v>0</v>
      </c>
      <c r="K993" s="400">
        <v>8</v>
      </c>
      <c r="L993" s="400">
        <v>0</v>
      </c>
      <c r="M993" s="400">
        <v>0</v>
      </c>
      <c r="N993" s="400">
        <v>8</v>
      </c>
      <c r="O993" s="400" t="s">
        <v>141</v>
      </c>
      <c r="P993" s="400" t="s">
        <v>141</v>
      </c>
      <c r="Q993" s="400">
        <v>2</v>
      </c>
      <c r="R993" s="401">
        <v>0.25</v>
      </c>
      <c r="S993" s="402" t="s">
        <v>141</v>
      </c>
      <c r="T993" s="401" t="s">
        <v>141</v>
      </c>
      <c r="U993" s="402">
        <v>3</v>
      </c>
      <c r="V993" s="403">
        <v>0.375</v>
      </c>
      <c r="W993" s="402">
        <v>3</v>
      </c>
      <c r="X993" s="404">
        <v>2074</v>
      </c>
      <c r="Y993" s="404">
        <v>410</v>
      </c>
      <c r="Z993" s="404">
        <v>2484</v>
      </c>
      <c r="AA993" s="404">
        <v>4003</v>
      </c>
      <c r="AB993" s="404" t="s">
        <v>141</v>
      </c>
      <c r="AC993" s="404" t="s">
        <v>141</v>
      </c>
      <c r="AD993" s="404" t="s">
        <v>141</v>
      </c>
    </row>
    <row r="994" spans="1:30" x14ac:dyDescent="0.35">
      <c r="A994" s="396">
        <v>44</v>
      </c>
      <c r="B994" s="396" t="s">
        <v>126</v>
      </c>
      <c r="C994" s="396">
        <v>11</v>
      </c>
      <c r="D994" s="396" t="s">
        <v>13</v>
      </c>
      <c r="E994" s="396" t="s">
        <v>2240</v>
      </c>
      <c r="F994" s="396" t="s">
        <v>2241</v>
      </c>
      <c r="G994" s="396" t="s">
        <v>126</v>
      </c>
      <c r="H994" s="396" t="s">
        <v>13</v>
      </c>
      <c r="I994" s="399">
        <v>0</v>
      </c>
      <c r="J994" s="399">
        <v>0</v>
      </c>
      <c r="K994" s="400">
        <v>4</v>
      </c>
      <c r="L994" s="400">
        <v>0</v>
      </c>
      <c r="M994" s="400">
        <v>0</v>
      </c>
      <c r="N994" s="400">
        <v>4</v>
      </c>
      <c r="O994" s="400" t="s">
        <v>141</v>
      </c>
      <c r="P994" s="400" t="s">
        <v>141</v>
      </c>
      <c r="Q994" s="400">
        <v>0</v>
      </c>
      <c r="R994" s="401">
        <v>0</v>
      </c>
      <c r="S994" s="402" t="s">
        <v>141</v>
      </c>
      <c r="T994" s="401" t="s">
        <v>141</v>
      </c>
      <c r="U994" s="402">
        <v>0</v>
      </c>
      <c r="V994" s="403">
        <v>0</v>
      </c>
      <c r="W994" s="402">
        <v>0</v>
      </c>
      <c r="X994" s="404">
        <v>0</v>
      </c>
      <c r="Y994" s="404">
        <v>0</v>
      </c>
      <c r="Z994" s="404">
        <v>0</v>
      </c>
      <c r="AA994" s="404">
        <v>205</v>
      </c>
      <c r="AB994" s="404" t="s">
        <v>141</v>
      </c>
      <c r="AC994" s="404" t="s">
        <v>141</v>
      </c>
      <c r="AD994" s="404" t="s">
        <v>141</v>
      </c>
    </row>
    <row r="995" spans="1:30" x14ac:dyDescent="0.35">
      <c r="A995" s="396">
        <v>44</v>
      </c>
      <c r="B995" s="396" t="s">
        <v>126</v>
      </c>
      <c r="C995" s="396">
        <v>12</v>
      </c>
      <c r="D995" s="396" t="s">
        <v>163</v>
      </c>
      <c r="E995" s="396" t="s">
        <v>2242</v>
      </c>
      <c r="F995" s="396" t="s">
        <v>2243</v>
      </c>
      <c r="G995" s="396" t="s">
        <v>126</v>
      </c>
      <c r="H995" s="396" t="s">
        <v>163</v>
      </c>
      <c r="I995" s="399">
        <v>0</v>
      </c>
      <c r="J995" s="399">
        <v>0</v>
      </c>
      <c r="K995" s="400">
        <v>3</v>
      </c>
      <c r="L995" s="400">
        <v>0</v>
      </c>
      <c r="M995" s="400">
        <v>0</v>
      </c>
      <c r="N995" s="400">
        <v>3</v>
      </c>
      <c r="O995" s="400" t="s">
        <v>141</v>
      </c>
      <c r="P995" s="400" t="s">
        <v>141</v>
      </c>
      <c r="Q995" s="400">
        <v>2</v>
      </c>
      <c r="R995" s="401">
        <v>0.66666666666666663</v>
      </c>
      <c r="S995" s="402" t="s">
        <v>141</v>
      </c>
      <c r="T995" s="401" t="s">
        <v>141</v>
      </c>
      <c r="U995" s="402">
        <v>2</v>
      </c>
      <c r="V995" s="403">
        <v>0.66666666666666663</v>
      </c>
      <c r="W995" s="402">
        <v>2</v>
      </c>
      <c r="X995" s="404">
        <v>324.5</v>
      </c>
      <c r="Y995" s="404">
        <v>3121</v>
      </c>
      <c r="Z995" s="404">
        <v>3446</v>
      </c>
      <c r="AA995" s="404">
        <v>654</v>
      </c>
      <c r="AB995" s="404" t="s">
        <v>141</v>
      </c>
      <c r="AC995" s="404" t="s">
        <v>141</v>
      </c>
      <c r="AD995" s="404" t="s">
        <v>141</v>
      </c>
    </row>
    <row r="996" spans="1:30" x14ac:dyDescent="0.35">
      <c r="A996" s="396">
        <v>44</v>
      </c>
      <c r="B996" s="396" t="s">
        <v>126</v>
      </c>
      <c r="C996" s="396">
        <v>13</v>
      </c>
      <c r="D996" s="396" t="s">
        <v>2244</v>
      </c>
      <c r="E996" s="396" t="s">
        <v>2245</v>
      </c>
      <c r="F996" s="396" t="s">
        <v>2246</v>
      </c>
      <c r="G996" s="396" t="s">
        <v>126</v>
      </c>
      <c r="H996" s="396" t="s">
        <v>2244</v>
      </c>
      <c r="I996" s="399">
        <v>0</v>
      </c>
      <c r="J996" s="399">
        <v>0</v>
      </c>
      <c r="K996" s="400">
        <v>1</v>
      </c>
      <c r="L996" s="400">
        <v>0</v>
      </c>
      <c r="M996" s="400">
        <v>0</v>
      </c>
      <c r="N996" s="400">
        <v>1</v>
      </c>
      <c r="O996" s="400" t="s">
        <v>141</v>
      </c>
      <c r="P996" s="400" t="s">
        <v>141</v>
      </c>
      <c r="Q996" s="400">
        <v>0</v>
      </c>
      <c r="R996" s="401">
        <v>0</v>
      </c>
      <c r="S996" s="402" t="s">
        <v>141</v>
      </c>
      <c r="T996" s="401" t="s">
        <v>141</v>
      </c>
      <c r="U996" s="402">
        <v>1</v>
      </c>
      <c r="V996" s="403">
        <v>1</v>
      </c>
      <c r="W996" s="402">
        <v>0</v>
      </c>
      <c r="X996" s="404">
        <v>0</v>
      </c>
      <c r="Y996" s="404">
        <v>0</v>
      </c>
      <c r="Z996" s="404">
        <v>0</v>
      </c>
      <c r="AA996" s="404">
        <v>64</v>
      </c>
      <c r="AB996" s="404" t="s">
        <v>141</v>
      </c>
      <c r="AC996" s="404" t="s">
        <v>141</v>
      </c>
      <c r="AD996" s="404" t="s">
        <v>141</v>
      </c>
    </row>
    <row r="997" spans="1:30" x14ac:dyDescent="0.35">
      <c r="A997" s="396">
        <v>44</v>
      </c>
      <c r="B997" s="396" t="s">
        <v>126</v>
      </c>
      <c r="C997" s="396">
        <v>14</v>
      </c>
      <c r="D997" s="396" t="s">
        <v>2247</v>
      </c>
      <c r="E997" s="396" t="s">
        <v>2248</v>
      </c>
      <c r="F997" s="396" t="s">
        <v>2249</v>
      </c>
      <c r="G997" s="396" t="s">
        <v>126</v>
      </c>
      <c r="H997" s="396" t="s">
        <v>2247</v>
      </c>
      <c r="I997" s="399">
        <v>0</v>
      </c>
      <c r="J997" s="399">
        <v>0</v>
      </c>
      <c r="K997" s="400">
        <v>0</v>
      </c>
      <c r="L997" s="400">
        <v>0</v>
      </c>
      <c r="M997" s="400">
        <v>0</v>
      </c>
      <c r="N997" s="400">
        <v>0</v>
      </c>
      <c r="O997" s="400" t="s">
        <v>141</v>
      </c>
      <c r="P997" s="400" t="s">
        <v>141</v>
      </c>
      <c r="Q997" s="400">
        <v>0</v>
      </c>
      <c r="R997" s="401">
        <v>0</v>
      </c>
      <c r="S997" s="402" t="s">
        <v>141</v>
      </c>
      <c r="T997" s="401" t="s">
        <v>141</v>
      </c>
      <c r="U997" s="402">
        <v>0</v>
      </c>
      <c r="V997" s="403">
        <v>0</v>
      </c>
      <c r="W997" s="402">
        <v>0</v>
      </c>
      <c r="X997" s="404">
        <v>0</v>
      </c>
      <c r="Y997" s="404">
        <v>0</v>
      </c>
      <c r="Z997" s="404">
        <v>0</v>
      </c>
      <c r="AA997" s="404">
        <v>0</v>
      </c>
      <c r="AB997" s="404" t="s">
        <v>141</v>
      </c>
      <c r="AC997" s="404" t="s">
        <v>141</v>
      </c>
      <c r="AD997" s="404" t="s">
        <v>141</v>
      </c>
    </row>
    <row r="998" spans="1:30" x14ac:dyDescent="0.35">
      <c r="A998" s="396">
        <v>44</v>
      </c>
      <c r="B998" s="396" t="s">
        <v>126</v>
      </c>
      <c r="C998" s="396">
        <v>15</v>
      </c>
      <c r="D998" s="396" t="s">
        <v>10</v>
      </c>
      <c r="E998" s="396" t="s">
        <v>2250</v>
      </c>
      <c r="F998" s="396" t="s">
        <v>2251</v>
      </c>
      <c r="G998" s="396" t="s">
        <v>126</v>
      </c>
      <c r="H998" s="396" t="s">
        <v>10</v>
      </c>
      <c r="I998" s="399">
        <v>0</v>
      </c>
      <c r="J998" s="399">
        <v>1</v>
      </c>
      <c r="K998" s="400">
        <v>0</v>
      </c>
      <c r="L998" s="400">
        <v>0</v>
      </c>
      <c r="M998" s="400">
        <v>0</v>
      </c>
      <c r="N998" s="400">
        <v>1</v>
      </c>
      <c r="O998" s="400" t="s">
        <v>141</v>
      </c>
      <c r="P998" s="400" t="s">
        <v>141</v>
      </c>
      <c r="Q998" s="400">
        <v>0</v>
      </c>
      <c r="R998" s="401">
        <v>0</v>
      </c>
      <c r="S998" s="402" t="s">
        <v>141</v>
      </c>
      <c r="T998" s="401" t="s">
        <v>141</v>
      </c>
      <c r="U998" s="402">
        <v>0</v>
      </c>
      <c r="V998" s="403">
        <v>0</v>
      </c>
      <c r="W998" s="402">
        <v>0</v>
      </c>
      <c r="X998" s="404">
        <v>0</v>
      </c>
      <c r="Y998" s="404">
        <v>0</v>
      </c>
      <c r="Z998" s="404">
        <v>0</v>
      </c>
      <c r="AA998" s="404">
        <v>500</v>
      </c>
      <c r="AB998" s="404" t="s">
        <v>141</v>
      </c>
      <c r="AC998" s="404" t="s">
        <v>141</v>
      </c>
      <c r="AD998" s="404" t="s">
        <v>141</v>
      </c>
    </row>
    <row r="999" spans="1:30" x14ac:dyDescent="0.35">
      <c r="A999" s="396">
        <v>44</v>
      </c>
      <c r="B999" s="396" t="s">
        <v>126</v>
      </c>
      <c r="C999" s="396">
        <v>16</v>
      </c>
      <c r="D999" s="396" t="s">
        <v>177</v>
      </c>
      <c r="E999" s="396" t="s">
        <v>2252</v>
      </c>
      <c r="F999" s="396" t="s">
        <v>2253</v>
      </c>
      <c r="G999" s="396" t="s">
        <v>126</v>
      </c>
      <c r="H999" s="396" t="s">
        <v>177</v>
      </c>
      <c r="I999" s="399">
        <v>33</v>
      </c>
      <c r="J999" s="399">
        <v>0</v>
      </c>
      <c r="K999" s="400">
        <v>0</v>
      </c>
      <c r="L999" s="400">
        <v>0</v>
      </c>
      <c r="M999" s="400">
        <v>0</v>
      </c>
      <c r="N999" s="400">
        <v>33</v>
      </c>
      <c r="O999" s="400" t="s">
        <v>141</v>
      </c>
      <c r="P999" s="400" t="s">
        <v>141</v>
      </c>
      <c r="Q999" s="400">
        <v>13</v>
      </c>
      <c r="R999" s="401">
        <v>0.39393939393939392</v>
      </c>
      <c r="S999" s="402" t="s">
        <v>141</v>
      </c>
      <c r="T999" s="401" t="s">
        <v>141</v>
      </c>
      <c r="U999" s="402">
        <v>6</v>
      </c>
      <c r="V999" s="403">
        <v>0.18181818181818182</v>
      </c>
      <c r="W999" s="402">
        <v>3</v>
      </c>
      <c r="X999" s="404">
        <v>390.461538461538</v>
      </c>
      <c r="Y999" s="404">
        <v>1625.61538461538</v>
      </c>
      <c r="Z999" s="404">
        <v>2016.0769230769199</v>
      </c>
      <c r="AA999" s="404">
        <v>0</v>
      </c>
      <c r="AB999" s="404" t="s">
        <v>141</v>
      </c>
      <c r="AC999" s="404" t="s">
        <v>141</v>
      </c>
      <c r="AD999" s="404" t="s">
        <v>141</v>
      </c>
    </row>
    <row r="1000" spans="1:30" x14ac:dyDescent="0.35">
      <c r="A1000" s="396">
        <v>44</v>
      </c>
      <c r="B1000" s="396" t="s">
        <v>126</v>
      </c>
      <c r="C1000" s="396">
        <v>17</v>
      </c>
      <c r="D1000" s="396" t="s">
        <v>532</v>
      </c>
      <c r="E1000" s="396" t="s">
        <v>2254</v>
      </c>
      <c r="F1000" s="396" t="s">
        <v>2255</v>
      </c>
      <c r="G1000" s="396" t="s">
        <v>126</v>
      </c>
      <c r="H1000" s="396" t="s">
        <v>532</v>
      </c>
      <c r="I1000" s="399">
        <v>1</v>
      </c>
      <c r="J1000" s="399">
        <v>0</v>
      </c>
      <c r="K1000" s="400">
        <v>0</v>
      </c>
      <c r="L1000" s="400">
        <v>0</v>
      </c>
      <c r="M1000" s="400">
        <v>0</v>
      </c>
      <c r="N1000" s="400">
        <v>1</v>
      </c>
      <c r="O1000" s="400" t="s">
        <v>141</v>
      </c>
      <c r="P1000" s="400" t="s">
        <v>141</v>
      </c>
      <c r="Q1000" s="400">
        <v>0</v>
      </c>
      <c r="R1000" s="401">
        <v>0</v>
      </c>
      <c r="S1000" s="402" t="s">
        <v>141</v>
      </c>
      <c r="T1000" s="401" t="s">
        <v>141</v>
      </c>
      <c r="U1000" s="402">
        <v>0</v>
      </c>
      <c r="V1000" s="403">
        <v>0</v>
      </c>
      <c r="W1000" s="402">
        <v>0</v>
      </c>
      <c r="X1000" s="404">
        <v>0</v>
      </c>
      <c r="Y1000" s="404">
        <v>0</v>
      </c>
      <c r="Z1000" s="404">
        <v>0</v>
      </c>
      <c r="AA1000" s="404">
        <v>160</v>
      </c>
      <c r="AB1000" s="404" t="s">
        <v>141</v>
      </c>
      <c r="AC1000" s="404" t="s">
        <v>141</v>
      </c>
      <c r="AD1000" s="404" t="s">
        <v>141</v>
      </c>
    </row>
    <row r="1001" spans="1:30" x14ac:dyDescent="0.35">
      <c r="A1001" s="396">
        <v>45</v>
      </c>
      <c r="B1001" s="396" t="s">
        <v>105</v>
      </c>
      <c r="C1001" s="396">
        <v>1</v>
      </c>
      <c r="D1001" s="396" t="s">
        <v>11</v>
      </c>
      <c r="E1001" s="396" t="s">
        <v>2256</v>
      </c>
      <c r="F1001" s="396" t="s">
        <v>2257</v>
      </c>
      <c r="G1001" s="396" t="s">
        <v>105</v>
      </c>
      <c r="H1001" s="396" t="s">
        <v>11</v>
      </c>
      <c r="I1001" s="399">
        <v>0</v>
      </c>
      <c r="J1001" s="399">
        <v>0</v>
      </c>
      <c r="K1001" s="400">
        <v>0</v>
      </c>
      <c r="L1001" s="400">
        <v>16</v>
      </c>
      <c r="M1001" s="400">
        <v>0</v>
      </c>
      <c r="N1001" s="400">
        <v>16</v>
      </c>
      <c r="O1001" s="400" t="s">
        <v>141</v>
      </c>
      <c r="P1001" s="400" t="s">
        <v>141</v>
      </c>
      <c r="Q1001" s="400">
        <v>0</v>
      </c>
      <c r="R1001" s="401">
        <v>0</v>
      </c>
      <c r="S1001" s="402" t="s">
        <v>141</v>
      </c>
      <c r="T1001" s="401" t="s">
        <v>141</v>
      </c>
      <c r="U1001" s="402">
        <v>0</v>
      </c>
      <c r="V1001" s="403">
        <v>0</v>
      </c>
      <c r="W1001" s="402">
        <v>0</v>
      </c>
      <c r="X1001" s="404">
        <v>0</v>
      </c>
      <c r="Y1001" s="404">
        <v>0</v>
      </c>
      <c r="Z1001" s="404">
        <v>0</v>
      </c>
      <c r="AA1001" s="404">
        <v>2500</v>
      </c>
      <c r="AB1001" s="404" t="s">
        <v>141</v>
      </c>
      <c r="AC1001" s="404" t="s">
        <v>141</v>
      </c>
      <c r="AD1001" s="404" t="s">
        <v>141</v>
      </c>
    </row>
    <row r="1002" spans="1:30" x14ac:dyDescent="0.35">
      <c r="A1002" s="396">
        <v>45</v>
      </c>
      <c r="B1002" s="396" t="s">
        <v>105</v>
      </c>
      <c r="C1002" s="396">
        <v>2</v>
      </c>
      <c r="D1002" s="396" t="s">
        <v>138</v>
      </c>
      <c r="E1002" s="396" t="s">
        <v>2258</v>
      </c>
      <c r="F1002" s="396" t="s">
        <v>2259</v>
      </c>
      <c r="G1002" s="396" t="s">
        <v>105</v>
      </c>
      <c r="H1002" s="396" t="s">
        <v>138</v>
      </c>
      <c r="I1002" s="399">
        <v>0</v>
      </c>
      <c r="J1002" s="399">
        <v>0</v>
      </c>
      <c r="K1002" s="400">
        <v>0</v>
      </c>
      <c r="L1002" s="400">
        <v>14</v>
      </c>
      <c r="M1002" s="400">
        <v>0</v>
      </c>
      <c r="N1002" s="400">
        <v>14</v>
      </c>
      <c r="O1002" s="400" t="s">
        <v>141</v>
      </c>
      <c r="P1002" s="400" t="s">
        <v>141</v>
      </c>
      <c r="Q1002" s="400">
        <v>3</v>
      </c>
      <c r="R1002" s="401">
        <v>0.21428571428571427</v>
      </c>
      <c r="S1002" s="402" t="s">
        <v>141</v>
      </c>
      <c r="T1002" s="401" t="s">
        <v>141</v>
      </c>
      <c r="U1002" s="402">
        <v>3</v>
      </c>
      <c r="V1002" s="403">
        <v>0.21428571428571427</v>
      </c>
      <c r="W1002" s="402">
        <v>1</v>
      </c>
      <c r="X1002" s="404">
        <v>863.33333333333303</v>
      </c>
      <c r="Y1002" s="404">
        <v>1615</v>
      </c>
      <c r="Z1002" s="404">
        <v>2478</v>
      </c>
      <c r="AA1002" s="404">
        <v>500</v>
      </c>
      <c r="AB1002" s="404" t="s">
        <v>141</v>
      </c>
      <c r="AC1002" s="404" t="s">
        <v>141</v>
      </c>
      <c r="AD1002" s="404" t="s">
        <v>141</v>
      </c>
    </row>
    <row r="1003" spans="1:30" x14ac:dyDescent="0.35">
      <c r="A1003" s="396">
        <v>45</v>
      </c>
      <c r="B1003" s="396" t="s">
        <v>105</v>
      </c>
      <c r="C1003" s="396">
        <v>3</v>
      </c>
      <c r="D1003" s="396" t="s">
        <v>144</v>
      </c>
      <c r="E1003" s="396" t="s">
        <v>2260</v>
      </c>
      <c r="F1003" s="396" t="s">
        <v>2261</v>
      </c>
      <c r="G1003" s="396" t="s">
        <v>105</v>
      </c>
      <c r="H1003" s="396" t="s">
        <v>144</v>
      </c>
      <c r="I1003" s="399">
        <v>2</v>
      </c>
      <c r="J1003" s="399">
        <v>3</v>
      </c>
      <c r="K1003" s="400">
        <v>0</v>
      </c>
      <c r="L1003" s="400">
        <v>10</v>
      </c>
      <c r="M1003" s="400">
        <v>0</v>
      </c>
      <c r="N1003" s="400">
        <v>15</v>
      </c>
      <c r="O1003" s="400" t="s">
        <v>141</v>
      </c>
      <c r="P1003" s="400" t="s">
        <v>141</v>
      </c>
      <c r="Q1003" s="400">
        <v>2</v>
      </c>
      <c r="R1003" s="401">
        <v>0.13333333333333333</v>
      </c>
      <c r="S1003" s="402" t="s">
        <v>141</v>
      </c>
      <c r="T1003" s="401" t="s">
        <v>141</v>
      </c>
      <c r="U1003" s="402">
        <v>8</v>
      </c>
      <c r="V1003" s="403">
        <v>0.53333333333333333</v>
      </c>
      <c r="W1003" s="402">
        <v>4</v>
      </c>
      <c r="X1003" s="404">
        <v>243.5</v>
      </c>
      <c r="Y1003" s="404">
        <v>1281</v>
      </c>
      <c r="Z1003" s="404">
        <v>1524.5</v>
      </c>
      <c r="AA1003" s="404">
        <v>499</v>
      </c>
      <c r="AB1003" s="404" t="s">
        <v>141</v>
      </c>
      <c r="AC1003" s="404" t="s">
        <v>141</v>
      </c>
      <c r="AD1003" s="404" t="s">
        <v>141</v>
      </c>
    </row>
    <row r="1004" spans="1:30" x14ac:dyDescent="0.35">
      <c r="A1004" s="396">
        <v>45</v>
      </c>
      <c r="B1004" s="396" t="s">
        <v>105</v>
      </c>
      <c r="C1004" s="396">
        <v>4</v>
      </c>
      <c r="D1004" s="396" t="s">
        <v>150</v>
      </c>
      <c r="E1004" s="396" t="s">
        <v>2262</v>
      </c>
      <c r="F1004" s="396" t="s">
        <v>2263</v>
      </c>
      <c r="G1004" s="396" t="s">
        <v>105</v>
      </c>
      <c r="H1004" s="396" t="s">
        <v>150</v>
      </c>
      <c r="I1004" s="399">
        <v>0</v>
      </c>
      <c r="J1004" s="399">
        <v>0</v>
      </c>
      <c r="K1004" s="400">
        <v>0</v>
      </c>
      <c r="L1004" s="400">
        <v>6</v>
      </c>
      <c r="M1004" s="400">
        <v>0</v>
      </c>
      <c r="N1004" s="400">
        <v>6</v>
      </c>
      <c r="O1004" s="400" t="s">
        <v>141</v>
      </c>
      <c r="P1004" s="400" t="s">
        <v>141</v>
      </c>
      <c r="Q1004" s="400">
        <v>0</v>
      </c>
      <c r="R1004" s="401">
        <v>0</v>
      </c>
      <c r="S1004" s="402" t="s">
        <v>141</v>
      </c>
      <c r="T1004" s="401" t="s">
        <v>141</v>
      </c>
      <c r="U1004" s="402">
        <v>0</v>
      </c>
      <c r="V1004" s="403">
        <v>0</v>
      </c>
      <c r="W1004" s="402">
        <v>0</v>
      </c>
      <c r="X1004" s="404">
        <v>0</v>
      </c>
      <c r="Y1004" s="404">
        <v>0</v>
      </c>
      <c r="Z1004" s="404">
        <v>0</v>
      </c>
      <c r="AA1004" s="404">
        <v>499</v>
      </c>
      <c r="AB1004" s="404" t="s">
        <v>141</v>
      </c>
      <c r="AC1004" s="404" t="s">
        <v>141</v>
      </c>
      <c r="AD1004" s="404" t="s">
        <v>141</v>
      </c>
    </row>
    <row r="1005" spans="1:30" x14ac:dyDescent="0.35">
      <c r="A1005" s="396">
        <v>45</v>
      </c>
      <c r="B1005" s="396" t="s">
        <v>105</v>
      </c>
      <c r="C1005" s="396">
        <v>5</v>
      </c>
      <c r="D1005" s="396" t="s">
        <v>153</v>
      </c>
      <c r="E1005" s="396" t="s">
        <v>2264</v>
      </c>
      <c r="F1005" s="396" t="s">
        <v>2265</v>
      </c>
      <c r="G1005" s="396" t="s">
        <v>105</v>
      </c>
      <c r="H1005" s="396" t="s">
        <v>153</v>
      </c>
      <c r="I1005" s="399">
        <v>11</v>
      </c>
      <c r="J1005" s="399">
        <v>2</v>
      </c>
      <c r="K1005" s="400">
        <v>15</v>
      </c>
      <c r="L1005" s="400">
        <v>1</v>
      </c>
      <c r="M1005" s="400">
        <v>0</v>
      </c>
      <c r="N1005" s="400">
        <v>29</v>
      </c>
      <c r="O1005" s="400" t="s">
        <v>141</v>
      </c>
      <c r="P1005" s="400" t="s">
        <v>141</v>
      </c>
      <c r="Q1005" s="400">
        <v>9</v>
      </c>
      <c r="R1005" s="401">
        <v>0.31034482758620691</v>
      </c>
      <c r="S1005" s="402" t="s">
        <v>141</v>
      </c>
      <c r="T1005" s="401" t="s">
        <v>141</v>
      </c>
      <c r="U1005" s="402">
        <v>9</v>
      </c>
      <c r="V1005" s="403">
        <v>0.31034482758620691</v>
      </c>
      <c r="W1005" s="402">
        <v>8</v>
      </c>
      <c r="X1005" s="404">
        <v>476.1</v>
      </c>
      <c r="Y1005" s="404">
        <v>2756</v>
      </c>
      <c r="Z1005" s="404">
        <v>3232.75</v>
      </c>
      <c r="AA1005" s="404">
        <v>400</v>
      </c>
      <c r="AB1005" s="404" t="s">
        <v>141</v>
      </c>
      <c r="AC1005" s="404" t="s">
        <v>141</v>
      </c>
      <c r="AD1005" s="404" t="s">
        <v>141</v>
      </c>
    </row>
    <row r="1006" spans="1:30" x14ac:dyDescent="0.35">
      <c r="A1006" s="396">
        <v>45</v>
      </c>
      <c r="B1006" s="396" t="s">
        <v>105</v>
      </c>
      <c r="C1006" s="396">
        <v>6</v>
      </c>
      <c r="D1006" s="396" t="s">
        <v>244</v>
      </c>
      <c r="E1006" s="396" t="s">
        <v>2266</v>
      </c>
      <c r="F1006" s="396" t="s">
        <v>2267</v>
      </c>
      <c r="G1006" s="396" t="s">
        <v>105</v>
      </c>
      <c r="H1006" s="396" t="s">
        <v>244</v>
      </c>
      <c r="I1006" s="399">
        <v>0</v>
      </c>
      <c r="J1006" s="399">
        <v>0</v>
      </c>
      <c r="K1006" s="400">
        <v>0</v>
      </c>
      <c r="L1006" s="400">
        <v>1</v>
      </c>
      <c r="M1006" s="400">
        <v>0</v>
      </c>
      <c r="N1006" s="400">
        <v>1</v>
      </c>
      <c r="O1006" s="400" t="s">
        <v>141</v>
      </c>
      <c r="P1006" s="400" t="s">
        <v>141</v>
      </c>
      <c r="Q1006" s="400">
        <v>0</v>
      </c>
      <c r="R1006" s="401">
        <v>0</v>
      </c>
      <c r="S1006" s="402" t="s">
        <v>141</v>
      </c>
      <c r="T1006" s="401" t="s">
        <v>141</v>
      </c>
      <c r="U1006" s="402">
        <v>0</v>
      </c>
      <c r="V1006" s="403">
        <v>0</v>
      </c>
      <c r="W1006" s="402">
        <v>0</v>
      </c>
      <c r="X1006" s="404">
        <v>0</v>
      </c>
      <c r="Y1006" s="404">
        <v>0</v>
      </c>
      <c r="Z1006" s="404">
        <v>0</v>
      </c>
      <c r="AA1006" s="404">
        <v>10</v>
      </c>
      <c r="AB1006" s="404" t="s">
        <v>141</v>
      </c>
      <c r="AC1006" s="404" t="s">
        <v>141</v>
      </c>
      <c r="AD1006" s="404" t="s">
        <v>141</v>
      </c>
    </row>
    <row r="1007" spans="1:30" x14ac:dyDescent="0.35">
      <c r="A1007" s="396">
        <v>45</v>
      </c>
      <c r="B1007" s="396" t="s">
        <v>105</v>
      </c>
      <c r="C1007" s="396">
        <v>7</v>
      </c>
      <c r="D1007" s="396" t="s">
        <v>585</v>
      </c>
      <c r="E1007" s="396" t="s">
        <v>2268</v>
      </c>
      <c r="F1007" s="396" t="s">
        <v>2269</v>
      </c>
      <c r="G1007" s="396" t="s">
        <v>105</v>
      </c>
      <c r="H1007" s="396" t="s">
        <v>585</v>
      </c>
      <c r="I1007" s="399">
        <v>0</v>
      </c>
      <c r="J1007" s="399">
        <v>0</v>
      </c>
      <c r="K1007" s="400">
        <v>0</v>
      </c>
      <c r="L1007" s="400">
        <v>1</v>
      </c>
      <c r="M1007" s="400">
        <v>0</v>
      </c>
      <c r="N1007" s="400">
        <v>1</v>
      </c>
      <c r="O1007" s="400" t="s">
        <v>141</v>
      </c>
      <c r="P1007" s="400" t="s">
        <v>141</v>
      </c>
      <c r="Q1007" s="400">
        <v>0</v>
      </c>
      <c r="R1007" s="401">
        <v>0</v>
      </c>
      <c r="S1007" s="402" t="s">
        <v>141</v>
      </c>
      <c r="T1007" s="401" t="s">
        <v>141</v>
      </c>
      <c r="U1007" s="402">
        <v>0</v>
      </c>
      <c r="V1007" s="403">
        <v>0</v>
      </c>
      <c r="W1007" s="402">
        <v>0</v>
      </c>
      <c r="X1007" s="404">
        <v>0</v>
      </c>
      <c r="Y1007" s="404">
        <v>0</v>
      </c>
      <c r="Z1007" s="404">
        <v>0</v>
      </c>
      <c r="AA1007" s="404">
        <v>999</v>
      </c>
      <c r="AB1007" s="404" t="s">
        <v>141</v>
      </c>
      <c r="AC1007" s="404" t="s">
        <v>141</v>
      </c>
      <c r="AD1007" s="404" t="s">
        <v>141</v>
      </c>
    </row>
    <row r="1008" spans="1:30" x14ac:dyDescent="0.35">
      <c r="A1008" s="396">
        <v>45</v>
      </c>
      <c r="B1008" s="396" t="s">
        <v>105</v>
      </c>
      <c r="C1008" s="396">
        <v>8</v>
      </c>
      <c r="D1008" s="396" t="s">
        <v>160</v>
      </c>
      <c r="E1008" s="396" t="s">
        <v>2270</v>
      </c>
      <c r="F1008" s="396" t="s">
        <v>2271</v>
      </c>
      <c r="G1008" s="396" t="s">
        <v>105</v>
      </c>
      <c r="H1008" s="396" t="s">
        <v>160</v>
      </c>
      <c r="I1008" s="399">
        <v>0</v>
      </c>
      <c r="J1008" s="399">
        <v>0</v>
      </c>
      <c r="K1008" s="400">
        <v>6</v>
      </c>
      <c r="L1008" s="400">
        <v>0</v>
      </c>
      <c r="M1008" s="400">
        <v>0</v>
      </c>
      <c r="N1008" s="400">
        <v>6</v>
      </c>
      <c r="O1008" s="400" t="s">
        <v>141</v>
      </c>
      <c r="P1008" s="400" t="s">
        <v>141</v>
      </c>
      <c r="Q1008" s="400">
        <v>0</v>
      </c>
      <c r="R1008" s="401">
        <v>0</v>
      </c>
      <c r="S1008" s="402" t="s">
        <v>141</v>
      </c>
      <c r="T1008" s="401" t="s">
        <v>141</v>
      </c>
      <c r="U1008" s="402">
        <v>0</v>
      </c>
      <c r="V1008" s="403">
        <v>0</v>
      </c>
      <c r="W1008" s="402">
        <v>0</v>
      </c>
      <c r="X1008" s="404">
        <v>0</v>
      </c>
      <c r="Y1008" s="404">
        <v>0</v>
      </c>
      <c r="Z1008" s="404">
        <v>0</v>
      </c>
      <c r="AA1008" s="404">
        <v>0</v>
      </c>
      <c r="AB1008" s="404" t="s">
        <v>141</v>
      </c>
      <c r="AC1008" s="404" t="s">
        <v>141</v>
      </c>
      <c r="AD1008" s="404" t="s">
        <v>141</v>
      </c>
    </row>
    <row r="1009" spans="1:30" x14ac:dyDescent="0.35">
      <c r="A1009" s="396">
        <v>45</v>
      </c>
      <c r="B1009" s="396" t="s">
        <v>105</v>
      </c>
      <c r="C1009" s="396">
        <v>9</v>
      </c>
      <c r="D1009" s="396" t="s">
        <v>168</v>
      </c>
      <c r="E1009" s="396" t="s">
        <v>2272</v>
      </c>
      <c r="F1009" s="396" t="s">
        <v>2273</v>
      </c>
      <c r="G1009" s="396" t="s">
        <v>105</v>
      </c>
      <c r="H1009" s="396" t="s">
        <v>168</v>
      </c>
      <c r="I1009" s="399">
        <v>0</v>
      </c>
      <c r="J1009" s="399">
        <v>0</v>
      </c>
      <c r="K1009" s="400">
        <v>8</v>
      </c>
      <c r="L1009" s="400">
        <v>0</v>
      </c>
      <c r="M1009" s="400">
        <v>0</v>
      </c>
      <c r="N1009" s="400">
        <v>8</v>
      </c>
      <c r="O1009" s="400" t="s">
        <v>141</v>
      </c>
      <c r="P1009" s="400" t="s">
        <v>141</v>
      </c>
      <c r="Q1009" s="400">
        <v>1</v>
      </c>
      <c r="R1009" s="401">
        <v>0.125</v>
      </c>
      <c r="S1009" s="402" t="s">
        <v>141</v>
      </c>
      <c r="T1009" s="401" t="s">
        <v>141</v>
      </c>
      <c r="U1009" s="402">
        <v>2</v>
      </c>
      <c r="V1009" s="403">
        <v>0.25</v>
      </c>
      <c r="W1009" s="402">
        <v>1</v>
      </c>
      <c r="X1009" s="404">
        <v>-612</v>
      </c>
      <c r="Y1009" s="404">
        <v>594</v>
      </c>
      <c r="Z1009" s="404">
        <v>-18</v>
      </c>
      <c r="AA1009" s="404">
        <v>750</v>
      </c>
      <c r="AB1009" s="404" t="s">
        <v>141</v>
      </c>
      <c r="AC1009" s="404" t="s">
        <v>141</v>
      </c>
      <c r="AD1009" s="404" t="s">
        <v>141</v>
      </c>
    </row>
    <row r="1010" spans="1:30" x14ac:dyDescent="0.35">
      <c r="A1010" s="396">
        <v>45</v>
      </c>
      <c r="B1010" s="396" t="s">
        <v>105</v>
      </c>
      <c r="C1010" s="396">
        <v>10</v>
      </c>
      <c r="D1010" s="396" t="s">
        <v>427</v>
      </c>
      <c r="E1010" s="396" t="s">
        <v>2274</v>
      </c>
      <c r="F1010" s="396" t="s">
        <v>2275</v>
      </c>
      <c r="G1010" s="396" t="s">
        <v>105</v>
      </c>
      <c r="H1010" s="396" t="s">
        <v>427</v>
      </c>
      <c r="I1010" s="399">
        <v>0</v>
      </c>
      <c r="J1010" s="399">
        <v>0</v>
      </c>
      <c r="K1010" s="400">
        <v>9</v>
      </c>
      <c r="L1010" s="400">
        <v>0</v>
      </c>
      <c r="M1010" s="400">
        <v>0</v>
      </c>
      <c r="N1010" s="400">
        <v>9</v>
      </c>
      <c r="O1010" s="400" t="s">
        <v>141</v>
      </c>
      <c r="P1010" s="400" t="s">
        <v>141</v>
      </c>
      <c r="Q1010" s="400">
        <v>0</v>
      </c>
      <c r="R1010" s="401">
        <v>0</v>
      </c>
      <c r="S1010" s="402" t="s">
        <v>141</v>
      </c>
      <c r="T1010" s="401" t="s">
        <v>141</v>
      </c>
      <c r="U1010" s="402">
        <v>0</v>
      </c>
      <c r="V1010" s="403">
        <v>0</v>
      </c>
      <c r="W1010" s="402">
        <v>0</v>
      </c>
      <c r="X1010" s="404">
        <v>0</v>
      </c>
      <c r="Y1010" s="404">
        <v>0</v>
      </c>
      <c r="Z1010" s="404">
        <v>0</v>
      </c>
      <c r="AA1010" s="404">
        <v>1500</v>
      </c>
      <c r="AB1010" s="404" t="s">
        <v>141</v>
      </c>
      <c r="AC1010" s="404" t="s">
        <v>141</v>
      </c>
      <c r="AD1010" s="404" t="s">
        <v>141</v>
      </c>
    </row>
    <row r="1011" spans="1:30" x14ac:dyDescent="0.35">
      <c r="A1011" s="396">
        <v>45</v>
      </c>
      <c r="B1011" s="396" t="s">
        <v>105</v>
      </c>
      <c r="C1011" s="396">
        <v>11</v>
      </c>
      <c r="D1011" s="396" t="s">
        <v>10</v>
      </c>
      <c r="E1011" s="396" t="s">
        <v>2276</v>
      </c>
      <c r="F1011" s="396" t="s">
        <v>2277</v>
      </c>
      <c r="G1011" s="396" t="s">
        <v>105</v>
      </c>
      <c r="H1011" s="396" t="s">
        <v>10</v>
      </c>
      <c r="I1011" s="399">
        <v>1</v>
      </c>
      <c r="J1011" s="399">
        <v>0</v>
      </c>
      <c r="K1011" s="400">
        <v>5</v>
      </c>
      <c r="L1011" s="400">
        <v>0</v>
      </c>
      <c r="M1011" s="400">
        <v>0</v>
      </c>
      <c r="N1011" s="400">
        <v>6</v>
      </c>
      <c r="O1011" s="400" t="s">
        <v>141</v>
      </c>
      <c r="P1011" s="400" t="s">
        <v>141</v>
      </c>
      <c r="Q1011" s="400">
        <v>1</v>
      </c>
      <c r="R1011" s="401">
        <v>0.16666666666666666</v>
      </c>
      <c r="S1011" s="402" t="s">
        <v>141</v>
      </c>
      <c r="T1011" s="401" t="s">
        <v>141</v>
      </c>
      <c r="U1011" s="402">
        <v>1</v>
      </c>
      <c r="V1011" s="403">
        <v>0.16666666666666666</v>
      </c>
      <c r="W1011" s="402">
        <v>0</v>
      </c>
      <c r="X1011" s="404">
        <v>-35</v>
      </c>
      <c r="Y1011" s="404">
        <v>355</v>
      </c>
      <c r="Z1011" s="404">
        <v>320</v>
      </c>
      <c r="AA1011" s="404">
        <v>1745</v>
      </c>
      <c r="AB1011" s="404" t="s">
        <v>141</v>
      </c>
      <c r="AC1011" s="404" t="s">
        <v>141</v>
      </c>
      <c r="AD1011" s="404" t="s">
        <v>141</v>
      </c>
    </row>
    <row r="1012" spans="1:30" x14ac:dyDescent="0.35">
      <c r="A1012" s="396">
        <v>45</v>
      </c>
      <c r="B1012" s="396" t="s">
        <v>105</v>
      </c>
      <c r="C1012" s="396">
        <v>12</v>
      </c>
      <c r="D1012" s="396" t="s">
        <v>12</v>
      </c>
      <c r="E1012" s="396" t="s">
        <v>2278</v>
      </c>
      <c r="F1012" s="396" t="s">
        <v>2279</v>
      </c>
      <c r="G1012" s="396" t="s">
        <v>105</v>
      </c>
      <c r="H1012" s="396" t="s">
        <v>12</v>
      </c>
      <c r="I1012" s="399">
        <v>0</v>
      </c>
      <c r="J1012" s="399">
        <v>0</v>
      </c>
      <c r="K1012" s="400">
        <v>3</v>
      </c>
      <c r="L1012" s="400">
        <v>0</v>
      </c>
      <c r="M1012" s="400">
        <v>0</v>
      </c>
      <c r="N1012" s="400">
        <v>3</v>
      </c>
      <c r="O1012" s="400" t="s">
        <v>141</v>
      </c>
      <c r="P1012" s="400" t="s">
        <v>141</v>
      </c>
      <c r="Q1012" s="400">
        <v>0</v>
      </c>
      <c r="R1012" s="401">
        <v>0</v>
      </c>
      <c r="S1012" s="402" t="s">
        <v>141</v>
      </c>
      <c r="T1012" s="401" t="s">
        <v>141</v>
      </c>
      <c r="U1012" s="402">
        <v>1</v>
      </c>
      <c r="V1012" s="403">
        <v>0.33333333333333331</v>
      </c>
      <c r="W1012" s="402">
        <v>1</v>
      </c>
      <c r="X1012" s="404">
        <v>0</v>
      </c>
      <c r="Y1012" s="404">
        <v>0</v>
      </c>
      <c r="Z1012" s="404">
        <v>0</v>
      </c>
      <c r="AA1012" s="404">
        <v>0</v>
      </c>
      <c r="AB1012" s="404" t="s">
        <v>141</v>
      </c>
      <c r="AC1012" s="404" t="s">
        <v>141</v>
      </c>
      <c r="AD1012" s="404" t="s">
        <v>141</v>
      </c>
    </row>
    <row r="1013" spans="1:30" x14ac:dyDescent="0.35">
      <c r="A1013" s="396">
        <v>45</v>
      </c>
      <c r="B1013" s="396" t="s">
        <v>105</v>
      </c>
      <c r="C1013" s="396">
        <v>13</v>
      </c>
      <c r="D1013" s="396" t="s">
        <v>171</v>
      </c>
      <c r="E1013" s="396" t="s">
        <v>2280</v>
      </c>
      <c r="F1013" s="396" t="s">
        <v>2281</v>
      </c>
      <c r="G1013" s="396" t="s">
        <v>105</v>
      </c>
      <c r="H1013" s="396" t="s">
        <v>171</v>
      </c>
      <c r="I1013" s="399">
        <v>0</v>
      </c>
      <c r="J1013" s="399">
        <v>0</v>
      </c>
      <c r="K1013" s="400">
        <v>1</v>
      </c>
      <c r="L1013" s="400">
        <v>0</v>
      </c>
      <c r="M1013" s="400">
        <v>0</v>
      </c>
      <c r="N1013" s="400">
        <v>1</v>
      </c>
      <c r="O1013" s="400" t="s">
        <v>141</v>
      </c>
      <c r="P1013" s="400" t="s">
        <v>141</v>
      </c>
      <c r="Q1013" s="400">
        <v>0</v>
      </c>
      <c r="R1013" s="401">
        <v>0</v>
      </c>
      <c r="S1013" s="402" t="s">
        <v>141</v>
      </c>
      <c r="T1013" s="401" t="s">
        <v>141</v>
      </c>
      <c r="U1013" s="402">
        <v>0</v>
      </c>
      <c r="V1013" s="403">
        <v>0</v>
      </c>
      <c r="W1013" s="402">
        <v>0</v>
      </c>
      <c r="X1013" s="404">
        <v>0</v>
      </c>
      <c r="Y1013" s="404">
        <v>0</v>
      </c>
      <c r="Z1013" s="404">
        <v>0</v>
      </c>
      <c r="AA1013" s="404">
        <v>0</v>
      </c>
      <c r="AB1013" s="404" t="s">
        <v>141</v>
      </c>
      <c r="AC1013" s="404" t="s">
        <v>141</v>
      </c>
      <c r="AD1013" s="404" t="s">
        <v>141</v>
      </c>
    </row>
    <row r="1014" spans="1:30" x14ac:dyDescent="0.35">
      <c r="A1014" s="396">
        <v>45</v>
      </c>
      <c r="B1014" s="396" t="s">
        <v>105</v>
      </c>
      <c r="C1014" s="396">
        <v>14</v>
      </c>
      <c r="D1014" s="396" t="s">
        <v>2282</v>
      </c>
      <c r="E1014" s="396" t="s">
        <v>2283</v>
      </c>
      <c r="F1014" s="396" t="s">
        <v>2284</v>
      </c>
      <c r="G1014" s="396" t="s">
        <v>105</v>
      </c>
      <c r="H1014" s="396" t="s">
        <v>2282</v>
      </c>
      <c r="I1014" s="399">
        <v>0</v>
      </c>
      <c r="J1014" s="399">
        <v>0</v>
      </c>
      <c r="K1014" s="400">
        <v>0</v>
      </c>
      <c r="L1014" s="400">
        <v>0</v>
      </c>
      <c r="M1014" s="400">
        <v>0</v>
      </c>
      <c r="N1014" s="400">
        <v>0</v>
      </c>
      <c r="O1014" s="400" t="s">
        <v>141</v>
      </c>
      <c r="P1014" s="400" t="s">
        <v>141</v>
      </c>
      <c r="Q1014" s="400">
        <v>0</v>
      </c>
      <c r="R1014" s="401">
        <v>0</v>
      </c>
      <c r="S1014" s="402" t="s">
        <v>141</v>
      </c>
      <c r="T1014" s="401" t="s">
        <v>141</v>
      </c>
      <c r="U1014" s="402">
        <v>0</v>
      </c>
      <c r="V1014" s="403">
        <v>0</v>
      </c>
      <c r="W1014" s="402">
        <v>0</v>
      </c>
      <c r="X1014" s="404">
        <v>0</v>
      </c>
      <c r="Y1014" s="404">
        <v>0</v>
      </c>
      <c r="Z1014" s="404">
        <v>0</v>
      </c>
      <c r="AA1014" s="404">
        <v>0</v>
      </c>
      <c r="AB1014" s="404" t="s">
        <v>141</v>
      </c>
      <c r="AC1014" s="404" t="s">
        <v>141</v>
      </c>
      <c r="AD1014" s="404" t="s">
        <v>141</v>
      </c>
    </row>
    <row r="1015" spans="1:30" x14ac:dyDescent="0.35">
      <c r="A1015" s="396">
        <v>45</v>
      </c>
      <c r="B1015" s="396" t="s">
        <v>105</v>
      </c>
      <c r="C1015" s="396">
        <v>15</v>
      </c>
      <c r="D1015" s="396" t="s">
        <v>532</v>
      </c>
      <c r="E1015" s="396" t="s">
        <v>2285</v>
      </c>
      <c r="F1015" s="396" t="s">
        <v>2286</v>
      </c>
      <c r="G1015" s="396" t="s">
        <v>105</v>
      </c>
      <c r="H1015" s="396" t="s">
        <v>532</v>
      </c>
      <c r="I1015" s="399">
        <v>0</v>
      </c>
      <c r="J1015" s="399">
        <v>0</v>
      </c>
      <c r="K1015" s="400">
        <v>0</v>
      </c>
      <c r="L1015" s="400">
        <v>0</v>
      </c>
      <c r="M1015" s="400">
        <v>0</v>
      </c>
      <c r="N1015" s="400">
        <v>0</v>
      </c>
      <c r="O1015" s="400" t="s">
        <v>141</v>
      </c>
      <c r="P1015" s="400" t="s">
        <v>141</v>
      </c>
      <c r="Q1015" s="400">
        <v>0</v>
      </c>
      <c r="R1015" s="401">
        <v>0</v>
      </c>
      <c r="S1015" s="402" t="s">
        <v>141</v>
      </c>
      <c r="T1015" s="401" t="s">
        <v>141</v>
      </c>
      <c r="U1015" s="402">
        <v>0</v>
      </c>
      <c r="V1015" s="403">
        <v>0</v>
      </c>
      <c r="W1015" s="402">
        <v>0</v>
      </c>
      <c r="X1015" s="404">
        <v>0</v>
      </c>
      <c r="Y1015" s="404">
        <v>0</v>
      </c>
      <c r="Z1015" s="404">
        <v>0</v>
      </c>
      <c r="AA1015" s="404">
        <v>0</v>
      </c>
      <c r="AB1015" s="404" t="s">
        <v>141</v>
      </c>
      <c r="AC1015" s="404" t="s">
        <v>141</v>
      </c>
      <c r="AD1015" s="404" t="s">
        <v>141</v>
      </c>
    </row>
    <row r="1016" spans="1:30" x14ac:dyDescent="0.35">
      <c r="A1016" s="396">
        <v>45</v>
      </c>
      <c r="B1016" s="396" t="s">
        <v>105</v>
      </c>
      <c r="C1016" s="396">
        <v>16</v>
      </c>
      <c r="D1016" s="396" t="s">
        <v>183</v>
      </c>
      <c r="E1016" s="396" t="s">
        <v>2287</v>
      </c>
      <c r="F1016" s="396" t="s">
        <v>2288</v>
      </c>
      <c r="G1016" s="396" t="s">
        <v>105</v>
      </c>
      <c r="H1016" s="396" t="s">
        <v>183</v>
      </c>
      <c r="I1016" s="399">
        <v>3</v>
      </c>
      <c r="J1016" s="399">
        <v>0</v>
      </c>
      <c r="K1016" s="400">
        <v>0</v>
      </c>
      <c r="L1016" s="400">
        <v>0</v>
      </c>
      <c r="M1016" s="400">
        <v>0</v>
      </c>
      <c r="N1016" s="400">
        <v>3</v>
      </c>
      <c r="O1016" s="400" t="s">
        <v>141</v>
      </c>
      <c r="P1016" s="400" t="s">
        <v>141</v>
      </c>
      <c r="Q1016" s="400">
        <v>1</v>
      </c>
      <c r="R1016" s="401">
        <v>0.33333333333333331</v>
      </c>
      <c r="S1016" s="402" t="s">
        <v>141</v>
      </c>
      <c r="T1016" s="401" t="s">
        <v>141</v>
      </c>
      <c r="U1016" s="402">
        <v>0</v>
      </c>
      <c r="V1016" s="403">
        <v>0</v>
      </c>
      <c r="W1016" s="402">
        <v>0</v>
      </c>
      <c r="X1016" s="404">
        <v>485</v>
      </c>
      <c r="Y1016" s="404">
        <v>1521</v>
      </c>
      <c r="Z1016" s="404">
        <v>2006</v>
      </c>
      <c r="AA1016" s="404">
        <v>0</v>
      </c>
      <c r="AB1016" s="404" t="s">
        <v>141</v>
      </c>
      <c r="AC1016" s="404" t="s">
        <v>141</v>
      </c>
      <c r="AD1016" s="404" t="s">
        <v>141</v>
      </c>
    </row>
    <row r="1017" spans="1:30" x14ac:dyDescent="0.35">
      <c r="A1017" s="396">
        <v>45</v>
      </c>
      <c r="B1017" s="396" t="s">
        <v>105</v>
      </c>
      <c r="C1017" s="396">
        <v>17</v>
      </c>
      <c r="D1017" s="396" t="s">
        <v>580</v>
      </c>
      <c r="E1017" s="396" t="s">
        <v>2289</v>
      </c>
      <c r="F1017" s="396" t="s">
        <v>2290</v>
      </c>
      <c r="G1017" s="396" t="s">
        <v>105</v>
      </c>
      <c r="H1017" s="396" t="s">
        <v>580</v>
      </c>
      <c r="I1017" s="399">
        <v>12</v>
      </c>
      <c r="J1017" s="399">
        <v>0</v>
      </c>
      <c r="K1017" s="400">
        <v>0</v>
      </c>
      <c r="L1017" s="400">
        <v>0</v>
      </c>
      <c r="M1017" s="400">
        <v>0</v>
      </c>
      <c r="N1017" s="400">
        <v>12</v>
      </c>
      <c r="O1017" s="400" t="s">
        <v>141</v>
      </c>
      <c r="P1017" s="400" t="s">
        <v>141</v>
      </c>
      <c r="Q1017" s="400">
        <v>4</v>
      </c>
      <c r="R1017" s="401">
        <v>0.33333333333333331</v>
      </c>
      <c r="S1017" s="402" t="s">
        <v>141</v>
      </c>
      <c r="T1017" s="401" t="s">
        <v>141</v>
      </c>
      <c r="U1017" s="402">
        <v>5</v>
      </c>
      <c r="V1017" s="403">
        <v>0.41666666666666669</v>
      </c>
      <c r="W1017" s="402">
        <v>5</v>
      </c>
      <c r="X1017" s="404">
        <v>1125.5</v>
      </c>
      <c r="Y1017" s="404">
        <v>269</v>
      </c>
      <c r="Z1017" s="404">
        <v>1394.75</v>
      </c>
      <c r="AA1017" s="404">
        <v>0</v>
      </c>
      <c r="AB1017" s="404" t="s">
        <v>141</v>
      </c>
      <c r="AC1017" s="404" t="s">
        <v>141</v>
      </c>
      <c r="AD1017" s="404" t="s">
        <v>141</v>
      </c>
    </row>
    <row r="1018" spans="1:30" x14ac:dyDescent="0.35">
      <c r="A1018" s="396">
        <v>46</v>
      </c>
      <c r="B1018" s="396" t="s">
        <v>76</v>
      </c>
      <c r="C1018" s="396">
        <v>1</v>
      </c>
      <c r="D1018" s="396" t="s">
        <v>1183</v>
      </c>
      <c r="E1018" s="396" t="s">
        <v>2291</v>
      </c>
      <c r="F1018" s="396" t="s">
        <v>2292</v>
      </c>
      <c r="G1018" s="396" t="s">
        <v>76</v>
      </c>
      <c r="H1018" s="396" t="s">
        <v>1183</v>
      </c>
      <c r="I1018" s="399">
        <v>0</v>
      </c>
      <c r="J1018" s="399">
        <v>0</v>
      </c>
      <c r="K1018" s="400">
        <v>0</v>
      </c>
      <c r="L1018" s="400">
        <v>1</v>
      </c>
      <c r="M1018" s="400">
        <v>0</v>
      </c>
      <c r="N1018" s="400">
        <v>1</v>
      </c>
      <c r="O1018" s="400">
        <v>0</v>
      </c>
      <c r="P1018" s="400">
        <v>0</v>
      </c>
      <c r="Q1018" s="400">
        <v>0</v>
      </c>
      <c r="R1018" s="401">
        <v>0</v>
      </c>
      <c r="S1018" s="402">
        <v>0</v>
      </c>
      <c r="T1018" s="401">
        <v>0</v>
      </c>
      <c r="U1018" s="402">
        <v>0</v>
      </c>
      <c r="V1018" s="403">
        <v>0</v>
      </c>
      <c r="W1018" s="402">
        <v>0</v>
      </c>
      <c r="X1018" s="404">
        <v>0</v>
      </c>
      <c r="Y1018" s="404">
        <v>0</v>
      </c>
      <c r="Z1018" s="404">
        <v>0</v>
      </c>
      <c r="AA1018" s="404">
        <v>0</v>
      </c>
      <c r="AB1018" s="404">
        <v>0</v>
      </c>
      <c r="AC1018" s="404">
        <v>0</v>
      </c>
      <c r="AD1018" s="404">
        <v>0</v>
      </c>
    </row>
    <row r="1019" spans="1:30" x14ac:dyDescent="0.35">
      <c r="A1019" s="396">
        <v>46</v>
      </c>
      <c r="B1019" s="396" t="s">
        <v>76</v>
      </c>
      <c r="C1019" s="396">
        <v>2</v>
      </c>
      <c r="D1019" s="396" t="s">
        <v>542</v>
      </c>
      <c r="E1019" s="396" t="s">
        <v>2293</v>
      </c>
      <c r="F1019" s="396" t="s">
        <v>2294</v>
      </c>
      <c r="G1019" s="396" t="s">
        <v>76</v>
      </c>
      <c r="H1019" s="396" t="s">
        <v>542</v>
      </c>
      <c r="I1019" s="399">
        <v>0</v>
      </c>
      <c r="J1019" s="399">
        <v>0</v>
      </c>
      <c r="K1019" s="400">
        <v>0</v>
      </c>
      <c r="L1019" s="400">
        <v>0</v>
      </c>
      <c r="M1019" s="400">
        <v>0</v>
      </c>
      <c r="N1019" s="400">
        <v>0</v>
      </c>
      <c r="O1019" s="400">
        <v>0</v>
      </c>
      <c r="P1019" s="400">
        <v>0</v>
      </c>
      <c r="Q1019" s="400">
        <v>0</v>
      </c>
      <c r="R1019" s="401">
        <v>0</v>
      </c>
      <c r="S1019" s="402">
        <v>0</v>
      </c>
      <c r="T1019" s="401">
        <v>0</v>
      </c>
      <c r="U1019" s="402">
        <v>0</v>
      </c>
      <c r="V1019" s="403">
        <v>0</v>
      </c>
      <c r="W1019" s="402">
        <v>0</v>
      </c>
      <c r="X1019" s="404">
        <v>0</v>
      </c>
      <c r="Y1019" s="404">
        <v>0</v>
      </c>
      <c r="Z1019" s="404">
        <v>0</v>
      </c>
      <c r="AA1019" s="404">
        <v>3828</v>
      </c>
      <c r="AB1019" s="404">
        <v>0</v>
      </c>
      <c r="AC1019" s="404">
        <v>0</v>
      </c>
      <c r="AD1019" s="404">
        <v>-3828</v>
      </c>
    </row>
    <row r="1020" spans="1:30" x14ac:dyDescent="0.35">
      <c r="A1020" s="396">
        <v>46</v>
      </c>
      <c r="B1020" s="396" t="s">
        <v>76</v>
      </c>
      <c r="C1020" s="396">
        <v>3</v>
      </c>
      <c r="D1020" s="396" t="s">
        <v>10</v>
      </c>
      <c r="E1020" s="396" t="s">
        <v>2295</v>
      </c>
      <c r="F1020" s="396" t="s">
        <v>2296</v>
      </c>
      <c r="G1020" s="396" t="s">
        <v>76</v>
      </c>
      <c r="H1020" s="396" t="s">
        <v>10</v>
      </c>
      <c r="I1020" s="399">
        <v>22</v>
      </c>
      <c r="J1020" s="399">
        <v>8</v>
      </c>
      <c r="K1020" s="400">
        <v>48</v>
      </c>
      <c r="L1020" s="400">
        <v>6</v>
      </c>
      <c r="M1020" s="400">
        <v>0</v>
      </c>
      <c r="N1020" s="400">
        <v>84</v>
      </c>
      <c r="O1020" s="400">
        <v>5</v>
      </c>
      <c r="P1020" s="400">
        <v>9</v>
      </c>
      <c r="Q1020" s="400">
        <v>14</v>
      </c>
      <c r="R1020" s="401">
        <v>0.16666666666666699</v>
      </c>
      <c r="S1020" s="402">
        <v>21</v>
      </c>
      <c r="T1020" s="401">
        <v>0.25</v>
      </c>
      <c r="U1020" s="402">
        <v>21</v>
      </c>
      <c r="V1020" s="403">
        <v>0.25</v>
      </c>
      <c r="W1020" s="402">
        <v>18</v>
      </c>
      <c r="X1020" s="404">
        <v>-21720.79</v>
      </c>
      <c r="Y1020" s="404">
        <v>26118.15</v>
      </c>
      <c r="Z1020" s="404">
        <v>4397.3599999999997</v>
      </c>
      <c r="AA1020" s="404">
        <v>604296</v>
      </c>
      <c r="AB1020" s="404">
        <v>7194</v>
      </c>
      <c r="AC1020" s="404">
        <v>43164</v>
      </c>
      <c r="AD1020" s="404">
        <v>-599899</v>
      </c>
    </row>
    <row r="1021" spans="1:30" x14ac:dyDescent="0.35">
      <c r="A1021" s="396">
        <v>46</v>
      </c>
      <c r="B1021" s="396" t="s">
        <v>76</v>
      </c>
      <c r="C1021" s="396">
        <v>4</v>
      </c>
      <c r="D1021" s="396" t="s">
        <v>547</v>
      </c>
      <c r="E1021" s="396" t="s">
        <v>2297</v>
      </c>
      <c r="F1021" s="396" t="s">
        <v>2298</v>
      </c>
      <c r="G1021" s="396" t="s">
        <v>76</v>
      </c>
      <c r="H1021" s="396" t="s">
        <v>547</v>
      </c>
      <c r="I1021" s="399">
        <v>0</v>
      </c>
      <c r="J1021" s="399">
        <v>0</v>
      </c>
      <c r="K1021" s="400">
        <v>1</v>
      </c>
      <c r="L1021" s="400">
        <v>0</v>
      </c>
      <c r="M1021" s="400">
        <v>0</v>
      </c>
      <c r="N1021" s="400">
        <v>1</v>
      </c>
      <c r="O1021" s="400">
        <v>0</v>
      </c>
      <c r="P1021" s="400">
        <v>0</v>
      </c>
      <c r="Q1021" s="400">
        <v>0</v>
      </c>
      <c r="R1021" s="401">
        <v>0</v>
      </c>
      <c r="S1021" s="402">
        <v>0</v>
      </c>
      <c r="T1021" s="401">
        <v>0</v>
      </c>
      <c r="U1021" s="402">
        <v>0</v>
      </c>
      <c r="V1021" s="403">
        <v>0</v>
      </c>
      <c r="W1021" s="402">
        <v>0</v>
      </c>
      <c r="X1021" s="404">
        <v>0</v>
      </c>
      <c r="Y1021" s="404">
        <v>0</v>
      </c>
      <c r="Z1021" s="404">
        <v>0</v>
      </c>
      <c r="AA1021" s="404">
        <v>0</v>
      </c>
      <c r="AB1021" s="404">
        <v>0</v>
      </c>
      <c r="AC1021" s="404">
        <v>0</v>
      </c>
      <c r="AD1021" s="404">
        <v>0</v>
      </c>
    </row>
    <row r="1022" spans="1:30" x14ac:dyDescent="0.35">
      <c r="A1022" s="396">
        <v>46</v>
      </c>
      <c r="B1022" s="396" t="s">
        <v>76</v>
      </c>
      <c r="C1022" s="396">
        <v>5</v>
      </c>
      <c r="D1022" s="396" t="s">
        <v>11</v>
      </c>
      <c r="E1022" s="396" t="s">
        <v>2299</v>
      </c>
      <c r="F1022" s="396" t="s">
        <v>2300</v>
      </c>
      <c r="G1022" s="396" t="s">
        <v>76</v>
      </c>
      <c r="H1022" s="396" t="s">
        <v>11</v>
      </c>
      <c r="I1022" s="399">
        <v>0</v>
      </c>
      <c r="J1022" s="399">
        <v>0</v>
      </c>
      <c r="K1022" s="400">
        <v>0</v>
      </c>
      <c r="L1022" s="400">
        <v>32</v>
      </c>
      <c r="M1022" s="400">
        <v>0</v>
      </c>
      <c r="N1022" s="400">
        <v>32</v>
      </c>
      <c r="O1022" s="400">
        <v>0</v>
      </c>
      <c r="P1022" s="400">
        <v>0</v>
      </c>
      <c r="Q1022" s="400">
        <v>0</v>
      </c>
      <c r="R1022" s="401">
        <v>0</v>
      </c>
      <c r="S1022" s="402">
        <v>5</v>
      </c>
      <c r="T1022" s="401">
        <v>0.15625</v>
      </c>
      <c r="U1022" s="402">
        <v>5</v>
      </c>
      <c r="V1022" s="403">
        <v>0.15625</v>
      </c>
      <c r="W1022" s="402">
        <v>4</v>
      </c>
      <c r="X1022" s="404">
        <v>0</v>
      </c>
      <c r="Y1022" s="404">
        <v>0</v>
      </c>
      <c r="Z1022" s="404">
        <v>0</v>
      </c>
      <c r="AA1022" s="404">
        <v>0</v>
      </c>
      <c r="AB1022" s="404">
        <v>0</v>
      </c>
      <c r="AC1022" s="404">
        <v>0</v>
      </c>
      <c r="AD1022" s="404">
        <v>0</v>
      </c>
    </row>
    <row r="1023" spans="1:30" x14ac:dyDescent="0.35">
      <c r="A1023" s="396">
        <v>46</v>
      </c>
      <c r="B1023" s="396" t="s">
        <v>76</v>
      </c>
      <c r="C1023" s="396">
        <v>6</v>
      </c>
      <c r="D1023" s="396" t="s">
        <v>12</v>
      </c>
      <c r="E1023" s="396" t="s">
        <v>2301</v>
      </c>
      <c r="F1023" s="396" t="s">
        <v>2302</v>
      </c>
      <c r="G1023" s="396" t="s">
        <v>76</v>
      </c>
      <c r="H1023" s="396" t="s">
        <v>12</v>
      </c>
      <c r="I1023" s="399">
        <v>0</v>
      </c>
      <c r="J1023" s="399">
        <v>0</v>
      </c>
      <c r="K1023" s="400">
        <v>43</v>
      </c>
      <c r="L1023" s="400">
        <v>1</v>
      </c>
      <c r="M1023" s="400">
        <v>0</v>
      </c>
      <c r="N1023" s="400">
        <v>44</v>
      </c>
      <c r="O1023" s="400">
        <v>0</v>
      </c>
      <c r="P1023" s="400">
        <v>3</v>
      </c>
      <c r="Q1023" s="400">
        <v>3</v>
      </c>
      <c r="R1023" s="401">
        <v>6.8181818181818205E-2</v>
      </c>
      <c r="S1023" s="402">
        <v>8</v>
      </c>
      <c r="T1023" s="401">
        <v>0.18181818181818199</v>
      </c>
      <c r="U1023" s="402">
        <v>8</v>
      </c>
      <c r="V1023" s="403">
        <v>0.18181818181818199</v>
      </c>
      <c r="W1023" s="402">
        <v>5</v>
      </c>
      <c r="X1023" s="404">
        <v>-12856.26</v>
      </c>
      <c r="Y1023" s="404">
        <v>1626.62</v>
      </c>
      <c r="Z1023" s="404">
        <v>-11229.64</v>
      </c>
      <c r="AA1023" s="404">
        <v>3000</v>
      </c>
      <c r="AB1023" s="404">
        <v>68</v>
      </c>
      <c r="AC1023" s="404">
        <v>1000</v>
      </c>
      <c r="AD1023" s="404">
        <v>-14230</v>
      </c>
    </row>
    <row r="1024" spans="1:30" x14ac:dyDescent="0.35">
      <c r="A1024" s="396">
        <v>46</v>
      </c>
      <c r="B1024" s="396" t="s">
        <v>76</v>
      </c>
      <c r="C1024" s="396">
        <v>7</v>
      </c>
      <c r="D1024" s="396" t="s">
        <v>13</v>
      </c>
      <c r="E1024" s="396" t="s">
        <v>2303</v>
      </c>
      <c r="F1024" s="396" t="s">
        <v>2304</v>
      </c>
      <c r="G1024" s="396" t="s">
        <v>76</v>
      </c>
      <c r="H1024" s="396" t="s">
        <v>13</v>
      </c>
      <c r="I1024" s="399">
        <v>0</v>
      </c>
      <c r="J1024" s="399">
        <v>2</v>
      </c>
      <c r="K1024" s="400">
        <v>52</v>
      </c>
      <c r="L1024" s="400">
        <v>9</v>
      </c>
      <c r="M1024" s="400">
        <v>0</v>
      </c>
      <c r="N1024" s="400">
        <v>63</v>
      </c>
      <c r="O1024" s="400">
        <v>1</v>
      </c>
      <c r="P1024" s="400">
        <v>6</v>
      </c>
      <c r="Q1024" s="400">
        <v>7</v>
      </c>
      <c r="R1024" s="401">
        <v>0.11111111111111099</v>
      </c>
      <c r="S1024" s="402">
        <v>8</v>
      </c>
      <c r="T1024" s="401">
        <v>0.126984126984127</v>
      </c>
      <c r="U1024" s="402">
        <v>9</v>
      </c>
      <c r="V1024" s="403">
        <v>0.14285714285714299</v>
      </c>
      <c r="W1024" s="402">
        <v>7</v>
      </c>
      <c r="X1024" s="404">
        <v>-22707.57</v>
      </c>
      <c r="Y1024" s="404">
        <v>10742.45</v>
      </c>
      <c r="Z1024" s="404">
        <v>-11965.12</v>
      </c>
      <c r="AA1024" s="404">
        <v>2750</v>
      </c>
      <c r="AB1024" s="404">
        <v>44</v>
      </c>
      <c r="AC1024" s="404">
        <v>393</v>
      </c>
      <c r="AD1024" s="404">
        <v>-14715</v>
      </c>
    </row>
    <row r="1025" spans="1:30" x14ac:dyDescent="0.35">
      <c r="A1025" s="396">
        <v>46</v>
      </c>
      <c r="B1025" s="396" t="s">
        <v>76</v>
      </c>
      <c r="C1025" s="396">
        <v>8</v>
      </c>
      <c r="D1025" s="396" t="s">
        <v>1130</v>
      </c>
      <c r="E1025" s="396" t="s">
        <v>2305</v>
      </c>
      <c r="F1025" s="396" t="s">
        <v>2306</v>
      </c>
      <c r="G1025" s="396" t="s">
        <v>76</v>
      </c>
      <c r="H1025" s="396" t="s">
        <v>1130</v>
      </c>
      <c r="I1025" s="399">
        <v>0</v>
      </c>
      <c r="J1025" s="399">
        <v>0</v>
      </c>
      <c r="K1025" s="400">
        <v>0</v>
      </c>
      <c r="L1025" s="400">
        <v>0</v>
      </c>
      <c r="M1025" s="400">
        <v>0</v>
      </c>
      <c r="N1025" s="400">
        <v>0</v>
      </c>
      <c r="O1025" s="400">
        <v>0</v>
      </c>
      <c r="P1025" s="400">
        <v>0</v>
      </c>
      <c r="Q1025" s="400">
        <v>0</v>
      </c>
      <c r="R1025" s="401">
        <v>0</v>
      </c>
      <c r="S1025" s="402">
        <v>0</v>
      </c>
      <c r="T1025" s="401">
        <v>0</v>
      </c>
      <c r="U1025" s="402">
        <v>0</v>
      </c>
      <c r="V1025" s="403">
        <v>0</v>
      </c>
      <c r="W1025" s="402">
        <v>0</v>
      </c>
      <c r="X1025" s="404">
        <v>0</v>
      </c>
      <c r="Y1025" s="404">
        <v>0</v>
      </c>
      <c r="Z1025" s="404">
        <v>0</v>
      </c>
      <c r="AA1025" s="404">
        <v>1499</v>
      </c>
      <c r="AB1025" s="404">
        <v>0</v>
      </c>
      <c r="AC1025" s="404">
        <v>0</v>
      </c>
      <c r="AD1025" s="404">
        <v>-1499</v>
      </c>
    </row>
    <row r="1026" spans="1:30" x14ac:dyDescent="0.35">
      <c r="A1026" s="396">
        <v>46</v>
      </c>
      <c r="B1026" s="396" t="s">
        <v>76</v>
      </c>
      <c r="C1026" s="396">
        <v>9</v>
      </c>
      <c r="D1026" s="396" t="s">
        <v>160</v>
      </c>
      <c r="E1026" s="396" t="s">
        <v>2307</v>
      </c>
      <c r="F1026" s="396" t="s">
        <v>2308</v>
      </c>
      <c r="G1026" s="396" t="s">
        <v>76</v>
      </c>
      <c r="H1026" s="396" t="s">
        <v>160</v>
      </c>
      <c r="I1026" s="399">
        <v>0</v>
      </c>
      <c r="J1026" s="399">
        <v>0</v>
      </c>
      <c r="K1026" s="400">
        <v>32</v>
      </c>
      <c r="L1026" s="400">
        <v>15</v>
      </c>
      <c r="M1026" s="400">
        <v>0</v>
      </c>
      <c r="N1026" s="400">
        <v>47</v>
      </c>
      <c r="O1026" s="400">
        <v>1</v>
      </c>
      <c r="P1026" s="400">
        <v>5</v>
      </c>
      <c r="Q1026" s="400">
        <v>6</v>
      </c>
      <c r="R1026" s="401">
        <v>0.12765957446808501</v>
      </c>
      <c r="S1026" s="402">
        <v>10</v>
      </c>
      <c r="T1026" s="401">
        <v>0.21276595744680901</v>
      </c>
      <c r="U1026" s="402">
        <v>10</v>
      </c>
      <c r="V1026" s="403">
        <v>0.21276595744680901</v>
      </c>
      <c r="W1026" s="402">
        <v>8</v>
      </c>
      <c r="X1026" s="404">
        <v>5658.87</v>
      </c>
      <c r="Y1026" s="404">
        <v>8927.6299999999992</v>
      </c>
      <c r="Z1026" s="404">
        <v>14586.5</v>
      </c>
      <c r="AA1026" s="404">
        <v>682</v>
      </c>
      <c r="AB1026" s="404">
        <v>15</v>
      </c>
      <c r="AC1026" s="404">
        <v>114</v>
      </c>
      <c r="AD1026" s="404">
        <v>13904</v>
      </c>
    </row>
    <row r="1027" spans="1:30" x14ac:dyDescent="0.35">
      <c r="A1027" s="396">
        <v>46</v>
      </c>
      <c r="B1027" s="396" t="s">
        <v>76</v>
      </c>
      <c r="C1027" s="396">
        <v>10</v>
      </c>
      <c r="D1027" s="396" t="s">
        <v>562</v>
      </c>
      <c r="E1027" s="396" t="s">
        <v>2309</v>
      </c>
      <c r="F1027" s="396" t="s">
        <v>2310</v>
      </c>
      <c r="G1027" s="396" t="s">
        <v>76</v>
      </c>
      <c r="H1027" s="396" t="s">
        <v>562</v>
      </c>
      <c r="I1027" s="399">
        <v>0</v>
      </c>
      <c r="J1027" s="399">
        <v>0</v>
      </c>
      <c r="K1027" s="400">
        <v>0</v>
      </c>
      <c r="L1027" s="400">
        <v>1</v>
      </c>
      <c r="M1027" s="400">
        <v>0</v>
      </c>
      <c r="N1027" s="400">
        <v>1</v>
      </c>
      <c r="O1027" s="400">
        <v>0</v>
      </c>
      <c r="P1027" s="400">
        <v>0</v>
      </c>
      <c r="Q1027" s="400">
        <v>0</v>
      </c>
      <c r="R1027" s="401">
        <v>0</v>
      </c>
      <c r="S1027" s="402">
        <v>0</v>
      </c>
      <c r="T1027" s="401">
        <v>0</v>
      </c>
      <c r="U1027" s="402">
        <v>0</v>
      </c>
      <c r="V1027" s="403">
        <v>0</v>
      </c>
      <c r="W1027" s="402">
        <v>0</v>
      </c>
      <c r="X1027" s="404">
        <v>0</v>
      </c>
      <c r="Y1027" s="404">
        <v>0</v>
      </c>
      <c r="Z1027" s="404">
        <v>0</v>
      </c>
      <c r="AA1027" s="404">
        <v>0</v>
      </c>
      <c r="AB1027" s="404">
        <v>0</v>
      </c>
      <c r="AC1027" s="404">
        <v>0</v>
      </c>
      <c r="AD1027" s="404">
        <v>0</v>
      </c>
    </row>
    <row r="1028" spans="1:30" x14ac:dyDescent="0.35">
      <c r="A1028" s="396">
        <v>46</v>
      </c>
      <c r="B1028" s="396" t="s">
        <v>76</v>
      </c>
      <c r="C1028" s="396">
        <v>11</v>
      </c>
      <c r="D1028" s="396" t="s">
        <v>202</v>
      </c>
      <c r="E1028" s="396" t="s">
        <v>2311</v>
      </c>
      <c r="F1028" s="396" t="s">
        <v>2312</v>
      </c>
      <c r="G1028" s="396" t="s">
        <v>76</v>
      </c>
      <c r="H1028" s="396" t="s">
        <v>202</v>
      </c>
      <c r="I1028" s="399">
        <v>0</v>
      </c>
      <c r="J1028" s="399">
        <v>1</v>
      </c>
      <c r="K1028" s="400">
        <v>13</v>
      </c>
      <c r="L1028" s="400">
        <v>3</v>
      </c>
      <c r="M1028" s="400">
        <v>0</v>
      </c>
      <c r="N1028" s="400">
        <v>17</v>
      </c>
      <c r="O1028" s="400">
        <v>1</v>
      </c>
      <c r="P1028" s="400">
        <v>1</v>
      </c>
      <c r="Q1028" s="400">
        <v>2</v>
      </c>
      <c r="R1028" s="401">
        <v>0.11764705882352899</v>
      </c>
      <c r="S1028" s="402">
        <v>8</v>
      </c>
      <c r="T1028" s="401">
        <v>0.47058823529411797</v>
      </c>
      <c r="U1028" s="402">
        <v>8</v>
      </c>
      <c r="V1028" s="403">
        <v>0.47058823529411797</v>
      </c>
      <c r="W1028" s="402">
        <v>7</v>
      </c>
      <c r="X1028" s="404">
        <v>-1259.5</v>
      </c>
      <c r="Y1028" s="404">
        <v>796.8</v>
      </c>
      <c r="Z1028" s="404">
        <v>-462.7</v>
      </c>
      <c r="AA1028" s="404">
        <v>0</v>
      </c>
      <c r="AB1028" s="404">
        <v>0</v>
      </c>
      <c r="AC1028" s="404">
        <v>0</v>
      </c>
      <c r="AD1028" s="404">
        <v>-463</v>
      </c>
    </row>
    <row r="1029" spans="1:30" x14ac:dyDescent="0.35">
      <c r="A1029" s="396">
        <v>46</v>
      </c>
      <c r="B1029" s="396" t="s">
        <v>76</v>
      </c>
      <c r="C1029" s="396">
        <v>12</v>
      </c>
      <c r="D1029" s="396" t="s">
        <v>2313</v>
      </c>
      <c r="E1029" s="396" t="s">
        <v>2314</v>
      </c>
      <c r="F1029" s="396" t="s">
        <v>2315</v>
      </c>
      <c r="G1029" s="396" t="s">
        <v>76</v>
      </c>
      <c r="H1029" s="396" t="s">
        <v>2313</v>
      </c>
      <c r="I1029" s="399">
        <v>0</v>
      </c>
      <c r="J1029" s="399">
        <v>0</v>
      </c>
      <c r="K1029" s="400">
        <v>0</v>
      </c>
      <c r="L1029" s="400">
        <v>0</v>
      </c>
      <c r="M1029" s="400">
        <v>4</v>
      </c>
      <c r="N1029" s="400">
        <v>4</v>
      </c>
      <c r="O1029" s="400">
        <v>2</v>
      </c>
      <c r="P1029" s="400">
        <v>0</v>
      </c>
      <c r="Q1029" s="400">
        <v>2</v>
      </c>
      <c r="R1029" s="401">
        <v>0.5</v>
      </c>
      <c r="S1029" s="402">
        <v>0</v>
      </c>
      <c r="T1029" s="401">
        <v>0</v>
      </c>
      <c r="U1029" s="402">
        <v>0</v>
      </c>
      <c r="V1029" s="403">
        <v>0</v>
      </c>
      <c r="W1029" s="402">
        <v>0</v>
      </c>
      <c r="X1029" s="404">
        <v>4408.1899999999996</v>
      </c>
      <c r="Y1029" s="404">
        <v>3925.03</v>
      </c>
      <c r="Z1029" s="404">
        <v>8333.2199999999993</v>
      </c>
      <c r="AA1029" s="404">
        <v>0</v>
      </c>
      <c r="AB1029" s="404">
        <v>0</v>
      </c>
      <c r="AC1029" s="404">
        <v>0</v>
      </c>
      <c r="AD1029" s="404">
        <v>8333</v>
      </c>
    </row>
    <row r="1030" spans="1:30" x14ac:dyDescent="0.35">
      <c r="A1030" s="396">
        <v>46</v>
      </c>
      <c r="B1030" s="396" t="s">
        <v>76</v>
      </c>
      <c r="C1030" s="396">
        <v>13</v>
      </c>
      <c r="D1030" s="396" t="s">
        <v>153</v>
      </c>
      <c r="E1030" s="396" t="s">
        <v>2316</v>
      </c>
      <c r="F1030" s="396" t="s">
        <v>2317</v>
      </c>
      <c r="G1030" s="396" t="s">
        <v>76</v>
      </c>
      <c r="H1030" s="396" t="s">
        <v>153</v>
      </c>
      <c r="I1030" s="399">
        <v>42</v>
      </c>
      <c r="J1030" s="399">
        <v>117</v>
      </c>
      <c r="K1030" s="400">
        <v>141</v>
      </c>
      <c r="L1030" s="400">
        <v>268</v>
      </c>
      <c r="M1030" s="400">
        <v>1</v>
      </c>
      <c r="N1030" s="400">
        <v>569</v>
      </c>
      <c r="O1030" s="400">
        <v>32</v>
      </c>
      <c r="P1030" s="400">
        <v>51</v>
      </c>
      <c r="Q1030" s="400">
        <v>83</v>
      </c>
      <c r="R1030" s="401">
        <v>0.14586994727592301</v>
      </c>
      <c r="S1030" s="402">
        <v>149</v>
      </c>
      <c r="T1030" s="401">
        <v>0.26186291739894602</v>
      </c>
      <c r="U1030" s="402">
        <v>149</v>
      </c>
      <c r="V1030" s="403">
        <v>0.26186291739894602</v>
      </c>
      <c r="W1030" s="402">
        <v>111</v>
      </c>
      <c r="X1030" s="404">
        <v>-109272.93</v>
      </c>
      <c r="Y1030" s="404">
        <v>190410.77</v>
      </c>
      <c r="Z1030" s="404">
        <v>81137.84</v>
      </c>
      <c r="AA1030" s="404">
        <v>19000</v>
      </c>
      <c r="AB1030" s="404">
        <v>33</v>
      </c>
      <c r="AC1030" s="404">
        <v>229</v>
      </c>
      <c r="AD1030" s="404">
        <v>62138</v>
      </c>
    </row>
    <row r="1031" spans="1:30" x14ac:dyDescent="0.35">
      <c r="A1031" s="396">
        <v>46</v>
      </c>
      <c r="B1031" s="396" t="s">
        <v>76</v>
      </c>
      <c r="C1031" s="396">
        <v>14</v>
      </c>
      <c r="D1031" s="396" t="s">
        <v>144</v>
      </c>
      <c r="E1031" s="396" t="s">
        <v>2318</v>
      </c>
      <c r="F1031" s="396" t="s">
        <v>2319</v>
      </c>
      <c r="G1031" s="396" t="s">
        <v>76</v>
      </c>
      <c r="H1031" s="396" t="s">
        <v>144</v>
      </c>
      <c r="I1031" s="399">
        <v>18</v>
      </c>
      <c r="J1031" s="399">
        <v>7</v>
      </c>
      <c r="K1031" s="400">
        <v>0</v>
      </c>
      <c r="L1031" s="400">
        <v>2</v>
      </c>
      <c r="M1031" s="400">
        <v>11</v>
      </c>
      <c r="N1031" s="400">
        <v>38</v>
      </c>
      <c r="O1031" s="400">
        <v>14</v>
      </c>
      <c r="P1031" s="400">
        <v>9</v>
      </c>
      <c r="Q1031" s="400">
        <v>23</v>
      </c>
      <c r="R1031" s="401">
        <v>0.60526315789473695</v>
      </c>
      <c r="S1031" s="402">
        <v>23</v>
      </c>
      <c r="T1031" s="401">
        <v>0.60526315789473695</v>
      </c>
      <c r="U1031" s="402">
        <v>21</v>
      </c>
      <c r="V1031" s="403">
        <v>0.55263157894736803</v>
      </c>
      <c r="W1031" s="402">
        <v>18</v>
      </c>
      <c r="X1031" s="404">
        <v>-7177.8</v>
      </c>
      <c r="Y1031" s="404">
        <v>53684.14</v>
      </c>
      <c r="Z1031" s="404">
        <v>46506.34</v>
      </c>
      <c r="AA1031" s="404">
        <v>0</v>
      </c>
      <c r="AB1031" s="404">
        <v>0</v>
      </c>
      <c r="AC1031" s="404">
        <v>0</v>
      </c>
      <c r="AD1031" s="404">
        <v>46506</v>
      </c>
    </row>
    <row r="1032" spans="1:30" x14ac:dyDescent="0.35">
      <c r="A1032" s="396">
        <v>46</v>
      </c>
      <c r="B1032" s="396" t="s">
        <v>76</v>
      </c>
      <c r="C1032" s="396">
        <v>15</v>
      </c>
      <c r="D1032" s="396" t="s">
        <v>513</v>
      </c>
      <c r="E1032" s="396" t="s">
        <v>2320</v>
      </c>
      <c r="F1032" s="396" t="s">
        <v>2321</v>
      </c>
      <c r="G1032" s="396" t="s">
        <v>76</v>
      </c>
      <c r="H1032" s="396" t="s">
        <v>513</v>
      </c>
      <c r="I1032" s="399">
        <v>0</v>
      </c>
      <c r="J1032" s="399">
        <v>0</v>
      </c>
      <c r="K1032" s="400">
        <v>0</v>
      </c>
      <c r="L1032" s="400">
        <v>0</v>
      </c>
      <c r="M1032" s="400">
        <v>0</v>
      </c>
      <c r="N1032" s="400">
        <v>0</v>
      </c>
      <c r="O1032" s="400">
        <v>0</v>
      </c>
      <c r="P1032" s="400">
        <v>0</v>
      </c>
      <c r="Q1032" s="400">
        <v>0</v>
      </c>
      <c r="R1032" s="401">
        <v>0</v>
      </c>
      <c r="S1032" s="402">
        <v>2</v>
      </c>
      <c r="T1032" s="401">
        <v>0</v>
      </c>
      <c r="U1032" s="402">
        <v>1</v>
      </c>
      <c r="V1032" s="403">
        <v>0</v>
      </c>
      <c r="W1032" s="402">
        <v>1</v>
      </c>
      <c r="X1032" s="404">
        <v>0</v>
      </c>
      <c r="Y1032" s="404">
        <v>0</v>
      </c>
      <c r="Z1032" s="404">
        <v>0</v>
      </c>
      <c r="AA1032" s="404">
        <v>500</v>
      </c>
      <c r="AB1032" s="404">
        <v>0</v>
      </c>
      <c r="AC1032" s="404">
        <v>0</v>
      </c>
      <c r="AD1032" s="404">
        <v>-500</v>
      </c>
    </row>
    <row r="1033" spans="1:30" x14ac:dyDescent="0.35">
      <c r="A1033" s="396">
        <v>46</v>
      </c>
      <c r="B1033" s="396" t="s">
        <v>76</v>
      </c>
      <c r="C1033" s="396">
        <v>16</v>
      </c>
      <c r="D1033" s="396" t="s">
        <v>414</v>
      </c>
      <c r="E1033" s="396" t="s">
        <v>2322</v>
      </c>
      <c r="F1033" s="396" t="s">
        <v>2323</v>
      </c>
      <c r="G1033" s="396" t="s">
        <v>76</v>
      </c>
      <c r="H1033" s="396" t="s">
        <v>414</v>
      </c>
      <c r="I1033" s="399">
        <v>0</v>
      </c>
      <c r="J1033" s="399">
        <v>1</v>
      </c>
      <c r="K1033" s="400">
        <v>0</v>
      </c>
      <c r="L1033" s="400">
        <v>0</v>
      </c>
      <c r="M1033" s="400">
        <v>0</v>
      </c>
      <c r="N1033" s="400">
        <v>1</v>
      </c>
      <c r="O1033" s="400">
        <v>0</v>
      </c>
      <c r="P1033" s="400">
        <v>0</v>
      </c>
      <c r="Q1033" s="400">
        <v>0</v>
      </c>
      <c r="R1033" s="401">
        <v>0</v>
      </c>
      <c r="S1033" s="402">
        <v>1</v>
      </c>
      <c r="T1033" s="401">
        <v>1</v>
      </c>
      <c r="U1033" s="402">
        <v>1</v>
      </c>
      <c r="V1033" s="403">
        <v>1</v>
      </c>
      <c r="W1033" s="402">
        <v>0</v>
      </c>
      <c r="X1033" s="404">
        <v>0</v>
      </c>
      <c r="Y1033" s="404">
        <v>0</v>
      </c>
      <c r="Z1033" s="404">
        <v>0</v>
      </c>
      <c r="AA1033" s="404">
        <v>0</v>
      </c>
      <c r="AB1033" s="404">
        <v>0</v>
      </c>
      <c r="AC1033" s="404">
        <v>0</v>
      </c>
      <c r="AD1033" s="404">
        <v>0</v>
      </c>
    </row>
    <row r="1034" spans="1:30" x14ac:dyDescent="0.35">
      <c r="A1034" s="396">
        <v>46</v>
      </c>
      <c r="B1034" s="396" t="s">
        <v>76</v>
      </c>
      <c r="C1034" s="396">
        <v>17</v>
      </c>
      <c r="D1034" s="396" t="s">
        <v>427</v>
      </c>
      <c r="E1034" s="396" t="s">
        <v>2324</v>
      </c>
      <c r="F1034" s="396" t="s">
        <v>2325</v>
      </c>
      <c r="G1034" s="396" t="s">
        <v>76</v>
      </c>
      <c r="H1034" s="396" t="s">
        <v>427</v>
      </c>
      <c r="I1034" s="399">
        <v>0</v>
      </c>
      <c r="J1034" s="399">
        <v>0</v>
      </c>
      <c r="K1034" s="400">
        <v>3</v>
      </c>
      <c r="L1034" s="400">
        <v>20</v>
      </c>
      <c r="M1034" s="400">
        <v>0</v>
      </c>
      <c r="N1034" s="400">
        <v>23</v>
      </c>
      <c r="O1034" s="400">
        <v>6</v>
      </c>
      <c r="P1034" s="400">
        <v>1</v>
      </c>
      <c r="Q1034" s="400">
        <v>7</v>
      </c>
      <c r="R1034" s="401">
        <v>0.30434782608695699</v>
      </c>
      <c r="S1034" s="402">
        <v>3</v>
      </c>
      <c r="T1034" s="401">
        <v>0.13043478260869601</v>
      </c>
      <c r="U1034" s="402">
        <v>3</v>
      </c>
      <c r="V1034" s="403">
        <v>0.13043478260869601</v>
      </c>
      <c r="W1034" s="402">
        <v>3</v>
      </c>
      <c r="X1034" s="404">
        <v>-6929.56</v>
      </c>
      <c r="Y1034" s="404">
        <v>13593.46</v>
      </c>
      <c r="Z1034" s="404">
        <v>6663.9</v>
      </c>
      <c r="AA1034" s="404">
        <v>1199</v>
      </c>
      <c r="AB1034" s="404">
        <v>52</v>
      </c>
      <c r="AC1034" s="404">
        <v>171</v>
      </c>
      <c r="AD1034" s="404">
        <v>5465</v>
      </c>
    </row>
    <row r="1035" spans="1:30" x14ac:dyDescent="0.35">
      <c r="A1035" s="396">
        <v>46</v>
      </c>
      <c r="B1035" s="396" t="s">
        <v>76</v>
      </c>
      <c r="C1035" s="396">
        <v>18</v>
      </c>
      <c r="D1035" s="396" t="s">
        <v>977</v>
      </c>
      <c r="E1035" s="396" t="s">
        <v>2326</v>
      </c>
      <c r="F1035" s="396" t="s">
        <v>2327</v>
      </c>
      <c r="G1035" s="396" t="s">
        <v>76</v>
      </c>
      <c r="H1035" s="396" t="s">
        <v>977</v>
      </c>
      <c r="I1035" s="399">
        <v>0</v>
      </c>
      <c r="J1035" s="399">
        <v>1</v>
      </c>
      <c r="K1035" s="400">
        <v>0</v>
      </c>
      <c r="L1035" s="400">
        <v>0</v>
      </c>
      <c r="M1035" s="400">
        <v>0</v>
      </c>
      <c r="N1035" s="400">
        <v>1</v>
      </c>
      <c r="O1035" s="400">
        <v>0</v>
      </c>
      <c r="P1035" s="400">
        <v>0</v>
      </c>
      <c r="Q1035" s="400">
        <v>0</v>
      </c>
      <c r="R1035" s="401">
        <v>0</v>
      </c>
      <c r="S1035" s="402">
        <v>1</v>
      </c>
      <c r="T1035" s="401">
        <v>1</v>
      </c>
      <c r="U1035" s="402">
        <v>1</v>
      </c>
      <c r="V1035" s="403">
        <v>1</v>
      </c>
      <c r="W1035" s="402">
        <v>1</v>
      </c>
      <c r="X1035" s="404">
        <v>0</v>
      </c>
      <c r="Y1035" s="404">
        <v>0</v>
      </c>
      <c r="Z1035" s="404">
        <v>0</v>
      </c>
      <c r="AA1035" s="404">
        <v>5580</v>
      </c>
      <c r="AB1035" s="404">
        <v>5580</v>
      </c>
      <c r="AC1035" s="404">
        <v>0</v>
      </c>
      <c r="AD1035" s="404">
        <v>-5580</v>
      </c>
    </row>
    <row r="1036" spans="1:30" x14ac:dyDescent="0.35">
      <c r="A1036" s="396">
        <v>46</v>
      </c>
      <c r="B1036" s="396" t="s">
        <v>76</v>
      </c>
      <c r="C1036" s="396">
        <v>19</v>
      </c>
      <c r="D1036" s="396" t="s">
        <v>580</v>
      </c>
      <c r="E1036" s="396" t="s">
        <v>2328</v>
      </c>
      <c r="F1036" s="396" t="s">
        <v>2329</v>
      </c>
      <c r="G1036" s="396" t="s">
        <v>76</v>
      </c>
      <c r="H1036" s="396" t="s">
        <v>580</v>
      </c>
      <c r="I1036" s="399">
        <v>68</v>
      </c>
      <c r="J1036" s="399">
        <v>6</v>
      </c>
      <c r="K1036" s="400">
        <v>1</v>
      </c>
      <c r="L1036" s="400">
        <v>1</v>
      </c>
      <c r="M1036" s="400">
        <v>0</v>
      </c>
      <c r="N1036" s="400">
        <v>76</v>
      </c>
      <c r="O1036" s="400">
        <v>19</v>
      </c>
      <c r="P1036" s="400">
        <v>13</v>
      </c>
      <c r="Q1036" s="400">
        <v>32</v>
      </c>
      <c r="R1036" s="401">
        <v>0.42105263157894701</v>
      </c>
      <c r="S1036" s="402">
        <v>34</v>
      </c>
      <c r="T1036" s="401">
        <v>0.44736842105263203</v>
      </c>
      <c r="U1036" s="402">
        <v>32</v>
      </c>
      <c r="V1036" s="403">
        <v>0.42105263157894701</v>
      </c>
      <c r="W1036" s="402">
        <v>28</v>
      </c>
      <c r="X1036" s="404">
        <v>-49699.519999999997</v>
      </c>
      <c r="Y1036" s="404">
        <v>85676.39</v>
      </c>
      <c r="Z1036" s="404">
        <v>35976.870000000003</v>
      </c>
      <c r="AA1036" s="404">
        <v>0</v>
      </c>
      <c r="AB1036" s="404">
        <v>0</v>
      </c>
      <c r="AC1036" s="404">
        <v>0</v>
      </c>
      <c r="AD1036" s="404">
        <v>35977</v>
      </c>
    </row>
    <row r="1037" spans="1:30" x14ac:dyDescent="0.35">
      <c r="A1037" s="396">
        <v>46</v>
      </c>
      <c r="B1037" s="396" t="s">
        <v>76</v>
      </c>
      <c r="C1037" s="396">
        <v>20</v>
      </c>
      <c r="D1037" s="396" t="s">
        <v>518</v>
      </c>
      <c r="E1037" s="396" t="s">
        <v>2330</v>
      </c>
      <c r="F1037" s="396" t="s">
        <v>2331</v>
      </c>
      <c r="G1037" s="396" t="s">
        <v>76</v>
      </c>
      <c r="H1037" s="396" t="s">
        <v>518</v>
      </c>
      <c r="I1037" s="399">
        <v>0</v>
      </c>
      <c r="J1037" s="399">
        <v>0</v>
      </c>
      <c r="K1037" s="400">
        <v>0</v>
      </c>
      <c r="L1037" s="400">
        <v>7</v>
      </c>
      <c r="M1037" s="400">
        <v>0</v>
      </c>
      <c r="N1037" s="400">
        <v>7</v>
      </c>
      <c r="O1037" s="400">
        <v>0</v>
      </c>
      <c r="P1037" s="400">
        <v>1</v>
      </c>
      <c r="Q1037" s="400">
        <v>1</v>
      </c>
      <c r="R1037" s="401">
        <v>0.14285714285714299</v>
      </c>
      <c r="S1037" s="402">
        <v>1</v>
      </c>
      <c r="T1037" s="401">
        <v>0.14285714285714299</v>
      </c>
      <c r="U1037" s="402">
        <v>1</v>
      </c>
      <c r="V1037" s="403">
        <v>0.14285714285714299</v>
      </c>
      <c r="W1037" s="402">
        <v>1</v>
      </c>
      <c r="X1037" s="404">
        <v>137.32</v>
      </c>
      <c r="Y1037" s="404">
        <v>224.33</v>
      </c>
      <c r="Z1037" s="404">
        <v>361.65</v>
      </c>
      <c r="AA1037" s="404">
        <v>3750</v>
      </c>
      <c r="AB1037" s="404">
        <v>536</v>
      </c>
      <c r="AC1037" s="404">
        <v>3750</v>
      </c>
      <c r="AD1037" s="404">
        <v>-3388</v>
      </c>
    </row>
    <row r="1038" spans="1:30" x14ac:dyDescent="0.35">
      <c r="A1038" s="396">
        <v>46</v>
      </c>
      <c r="B1038" s="396" t="s">
        <v>76</v>
      </c>
      <c r="C1038" s="396">
        <v>21</v>
      </c>
      <c r="D1038" s="396" t="s">
        <v>261</v>
      </c>
      <c r="E1038" s="396" t="s">
        <v>2332</v>
      </c>
      <c r="F1038" s="396" t="s">
        <v>2333</v>
      </c>
      <c r="G1038" s="396" t="s">
        <v>76</v>
      </c>
      <c r="H1038" s="396" t="s">
        <v>261</v>
      </c>
      <c r="I1038" s="399">
        <v>0</v>
      </c>
      <c r="J1038" s="399">
        <v>2</v>
      </c>
      <c r="K1038" s="400">
        <v>0</v>
      </c>
      <c r="L1038" s="400">
        <v>5</v>
      </c>
      <c r="M1038" s="400">
        <v>0</v>
      </c>
      <c r="N1038" s="400">
        <v>7</v>
      </c>
      <c r="O1038" s="400">
        <v>0</v>
      </c>
      <c r="P1038" s="400">
        <v>1</v>
      </c>
      <c r="Q1038" s="400">
        <v>1</v>
      </c>
      <c r="R1038" s="401">
        <v>0.14285714285714299</v>
      </c>
      <c r="S1038" s="402">
        <v>1</v>
      </c>
      <c r="T1038" s="401">
        <v>0.14285714285714299</v>
      </c>
      <c r="U1038" s="402">
        <v>1</v>
      </c>
      <c r="V1038" s="403">
        <v>0.14285714285714299</v>
      </c>
      <c r="W1038" s="402">
        <v>1</v>
      </c>
      <c r="X1038" s="404">
        <v>-90.5</v>
      </c>
      <c r="Y1038" s="404">
        <v>4250</v>
      </c>
      <c r="Z1038" s="404">
        <v>4159.5</v>
      </c>
      <c r="AA1038" s="404">
        <v>0</v>
      </c>
      <c r="AB1038" s="404">
        <v>0</v>
      </c>
      <c r="AC1038" s="404">
        <v>0</v>
      </c>
      <c r="AD1038" s="404">
        <v>4160</v>
      </c>
    </row>
    <row r="1039" spans="1:30" x14ac:dyDescent="0.35">
      <c r="A1039" s="396">
        <v>46</v>
      </c>
      <c r="B1039" s="396" t="s">
        <v>76</v>
      </c>
      <c r="C1039" s="396">
        <v>22</v>
      </c>
      <c r="D1039" s="396" t="s">
        <v>147</v>
      </c>
      <c r="E1039" s="396" t="s">
        <v>2334</v>
      </c>
      <c r="F1039" s="396" t="s">
        <v>2335</v>
      </c>
      <c r="G1039" s="396" t="s">
        <v>76</v>
      </c>
      <c r="H1039" s="396" t="s">
        <v>147</v>
      </c>
      <c r="I1039" s="399">
        <v>0</v>
      </c>
      <c r="J1039" s="399">
        <v>0</v>
      </c>
      <c r="K1039" s="400">
        <v>0</v>
      </c>
      <c r="L1039" s="400">
        <v>3</v>
      </c>
      <c r="M1039" s="400">
        <v>0</v>
      </c>
      <c r="N1039" s="400">
        <v>3</v>
      </c>
      <c r="O1039" s="400">
        <v>0</v>
      </c>
      <c r="P1039" s="400">
        <v>0</v>
      </c>
      <c r="Q1039" s="400">
        <v>0</v>
      </c>
      <c r="R1039" s="401">
        <v>0</v>
      </c>
      <c r="S1039" s="402">
        <v>1</v>
      </c>
      <c r="T1039" s="401">
        <v>0.33333333333333298</v>
      </c>
      <c r="U1039" s="402">
        <v>1</v>
      </c>
      <c r="V1039" s="403">
        <v>0.33333333333333298</v>
      </c>
      <c r="W1039" s="402">
        <v>0</v>
      </c>
      <c r="X1039" s="404">
        <v>0</v>
      </c>
      <c r="Y1039" s="404">
        <v>0</v>
      </c>
      <c r="Z1039" s="404">
        <v>0</v>
      </c>
      <c r="AA1039" s="404">
        <v>0</v>
      </c>
      <c r="AB1039" s="404">
        <v>0</v>
      </c>
      <c r="AC1039" s="404">
        <v>0</v>
      </c>
      <c r="AD1039" s="404">
        <v>0</v>
      </c>
    </row>
    <row r="1040" spans="1:30" x14ac:dyDescent="0.35">
      <c r="A1040" s="396">
        <v>46</v>
      </c>
      <c r="B1040" s="396" t="s">
        <v>76</v>
      </c>
      <c r="C1040" s="396">
        <v>23</v>
      </c>
      <c r="D1040" s="396" t="s">
        <v>244</v>
      </c>
      <c r="E1040" s="396" t="s">
        <v>2336</v>
      </c>
      <c r="F1040" s="396" t="s">
        <v>2337</v>
      </c>
      <c r="G1040" s="396" t="s">
        <v>76</v>
      </c>
      <c r="H1040" s="396" t="s">
        <v>244</v>
      </c>
      <c r="I1040" s="399">
        <v>0</v>
      </c>
      <c r="J1040" s="399">
        <v>0</v>
      </c>
      <c r="K1040" s="400">
        <v>25</v>
      </c>
      <c r="L1040" s="400">
        <v>5</v>
      </c>
      <c r="M1040" s="400">
        <v>0</v>
      </c>
      <c r="N1040" s="400">
        <v>30</v>
      </c>
      <c r="O1040" s="400">
        <v>0</v>
      </c>
      <c r="P1040" s="400">
        <v>0</v>
      </c>
      <c r="Q1040" s="400">
        <v>0</v>
      </c>
      <c r="R1040" s="401">
        <v>0</v>
      </c>
      <c r="S1040" s="402">
        <v>0</v>
      </c>
      <c r="T1040" s="401">
        <v>0</v>
      </c>
      <c r="U1040" s="402">
        <v>0</v>
      </c>
      <c r="V1040" s="403">
        <v>0</v>
      </c>
      <c r="W1040" s="402">
        <v>0</v>
      </c>
      <c r="X1040" s="404">
        <v>0</v>
      </c>
      <c r="Y1040" s="404">
        <v>0</v>
      </c>
      <c r="Z1040" s="404">
        <v>0</v>
      </c>
      <c r="AA1040" s="404">
        <v>0</v>
      </c>
      <c r="AB1040" s="404">
        <v>0</v>
      </c>
      <c r="AC1040" s="404">
        <v>0</v>
      </c>
      <c r="AD1040" s="404">
        <v>0</v>
      </c>
    </row>
    <row r="1041" spans="1:30" x14ac:dyDescent="0.35">
      <c r="A1041" s="396">
        <v>46</v>
      </c>
      <c r="B1041" s="396" t="s">
        <v>76</v>
      </c>
      <c r="C1041" s="396">
        <v>24</v>
      </c>
      <c r="D1041" s="396" t="s">
        <v>328</v>
      </c>
      <c r="E1041" s="396" t="s">
        <v>2338</v>
      </c>
      <c r="F1041" s="396" t="s">
        <v>2339</v>
      </c>
      <c r="G1041" s="396" t="s">
        <v>76</v>
      </c>
      <c r="H1041" s="396" t="s">
        <v>328</v>
      </c>
      <c r="I1041" s="399">
        <v>0</v>
      </c>
      <c r="J1041" s="399">
        <v>0</v>
      </c>
      <c r="K1041" s="400">
        <v>0</v>
      </c>
      <c r="L1041" s="400">
        <v>3</v>
      </c>
      <c r="M1041" s="400">
        <v>0</v>
      </c>
      <c r="N1041" s="400">
        <v>3</v>
      </c>
      <c r="O1041" s="400">
        <v>0</v>
      </c>
      <c r="P1041" s="400">
        <v>0</v>
      </c>
      <c r="Q1041" s="400">
        <v>0</v>
      </c>
      <c r="R1041" s="401">
        <v>0</v>
      </c>
      <c r="S1041" s="402">
        <v>0</v>
      </c>
      <c r="T1041" s="401">
        <v>0</v>
      </c>
      <c r="U1041" s="402">
        <v>0</v>
      </c>
      <c r="V1041" s="403">
        <v>0</v>
      </c>
      <c r="W1041" s="402">
        <v>0</v>
      </c>
      <c r="X1041" s="404">
        <v>0</v>
      </c>
      <c r="Y1041" s="404">
        <v>0</v>
      </c>
      <c r="Z1041" s="404">
        <v>0</v>
      </c>
      <c r="AA1041" s="404">
        <v>0</v>
      </c>
      <c r="AB1041" s="404">
        <v>0</v>
      </c>
      <c r="AC1041" s="404">
        <v>0</v>
      </c>
      <c r="AD1041" s="404">
        <v>0</v>
      </c>
    </row>
    <row r="1042" spans="1:30" x14ac:dyDescent="0.35">
      <c r="A1042" s="396">
        <v>46</v>
      </c>
      <c r="B1042" s="396" t="s">
        <v>76</v>
      </c>
      <c r="C1042" s="396">
        <v>25</v>
      </c>
      <c r="D1042" s="396" t="s">
        <v>168</v>
      </c>
      <c r="E1042" s="396" t="s">
        <v>2340</v>
      </c>
      <c r="F1042" s="396" t="s">
        <v>2341</v>
      </c>
      <c r="G1042" s="396" t="s">
        <v>76</v>
      </c>
      <c r="H1042" s="396" t="s">
        <v>168</v>
      </c>
      <c r="I1042" s="399">
        <v>2</v>
      </c>
      <c r="J1042" s="399">
        <v>2</v>
      </c>
      <c r="K1042" s="400">
        <v>33</v>
      </c>
      <c r="L1042" s="400">
        <v>43</v>
      </c>
      <c r="M1042" s="400">
        <v>0</v>
      </c>
      <c r="N1042" s="400">
        <v>80</v>
      </c>
      <c r="O1042" s="400">
        <v>12</v>
      </c>
      <c r="P1042" s="400">
        <v>2</v>
      </c>
      <c r="Q1042" s="400">
        <v>14</v>
      </c>
      <c r="R1042" s="401">
        <v>0.17499999999999999</v>
      </c>
      <c r="S1042" s="402">
        <v>37</v>
      </c>
      <c r="T1042" s="401">
        <v>0.46250000000000002</v>
      </c>
      <c r="U1042" s="402">
        <v>36</v>
      </c>
      <c r="V1042" s="403">
        <v>0.45</v>
      </c>
      <c r="W1042" s="402">
        <v>28</v>
      </c>
      <c r="X1042" s="404">
        <v>-320.210000000001</v>
      </c>
      <c r="Y1042" s="404">
        <v>51761.05</v>
      </c>
      <c r="Z1042" s="404">
        <v>51440.84</v>
      </c>
      <c r="AA1042" s="404">
        <v>0</v>
      </c>
      <c r="AB1042" s="404">
        <v>0</v>
      </c>
      <c r="AC1042" s="404">
        <v>0</v>
      </c>
      <c r="AD1042" s="404">
        <v>51441</v>
      </c>
    </row>
    <row r="1043" spans="1:30" x14ac:dyDescent="0.35">
      <c r="A1043" s="396">
        <v>46</v>
      </c>
      <c r="B1043" s="396" t="s">
        <v>76</v>
      </c>
      <c r="C1043" s="396">
        <v>26</v>
      </c>
      <c r="D1043" s="396" t="s">
        <v>527</v>
      </c>
      <c r="E1043" s="396" t="s">
        <v>2342</v>
      </c>
      <c r="F1043" s="396" t="s">
        <v>2343</v>
      </c>
      <c r="G1043" s="396" t="s">
        <v>76</v>
      </c>
      <c r="H1043" s="396" t="s">
        <v>527</v>
      </c>
      <c r="I1043" s="399">
        <v>0</v>
      </c>
      <c r="J1043" s="399">
        <v>0</v>
      </c>
      <c r="K1043" s="400">
        <v>0</v>
      </c>
      <c r="L1043" s="400">
        <v>1</v>
      </c>
      <c r="M1043" s="400">
        <v>0</v>
      </c>
      <c r="N1043" s="400">
        <v>1</v>
      </c>
      <c r="O1043" s="400">
        <v>6</v>
      </c>
      <c r="P1043" s="400">
        <v>7</v>
      </c>
      <c r="Q1043" s="400">
        <v>13</v>
      </c>
      <c r="R1043" s="401">
        <v>13</v>
      </c>
      <c r="S1043" s="402">
        <v>0</v>
      </c>
      <c r="T1043" s="401">
        <v>0</v>
      </c>
      <c r="U1043" s="402">
        <v>0</v>
      </c>
      <c r="V1043" s="403">
        <v>0</v>
      </c>
      <c r="W1043" s="402">
        <v>0</v>
      </c>
      <c r="X1043" s="404">
        <v>-21784.67</v>
      </c>
      <c r="Y1043" s="404">
        <v>24870.6</v>
      </c>
      <c r="Z1043" s="404">
        <v>3085.93</v>
      </c>
      <c r="AA1043" s="404">
        <v>0</v>
      </c>
      <c r="AB1043" s="404">
        <v>0</v>
      </c>
      <c r="AC1043" s="404">
        <v>0</v>
      </c>
      <c r="AD1043" s="404">
        <v>3086</v>
      </c>
    </row>
    <row r="1044" spans="1:30" x14ac:dyDescent="0.35">
      <c r="A1044" s="396">
        <v>46</v>
      </c>
      <c r="B1044" s="396" t="s">
        <v>76</v>
      </c>
      <c r="C1044" s="396">
        <v>27</v>
      </c>
      <c r="D1044" s="396" t="s">
        <v>1161</v>
      </c>
      <c r="E1044" s="396" t="s">
        <v>2344</v>
      </c>
      <c r="F1044" s="396" t="s">
        <v>2345</v>
      </c>
      <c r="G1044" s="396" t="s">
        <v>76</v>
      </c>
      <c r="H1044" s="396" t="s">
        <v>1161</v>
      </c>
      <c r="I1044" s="399">
        <v>0</v>
      </c>
      <c r="J1044" s="399">
        <v>0</v>
      </c>
      <c r="K1044" s="400">
        <v>0</v>
      </c>
      <c r="L1044" s="400">
        <v>0</v>
      </c>
      <c r="M1044" s="400">
        <v>0</v>
      </c>
      <c r="N1044" s="400">
        <v>0</v>
      </c>
      <c r="O1044" s="400">
        <v>0</v>
      </c>
      <c r="P1044" s="400">
        <v>0</v>
      </c>
      <c r="Q1044" s="400">
        <v>0</v>
      </c>
      <c r="R1044" s="401">
        <v>0</v>
      </c>
      <c r="S1044" s="402">
        <v>0</v>
      </c>
      <c r="T1044" s="401">
        <v>0</v>
      </c>
      <c r="U1044" s="402">
        <v>0</v>
      </c>
      <c r="V1044" s="403">
        <v>0</v>
      </c>
      <c r="W1044" s="402">
        <v>0</v>
      </c>
      <c r="X1044" s="404">
        <v>0</v>
      </c>
      <c r="Y1044" s="404">
        <v>0</v>
      </c>
      <c r="Z1044" s="404">
        <v>0</v>
      </c>
      <c r="AA1044" s="404">
        <v>12000</v>
      </c>
      <c r="AB1044" s="404">
        <v>0</v>
      </c>
      <c r="AC1044" s="404">
        <v>0</v>
      </c>
      <c r="AD1044" s="404">
        <v>-12000</v>
      </c>
    </row>
    <row r="1045" spans="1:30" x14ac:dyDescent="0.35">
      <c r="A1045" s="396">
        <v>46</v>
      </c>
      <c r="B1045" s="396" t="s">
        <v>76</v>
      </c>
      <c r="C1045" s="396">
        <v>28</v>
      </c>
      <c r="D1045" s="396" t="s">
        <v>716</v>
      </c>
      <c r="E1045" s="396" t="s">
        <v>2346</v>
      </c>
      <c r="F1045" s="396" t="s">
        <v>2347</v>
      </c>
      <c r="G1045" s="396" t="s">
        <v>76</v>
      </c>
      <c r="H1045" s="396" t="s">
        <v>716</v>
      </c>
      <c r="I1045" s="399">
        <v>0</v>
      </c>
      <c r="J1045" s="399">
        <v>0</v>
      </c>
      <c r="K1045" s="400">
        <v>0</v>
      </c>
      <c r="L1045" s="400">
        <v>4</v>
      </c>
      <c r="M1045" s="400">
        <v>0</v>
      </c>
      <c r="N1045" s="400">
        <v>4</v>
      </c>
      <c r="O1045" s="400">
        <v>1</v>
      </c>
      <c r="P1045" s="400">
        <v>0</v>
      </c>
      <c r="Q1045" s="400">
        <v>1</v>
      </c>
      <c r="R1045" s="401">
        <v>0.25</v>
      </c>
      <c r="S1045" s="402">
        <v>1</v>
      </c>
      <c r="T1045" s="401">
        <v>0.25</v>
      </c>
      <c r="U1045" s="402">
        <v>1</v>
      </c>
      <c r="V1045" s="403">
        <v>0.25</v>
      </c>
      <c r="W1045" s="402">
        <v>1</v>
      </c>
      <c r="X1045" s="404">
        <v>-1708</v>
      </c>
      <c r="Y1045" s="404">
        <v>2874.02</v>
      </c>
      <c r="Z1045" s="404">
        <v>1166.02</v>
      </c>
      <c r="AA1045" s="404">
        <v>0</v>
      </c>
      <c r="AB1045" s="404">
        <v>0</v>
      </c>
      <c r="AC1045" s="404">
        <v>0</v>
      </c>
      <c r="AD1045" s="404">
        <v>1166</v>
      </c>
    </row>
    <row r="1046" spans="1:30" x14ac:dyDescent="0.35">
      <c r="A1046" s="396">
        <v>46</v>
      </c>
      <c r="B1046" s="396" t="s">
        <v>76</v>
      </c>
      <c r="C1046" s="396">
        <v>29</v>
      </c>
      <c r="D1046" s="396" t="s">
        <v>1166</v>
      </c>
      <c r="E1046" s="396" t="s">
        <v>2348</v>
      </c>
      <c r="F1046" s="396" t="s">
        <v>2349</v>
      </c>
      <c r="G1046" s="396" t="s">
        <v>76</v>
      </c>
      <c r="H1046" s="396" t="s">
        <v>1166</v>
      </c>
      <c r="I1046" s="399">
        <v>0</v>
      </c>
      <c r="J1046" s="399">
        <v>0</v>
      </c>
      <c r="K1046" s="400">
        <v>0</v>
      </c>
      <c r="L1046" s="400">
        <v>0</v>
      </c>
      <c r="M1046" s="400">
        <v>0</v>
      </c>
      <c r="N1046" s="400">
        <v>0</v>
      </c>
      <c r="O1046" s="400">
        <v>0</v>
      </c>
      <c r="P1046" s="400">
        <v>0</v>
      </c>
      <c r="Q1046" s="400">
        <v>0</v>
      </c>
      <c r="R1046" s="401">
        <v>0</v>
      </c>
      <c r="S1046" s="402">
        <v>0</v>
      </c>
      <c r="T1046" s="401">
        <v>0</v>
      </c>
      <c r="U1046" s="402">
        <v>0</v>
      </c>
      <c r="V1046" s="403">
        <v>0</v>
      </c>
      <c r="W1046" s="402">
        <v>0</v>
      </c>
      <c r="X1046" s="404">
        <v>0</v>
      </c>
      <c r="Y1046" s="404">
        <v>0</v>
      </c>
      <c r="Z1046" s="404">
        <v>0</v>
      </c>
      <c r="AA1046" s="404">
        <v>5700</v>
      </c>
      <c r="AB1046" s="404">
        <v>0</v>
      </c>
      <c r="AC1046" s="404">
        <v>0</v>
      </c>
      <c r="AD1046" s="404">
        <v>-5700</v>
      </c>
    </row>
    <row r="1047" spans="1:30" x14ac:dyDescent="0.35">
      <c r="A1047" s="396">
        <v>46</v>
      </c>
      <c r="B1047" s="396" t="s">
        <v>76</v>
      </c>
      <c r="C1047" s="396">
        <v>30</v>
      </c>
      <c r="D1047" s="396" t="s">
        <v>600</v>
      </c>
      <c r="E1047" s="396" t="s">
        <v>2350</v>
      </c>
      <c r="F1047" s="396" t="s">
        <v>2351</v>
      </c>
      <c r="G1047" s="396" t="s">
        <v>76</v>
      </c>
      <c r="H1047" s="396" t="s">
        <v>600</v>
      </c>
      <c r="I1047" s="399">
        <v>0</v>
      </c>
      <c r="J1047" s="399">
        <v>0</v>
      </c>
      <c r="K1047" s="400">
        <v>0</v>
      </c>
      <c r="L1047" s="400">
        <v>0</v>
      </c>
      <c r="M1047" s="400">
        <v>161</v>
      </c>
      <c r="N1047" s="400">
        <v>161</v>
      </c>
      <c r="O1047" s="400">
        <v>3</v>
      </c>
      <c r="P1047" s="400">
        <v>2</v>
      </c>
      <c r="Q1047" s="400">
        <v>5</v>
      </c>
      <c r="R1047" s="401">
        <v>3.1055900621118002E-2</v>
      </c>
      <c r="S1047" s="402">
        <v>6</v>
      </c>
      <c r="T1047" s="401">
        <v>3.7267080745341602E-2</v>
      </c>
      <c r="U1047" s="402">
        <v>6</v>
      </c>
      <c r="V1047" s="403">
        <v>3.7267080745341602E-2</v>
      </c>
      <c r="W1047" s="402">
        <v>6</v>
      </c>
      <c r="X1047" s="404">
        <v>4262.76</v>
      </c>
      <c r="Y1047" s="404">
        <v>9104.31</v>
      </c>
      <c r="Z1047" s="404">
        <v>13367.07</v>
      </c>
      <c r="AA1047" s="404">
        <v>0</v>
      </c>
      <c r="AB1047" s="404">
        <v>0</v>
      </c>
      <c r="AC1047" s="404">
        <v>0</v>
      </c>
      <c r="AD1047" s="404">
        <v>13367</v>
      </c>
    </row>
    <row r="1048" spans="1:30" x14ac:dyDescent="0.35">
      <c r="A1048" s="396">
        <v>46</v>
      </c>
      <c r="B1048" s="396" t="s">
        <v>76</v>
      </c>
      <c r="C1048" s="396">
        <v>31</v>
      </c>
      <c r="D1048" s="396" t="s">
        <v>138</v>
      </c>
      <c r="E1048" s="396" t="s">
        <v>2352</v>
      </c>
      <c r="F1048" s="396" t="s">
        <v>2353</v>
      </c>
      <c r="G1048" s="396" t="s">
        <v>76</v>
      </c>
      <c r="H1048" s="396" t="s">
        <v>138</v>
      </c>
      <c r="I1048" s="399">
        <v>9</v>
      </c>
      <c r="J1048" s="399">
        <v>4</v>
      </c>
      <c r="K1048" s="400">
        <v>2</v>
      </c>
      <c r="L1048" s="400">
        <v>150</v>
      </c>
      <c r="M1048" s="400">
        <v>201</v>
      </c>
      <c r="N1048" s="400">
        <v>366</v>
      </c>
      <c r="O1048" s="400">
        <v>49</v>
      </c>
      <c r="P1048" s="400">
        <v>14</v>
      </c>
      <c r="Q1048" s="400">
        <v>63</v>
      </c>
      <c r="R1048" s="401">
        <v>0.17213114754098399</v>
      </c>
      <c r="S1048" s="402">
        <v>71</v>
      </c>
      <c r="T1048" s="401">
        <v>0.193989071038251</v>
      </c>
      <c r="U1048" s="402">
        <v>67</v>
      </c>
      <c r="V1048" s="403">
        <v>0.18306010928961799</v>
      </c>
      <c r="W1048" s="402">
        <v>66</v>
      </c>
      <c r="X1048" s="404">
        <v>-104053.66</v>
      </c>
      <c r="Y1048" s="404">
        <v>147740.12</v>
      </c>
      <c r="Z1048" s="404">
        <v>43686.46</v>
      </c>
      <c r="AA1048" s="404">
        <v>0</v>
      </c>
      <c r="AB1048" s="404">
        <v>0</v>
      </c>
      <c r="AC1048" s="404">
        <v>0</v>
      </c>
      <c r="AD1048" s="404">
        <v>43686</v>
      </c>
    </row>
    <row r="1049" spans="1:30" x14ac:dyDescent="0.35">
      <c r="A1049" s="396">
        <v>46</v>
      </c>
      <c r="B1049" s="396" t="s">
        <v>76</v>
      </c>
      <c r="C1049" s="396">
        <v>32</v>
      </c>
      <c r="D1049" s="396" t="s">
        <v>1173</v>
      </c>
      <c r="E1049" s="396" t="s">
        <v>2354</v>
      </c>
      <c r="F1049" s="396" t="s">
        <v>2355</v>
      </c>
      <c r="G1049" s="396" t="s">
        <v>76</v>
      </c>
      <c r="H1049" s="396" t="s">
        <v>1173</v>
      </c>
      <c r="I1049" s="399">
        <v>0</v>
      </c>
      <c r="J1049" s="399">
        <v>0</v>
      </c>
      <c r="K1049" s="400">
        <v>0</v>
      </c>
      <c r="L1049" s="400">
        <v>0</v>
      </c>
      <c r="M1049" s="400">
        <v>0</v>
      </c>
      <c r="N1049" s="400">
        <v>0</v>
      </c>
      <c r="O1049" s="400">
        <v>0</v>
      </c>
      <c r="P1049" s="400">
        <v>0</v>
      </c>
      <c r="Q1049" s="400">
        <v>0</v>
      </c>
      <c r="R1049" s="401">
        <v>0</v>
      </c>
      <c r="S1049" s="402">
        <v>0</v>
      </c>
      <c r="T1049" s="401">
        <v>0</v>
      </c>
      <c r="U1049" s="402">
        <v>0</v>
      </c>
      <c r="V1049" s="403">
        <v>0</v>
      </c>
      <c r="W1049" s="402">
        <v>0</v>
      </c>
      <c r="X1049" s="404">
        <v>0</v>
      </c>
      <c r="Y1049" s="404">
        <v>0</v>
      </c>
      <c r="Z1049" s="404">
        <v>0</v>
      </c>
      <c r="AA1049" s="404">
        <v>16482</v>
      </c>
      <c r="AB1049" s="404">
        <v>0</v>
      </c>
      <c r="AC1049" s="404">
        <v>0</v>
      </c>
      <c r="AD1049" s="404">
        <v>-16482</v>
      </c>
    </row>
    <row r="1050" spans="1:30" x14ac:dyDescent="0.35">
      <c r="A1050" s="396">
        <v>46</v>
      </c>
      <c r="B1050" s="396" t="s">
        <v>76</v>
      </c>
      <c r="C1050" s="396">
        <v>33</v>
      </c>
      <c r="D1050" s="396" t="s">
        <v>532</v>
      </c>
      <c r="E1050" s="396" t="s">
        <v>2356</v>
      </c>
      <c r="F1050" s="396" t="s">
        <v>2357</v>
      </c>
      <c r="G1050" s="396" t="s">
        <v>76</v>
      </c>
      <c r="H1050" s="396" t="s">
        <v>532</v>
      </c>
      <c r="I1050" s="399">
        <v>14</v>
      </c>
      <c r="J1050" s="399">
        <v>2</v>
      </c>
      <c r="K1050" s="400">
        <v>8</v>
      </c>
      <c r="L1050" s="400">
        <v>1</v>
      </c>
      <c r="M1050" s="400">
        <v>0</v>
      </c>
      <c r="N1050" s="400">
        <v>25</v>
      </c>
      <c r="O1050" s="400">
        <v>4</v>
      </c>
      <c r="P1050" s="400">
        <v>1</v>
      </c>
      <c r="Q1050" s="400">
        <v>5</v>
      </c>
      <c r="R1050" s="401">
        <v>0.2</v>
      </c>
      <c r="S1050" s="402">
        <v>1</v>
      </c>
      <c r="T1050" s="401">
        <v>0.04</v>
      </c>
      <c r="U1050" s="402">
        <v>1</v>
      </c>
      <c r="V1050" s="403">
        <v>0.04</v>
      </c>
      <c r="W1050" s="402">
        <v>1</v>
      </c>
      <c r="X1050" s="404">
        <v>-12770.88</v>
      </c>
      <c r="Y1050" s="404">
        <v>5798.53</v>
      </c>
      <c r="Z1050" s="404">
        <v>-6972.35</v>
      </c>
      <c r="AA1050" s="404">
        <v>0</v>
      </c>
      <c r="AB1050" s="404">
        <v>0</v>
      </c>
      <c r="AC1050" s="404">
        <v>0</v>
      </c>
      <c r="AD1050" s="404">
        <v>-6972</v>
      </c>
    </row>
    <row r="1051" spans="1:30" x14ac:dyDescent="0.35">
      <c r="A1051" s="396">
        <v>46</v>
      </c>
      <c r="B1051" s="396" t="s">
        <v>76</v>
      </c>
      <c r="C1051" s="396">
        <v>34</v>
      </c>
      <c r="D1051" s="396" t="s">
        <v>607</v>
      </c>
      <c r="E1051" s="396" t="s">
        <v>2358</v>
      </c>
      <c r="F1051" s="396" t="s">
        <v>2359</v>
      </c>
      <c r="G1051" s="396" t="s">
        <v>76</v>
      </c>
      <c r="H1051" s="396" t="s">
        <v>607</v>
      </c>
      <c r="I1051" s="399">
        <v>0</v>
      </c>
      <c r="J1051" s="399">
        <v>0</v>
      </c>
      <c r="K1051" s="400">
        <v>0</v>
      </c>
      <c r="L1051" s="400">
        <v>44</v>
      </c>
      <c r="M1051" s="400">
        <v>0</v>
      </c>
      <c r="N1051" s="400">
        <v>44</v>
      </c>
      <c r="O1051" s="400">
        <v>0</v>
      </c>
      <c r="P1051" s="400">
        <v>1</v>
      </c>
      <c r="Q1051" s="400">
        <v>1</v>
      </c>
      <c r="R1051" s="401">
        <v>2.27272727272727E-2</v>
      </c>
      <c r="S1051" s="402">
        <v>2</v>
      </c>
      <c r="T1051" s="401">
        <v>4.5454545454545497E-2</v>
      </c>
      <c r="U1051" s="402">
        <v>1</v>
      </c>
      <c r="V1051" s="403">
        <v>2.27272727272727E-2</v>
      </c>
      <c r="W1051" s="402">
        <v>2</v>
      </c>
      <c r="X1051" s="404">
        <v>-657.91</v>
      </c>
      <c r="Y1051" s="404">
        <v>3299</v>
      </c>
      <c r="Z1051" s="404">
        <v>2641.09</v>
      </c>
      <c r="AA1051" s="404">
        <v>0</v>
      </c>
      <c r="AB1051" s="404">
        <v>0</v>
      </c>
      <c r="AC1051" s="404">
        <v>0</v>
      </c>
      <c r="AD1051" s="404">
        <v>2641</v>
      </c>
    </row>
    <row r="1052" spans="1:30" x14ac:dyDescent="0.35">
      <c r="A1052" s="396">
        <v>47</v>
      </c>
      <c r="B1052" s="396" t="s">
        <v>101</v>
      </c>
      <c r="C1052" s="396">
        <v>1</v>
      </c>
      <c r="D1052" s="396" t="s">
        <v>138</v>
      </c>
      <c r="E1052" s="396" t="s">
        <v>2360</v>
      </c>
      <c r="F1052" s="396" t="s">
        <v>2361</v>
      </c>
      <c r="G1052" s="396" t="s">
        <v>101</v>
      </c>
      <c r="H1052" s="396" t="s">
        <v>138</v>
      </c>
      <c r="I1052" s="399">
        <v>0</v>
      </c>
      <c r="J1052" s="399">
        <v>0</v>
      </c>
      <c r="K1052" s="400">
        <v>0</v>
      </c>
      <c r="L1052" s="400">
        <v>126</v>
      </c>
      <c r="M1052" s="400">
        <v>0</v>
      </c>
      <c r="N1052" s="400">
        <v>126</v>
      </c>
      <c r="O1052" s="400" t="s">
        <v>141</v>
      </c>
      <c r="P1052" s="400" t="s">
        <v>141</v>
      </c>
      <c r="Q1052" s="400">
        <v>10</v>
      </c>
      <c r="R1052" s="401">
        <v>7.9365079365079361E-2</v>
      </c>
      <c r="S1052" s="402" t="s">
        <v>141</v>
      </c>
      <c r="T1052" s="401" t="s">
        <v>141</v>
      </c>
      <c r="U1052" s="402">
        <v>27</v>
      </c>
      <c r="V1052" s="403">
        <v>0.21428571428571427</v>
      </c>
      <c r="W1052" s="402">
        <v>10</v>
      </c>
      <c r="X1052" s="404">
        <v>-2554.1999999999998</v>
      </c>
      <c r="Y1052" s="404">
        <v>1996.3</v>
      </c>
      <c r="Z1052" s="404">
        <v>-557.5</v>
      </c>
      <c r="AA1052" s="404">
        <v>2825</v>
      </c>
      <c r="AB1052" s="404" t="s">
        <v>141</v>
      </c>
      <c r="AC1052" s="404" t="s">
        <v>141</v>
      </c>
      <c r="AD1052" s="404" t="s">
        <v>141</v>
      </c>
    </row>
    <row r="1053" spans="1:30" x14ac:dyDescent="0.35">
      <c r="A1053" s="396">
        <v>47</v>
      </c>
      <c r="B1053" s="396" t="s">
        <v>101</v>
      </c>
      <c r="C1053" s="396">
        <v>2</v>
      </c>
      <c r="D1053" s="396" t="s">
        <v>11</v>
      </c>
      <c r="E1053" s="396" t="s">
        <v>2362</v>
      </c>
      <c r="F1053" s="396" t="s">
        <v>2363</v>
      </c>
      <c r="G1053" s="396" t="s">
        <v>101</v>
      </c>
      <c r="H1053" s="396" t="s">
        <v>11</v>
      </c>
      <c r="I1053" s="399">
        <v>0</v>
      </c>
      <c r="J1053" s="399">
        <v>0</v>
      </c>
      <c r="K1053" s="400">
        <v>1</v>
      </c>
      <c r="L1053" s="400">
        <v>19</v>
      </c>
      <c r="M1053" s="400">
        <v>0</v>
      </c>
      <c r="N1053" s="400">
        <v>20</v>
      </c>
      <c r="O1053" s="400" t="s">
        <v>141</v>
      </c>
      <c r="P1053" s="400" t="s">
        <v>141</v>
      </c>
      <c r="Q1053" s="400">
        <v>0</v>
      </c>
      <c r="R1053" s="401">
        <v>0</v>
      </c>
      <c r="S1053" s="402" t="s">
        <v>141</v>
      </c>
      <c r="T1053" s="401" t="s">
        <v>141</v>
      </c>
      <c r="U1053" s="402">
        <v>0</v>
      </c>
      <c r="V1053" s="403">
        <v>0</v>
      </c>
      <c r="W1053" s="402">
        <v>0</v>
      </c>
      <c r="X1053" s="404">
        <v>0</v>
      </c>
      <c r="Y1053" s="404">
        <v>0</v>
      </c>
      <c r="Z1053" s="404">
        <v>0</v>
      </c>
      <c r="AA1053" s="404">
        <v>1000</v>
      </c>
      <c r="AB1053" s="404" t="s">
        <v>141</v>
      </c>
      <c r="AC1053" s="404" t="s">
        <v>141</v>
      </c>
      <c r="AD1053" s="404" t="s">
        <v>141</v>
      </c>
    </row>
    <row r="1054" spans="1:30" x14ac:dyDescent="0.35">
      <c r="A1054" s="396">
        <v>47</v>
      </c>
      <c r="B1054" s="396" t="s">
        <v>101</v>
      </c>
      <c r="C1054" s="396">
        <v>3</v>
      </c>
      <c r="D1054" s="396" t="s">
        <v>147</v>
      </c>
      <c r="E1054" s="396" t="s">
        <v>2364</v>
      </c>
      <c r="F1054" s="396" t="s">
        <v>2365</v>
      </c>
      <c r="G1054" s="396" t="s">
        <v>101</v>
      </c>
      <c r="H1054" s="396" t="s">
        <v>147</v>
      </c>
      <c r="I1054" s="399">
        <v>0</v>
      </c>
      <c r="J1054" s="399">
        <v>0</v>
      </c>
      <c r="K1054" s="400">
        <v>0</v>
      </c>
      <c r="L1054" s="400">
        <v>7</v>
      </c>
      <c r="M1054" s="400">
        <v>0</v>
      </c>
      <c r="N1054" s="400">
        <v>7</v>
      </c>
      <c r="O1054" s="400" t="s">
        <v>141</v>
      </c>
      <c r="P1054" s="400" t="s">
        <v>141</v>
      </c>
      <c r="Q1054" s="400">
        <v>0</v>
      </c>
      <c r="R1054" s="401">
        <v>0</v>
      </c>
      <c r="S1054" s="402" t="s">
        <v>141</v>
      </c>
      <c r="T1054" s="401" t="s">
        <v>141</v>
      </c>
      <c r="U1054" s="402">
        <v>0</v>
      </c>
      <c r="V1054" s="403">
        <v>0</v>
      </c>
      <c r="W1054" s="402">
        <v>0</v>
      </c>
      <c r="X1054" s="404">
        <v>0</v>
      </c>
      <c r="Y1054" s="404">
        <v>0</v>
      </c>
      <c r="Z1054" s="404">
        <v>0</v>
      </c>
      <c r="AA1054" s="404">
        <v>1925</v>
      </c>
      <c r="AB1054" s="404" t="s">
        <v>141</v>
      </c>
      <c r="AC1054" s="404" t="s">
        <v>141</v>
      </c>
      <c r="AD1054" s="404" t="s">
        <v>141</v>
      </c>
    </row>
    <row r="1055" spans="1:30" x14ac:dyDescent="0.35">
      <c r="A1055" s="396">
        <v>47</v>
      </c>
      <c r="B1055" s="396" t="s">
        <v>101</v>
      </c>
      <c r="C1055" s="396">
        <v>4</v>
      </c>
      <c r="D1055" s="396" t="s">
        <v>168</v>
      </c>
      <c r="E1055" s="396" t="s">
        <v>2366</v>
      </c>
      <c r="F1055" s="396" t="s">
        <v>2367</v>
      </c>
      <c r="G1055" s="396" t="s">
        <v>101</v>
      </c>
      <c r="H1055" s="396" t="s">
        <v>168</v>
      </c>
      <c r="I1055" s="399">
        <v>1</v>
      </c>
      <c r="J1055" s="399">
        <v>0</v>
      </c>
      <c r="K1055" s="400">
        <v>18</v>
      </c>
      <c r="L1055" s="400">
        <v>4</v>
      </c>
      <c r="M1055" s="400">
        <v>0</v>
      </c>
      <c r="N1055" s="400">
        <v>23</v>
      </c>
      <c r="O1055" s="400" t="s">
        <v>141</v>
      </c>
      <c r="P1055" s="400" t="s">
        <v>141</v>
      </c>
      <c r="Q1055" s="400">
        <v>1</v>
      </c>
      <c r="R1055" s="401">
        <v>4.3478260869565216E-2</v>
      </c>
      <c r="S1055" s="402" t="s">
        <v>141</v>
      </c>
      <c r="T1055" s="401" t="s">
        <v>141</v>
      </c>
      <c r="U1055" s="402">
        <v>4</v>
      </c>
      <c r="V1055" s="403">
        <v>0.17391304347826086</v>
      </c>
      <c r="W1055" s="402">
        <v>2</v>
      </c>
      <c r="X1055" s="404">
        <v>1068</v>
      </c>
      <c r="Y1055" s="404">
        <v>4459</v>
      </c>
      <c r="Z1055" s="404">
        <v>5528</v>
      </c>
      <c r="AA1055" s="404">
        <v>1499</v>
      </c>
      <c r="AB1055" s="404" t="s">
        <v>141</v>
      </c>
      <c r="AC1055" s="404" t="s">
        <v>141</v>
      </c>
      <c r="AD1055" s="404" t="s">
        <v>141</v>
      </c>
    </row>
    <row r="1056" spans="1:30" x14ac:dyDescent="0.35">
      <c r="A1056" s="396">
        <v>47</v>
      </c>
      <c r="B1056" s="396" t="s">
        <v>101</v>
      </c>
      <c r="C1056" s="396">
        <v>5</v>
      </c>
      <c r="D1056" s="396" t="s">
        <v>144</v>
      </c>
      <c r="E1056" s="396" t="s">
        <v>2368</v>
      </c>
      <c r="F1056" s="396" t="s">
        <v>2369</v>
      </c>
      <c r="G1056" s="396" t="s">
        <v>101</v>
      </c>
      <c r="H1056" s="396" t="s">
        <v>144</v>
      </c>
      <c r="I1056" s="399">
        <v>2</v>
      </c>
      <c r="J1056" s="399">
        <v>2</v>
      </c>
      <c r="K1056" s="400">
        <v>0</v>
      </c>
      <c r="L1056" s="400">
        <v>3</v>
      </c>
      <c r="M1056" s="400">
        <v>0</v>
      </c>
      <c r="N1056" s="400">
        <v>7</v>
      </c>
      <c r="O1056" s="400" t="s">
        <v>141</v>
      </c>
      <c r="P1056" s="400" t="s">
        <v>141</v>
      </c>
      <c r="Q1056" s="400">
        <v>4</v>
      </c>
      <c r="R1056" s="401">
        <v>0.5714285714285714</v>
      </c>
      <c r="S1056" s="402" t="s">
        <v>141</v>
      </c>
      <c r="T1056" s="401" t="s">
        <v>141</v>
      </c>
      <c r="U1056" s="402">
        <v>1</v>
      </c>
      <c r="V1056" s="403">
        <v>0.14285714285714285</v>
      </c>
      <c r="W1056" s="402">
        <v>1</v>
      </c>
      <c r="X1056" s="404">
        <v>-7047.5</v>
      </c>
      <c r="Y1056" s="404">
        <v>3698.5</v>
      </c>
      <c r="Z1056" s="404">
        <v>-3348.5</v>
      </c>
      <c r="AA1056" s="404">
        <v>0</v>
      </c>
      <c r="AB1056" s="404" t="s">
        <v>141</v>
      </c>
      <c r="AC1056" s="404" t="s">
        <v>141</v>
      </c>
      <c r="AD1056" s="404" t="s">
        <v>141</v>
      </c>
    </row>
    <row r="1057" spans="1:30" x14ac:dyDescent="0.35">
      <c r="A1057" s="396">
        <v>47</v>
      </c>
      <c r="B1057" s="396" t="s">
        <v>101</v>
      </c>
      <c r="C1057" s="396">
        <v>6</v>
      </c>
      <c r="D1057" s="396" t="s">
        <v>1100</v>
      </c>
      <c r="E1057" s="396" t="s">
        <v>2370</v>
      </c>
      <c r="F1057" s="396" t="s">
        <v>2371</v>
      </c>
      <c r="G1057" s="396" t="s">
        <v>101</v>
      </c>
      <c r="H1057" s="396" t="s">
        <v>1100</v>
      </c>
      <c r="I1057" s="399">
        <v>30</v>
      </c>
      <c r="J1057" s="399">
        <v>20</v>
      </c>
      <c r="K1057" s="400">
        <v>39</v>
      </c>
      <c r="L1057" s="400">
        <v>3</v>
      </c>
      <c r="M1057" s="400">
        <v>0</v>
      </c>
      <c r="N1057" s="400">
        <v>92</v>
      </c>
      <c r="O1057" s="400" t="s">
        <v>141</v>
      </c>
      <c r="P1057" s="400" t="s">
        <v>141</v>
      </c>
      <c r="Q1057" s="400">
        <v>25</v>
      </c>
      <c r="R1057" s="401">
        <v>0.27173913043478259</v>
      </c>
      <c r="S1057" s="402" t="s">
        <v>141</v>
      </c>
      <c r="T1057" s="401" t="s">
        <v>141</v>
      </c>
      <c r="U1057" s="402">
        <v>24</v>
      </c>
      <c r="V1057" s="403">
        <v>0.2608695652173913</v>
      </c>
      <c r="W1057" s="402">
        <v>19</v>
      </c>
      <c r="X1057" s="404">
        <v>-16156.757142857139</v>
      </c>
      <c r="Y1057" s="404">
        <v>5349.9142857142797</v>
      </c>
      <c r="Z1057" s="404">
        <v>-10805.95714285714</v>
      </c>
      <c r="AA1057" s="404">
        <v>281</v>
      </c>
      <c r="AB1057" s="404" t="s">
        <v>141</v>
      </c>
      <c r="AC1057" s="404" t="s">
        <v>141</v>
      </c>
      <c r="AD1057" s="404" t="s">
        <v>141</v>
      </c>
    </row>
    <row r="1058" spans="1:30" x14ac:dyDescent="0.35">
      <c r="A1058" s="396">
        <v>47</v>
      </c>
      <c r="B1058" s="396" t="s">
        <v>101</v>
      </c>
      <c r="C1058" s="396">
        <v>7</v>
      </c>
      <c r="D1058" s="396" t="s">
        <v>585</v>
      </c>
      <c r="E1058" s="396" t="s">
        <v>2372</v>
      </c>
      <c r="F1058" s="396" t="s">
        <v>2373</v>
      </c>
      <c r="G1058" s="396" t="s">
        <v>101</v>
      </c>
      <c r="H1058" s="396" t="s">
        <v>585</v>
      </c>
      <c r="I1058" s="399">
        <v>0</v>
      </c>
      <c r="J1058" s="399">
        <v>0</v>
      </c>
      <c r="K1058" s="400">
        <v>0</v>
      </c>
      <c r="L1058" s="400">
        <v>3</v>
      </c>
      <c r="M1058" s="400">
        <v>0</v>
      </c>
      <c r="N1058" s="400">
        <v>3</v>
      </c>
      <c r="O1058" s="400" t="s">
        <v>141</v>
      </c>
      <c r="P1058" s="400" t="s">
        <v>141</v>
      </c>
      <c r="Q1058" s="400">
        <v>0</v>
      </c>
      <c r="R1058" s="401">
        <v>0</v>
      </c>
      <c r="S1058" s="402" t="s">
        <v>141</v>
      </c>
      <c r="T1058" s="401" t="s">
        <v>141</v>
      </c>
      <c r="U1058" s="402">
        <v>0</v>
      </c>
      <c r="V1058" s="403">
        <v>0</v>
      </c>
      <c r="W1058" s="402">
        <v>0</v>
      </c>
      <c r="X1058" s="404">
        <v>0</v>
      </c>
      <c r="Y1058" s="404">
        <v>0</v>
      </c>
      <c r="Z1058" s="404">
        <v>0</v>
      </c>
      <c r="AA1058" s="404">
        <v>500</v>
      </c>
      <c r="AB1058" s="404" t="s">
        <v>141</v>
      </c>
      <c r="AC1058" s="404" t="s">
        <v>141</v>
      </c>
      <c r="AD1058" s="404" t="s">
        <v>141</v>
      </c>
    </row>
    <row r="1059" spans="1:30" x14ac:dyDescent="0.35">
      <c r="A1059" s="396">
        <v>47</v>
      </c>
      <c r="B1059" s="396" t="s">
        <v>101</v>
      </c>
      <c r="C1059" s="396">
        <v>8</v>
      </c>
      <c r="D1059" s="396" t="s">
        <v>420</v>
      </c>
      <c r="E1059" s="396" t="s">
        <v>2374</v>
      </c>
      <c r="F1059" s="396" t="s">
        <v>2375</v>
      </c>
      <c r="G1059" s="396" t="s">
        <v>101</v>
      </c>
      <c r="H1059" s="396" t="s">
        <v>420</v>
      </c>
      <c r="I1059" s="399">
        <v>0</v>
      </c>
      <c r="J1059" s="399">
        <v>0</v>
      </c>
      <c r="K1059" s="400">
        <v>0</v>
      </c>
      <c r="L1059" s="400">
        <v>1</v>
      </c>
      <c r="M1059" s="400">
        <v>0</v>
      </c>
      <c r="N1059" s="400">
        <v>1</v>
      </c>
      <c r="O1059" s="400" t="s">
        <v>141</v>
      </c>
      <c r="P1059" s="400" t="s">
        <v>141</v>
      </c>
      <c r="Q1059" s="400">
        <v>0</v>
      </c>
      <c r="R1059" s="401">
        <v>0</v>
      </c>
      <c r="S1059" s="402" t="s">
        <v>141</v>
      </c>
      <c r="T1059" s="401" t="s">
        <v>141</v>
      </c>
      <c r="U1059" s="402">
        <v>0</v>
      </c>
      <c r="V1059" s="403">
        <v>0</v>
      </c>
      <c r="W1059" s="402">
        <v>0</v>
      </c>
      <c r="X1059" s="404">
        <v>0</v>
      </c>
      <c r="Y1059" s="404">
        <v>0</v>
      </c>
      <c r="Z1059" s="404">
        <v>0</v>
      </c>
      <c r="AA1059" s="404">
        <v>2985</v>
      </c>
      <c r="AB1059" s="404" t="s">
        <v>141</v>
      </c>
      <c r="AC1059" s="404" t="s">
        <v>141</v>
      </c>
      <c r="AD1059" s="404" t="s">
        <v>141</v>
      </c>
    </row>
    <row r="1060" spans="1:30" x14ac:dyDescent="0.35">
      <c r="A1060" s="396">
        <v>47</v>
      </c>
      <c r="B1060" s="396" t="s">
        <v>101</v>
      </c>
      <c r="C1060" s="396">
        <v>9</v>
      </c>
      <c r="D1060" s="396" t="s">
        <v>160</v>
      </c>
      <c r="E1060" s="396" t="s">
        <v>2376</v>
      </c>
      <c r="F1060" s="396" t="s">
        <v>2377</v>
      </c>
      <c r="G1060" s="396" t="s">
        <v>101</v>
      </c>
      <c r="H1060" s="396" t="s">
        <v>160</v>
      </c>
      <c r="I1060" s="399">
        <v>0</v>
      </c>
      <c r="J1060" s="399">
        <v>0</v>
      </c>
      <c r="K1060" s="400">
        <v>7</v>
      </c>
      <c r="L1060" s="400">
        <v>0</v>
      </c>
      <c r="M1060" s="400">
        <v>0</v>
      </c>
      <c r="N1060" s="400">
        <v>7</v>
      </c>
      <c r="O1060" s="400" t="s">
        <v>141</v>
      </c>
      <c r="P1060" s="400" t="s">
        <v>141</v>
      </c>
      <c r="Q1060" s="400">
        <v>2</v>
      </c>
      <c r="R1060" s="401">
        <v>0.2857142857142857</v>
      </c>
      <c r="S1060" s="402" t="s">
        <v>141</v>
      </c>
      <c r="T1060" s="401" t="s">
        <v>141</v>
      </c>
      <c r="U1060" s="402">
        <v>3</v>
      </c>
      <c r="V1060" s="403">
        <v>0.42857142857142855</v>
      </c>
      <c r="W1060" s="402">
        <v>2</v>
      </c>
      <c r="X1060" s="404">
        <v>2411</v>
      </c>
      <c r="Y1060" s="404">
        <v>2158.5</v>
      </c>
      <c r="Z1060" s="404">
        <v>4569.5</v>
      </c>
      <c r="AA1060" s="404">
        <v>0</v>
      </c>
      <c r="AB1060" s="404" t="s">
        <v>141</v>
      </c>
      <c r="AC1060" s="404" t="s">
        <v>141</v>
      </c>
      <c r="AD1060" s="404" t="s">
        <v>141</v>
      </c>
    </row>
    <row r="1061" spans="1:30" x14ac:dyDescent="0.35">
      <c r="A1061" s="396">
        <v>47</v>
      </c>
      <c r="B1061" s="396" t="s">
        <v>101</v>
      </c>
      <c r="C1061" s="396">
        <v>10</v>
      </c>
      <c r="D1061" s="396" t="s">
        <v>12</v>
      </c>
      <c r="E1061" s="396" t="s">
        <v>2378</v>
      </c>
      <c r="F1061" s="396" t="s">
        <v>2379</v>
      </c>
      <c r="G1061" s="396" t="s">
        <v>101</v>
      </c>
      <c r="H1061" s="396" t="s">
        <v>12</v>
      </c>
      <c r="I1061" s="399">
        <v>0</v>
      </c>
      <c r="J1061" s="399">
        <v>1</v>
      </c>
      <c r="K1061" s="400">
        <v>20</v>
      </c>
      <c r="L1061" s="400">
        <v>0</v>
      </c>
      <c r="M1061" s="400">
        <v>0</v>
      </c>
      <c r="N1061" s="400">
        <v>21</v>
      </c>
      <c r="O1061" s="400" t="s">
        <v>141</v>
      </c>
      <c r="P1061" s="400" t="s">
        <v>141</v>
      </c>
      <c r="Q1061" s="400">
        <v>3</v>
      </c>
      <c r="R1061" s="401">
        <v>0.14285714285714285</v>
      </c>
      <c r="S1061" s="402" t="s">
        <v>141</v>
      </c>
      <c r="T1061" s="401" t="s">
        <v>141</v>
      </c>
      <c r="U1061" s="402">
        <v>3</v>
      </c>
      <c r="V1061" s="403">
        <v>0.14285714285714285</v>
      </c>
      <c r="W1061" s="402">
        <v>3</v>
      </c>
      <c r="X1061" s="404">
        <v>2553</v>
      </c>
      <c r="Y1061" s="404">
        <v>3089.5</v>
      </c>
      <c r="Z1061" s="404">
        <v>5642.5</v>
      </c>
      <c r="AA1061" s="404">
        <v>3194</v>
      </c>
      <c r="AB1061" s="404" t="s">
        <v>141</v>
      </c>
      <c r="AC1061" s="404" t="s">
        <v>141</v>
      </c>
      <c r="AD1061" s="404" t="s">
        <v>141</v>
      </c>
    </row>
    <row r="1062" spans="1:30" x14ac:dyDescent="0.35">
      <c r="A1062" s="396">
        <v>47</v>
      </c>
      <c r="B1062" s="396" t="s">
        <v>101</v>
      </c>
      <c r="C1062" s="396">
        <v>11</v>
      </c>
      <c r="D1062" s="396" t="s">
        <v>13</v>
      </c>
      <c r="E1062" s="396" t="s">
        <v>2380</v>
      </c>
      <c r="F1062" s="396" t="s">
        <v>2381</v>
      </c>
      <c r="G1062" s="396" t="s">
        <v>101</v>
      </c>
      <c r="H1062" s="396" t="s">
        <v>13</v>
      </c>
      <c r="I1062" s="399">
        <v>2</v>
      </c>
      <c r="J1062" s="399">
        <v>1</v>
      </c>
      <c r="K1062" s="400">
        <v>18</v>
      </c>
      <c r="L1062" s="400">
        <v>0</v>
      </c>
      <c r="M1062" s="400">
        <v>0</v>
      </c>
      <c r="N1062" s="400">
        <v>21</v>
      </c>
      <c r="O1062" s="400" t="s">
        <v>141</v>
      </c>
      <c r="P1062" s="400" t="s">
        <v>141</v>
      </c>
      <c r="Q1062" s="400">
        <v>7</v>
      </c>
      <c r="R1062" s="401">
        <v>0.33333333333333331</v>
      </c>
      <c r="S1062" s="402" t="s">
        <v>141</v>
      </c>
      <c r="T1062" s="401" t="s">
        <v>141</v>
      </c>
      <c r="U1062" s="402">
        <v>6</v>
      </c>
      <c r="V1062" s="403">
        <v>0.2857142857142857</v>
      </c>
      <c r="W1062" s="402">
        <v>3</v>
      </c>
      <c r="X1062" s="404">
        <v>-2340</v>
      </c>
      <c r="Y1062" s="404">
        <v>2885</v>
      </c>
      <c r="Z1062" s="404">
        <v>544.79999999999995</v>
      </c>
      <c r="AA1062" s="404">
        <v>0</v>
      </c>
      <c r="AB1062" s="404" t="s">
        <v>141</v>
      </c>
      <c r="AC1062" s="404" t="s">
        <v>141</v>
      </c>
      <c r="AD1062" s="404" t="s">
        <v>141</v>
      </c>
    </row>
    <row r="1063" spans="1:30" x14ac:dyDescent="0.35">
      <c r="A1063" s="396">
        <v>47</v>
      </c>
      <c r="B1063" s="396" t="s">
        <v>101</v>
      </c>
      <c r="C1063" s="396">
        <v>12</v>
      </c>
      <c r="D1063" s="396" t="s">
        <v>10</v>
      </c>
      <c r="E1063" s="396" t="s">
        <v>2382</v>
      </c>
      <c r="F1063" s="396" t="s">
        <v>2383</v>
      </c>
      <c r="G1063" s="396" t="s">
        <v>101</v>
      </c>
      <c r="H1063" s="396" t="s">
        <v>10</v>
      </c>
      <c r="I1063" s="399">
        <v>2</v>
      </c>
      <c r="J1063" s="399">
        <v>2</v>
      </c>
      <c r="K1063" s="400">
        <v>15</v>
      </c>
      <c r="L1063" s="400">
        <v>0</v>
      </c>
      <c r="M1063" s="400">
        <v>0</v>
      </c>
      <c r="N1063" s="400">
        <v>19</v>
      </c>
      <c r="O1063" s="400" t="s">
        <v>141</v>
      </c>
      <c r="P1063" s="400" t="s">
        <v>141</v>
      </c>
      <c r="Q1063" s="400">
        <v>3</v>
      </c>
      <c r="R1063" s="401">
        <v>0.15789473684210525</v>
      </c>
      <c r="S1063" s="402" t="s">
        <v>141</v>
      </c>
      <c r="T1063" s="401" t="s">
        <v>141</v>
      </c>
      <c r="U1063" s="402">
        <v>4</v>
      </c>
      <c r="V1063" s="403">
        <v>0.21052631578947367</v>
      </c>
      <c r="W1063" s="402">
        <v>3</v>
      </c>
      <c r="X1063" s="404">
        <v>-5943.5</v>
      </c>
      <c r="Y1063" s="404">
        <v>2073</v>
      </c>
      <c r="Z1063" s="404">
        <v>-3870.5</v>
      </c>
      <c r="AA1063" s="404">
        <v>3485</v>
      </c>
      <c r="AB1063" s="404" t="s">
        <v>141</v>
      </c>
      <c r="AC1063" s="404" t="s">
        <v>141</v>
      </c>
      <c r="AD1063" s="404" t="s">
        <v>141</v>
      </c>
    </row>
    <row r="1064" spans="1:30" x14ac:dyDescent="0.35">
      <c r="A1064" s="396">
        <v>47</v>
      </c>
      <c r="B1064" s="396" t="s">
        <v>101</v>
      </c>
      <c r="C1064" s="396">
        <v>13</v>
      </c>
      <c r="D1064" s="396" t="s">
        <v>532</v>
      </c>
      <c r="E1064" s="396" t="s">
        <v>2384</v>
      </c>
      <c r="F1064" s="396" t="s">
        <v>2385</v>
      </c>
      <c r="G1064" s="396" t="s">
        <v>101</v>
      </c>
      <c r="H1064" s="396" t="s">
        <v>532</v>
      </c>
      <c r="I1064" s="399">
        <v>0</v>
      </c>
      <c r="J1064" s="399">
        <v>0</v>
      </c>
      <c r="K1064" s="400">
        <v>4</v>
      </c>
      <c r="L1064" s="400">
        <v>0</v>
      </c>
      <c r="M1064" s="400">
        <v>0</v>
      </c>
      <c r="N1064" s="400">
        <v>4</v>
      </c>
      <c r="O1064" s="400" t="s">
        <v>141</v>
      </c>
      <c r="P1064" s="400" t="s">
        <v>141</v>
      </c>
      <c r="Q1064" s="400">
        <v>0</v>
      </c>
      <c r="R1064" s="401">
        <v>0</v>
      </c>
      <c r="S1064" s="402" t="s">
        <v>141</v>
      </c>
      <c r="T1064" s="401" t="s">
        <v>141</v>
      </c>
      <c r="U1064" s="402">
        <v>0</v>
      </c>
      <c r="V1064" s="403">
        <v>0</v>
      </c>
      <c r="W1064" s="402">
        <v>0</v>
      </c>
      <c r="X1064" s="404">
        <v>0</v>
      </c>
      <c r="Y1064" s="404">
        <v>0</v>
      </c>
      <c r="Z1064" s="404">
        <v>0</v>
      </c>
      <c r="AA1064" s="404">
        <v>1</v>
      </c>
      <c r="AB1064" s="404" t="s">
        <v>141</v>
      </c>
      <c r="AC1064" s="404" t="s">
        <v>141</v>
      </c>
      <c r="AD1064" s="404" t="s">
        <v>141</v>
      </c>
    </row>
    <row r="1065" spans="1:30" x14ac:dyDescent="0.35">
      <c r="A1065" s="396">
        <v>47</v>
      </c>
      <c r="B1065" s="396" t="s">
        <v>101</v>
      </c>
      <c r="C1065" s="396">
        <v>14</v>
      </c>
      <c r="D1065" s="396" t="s">
        <v>427</v>
      </c>
      <c r="E1065" s="396" t="s">
        <v>2386</v>
      </c>
      <c r="F1065" s="396" t="s">
        <v>2387</v>
      </c>
      <c r="G1065" s="396" t="s">
        <v>101</v>
      </c>
      <c r="H1065" s="396" t="s">
        <v>427</v>
      </c>
      <c r="I1065" s="399">
        <v>0</v>
      </c>
      <c r="J1065" s="399">
        <v>0</v>
      </c>
      <c r="K1065" s="400">
        <v>1</v>
      </c>
      <c r="L1065" s="400">
        <v>0</v>
      </c>
      <c r="M1065" s="400">
        <v>0</v>
      </c>
      <c r="N1065" s="400">
        <v>1</v>
      </c>
      <c r="O1065" s="400" t="s">
        <v>141</v>
      </c>
      <c r="P1065" s="400" t="s">
        <v>141</v>
      </c>
      <c r="Q1065" s="400">
        <v>0</v>
      </c>
      <c r="R1065" s="401">
        <v>0</v>
      </c>
      <c r="S1065" s="402" t="s">
        <v>141</v>
      </c>
      <c r="T1065" s="401" t="s">
        <v>141</v>
      </c>
      <c r="U1065" s="402">
        <v>0</v>
      </c>
      <c r="V1065" s="403">
        <v>0</v>
      </c>
      <c r="W1065" s="402">
        <v>0</v>
      </c>
      <c r="X1065" s="404">
        <v>0</v>
      </c>
      <c r="Y1065" s="404">
        <v>0</v>
      </c>
      <c r="Z1065" s="404">
        <v>0</v>
      </c>
      <c r="AA1065" s="404">
        <v>0</v>
      </c>
      <c r="AB1065" s="404" t="s">
        <v>141</v>
      </c>
      <c r="AC1065" s="404" t="s">
        <v>141</v>
      </c>
      <c r="AD1065" s="404" t="s">
        <v>141</v>
      </c>
    </row>
    <row r="1066" spans="1:30" x14ac:dyDescent="0.35">
      <c r="A1066" s="396">
        <v>47</v>
      </c>
      <c r="B1066" s="396" t="s">
        <v>101</v>
      </c>
      <c r="C1066" s="396">
        <v>15</v>
      </c>
      <c r="D1066" s="396" t="s">
        <v>177</v>
      </c>
      <c r="E1066" s="396" t="s">
        <v>2388</v>
      </c>
      <c r="F1066" s="396" t="s">
        <v>2389</v>
      </c>
      <c r="G1066" s="396" t="s">
        <v>101</v>
      </c>
      <c r="H1066" s="396" t="s">
        <v>177</v>
      </c>
      <c r="I1066" s="399">
        <v>4</v>
      </c>
      <c r="J1066" s="399">
        <v>1</v>
      </c>
      <c r="K1066" s="400">
        <v>0</v>
      </c>
      <c r="L1066" s="400">
        <v>0</v>
      </c>
      <c r="M1066" s="400">
        <v>0</v>
      </c>
      <c r="N1066" s="400">
        <v>5</v>
      </c>
      <c r="O1066" s="400" t="s">
        <v>141</v>
      </c>
      <c r="P1066" s="400" t="s">
        <v>141</v>
      </c>
      <c r="Q1066" s="400">
        <v>0</v>
      </c>
      <c r="R1066" s="401">
        <v>0</v>
      </c>
      <c r="S1066" s="402" t="s">
        <v>141</v>
      </c>
      <c r="T1066" s="401" t="s">
        <v>141</v>
      </c>
      <c r="U1066" s="402">
        <v>1</v>
      </c>
      <c r="V1066" s="403">
        <v>0.2</v>
      </c>
      <c r="W1066" s="402">
        <v>1</v>
      </c>
      <c r="X1066" s="404">
        <v>0</v>
      </c>
      <c r="Y1066" s="404">
        <v>0</v>
      </c>
      <c r="Z1066" s="404">
        <v>0</v>
      </c>
      <c r="AA1066" s="404">
        <v>0</v>
      </c>
      <c r="AB1066" s="404" t="s">
        <v>141</v>
      </c>
      <c r="AC1066" s="404" t="s">
        <v>141</v>
      </c>
      <c r="AD1066" s="404" t="s">
        <v>141</v>
      </c>
    </row>
    <row r="1067" spans="1:30" x14ac:dyDescent="0.35">
      <c r="A1067" s="396">
        <v>47</v>
      </c>
      <c r="B1067" s="396" t="s">
        <v>101</v>
      </c>
      <c r="C1067" s="396">
        <v>16</v>
      </c>
      <c r="D1067" s="396" t="s">
        <v>261</v>
      </c>
      <c r="E1067" s="396" t="s">
        <v>2390</v>
      </c>
      <c r="F1067" s="396" t="s">
        <v>2391</v>
      </c>
      <c r="G1067" s="396" t="s">
        <v>101</v>
      </c>
      <c r="H1067" s="396" t="s">
        <v>261</v>
      </c>
      <c r="I1067" s="399">
        <v>0</v>
      </c>
      <c r="J1067" s="399">
        <v>1</v>
      </c>
      <c r="K1067" s="400">
        <v>0</v>
      </c>
      <c r="L1067" s="400">
        <v>0</v>
      </c>
      <c r="M1067" s="400">
        <v>0</v>
      </c>
      <c r="N1067" s="400">
        <v>1</v>
      </c>
      <c r="O1067" s="400" t="s">
        <v>141</v>
      </c>
      <c r="P1067" s="400" t="s">
        <v>141</v>
      </c>
      <c r="Q1067" s="400">
        <v>0</v>
      </c>
      <c r="R1067" s="401">
        <v>0</v>
      </c>
      <c r="S1067" s="402" t="s">
        <v>141</v>
      </c>
      <c r="T1067" s="401" t="s">
        <v>141</v>
      </c>
      <c r="U1067" s="402">
        <v>0</v>
      </c>
      <c r="V1067" s="403">
        <v>0</v>
      </c>
      <c r="W1067" s="402">
        <v>0</v>
      </c>
      <c r="X1067" s="404">
        <v>0</v>
      </c>
      <c r="Y1067" s="404">
        <v>0</v>
      </c>
      <c r="Z1067" s="404">
        <v>0</v>
      </c>
      <c r="AA1067" s="404">
        <v>0</v>
      </c>
      <c r="AB1067" s="404" t="s">
        <v>141</v>
      </c>
      <c r="AC1067" s="404" t="s">
        <v>141</v>
      </c>
      <c r="AD1067" s="404" t="s">
        <v>141</v>
      </c>
    </row>
    <row r="1068" spans="1:30" x14ac:dyDescent="0.35">
      <c r="A1068" s="396">
        <v>48</v>
      </c>
      <c r="B1068" s="396" t="s">
        <v>72</v>
      </c>
      <c r="C1068" s="396">
        <v>1</v>
      </c>
      <c r="D1068" s="396" t="s">
        <v>940</v>
      </c>
      <c r="E1068" s="396" t="s">
        <v>2392</v>
      </c>
      <c r="F1068" s="396" t="s">
        <v>2393</v>
      </c>
      <c r="G1068" s="396" t="s">
        <v>72</v>
      </c>
      <c r="H1068" s="396" t="s">
        <v>940</v>
      </c>
      <c r="I1068" s="399">
        <v>0</v>
      </c>
      <c r="J1068" s="399">
        <v>0</v>
      </c>
      <c r="K1068" s="400">
        <v>0</v>
      </c>
      <c r="L1068" s="400">
        <v>0</v>
      </c>
      <c r="M1068" s="400">
        <v>0</v>
      </c>
      <c r="N1068" s="400">
        <v>0</v>
      </c>
      <c r="O1068" s="400">
        <v>0</v>
      </c>
      <c r="P1068" s="400">
        <v>0</v>
      </c>
      <c r="Q1068" s="400">
        <v>0</v>
      </c>
      <c r="R1068" s="401">
        <v>0</v>
      </c>
      <c r="S1068" s="402">
        <v>0</v>
      </c>
      <c r="T1068" s="401">
        <v>0</v>
      </c>
      <c r="U1068" s="402">
        <v>0</v>
      </c>
      <c r="V1068" s="403">
        <v>0</v>
      </c>
      <c r="W1068" s="402">
        <v>0</v>
      </c>
      <c r="X1068" s="404">
        <v>0</v>
      </c>
      <c r="Y1068" s="404">
        <v>0</v>
      </c>
      <c r="Z1068" s="404">
        <v>0</v>
      </c>
      <c r="AA1068" s="404">
        <v>683</v>
      </c>
      <c r="AB1068" s="404">
        <v>0</v>
      </c>
      <c r="AC1068" s="404">
        <v>0</v>
      </c>
      <c r="AD1068" s="404">
        <v>-683</v>
      </c>
    </row>
    <row r="1069" spans="1:30" x14ac:dyDescent="0.35">
      <c r="A1069" s="396">
        <v>48</v>
      </c>
      <c r="B1069" s="396" t="s">
        <v>72</v>
      </c>
      <c r="C1069" s="396">
        <v>2</v>
      </c>
      <c r="D1069" s="396" t="s">
        <v>1183</v>
      </c>
      <c r="E1069" s="396" t="s">
        <v>2394</v>
      </c>
      <c r="F1069" s="396" t="s">
        <v>2395</v>
      </c>
      <c r="G1069" s="396" t="s">
        <v>72</v>
      </c>
      <c r="H1069" s="396" t="s">
        <v>1183</v>
      </c>
      <c r="I1069" s="399">
        <v>3</v>
      </c>
      <c r="J1069" s="399">
        <v>11</v>
      </c>
      <c r="K1069" s="400">
        <v>50</v>
      </c>
      <c r="L1069" s="400">
        <v>13</v>
      </c>
      <c r="M1069" s="400">
        <v>0</v>
      </c>
      <c r="N1069" s="400">
        <v>77</v>
      </c>
      <c r="O1069" s="400">
        <v>0</v>
      </c>
      <c r="P1069" s="400">
        <v>6</v>
      </c>
      <c r="Q1069" s="400">
        <v>6</v>
      </c>
      <c r="R1069" s="401">
        <v>7.7922077922077906E-2</v>
      </c>
      <c r="S1069" s="402">
        <v>5</v>
      </c>
      <c r="T1069" s="401">
        <v>6.4935064935064901E-2</v>
      </c>
      <c r="U1069" s="402">
        <v>5</v>
      </c>
      <c r="V1069" s="403">
        <v>6.4935064935064901E-2</v>
      </c>
      <c r="W1069" s="402">
        <v>4</v>
      </c>
      <c r="X1069" s="404">
        <v>7444.41</v>
      </c>
      <c r="Y1069" s="404">
        <v>9828.6</v>
      </c>
      <c r="Z1069" s="404">
        <v>17273.009999999998</v>
      </c>
      <c r="AA1069" s="404">
        <v>0</v>
      </c>
      <c r="AB1069" s="404">
        <v>0</v>
      </c>
      <c r="AC1069" s="404">
        <v>0</v>
      </c>
      <c r="AD1069" s="404">
        <v>17273</v>
      </c>
    </row>
    <row r="1070" spans="1:30" x14ac:dyDescent="0.35">
      <c r="A1070" s="396">
        <v>48</v>
      </c>
      <c r="B1070" s="396" t="s">
        <v>72</v>
      </c>
      <c r="C1070" s="396">
        <v>3</v>
      </c>
      <c r="D1070" s="396" t="s">
        <v>10</v>
      </c>
      <c r="E1070" s="396" t="s">
        <v>2396</v>
      </c>
      <c r="F1070" s="396" t="s">
        <v>2397</v>
      </c>
      <c r="G1070" s="396" t="s">
        <v>72</v>
      </c>
      <c r="H1070" s="396" t="s">
        <v>10</v>
      </c>
      <c r="I1070" s="399">
        <v>4</v>
      </c>
      <c r="J1070" s="399">
        <v>5</v>
      </c>
      <c r="K1070" s="400">
        <v>37</v>
      </c>
      <c r="L1070" s="400">
        <v>5</v>
      </c>
      <c r="M1070" s="400">
        <v>0</v>
      </c>
      <c r="N1070" s="400">
        <v>51</v>
      </c>
      <c r="O1070" s="400">
        <v>1</v>
      </c>
      <c r="P1070" s="400">
        <v>6</v>
      </c>
      <c r="Q1070" s="400">
        <v>7</v>
      </c>
      <c r="R1070" s="401">
        <v>0.13725490196078399</v>
      </c>
      <c r="S1070" s="402">
        <v>5</v>
      </c>
      <c r="T1070" s="401">
        <v>9.8039215686274495E-2</v>
      </c>
      <c r="U1070" s="402">
        <v>5</v>
      </c>
      <c r="V1070" s="403">
        <v>9.8039215686274495E-2</v>
      </c>
      <c r="W1070" s="402">
        <v>5</v>
      </c>
      <c r="X1070" s="404">
        <v>-4685.45</v>
      </c>
      <c r="Y1070" s="404">
        <v>13223.27</v>
      </c>
      <c r="Z1070" s="404">
        <v>8537.82</v>
      </c>
      <c r="AA1070" s="404">
        <v>5424</v>
      </c>
      <c r="AB1070" s="404">
        <v>106</v>
      </c>
      <c r="AC1070" s="404">
        <v>775</v>
      </c>
      <c r="AD1070" s="404">
        <v>3114</v>
      </c>
    </row>
    <row r="1071" spans="1:30" x14ac:dyDescent="0.35">
      <c r="A1071" s="396">
        <v>48</v>
      </c>
      <c r="B1071" s="396" t="s">
        <v>72</v>
      </c>
      <c r="C1071" s="396">
        <v>4</v>
      </c>
      <c r="D1071" s="396" t="s">
        <v>11</v>
      </c>
      <c r="E1071" s="396" t="s">
        <v>2398</v>
      </c>
      <c r="F1071" s="396" t="s">
        <v>2399</v>
      </c>
      <c r="G1071" s="396" t="s">
        <v>72</v>
      </c>
      <c r="H1071" s="396" t="s">
        <v>11</v>
      </c>
      <c r="I1071" s="399">
        <v>0</v>
      </c>
      <c r="J1071" s="399">
        <v>2</v>
      </c>
      <c r="K1071" s="400">
        <v>1</v>
      </c>
      <c r="L1071" s="400">
        <v>21</v>
      </c>
      <c r="M1071" s="400">
        <v>0</v>
      </c>
      <c r="N1071" s="400">
        <v>24</v>
      </c>
      <c r="O1071" s="400">
        <v>0</v>
      </c>
      <c r="P1071" s="400">
        <v>0</v>
      </c>
      <c r="Q1071" s="400">
        <v>0</v>
      </c>
      <c r="R1071" s="401">
        <v>0</v>
      </c>
      <c r="S1071" s="402">
        <v>2</v>
      </c>
      <c r="T1071" s="401">
        <v>8.3333333333333301E-2</v>
      </c>
      <c r="U1071" s="402">
        <v>2</v>
      </c>
      <c r="V1071" s="403">
        <v>8.3333333333333301E-2</v>
      </c>
      <c r="W1071" s="402">
        <v>0</v>
      </c>
      <c r="X1071" s="404">
        <v>0</v>
      </c>
      <c r="Y1071" s="404">
        <v>0</v>
      </c>
      <c r="Z1071" s="404">
        <v>0</v>
      </c>
      <c r="AA1071" s="404">
        <v>0</v>
      </c>
      <c r="AB1071" s="404">
        <v>0</v>
      </c>
      <c r="AC1071" s="404">
        <v>0</v>
      </c>
      <c r="AD1071" s="404">
        <v>0</v>
      </c>
    </row>
    <row r="1072" spans="1:30" x14ac:dyDescent="0.35">
      <c r="A1072" s="396">
        <v>48</v>
      </c>
      <c r="B1072" s="396" t="s">
        <v>72</v>
      </c>
      <c r="C1072" s="396">
        <v>5</v>
      </c>
      <c r="D1072" s="396" t="s">
        <v>12</v>
      </c>
      <c r="E1072" s="396" t="s">
        <v>2400</v>
      </c>
      <c r="F1072" s="396" t="s">
        <v>2401</v>
      </c>
      <c r="G1072" s="396" t="s">
        <v>72</v>
      </c>
      <c r="H1072" s="396" t="s">
        <v>12</v>
      </c>
      <c r="I1072" s="399">
        <v>0</v>
      </c>
      <c r="J1072" s="399">
        <v>0</v>
      </c>
      <c r="K1072" s="400">
        <v>14</v>
      </c>
      <c r="L1072" s="400">
        <v>5</v>
      </c>
      <c r="M1072" s="400">
        <v>0</v>
      </c>
      <c r="N1072" s="400">
        <v>19</v>
      </c>
      <c r="O1072" s="400">
        <v>0</v>
      </c>
      <c r="P1072" s="400">
        <v>0</v>
      </c>
      <c r="Q1072" s="400">
        <v>0</v>
      </c>
      <c r="R1072" s="401">
        <v>0</v>
      </c>
      <c r="S1072" s="402">
        <v>2</v>
      </c>
      <c r="T1072" s="401">
        <v>0.105263157894737</v>
      </c>
      <c r="U1072" s="402">
        <v>2</v>
      </c>
      <c r="V1072" s="403">
        <v>0.105263157894737</v>
      </c>
      <c r="W1072" s="402">
        <v>0</v>
      </c>
      <c r="X1072" s="404">
        <v>0</v>
      </c>
      <c r="Y1072" s="404">
        <v>0</v>
      </c>
      <c r="Z1072" s="404">
        <v>0</v>
      </c>
      <c r="AA1072" s="404">
        <v>0</v>
      </c>
      <c r="AB1072" s="404">
        <v>0</v>
      </c>
      <c r="AC1072" s="404">
        <v>0</v>
      </c>
      <c r="AD1072" s="404">
        <v>0</v>
      </c>
    </row>
    <row r="1073" spans="1:30" x14ac:dyDescent="0.35">
      <c r="A1073" s="396">
        <v>48</v>
      </c>
      <c r="B1073" s="396" t="s">
        <v>72</v>
      </c>
      <c r="C1073" s="396">
        <v>6</v>
      </c>
      <c r="D1073" s="396" t="s">
        <v>13</v>
      </c>
      <c r="E1073" s="396" t="s">
        <v>2402</v>
      </c>
      <c r="F1073" s="396" t="s">
        <v>2403</v>
      </c>
      <c r="G1073" s="396" t="s">
        <v>72</v>
      </c>
      <c r="H1073" s="396" t="s">
        <v>13</v>
      </c>
      <c r="I1073" s="399">
        <v>8</v>
      </c>
      <c r="J1073" s="399">
        <v>12</v>
      </c>
      <c r="K1073" s="400">
        <v>33</v>
      </c>
      <c r="L1073" s="400">
        <v>7</v>
      </c>
      <c r="M1073" s="400">
        <v>0</v>
      </c>
      <c r="N1073" s="400">
        <v>60</v>
      </c>
      <c r="O1073" s="400">
        <v>1</v>
      </c>
      <c r="P1073" s="400">
        <v>5</v>
      </c>
      <c r="Q1073" s="400">
        <v>6</v>
      </c>
      <c r="R1073" s="401">
        <v>0.1</v>
      </c>
      <c r="S1073" s="402">
        <v>4</v>
      </c>
      <c r="T1073" s="401">
        <v>6.6666666666666693E-2</v>
      </c>
      <c r="U1073" s="402">
        <v>6</v>
      </c>
      <c r="V1073" s="403">
        <v>0.1</v>
      </c>
      <c r="W1073" s="402">
        <v>1</v>
      </c>
      <c r="X1073" s="404">
        <v>773.80000000000098</v>
      </c>
      <c r="Y1073" s="404">
        <v>4948.3599999999997</v>
      </c>
      <c r="Z1073" s="404">
        <v>5722.16</v>
      </c>
      <c r="AA1073" s="404">
        <v>2950</v>
      </c>
      <c r="AB1073" s="404">
        <v>49</v>
      </c>
      <c r="AC1073" s="404">
        <v>492</v>
      </c>
      <c r="AD1073" s="404">
        <v>2772</v>
      </c>
    </row>
    <row r="1074" spans="1:30" x14ac:dyDescent="0.35">
      <c r="A1074" s="396">
        <v>48</v>
      </c>
      <c r="B1074" s="396" t="s">
        <v>72</v>
      </c>
      <c r="C1074" s="396">
        <v>7</v>
      </c>
      <c r="D1074" s="396" t="s">
        <v>628</v>
      </c>
      <c r="E1074" s="396" t="s">
        <v>2404</v>
      </c>
      <c r="F1074" s="396" t="s">
        <v>2405</v>
      </c>
      <c r="G1074" s="396" t="s">
        <v>72</v>
      </c>
      <c r="H1074" s="396" t="s">
        <v>628</v>
      </c>
      <c r="I1074" s="399">
        <v>0</v>
      </c>
      <c r="J1074" s="399">
        <v>0</v>
      </c>
      <c r="K1074" s="400">
        <v>1</v>
      </c>
      <c r="L1074" s="400">
        <v>0</v>
      </c>
      <c r="M1074" s="400">
        <v>0</v>
      </c>
      <c r="N1074" s="400">
        <v>1</v>
      </c>
      <c r="O1074" s="400">
        <v>0</v>
      </c>
      <c r="P1074" s="400">
        <v>1</v>
      </c>
      <c r="Q1074" s="400">
        <v>1</v>
      </c>
      <c r="R1074" s="401">
        <v>1</v>
      </c>
      <c r="S1074" s="402">
        <v>2</v>
      </c>
      <c r="T1074" s="401">
        <v>2</v>
      </c>
      <c r="U1074" s="402">
        <v>2</v>
      </c>
      <c r="V1074" s="403">
        <v>2</v>
      </c>
      <c r="W1074" s="402">
        <v>1</v>
      </c>
      <c r="X1074" s="404">
        <v>958.17</v>
      </c>
      <c r="Y1074" s="404">
        <v>1781.94</v>
      </c>
      <c r="Z1074" s="404">
        <v>2740.11</v>
      </c>
      <c r="AA1074" s="404">
        <v>0</v>
      </c>
      <c r="AB1074" s="404">
        <v>0</v>
      </c>
      <c r="AC1074" s="404">
        <v>0</v>
      </c>
      <c r="AD1074" s="404">
        <v>2740</v>
      </c>
    </row>
    <row r="1075" spans="1:30" x14ac:dyDescent="0.35">
      <c r="A1075" s="396">
        <v>48</v>
      </c>
      <c r="B1075" s="396" t="s">
        <v>72</v>
      </c>
      <c r="C1075" s="396">
        <v>8</v>
      </c>
      <c r="D1075" s="396" t="s">
        <v>160</v>
      </c>
      <c r="E1075" s="396" t="s">
        <v>2406</v>
      </c>
      <c r="F1075" s="396" t="s">
        <v>2407</v>
      </c>
      <c r="G1075" s="396" t="s">
        <v>72</v>
      </c>
      <c r="H1075" s="396" t="s">
        <v>160</v>
      </c>
      <c r="I1075" s="399">
        <v>0</v>
      </c>
      <c r="J1075" s="399">
        <v>1</v>
      </c>
      <c r="K1075" s="400">
        <v>14</v>
      </c>
      <c r="L1075" s="400">
        <v>7</v>
      </c>
      <c r="M1075" s="400">
        <v>0</v>
      </c>
      <c r="N1075" s="400">
        <v>22</v>
      </c>
      <c r="O1075" s="400">
        <v>0</v>
      </c>
      <c r="P1075" s="400">
        <v>0</v>
      </c>
      <c r="Q1075" s="400">
        <v>0</v>
      </c>
      <c r="R1075" s="401">
        <v>0</v>
      </c>
      <c r="S1075" s="402">
        <v>5</v>
      </c>
      <c r="T1075" s="401">
        <v>0.22727272727272699</v>
      </c>
      <c r="U1075" s="402">
        <v>5</v>
      </c>
      <c r="V1075" s="403">
        <v>0.22727272727272699</v>
      </c>
      <c r="W1075" s="402">
        <v>2</v>
      </c>
      <c r="X1075" s="404">
        <v>0</v>
      </c>
      <c r="Y1075" s="404">
        <v>0</v>
      </c>
      <c r="Z1075" s="404">
        <v>0</v>
      </c>
      <c r="AA1075" s="404">
        <v>0</v>
      </c>
      <c r="AB1075" s="404">
        <v>0</v>
      </c>
      <c r="AC1075" s="404">
        <v>0</v>
      </c>
      <c r="AD1075" s="404">
        <v>0</v>
      </c>
    </row>
    <row r="1076" spans="1:30" x14ac:dyDescent="0.35">
      <c r="A1076" s="396">
        <v>48</v>
      </c>
      <c r="B1076" s="396" t="s">
        <v>72</v>
      </c>
      <c r="C1076" s="396">
        <v>9</v>
      </c>
      <c r="D1076" s="396" t="s">
        <v>562</v>
      </c>
      <c r="E1076" s="396" t="s">
        <v>2408</v>
      </c>
      <c r="F1076" s="396" t="s">
        <v>2409</v>
      </c>
      <c r="G1076" s="396" t="s">
        <v>72</v>
      </c>
      <c r="H1076" s="396" t="s">
        <v>562</v>
      </c>
      <c r="I1076" s="399">
        <v>0</v>
      </c>
      <c r="J1076" s="399">
        <v>0</v>
      </c>
      <c r="K1076" s="400">
        <v>1</v>
      </c>
      <c r="L1076" s="400">
        <v>0</v>
      </c>
      <c r="M1076" s="400">
        <v>0</v>
      </c>
      <c r="N1076" s="400">
        <v>1</v>
      </c>
      <c r="O1076" s="400">
        <v>0</v>
      </c>
      <c r="P1076" s="400">
        <v>0</v>
      </c>
      <c r="Q1076" s="400">
        <v>0</v>
      </c>
      <c r="R1076" s="401">
        <v>0</v>
      </c>
      <c r="S1076" s="402">
        <v>0</v>
      </c>
      <c r="T1076" s="401">
        <v>0</v>
      </c>
      <c r="U1076" s="402">
        <v>0</v>
      </c>
      <c r="V1076" s="403">
        <v>0</v>
      </c>
      <c r="W1076" s="402">
        <v>0</v>
      </c>
      <c r="X1076" s="404">
        <v>0</v>
      </c>
      <c r="Y1076" s="404">
        <v>0</v>
      </c>
      <c r="Z1076" s="404">
        <v>0</v>
      </c>
      <c r="AA1076" s="404">
        <v>0</v>
      </c>
      <c r="AB1076" s="404">
        <v>0</v>
      </c>
      <c r="AC1076" s="404">
        <v>0</v>
      </c>
      <c r="AD1076" s="404">
        <v>0</v>
      </c>
    </row>
    <row r="1077" spans="1:30" x14ac:dyDescent="0.35">
      <c r="A1077" s="396">
        <v>48</v>
      </c>
      <c r="B1077" s="396" t="s">
        <v>72</v>
      </c>
      <c r="C1077" s="396">
        <v>10</v>
      </c>
      <c r="D1077" s="396" t="s">
        <v>202</v>
      </c>
      <c r="E1077" s="396" t="s">
        <v>2410</v>
      </c>
      <c r="F1077" s="396" t="s">
        <v>2411</v>
      </c>
      <c r="G1077" s="396" t="s">
        <v>72</v>
      </c>
      <c r="H1077" s="396" t="s">
        <v>202</v>
      </c>
      <c r="I1077" s="399">
        <v>0</v>
      </c>
      <c r="J1077" s="399">
        <v>0</v>
      </c>
      <c r="K1077" s="400">
        <v>0</v>
      </c>
      <c r="L1077" s="400">
        <v>0</v>
      </c>
      <c r="M1077" s="400">
        <v>0</v>
      </c>
      <c r="N1077" s="400">
        <v>0</v>
      </c>
      <c r="O1077" s="400">
        <v>0</v>
      </c>
      <c r="P1077" s="400">
        <v>0</v>
      </c>
      <c r="Q1077" s="400">
        <v>0</v>
      </c>
      <c r="R1077" s="401">
        <v>0</v>
      </c>
      <c r="S1077" s="402">
        <v>0</v>
      </c>
      <c r="T1077" s="401">
        <v>0</v>
      </c>
      <c r="U1077" s="402">
        <v>0</v>
      </c>
      <c r="V1077" s="403">
        <v>0</v>
      </c>
      <c r="W1077" s="402">
        <v>0</v>
      </c>
      <c r="X1077" s="404">
        <v>0</v>
      </c>
      <c r="Y1077" s="404">
        <v>0</v>
      </c>
      <c r="Z1077" s="404">
        <v>0</v>
      </c>
      <c r="AA1077" s="404">
        <v>1435</v>
      </c>
      <c r="AB1077" s="404">
        <v>0</v>
      </c>
      <c r="AC1077" s="404">
        <v>0</v>
      </c>
      <c r="AD1077" s="404">
        <v>-1435</v>
      </c>
    </row>
    <row r="1078" spans="1:30" x14ac:dyDescent="0.35">
      <c r="A1078" s="396">
        <v>48</v>
      </c>
      <c r="B1078" s="396" t="s">
        <v>72</v>
      </c>
      <c r="C1078" s="396">
        <v>11</v>
      </c>
      <c r="D1078" s="396" t="s">
        <v>153</v>
      </c>
      <c r="E1078" s="396" t="s">
        <v>2412</v>
      </c>
      <c r="F1078" s="396" t="s">
        <v>2413</v>
      </c>
      <c r="G1078" s="396" t="s">
        <v>72</v>
      </c>
      <c r="H1078" s="396" t="s">
        <v>153</v>
      </c>
      <c r="I1078" s="399">
        <v>33</v>
      </c>
      <c r="J1078" s="399">
        <v>30</v>
      </c>
      <c r="K1078" s="400">
        <v>40</v>
      </c>
      <c r="L1078" s="400">
        <v>17</v>
      </c>
      <c r="M1078" s="400">
        <v>2</v>
      </c>
      <c r="N1078" s="400">
        <v>122</v>
      </c>
      <c r="O1078" s="400">
        <v>19</v>
      </c>
      <c r="P1078" s="400">
        <v>12</v>
      </c>
      <c r="Q1078" s="400">
        <v>31</v>
      </c>
      <c r="R1078" s="401">
        <v>0.25409836065573799</v>
      </c>
      <c r="S1078" s="402">
        <v>48</v>
      </c>
      <c r="T1078" s="401">
        <v>0.39344262295082</v>
      </c>
      <c r="U1078" s="402">
        <v>46</v>
      </c>
      <c r="V1078" s="403">
        <v>0.37704918032786899</v>
      </c>
      <c r="W1078" s="402">
        <v>31</v>
      </c>
      <c r="X1078" s="404">
        <v>4390.04</v>
      </c>
      <c r="Y1078" s="404">
        <v>64948.480000000003</v>
      </c>
      <c r="Z1078" s="404">
        <v>69338.52</v>
      </c>
      <c r="AA1078" s="404">
        <v>10875</v>
      </c>
      <c r="AB1078" s="404">
        <v>89</v>
      </c>
      <c r="AC1078" s="404">
        <v>351</v>
      </c>
      <c r="AD1078" s="404">
        <v>58463</v>
      </c>
    </row>
    <row r="1079" spans="1:30" x14ac:dyDescent="0.35">
      <c r="A1079" s="396">
        <v>48</v>
      </c>
      <c r="B1079" s="396" t="s">
        <v>72</v>
      </c>
      <c r="C1079" s="396">
        <v>12</v>
      </c>
      <c r="D1079" s="396" t="s">
        <v>144</v>
      </c>
      <c r="E1079" s="396" t="s">
        <v>2414</v>
      </c>
      <c r="F1079" s="396" t="s">
        <v>2415</v>
      </c>
      <c r="G1079" s="396" t="s">
        <v>72</v>
      </c>
      <c r="H1079" s="396" t="s">
        <v>144</v>
      </c>
      <c r="I1079" s="399">
        <v>21</v>
      </c>
      <c r="J1079" s="399">
        <v>11</v>
      </c>
      <c r="K1079" s="400">
        <v>2</v>
      </c>
      <c r="L1079" s="400">
        <v>1</v>
      </c>
      <c r="M1079" s="400">
        <v>2</v>
      </c>
      <c r="N1079" s="400">
        <v>37</v>
      </c>
      <c r="O1079" s="400">
        <v>5</v>
      </c>
      <c r="P1079" s="400">
        <v>7</v>
      </c>
      <c r="Q1079" s="400">
        <v>12</v>
      </c>
      <c r="R1079" s="401">
        <v>0.32432432432432401</v>
      </c>
      <c r="S1079" s="402">
        <v>16</v>
      </c>
      <c r="T1079" s="401">
        <v>0.43243243243243201</v>
      </c>
      <c r="U1079" s="402">
        <v>14</v>
      </c>
      <c r="V1079" s="403">
        <v>0.37837837837837801</v>
      </c>
      <c r="W1079" s="402">
        <v>11</v>
      </c>
      <c r="X1079" s="404">
        <v>1643.52</v>
      </c>
      <c r="Y1079" s="404">
        <v>18361.88</v>
      </c>
      <c r="Z1079" s="404">
        <v>20005.400000000001</v>
      </c>
      <c r="AA1079" s="404">
        <v>0</v>
      </c>
      <c r="AB1079" s="404">
        <v>0</v>
      </c>
      <c r="AC1079" s="404">
        <v>0</v>
      </c>
      <c r="AD1079" s="404">
        <v>20005</v>
      </c>
    </row>
    <row r="1080" spans="1:30" x14ac:dyDescent="0.35">
      <c r="A1080" s="396">
        <v>48</v>
      </c>
      <c r="B1080" s="396" t="s">
        <v>72</v>
      </c>
      <c r="C1080" s="396">
        <v>13</v>
      </c>
      <c r="D1080" s="396" t="s">
        <v>513</v>
      </c>
      <c r="E1080" s="396" t="s">
        <v>2416</v>
      </c>
      <c r="F1080" s="396" t="s">
        <v>2417</v>
      </c>
      <c r="G1080" s="396" t="s">
        <v>72</v>
      </c>
      <c r="H1080" s="396" t="s">
        <v>513</v>
      </c>
      <c r="I1080" s="399">
        <v>1</v>
      </c>
      <c r="J1080" s="399">
        <v>1</v>
      </c>
      <c r="K1080" s="400">
        <v>1</v>
      </c>
      <c r="L1080" s="400">
        <v>28</v>
      </c>
      <c r="M1080" s="400">
        <v>0</v>
      </c>
      <c r="N1080" s="400">
        <v>31</v>
      </c>
      <c r="O1080" s="400">
        <v>1</v>
      </c>
      <c r="P1080" s="400">
        <v>0</v>
      </c>
      <c r="Q1080" s="400">
        <v>1</v>
      </c>
      <c r="R1080" s="401">
        <v>3.2258064516128997E-2</v>
      </c>
      <c r="S1080" s="402">
        <v>7</v>
      </c>
      <c r="T1080" s="401">
        <v>0.225806451612903</v>
      </c>
      <c r="U1080" s="402">
        <v>7</v>
      </c>
      <c r="V1080" s="403">
        <v>0.225806451612903</v>
      </c>
      <c r="W1080" s="402">
        <v>3</v>
      </c>
      <c r="X1080" s="404">
        <v>-1486.36</v>
      </c>
      <c r="Y1080" s="404">
        <v>300</v>
      </c>
      <c r="Z1080" s="404">
        <v>-1186.3599999999999</v>
      </c>
      <c r="AA1080" s="404">
        <v>0</v>
      </c>
      <c r="AB1080" s="404">
        <v>0</v>
      </c>
      <c r="AC1080" s="404">
        <v>0</v>
      </c>
      <c r="AD1080" s="404">
        <v>-1186</v>
      </c>
    </row>
    <row r="1081" spans="1:30" x14ac:dyDescent="0.35">
      <c r="A1081" s="396">
        <v>48</v>
      </c>
      <c r="B1081" s="396" t="s">
        <v>72</v>
      </c>
      <c r="C1081" s="396">
        <v>14</v>
      </c>
      <c r="D1081" s="396" t="s">
        <v>414</v>
      </c>
      <c r="E1081" s="396" t="s">
        <v>2418</v>
      </c>
      <c r="F1081" s="396" t="s">
        <v>2419</v>
      </c>
      <c r="G1081" s="396" t="s">
        <v>72</v>
      </c>
      <c r="H1081" s="396" t="s">
        <v>414</v>
      </c>
      <c r="I1081" s="399">
        <v>0</v>
      </c>
      <c r="J1081" s="399">
        <v>0</v>
      </c>
      <c r="K1081" s="400">
        <v>0</v>
      </c>
      <c r="L1081" s="400">
        <v>1</v>
      </c>
      <c r="M1081" s="400">
        <v>0</v>
      </c>
      <c r="N1081" s="400">
        <v>1</v>
      </c>
      <c r="O1081" s="400">
        <v>0</v>
      </c>
      <c r="P1081" s="400">
        <v>0</v>
      </c>
      <c r="Q1081" s="400">
        <v>0</v>
      </c>
      <c r="R1081" s="401">
        <v>0</v>
      </c>
      <c r="S1081" s="402">
        <v>0</v>
      </c>
      <c r="T1081" s="401">
        <v>0</v>
      </c>
      <c r="U1081" s="402">
        <v>0</v>
      </c>
      <c r="V1081" s="403">
        <v>0</v>
      </c>
      <c r="W1081" s="402">
        <v>0</v>
      </c>
      <c r="X1081" s="404">
        <v>0</v>
      </c>
      <c r="Y1081" s="404">
        <v>0</v>
      </c>
      <c r="Z1081" s="404">
        <v>0</v>
      </c>
      <c r="AA1081" s="404">
        <v>0</v>
      </c>
      <c r="AB1081" s="404">
        <v>0</v>
      </c>
      <c r="AC1081" s="404">
        <v>0</v>
      </c>
      <c r="AD1081" s="404">
        <v>0</v>
      </c>
    </row>
    <row r="1082" spans="1:30" x14ac:dyDescent="0.35">
      <c r="A1082" s="396">
        <v>48</v>
      </c>
      <c r="B1082" s="396" t="s">
        <v>72</v>
      </c>
      <c r="C1082" s="396">
        <v>15</v>
      </c>
      <c r="D1082" s="396" t="s">
        <v>427</v>
      </c>
      <c r="E1082" s="396" t="s">
        <v>2420</v>
      </c>
      <c r="F1082" s="396" t="s">
        <v>2421</v>
      </c>
      <c r="G1082" s="396" t="s">
        <v>72</v>
      </c>
      <c r="H1082" s="396" t="s">
        <v>427</v>
      </c>
      <c r="I1082" s="399">
        <v>0</v>
      </c>
      <c r="J1082" s="399">
        <v>0</v>
      </c>
      <c r="K1082" s="400">
        <v>22</v>
      </c>
      <c r="L1082" s="400">
        <v>7</v>
      </c>
      <c r="M1082" s="400">
        <v>0</v>
      </c>
      <c r="N1082" s="400">
        <v>29</v>
      </c>
      <c r="O1082" s="400">
        <v>0</v>
      </c>
      <c r="P1082" s="400">
        <v>1</v>
      </c>
      <c r="Q1082" s="400">
        <v>1</v>
      </c>
      <c r="R1082" s="401">
        <v>3.4482758620689703E-2</v>
      </c>
      <c r="S1082" s="402">
        <v>4</v>
      </c>
      <c r="T1082" s="401">
        <v>0.13793103448275901</v>
      </c>
      <c r="U1082" s="402">
        <v>4</v>
      </c>
      <c r="V1082" s="403">
        <v>0.13793103448275901</v>
      </c>
      <c r="W1082" s="402">
        <v>3</v>
      </c>
      <c r="X1082" s="404">
        <v>1515.27</v>
      </c>
      <c r="Y1082" s="404">
        <v>1376.99</v>
      </c>
      <c r="Z1082" s="404">
        <v>2892.26</v>
      </c>
      <c r="AA1082" s="404">
        <v>1099</v>
      </c>
      <c r="AB1082" s="404">
        <v>38</v>
      </c>
      <c r="AC1082" s="404">
        <v>1099</v>
      </c>
      <c r="AD1082" s="404">
        <v>1793</v>
      </c>
    </row>
    <row r="1083" spans="1:30" x14ac:dyDescent="0.35">
      <c r="A1083" s="396">
        <v>48</v>
      </c>
      <c r="B1083" s="396" t="s">
        <v>72</v>
      </c>
      <c r="C1083" s="396">
        <v>16</v>
      </c>
      <c r="D1083" s="396" t="s">
        <v>977</v>
      </c>
      <c r="E1083" s="396" t="s">
        <v>2422</v>
      </c>
      <c r="F1083" s="396" t="s">
        <v>2423</v>
      </c>
      <c r="G1083" s="396" t="s">
        <v>72</v>
      </c>
      <c r="H1083" s="396" t="s">
        <v>977</v>
      </c>
      <c r="I1083" s="399">
        <v>0</v>
      </c>
      <c r="J1083" s="399">
        <v>0</v>
      </c>
      <c r="K1083" s="400">
        <v>0</v>
      </c>
      <c r="L1083" s="400">
        <v>0</v>
      </c>
      <c r="M1083" s="400">
        <v>0</v>
      </c>
      <c r="N1083" s="400">
        <v>0</v>
      </c>
      <c r="O1083" s="400">
        <v>0</v>
      </c>
      <c r="P1083" s="400">
        <v>0</v>
      </c>
      <c r="Q1083" s="400">
        <v>0</v>
      </c>
      <c r="R1083" s="401">
        <v>0</v>
      </c>
      <c r="S1083" s="402">
        <v>0</v>
      </c>
      <c r="T1083" s="401">
        <v>0</v>
      </c>
      <c r="U1083" s="402">
        <v>0</v>
      </c>
      <c r="V1083" s="403">
        <v>0</v>
      </c>
      <c r="W1083" s="402">
        <v>0</v>
      </c>
      <c r="X1083" s="404">
        <v>0</v>
      </c>
      <c r="Y1083" s="404">
        <v>0</v>
      </c>
      <c r="Z1083" s="404">
        <v>0</v>
      </c>
      <c r="AA1083" s="404">
        <v>465</v>
      </c>
      <c r="AB1083" s="404">
        <v>0</v>
      </c>
      <c r="AC1083" s="404">
        <v>0</v>
      </c>
      <c r="AD1083" s="404">
        <v>-465</v>
      </c>
    </row>
    <row r="1084" spans="1:30" x14ac:dyDescent="0.35">
      <c r="A1084" s="396">
        <v>48</v>
      </c>
      <c r="B1084" s="396" t="s">
        <v>72</v>
      </c>
      <c r="C1084" s="396">
        <v>17</v>
      </c>
      <c r="D1084" s="396" t="s">
        <v>580</v>
      </c>
      <c r="E1084" s="396" t="s">
        <v>2424</v>
      </c>
      <c r="F1084" s="396" t="s">
        <v>2425</v>
      </c>
      <c r="G1084" s="396" t="s">
        <v>72</v>
      </c>
      <c r="H1084" s="396" t="s">
        <v>580</v>
      </c>
      <c r="I1084" s="399">
        <v>51</v>
      </c>
      <c r="J1084" s="399">
        <v>4</v>
      </c>
      <c r="K1084" s="400">
        <v>0</v>
      </c>
      <c r="L1084" s="400">
        <v>1</v>
      </c>
      <c r="M1084" s="400">
        <v>0</v>
      </c>
      <c r="N1084" s="400">
        <v>56</v>
      </c>
      <c r="O1084" s="400">
        <v>9</v>
      </c>
      <c r="P1084" s="400">
        <v>7</v>
      </c>
      <c r="Q1084" s="400">
        <v>16</v>
      </c>
      <c r="R1084" s="401">
        <v>0.28571428571428598</v>
      </c>
      <c r="S1084" s="402">
        <v>7</v>
      </c>
      <c r="T1084" s="401">
        <v>0.125</v>
      </c>
      <c r="U1084" s="402">
        <v>7</v>
      </c>
      <c r="V1084" s="403">
        <v>0.125</v>
      </c>
      <c r="W1084" s="402">
        <v>7</v>
      </c>
      <c r="X1084" s="404">
        <v>-8154.93</v>
      </c>
      <c r="Y1084" s="404">
        <v>35996.559999999998</v>
      </c>
      <c r="Z1084" s="404">
        <v>27841.63</v>
      </c>
      <c r="AA1084" s="404">
        <v>0</v>
      </c>
      <c r="AB1084" s="404">
        <v>0</v>
      </c>
      <c r="AC1084" s="404">
        <v>0</v>
      </c>
      <c r="AD1084" s="404">
        <v>27842</v>
      </c>
    </row>
    <row r="1085" spans="1:30" x14ac:dyDescent="0.35">
      <c r="A1085" s="396">
        <v>48</v>
      </c>
      <c r="B1085" s="396" t="s">
        <v>72</v>
      </c>
      <c r="C1085" s="396">
        <v>18</v>
      </c>
      <c r="D1085" s="396" t="s">
        <v>518</v>
      </c>
      <c r="E1085" s="396" t="s">
        <v>2426</v>
      </c>
      <c r="F1085" s="396" t="s">
        <v>2427</v>
      </c>
      <c r="G1085" s="396" t="s">
        <v>72</v>
      </c>
      <c r="H1085" s="396" t="s">
        <v>518</v>
      </c>
      <c r="I1085" s="399">
        <v>0</v>
      </c>
      <c r="J1085" s="399">
        <v>1</v>
      </c>
      <c r="K1085" s="400">
        <v>7</v>
      </c>
      <c r="L1085" s="400">
        <v>3</v>
      </c>
      <c r="M1085" s="400">
        <v>0</v>
      </c>
      <c r="N1085" s="400">
        <v>11</v>
      </c>
      <c r="O1085" s="400">
        <v>0</v>
      </c>
      <c r="P1085" s="400">
        <v>0</v>
      </c>
      <c r="Q1085" s="400">
        <v>0</v>
      </c>
      <c r="R1085" s="401">
        <v>0</v>
      </c>
      <c r="S1085" s="402">
        <v>1</v>
      </c>
      <c r="T1085" s="401">
        <v>9.0909090909090898E-2</v>
      </c>
      <c r="U1085" s="402">
        <v>1</v>
      </c>
      <c r="V1085" s="403">
        <v>9.0909090909090898E-2</v>
      </c>
      <c r="W1085" s="402">
        <v>0</v>
      </c>
      <c r="X1085" s="404">
        <v>0</v>
      </c>
      <c r="Y1085" s="404">
        <v>0</v>
      </c>
      <c r="Z1085" s="404">
        <v>0</v>
      </c>
      <c r="AA1085" s="404">
        <v>0</v>
      </c>
      <c r="AB1085" s="404">
        <v>0</v>
      </c>
      <c r="AC1085" s="404">
        <v>0</v>
      </c>
      <c r="AD1085" s="404">
        <v>0</v>
      </c>
    </row>
    <row r="1086" spans="1:30" x14ac:dyDescent="0.35">
      <c r="A1086" s="396">
        <v>48</v>
      </c>
      <c r="B1086" s="396" t="s">
        <v>72</v>
      </c>
      <c r="C1086" s="396">
        <v>19</v>
      </c>
      <c r="D1086" s="396" t="s">
        <v>261</v>
      </c>
      <c r="E1086" s="396" t="s">
        <v>2428</v>
      </c>
      <c r="F1086" s="396" t="s">
        <v>2429</v>
      </c>
      <c r="G1086" s="396" t="s">
        <v>72</v>
      </c>
      <c r="H1086" s="396" t="s">
        <v>261</v>
      </c>
      <c r="I1086" s="399">
        <v>0</v>
      </c>
      <c r="J1086" s="399">
        <v>20</v>
      </c>
      <c r="K1086" s="400">
        <v>0</v>
      </c>
      <c r="L1086" s="400">
        <v>11</v>
      </c>
      <c r="M1086" s="400">
        <v>0</v>
      </c>
      <c r="N1086" s="400">
        <v>31</v>
      </c>
      <c r="O1086" s="400">
        <v>2</v>
      </c>
      <c r="P1086" s="400">
        <v>2</v>
      </c>
      <c r="Q1086" s="400">
        <v>4</v>
      </c>
      <c r="R1086" s="401">
        <v>0.12903225806451599</v>
      </c>
      <c r="S1086" s="402">
        <v>3</v>
      </c>
      <c r="T1086" s="401">
        <v>9.6774193548387094E-2</v>
      </c>
      <c r="U1086" s="402">
        <v>2</v>
      </c>
      <c r="V1086" s="403">
        <v>6.4516129032258104E-2</v>
      </c>
      <c r="W1086" s="402">
        <v>1</v>
      </c>
      <c r="X1086" s="404">
        <v>-4496.25</v>
      </c>
      <c r="Y1086" s="404">
        <v>2351.8200000000002</v>
      </c>
      <c r="Z1086" s="404">
        <v>-2144.4299999999998</v>
      </c>
      <c r="AA1086" s="404">
        <v>9350</v>
      </c>
      <c r="AB1086" s="404">
        <v>302</v>
      </c>
      <c r="AC1086" s="404">
        <v>2337</v>
      </c>
      <c r="AD1086" s="404">
        <v>-11494</v>
      </c>
    </row>
    <row r="1087" spans="1:30" x14ac:dyDescent="0.35">
      <c r="A1087" s="396">
        <v>48</v>
      </c>
      <c r="B1087" s="396" t="s">
        <v>72</v>
      </c>
      <c r="C1087" s="396">
        <v>20</v>
      </c>
      <c r="D1087" s="396" t="s">
        <v>147</v>
      </c>
      <c r="E1087" s="396" t="s">
        <v>2430</v>
      </c>
      <c r="F1087" s="396" t="s">
        <v>2431</v>
      </c>
      <c r="G1087" s="396" t="s">
        <v>72</v>
      </c>
      <c r="H1087" s="396" t="s">
        <v>147</v>
      </c>
      <c r="I1087" s="399">
        <v>0</v>
      </c>
      <c r="J1087" s="399">
        <v>0</v>
      </c>
      <c r="K1087" s="400">
        <v>0</v>
      </c>
      <c r="L1087" s="400">
        <v>256</v>
      </c>
      <c r="M1087" s="400">
        <v>0</v>
      </c>
      <c r="N1087" s="400">
        <v>256</v>
      </c>
      <c r="O1087" s="400">
        <v>3</v>
      </c>
      <c r="P1087" s="400">
        <v>0</v>
      </c>
      <c r="Q1087" s="400">
        <v>3</v>
      </c>
      <c r="R1087" s="401">
        <v>1.171875E-2</v>
      </c>
      <c r="S1087" s="402">
        <v>23</v>
      </c>
      <c r="T1087" s="401">
        <v>8.984375E-2</v>
      </c>
      <c r="U1087" s="402">
        <v>23</v>
      </c>
      <c r="V1087" s="403">
        <v>8.984375E-2</v>
      </c>
      <c r="W1087" s="402">
        <v>13</v>
      </c>
      <c r="X1087" s="404">
        <v>1469.12</v>
      </c>
      <c r="Y1087" s="404">
        <v>4443.9399999999996</v>
      </c>
      <c r="Z1087" s="404">
        <v>5913.06</v>
      </c>
      <c r="AA1087" s="404">
        <v>0</v>
      </c>
      <c r="AB1087" s="404">
        <v>0</v>
      </c>
      <c r="AC1087" s="404">
        <v>0</v>
      </c>
      <c r="AD1087" s="404">
        <v>5913</v>
      </c>
    </row>
    <row r="1088" spans="1:30" x14ac:dyDescent="0.35">
      <c r="A1088" s="396">
        <v>48</v>
      </c>
      <c r="B1088" s="396" t="s">
        <v>72</v>
      </c>
      <c r="C1088" s="396">
        <v>21</v>
      </c>
      <c r="D1088" s="396" t="s">
        <v>760</v>
      </c>
      <c r="E1088" s="396" t="s">
        <v>2432</v>
      </c>
      <c r="F1088" s="396" t="s">
        <v>2433</v>
      </c>
      <c r="G1088" s="396" t="s">
        <v>72</v>
      </c>
      <c r="H1088" s="396" t="s">
        <v>760</v>
      </c>
      <c r="I1088" s="399">
        <v>0</v>
      </c>
      <c r="J1088" s="399">
        <v>0</v>
      </c>
      <c r="K1088" s="400">
        <v>0</v>
      </c>
      <c r="L1088" s="400">
        <v>0</v>
      </c>
      <c r="M1088" s="400">
        <v>0</v>
      </c>
      <c r="N1088" s="400">
        <v>0</v>
      </c>
      <c r="O1088" s="400">
        <v>0</v>
      </c>
      <c r="P1088" s="400">
        <v>0</v>
      </c>
      <c r="Q1088" s="400">
        <v>0</v>
      </c>
      <c r="R1088" s="401">
        <v>0</v>
      </c>
      <c r="S1088" s="402">
        <v>0</v>
      </c>
      <c r="T1088" s="401">
        <v>0</v>
      </c>
      <c r="U1088" s="402">
        <v>0</v>
      </c>
      <c r="V1088" s="403">
        <v>0</v>
      </c>
      <c r="W1088" s="402">
        <v>0</v>
      </c>
      <c r="X1088" s="404">
        <v>0</v>
      </c>
      <c r="Y1088" s="404">
        <v>0</v>
      </c>
      <c r="Z1088" s="404">
        <v>0</v>
      </c>
      <c r="AA1088" s="404">
        <v>4900</v>
      </c>
      <c r="AB1088" s="404">
        <v>0</v>
      </c>
      <c r="AC1088" s="404">
        <v>0</v>
      </c>
      <c r="AD1088" s="404">
        <v>-4900</v>
      </c>
    </row>
    <row r="1089" spans="1:30" x14ac:dyDescent="0.35">
      <c r="A1089" s="396">
        <v>48</v>
      </c>
      <c r="B1089" s="396" t="s">
        <v>72</v>
      </c>
      <c r="C1089" s="396">
        <v>22</v>
      </c>
      <c r="D1089" s="396" t="s">
        <v>244</v>
      </c>
      <c r="E1089" s="396" t="s">
        <v>2434</v>
      </c>
      <c r="F1089" s="396" t="s">
        <v>2435</v>
      </c>
      <c r="G1089" s="396" t="s">
        <v>72</v>
      </c>
      <c r="H1089" s="396" t="s">
        <v>244</v>
      </c>
      <c r="I1089" s="399">
        <v>1</v>
      </c>
      <c r="J1089" s="399">
        <v>0</v>
      </c>
      <c r="K1089" s="400">
        <v>2</v>
      </c>
      <c r="L1089" s="400">
        <v>164</v>
      </c>
      <c r="M1089" s="400">
        <v>0</v>
      </c>
      <c r="N1089" s="400">
        <v>167</v>
      </c>
      <c r="O1089" s="400">
        <v>1</v>
      </c>
      <c r="P1089" s="400">
        <v>1</v>
      </c>
      <c r="Q1089" s="400">
        <v>2</v>
      </c>
      <c r="R1089" s="401">
        <v>1.19760479041916E-2</v>
      </c>
      <c r="S1089" s="402">
        <v>5</v>
      </c>
      <c r="T1089" s="401">
        <v>2.9940119760479E-2</v>
      </c>
      <c r="U1089" s="402">
        <v>6</v>
      </c>
      <c r="V1089" s="403">
        <v>3.59281437125748E-2</v>
      </c>
      <c r="W1089" s="402">
        <v>1</v>
      </c>
      <c r="X1089" s="404">
        <v>-1384.69</v>
      </c>
      <c r="Y1089" s="404">
        <v>1222.6600000000001</v>
      </c>
      <c r="Z1089" s="404">
        <v>-162.03</v>
      </c>
      <c r="AA1089" s="404">
        <v>5039</v>
      </c>
      <c r="AB1089" s="404">
        <v>30</v>
      </c>
      <c r="AC1089" s="404">
        <v>2520</v>
      </c>
      <c r="AD1089" s="404">
        <v>-5201</v>
      </c>
    </row>
    <row r="1090" spans="1:30" x14ac:dyDescent="0.35">
      <c r="A1090" s="396">
        <v>48</v>
      </c>
      <c r="B1090" s="396" t="s">
        <v>72</v>
      </c>
      <c r="C1090" s="396">
        <v>23</v>
      </c>
      <c r="D1090" s="396" t="s">
        <v>168</v>
      </c>
      <c r="E1090" s="396" t="s">
        <v>2436</v>
      </c>
      <c r="F1090" s="396" t="s">
        <v>2437</v>
      </c>
      <c r="G1090" s="396" t="s">
        <v>72</v>
      </c>
      <c r="H1090" s="396" t="s">
        <v>168</v>
      </c>
      <c r="I1090" s="399">
        <v>1</v>
      </c>
      <c r="J1090" s="399">
        <v>3</v>
      </c>
      <c r="K1090" s="400">
        <v>2</v>
      </c>
      <c r="L1090" s="400">
        <v>4</v>
      </c>
      <c r="M1090" s="400">
        <v>16</v>
      </c>
      <c r="N1090" s="400">
        <v>26</v>
      </c>
      <c r="O1090" s="400">
        <v>5</v>
      </c>
      <c r="P1090" s="400">
        <v>0</v>
      </c>
      <c r="Q1090" s="400">
        <v>5</v>
      </c>
      <c r="R1090" s="401">
        <v>0.19230769230769201</v>
      </c>
      <c r="S1090" s="402">
        <v>6</v>
      </c>
      <c r="T1090" s="401">
        <v>0.230769230769231</v>
      </c>
      <c r="U1090" s="402">
        <v>5</v>
      </c>
      <c r="V1090" s="403">
        <v>0.19230769230769201</v>
      </c>
      <c r="W1090" s="402">
        <v>4</v>
      </c>
      <c r="X1090" s="404">
        <v>-3342.94</v>
      </c>
      <c r="Y1090" s="404">
        <v>8760.57</v>
      </c>
      <c r="Z1090" s="404">
        <v>5417.63</v>
      </c>
      <c r="AA1090" s="404">
        <v>5039</v>
      </c>
      <c r="AB1090" s="404">
        <v>194</v>
      </c>
      <c r="AC1090" s="404">
        <v>1008</v>
      </c>
      <c r="AD1090" s="404">
        <v>379</v>
      </c>
    </row>
    <row r="1091" spans="1:30" x14ac:dyDescent="0.35">
      <c r="A1091" s="396">
        <v>48</v>
      </c>
      <c r="B1091" s="396" t="s">
        <v>72</v>
      </c>
      <c r="C1091" s="396">
        <v>24</v>
      </c>
      <c r="D1091" s="396" t="s">
        <v>1166</v>
      </c>
      <c r="E1091" s="396" t="s">
        <v>2438</v>
      </c>
      <c r="F1091" s="396" t="s">
        <v>2439</v>
      </c>
      <c r="G1091" s="396" t="s">
        <v>72</v>
      </c>
      <c r="H1091" s="396" t="s">
        <v>1166</v>
      </c>
      <c r="I1091" s="399">
        <v>0</v>
      </c>
      <c r="J1091" s="399">
        <v>0</v>
      </c>
      <c r="K1091" s="400">
        <v>0</v>
      </c>
      <c r="L1091" s="400">
        <v>0</v>
      </c>
      <c r="M1091" s="400">
        <v>0</v>
      </c>
      <c r="N1091" s="400">
        <v>0</v>
      </c>
      <c r="O1091" s="400">
        <v>0</v>
      </c>
      <c r="P1091" s="400">
        <v>0</v>
      </c>
      <c r="Q1091" s="400">
        <v>0</v>
      </c>
      <c r="R1091" s="401">
        <v>0</v>
      </c>
      <c r="S1091" s="402">
        <v>0</v>
      </c>
      <c r="T1091" s="401">
        <v>0</v>
      </c>
      <c r="U1091" s="402">
        <v>0</v>
      </c>
      <c r="V1091" s="403">
        <v>0</v>
      </c>
      <c r="W1091" s="402">
        <v>0</v>
      </c>
      <c r="X1091" s="404">
        <v>0</v>
      </c>
      <c r="Y1091" s="404">
        <v>0</v>
      </c>
      <c r="Z1091" s="404">
        <v>0</v>
      </c>
      <c r="AA1091" s="404">
        <v>1496</v>
      </c>
      <c r="AB1091" s="404">
        <v>0</v>
      </c>
      <c r="AC1091" s="404">
        <v>0</v>
      </c>
      <c r="AD1091" s="404">
        <v>-1496</v>
      </c>
    </row>
    <row r="1092" spans="1:30" x14ac:dyDescent="0.35">
      <c r="A1092" s="396">
        <v>48</v>
      </c>
      <c r="B1092" s="396" t="s">
        <v>72</v>
      </c>
      <c r="C1092" s="396">
        <v>25</v>
      </c>
      <c r="D1092" s="396" t="s">
        <v>600</v>
      </c>
      <c r="E1092" s="396" t="s">
        <v>2440</v>
      </c>
      <c r="F1092" s="396" t="s">
        <v>2441</v>
      </c>
      <c r="G1092" s="396" t="s">
        <v>72</v>
      </c>
      <c r="H1092" s="396" t="s">
        <v>600</v>
      </c>
      <c r="I1092" s="399">
        <v>0</v>
      </c>
      <c r="J1092" s="399">
        <v>0</v>
      </c>
      <c r="K1092" s="400">
        <v>1</v>
      </c>
      <c r="L1092" s="400">
        <v>0</v>
      </c>
      <c r="M1092" s="400">
        <v>32</v>
      </c>
      <c r="N1092" s="400">
        <v>33</v>
      </c>
      <c r="O1092" s="400">
        <v>6</v>
      </c>
      <c r="P1092" s="400">
        <v>3</v>
      </c>
      <c r="Q1092" s="400">
        <v>9</v>
      </c>
      <c r="R1092" s="401">
        <v>0.27272727272727298</v>
      </c>
      <c r="S1092" s="402">
        <v>11</v>
      </c>
      <c r="T1092" s="401">
        <v>0.33333333333333298</v>
      </c>
      <c r="U1092" s="402">
        <v>11</v>
      </c>
      <c r="V1092" s="403">
        <v>0.33333333333333298</v>
      </c>
      <c r="W1092" s="402">
        <v>9</v>
      </c>
      <c r="X1092" s="404">
        <v>701.09</v>
      </c>
      <c r="Y1092" s="404">
        <v>18218.79</v>
      </c>
      <c r="Z1092" s="404">
        <v>18919.88</v>
      </c>
      <c r="AA1092" s="404">
        <v>1000</v>
      </c>
      <c r="AB1092" s="404">
        <v>30</v>
      </c>
      <c r="AC1092" s="404">
        <v>111</v>
      </c>
      <c r="AD1092" s="404">
        <v>17920</v>
      </c>
    </row>
    <row r="1093" spans="1:30" x14ac:dyDescent="0.35">
      <c r="A1093" s="396">
        <v>48</v>
      </c>
      <c r="B1093" s="396" t="s">
        <v>72</v>
      </c>
      <c r="C1093" s="396">
        <v>26</v>
      </c>
      <c r="D1093" s="396" t="s">
        <v>138</v>
      </c>
      <c r="E1093" s="396" t="s">
        <v>2442</v>
      </c>
      <c r="F1093" s="396" t="s">
        <v>2443</v>
      </c>
      <c r="G1093" s="396" t="s">
        <v>72</v>
      </c>
      <c r="H1093" s="396" t="s">
        <v>138</v>
      </c>
      <c r="I1093" s="399">
        <v>10</v>
      </c>
      <c r="J1093" s="399">
        <v>1</v>
      </c>
      <c r="K1093" s="400">
        <v>0</v>
      </c>
      <c r="L1093" s="400">
        <v>3</v>
      </c>
      <c r="M1093" s="400">
        <v>0</v>
      </c>
      <c r="N1093" s="400">
        <v>14</v>
      </c>
      <c r="O1093" s="400">
        <v>3</v>
      </c>
      <c r="P1093" s="400">
        <v>3</v>
      </c>
      <c r="Q1093" s="400">
        <v>6</v>
      </c>
      <c r="R1093" s="401">
        <v>0.42857142857142899</v>
      </c>
      <c r="S1093" s="402">
        <v>2</v>
      </c>
      <c r="T1093" s="401">
        <v>0.14285714285714299</v>
      </c>
      <c r="U1093" s="402">
        <v>2</v>
      </c>
      <c r="V1093" s="403">
        <v>0.14285714285714299</v>
      </c>
      <c r="W1093" s="402">
        <v>2</v>
      </c>
      <c r="X1093" s="404">
        <v>-3069.46</v>
      </c>
      <c r="Y1093" s="404">
        <v>7183.92</v>
      </c>
      <c r="Z1093" s="404">
        <v>4114.46</v>
      </c>
      <c r="AA1093" s="404">
        <v>0</v>
      </c>
      <c r="AB1093" s="404">
        <v>0</v>
      </c>
      <c r="AC1093" s="404">
        <v>0</v>
      </c>
      <c r="AD1093" s="404">
        <v>4114</v>
      </c>
    </row>
    <row r="1094" spans="1:30" x14ac:dyDescent="0.35">
      <c r="A1094" s="396">
        <v>48</v>
      </c>
      <c r="B1094" s="396" t="s">
        <v>72</v>
      </c>
      <c r="C1094" s="396">
        <v>27</v>
      </c>
      <c r="D1094" s="396" t="s">
        <v>1173</v>
      </c>
      <c r="E1094" s="396" t="s">
        <v>2444</v>
      </c>
      <c r="F1094" s="396" t="s">
        <v>2445</v>
      </c>
      <c r="G1094" s="396" t="s">
        <v>72</v>
      </c>
      <c r="H1094" s="396" t="s">
        <v>1173</v>
      </c>
      <c r="I1094" s="399">
        <v>0</v>
      </c>
      <c r="J1094" s="399">
        <v>6</v>
      </c>
      <c r="K1094" s="400">
        <v>0</v>
      </c>
      <c r="L1094" s="400">
        <v>4</v>
      </c>
      <c r="M1094" s="400">
        <v>0</v>
      </c>
      <c r="N1094" s="400">
        <v>10</v>
      </c>
      <c r="O1094" s="400">
        <v>0</v>
      </c>
      <c r="P1094" s="400">
        <v>0</v>
      </c>
      <c r="Q1094" s="400">
        <v>0</v>
      </c>
      <c r="R1094" s="401">
        <v>0</v>
      </c>
      <c r="S1094" s="402">
        <v>0</v>
      </c>
      <c r="T1094" s="401">
        <v>0</v>
      </c>
      <c r="U1094" s="402">
        <v>0</v>
      </c>
      <c r="V1094" s="403">
        <v>0</v>
      </c>
      <c r="W1094" s="402">
        <v>0</v>
      </c>
      <c r="X1094" s="404">
        <v>0</v>
      </c>
      <c r="Y1094" s="404">
        <v>0</v>
      </c>
      <c r="Z1094" s="404">
        <v>0</v>
      </c>
      <c r="AA1094" s="404">
        <v>2990</v>
      </c>
      <c r="AB1094" s="404">
        <v>598</v>
      </c>
      <c r="AC1094" s="404">
        <v>0</v>
      </c>
      <c r="AD1094" s="404">
        <v>-2990</v>
      </c>
    </row>
    <row r="1095" spans="1:30" x14ac:dyDescent="0.35">
      <c r="A1095" s="396">
        <v>48</v>
      </c>
      <c r="B1095" s="396" t="s">
        <v>72</v>
      </c>
      <c r="C1095" s="396">
        <v>28</v>
      </c>
      <c r="D1095" s="396" t="s">
        <v>1176</v>
      </c>
      <c r="E1095" s="396" t="s">
        <v>2446</v>
      </c>
      <c r="F1095" s="396" t="s">
        <v>2447</v>
      </c>
      <c r="G1095" s="396" t="s">
        <v>72</v>
      </c>
      <c r="H1095" s="396" t="s">
        <v>1176</v>
      </c>
      <c r="I1095" s="399">
        <v>0</v>
      </c>
      <c r="J1095" s="399">
        <v>0</v>
      </c>
      <c r="K1095" s="400">
        <v>0</v>
      </c>
      <c r="L1095" s="400">
        <v>0</v>
      </c>
      <c r="M1095" s="400">
        <v>0</v>
      </c>
      <c r="N1095" s="400">
        <v>0</v>
      </c>
      <c r="O1095" s="400">
        <v>0</v>
      </c>
      <c r="P1095" s="400">
        <v>0</v>
      </c>
      <c r="Q1095" s="400">
        <v>0</v>
      </c>
      <c r="R1095" s="401">
        <v>0</v>
      </c>
      <c r="S1095" s="402">
        <v>0</v>
      </c>
      <c r="T1095" s="401">
        <v>0</v>
      </c>
      <c r="U1095" s="402">
        <v>0</v>
      </c>
      <c r="V1095" s="403">
        <v>0</v>
      </c>
      <c r="W1095" s="402">
        <v>0</v>
      </c>
      <c r="X1095" s="404">
        <v>0</v>
      </c>
      <c r="Y1095" s="404">
        <v>0</v>
      </c>
      <c r="Z1095" s="404">
        <v>0</v>
      </c>
      <c r="AA1095" s="404">
        <v>16205</v>
      </c>
      <c r="AB1095" s="404">
        <v>0</v>
      </c>
      <c r="AC1095" s="404">
        <v>0</v>
      </c>
      <c r="AD1095" s="404">
        <v>-16205</v>
      </c>
    </row>
    <row r="1096" spans="1:30" x14ac:dyDescent="0.35">
      <c r="A1096" s="396">
        <v>48</v>
      </c>
      <c r="B1096" s="396" t="s">
        <v>72</v>
      </c>
      <c r="C1096" s="396">
        <v>29</v>
      </c>
      <c r="D1096" s="396" t="s">
        <v>532</v>
      </c>
      <c r="E1096" s="396" t="s">
        <v>2448</v>
      </c>
      <c r="F1096" s="396" t="s">
        <v>2449</v>
      </c>
      <c r="G1096" s="396" t="s">
        <v>72</v>
      </c>
      <c r="H1096" s="396" t="s">
        <v>532</v>
      </c>
      <c r="I1096" s="399">
        <v>3</v>
      </c>
      <c r="J1096" s="399">
        <v>1</v>
      </c>
      <c r="K1096" s="400">
        <v>0</v>
      </c>
      <c r="L1096" s="400">
        <v>1</v>
      </c>
      <c r="M1096" s="400">
        <v>0</v>
      </c>
      <c r="N1096" s="400">
        <v>5</v>
      </c>
      <c r="O1096" s="400">
        <v>0</v>
      </c>
      <c r="P1096" s="400">
        <v>0</v>
      </c>
      <c r="Q1096" s="400">
        <v>0</v>
      </c>
      <c r="R1096" s="401">
        <v>0</v>
      </c>
      <c r="S1096" s="402">
        <v>1</v>
      </c>
      <c r="T1096" s="401">
        <v>0.2</v>
      </c>
      <c r="U1096" s="402">
        <v>1</v>
      </c>
      <c r="V1096" s="403">
        <v>0.2</v>
      </c>
      <c r="W1096" s="402">
        <v>1</v>
      </c>
      <c r="X1096" s="404">
        <v>0</v>
      </c>
      <c r="Y1096" s="404">
        <v>0</v>
      </c>
      <c r="Z1096" s="404">
        <v>0</v>
      </c>
      <c r="AA1096" s="404">
        <v>0</v>
      </c>
      <c r="AB1096" s="404">
        <v>0</v>
      </c>
      <c r="AC1096" s="404">
        <v>0</v>
      </c>
      <c r="AD1096" s="404">
        <v>0</v>
      </c>
    </row>
    <row r="1097" spans="1:30" x14ac:dyDescent="0.35">
      <c r="A1097" s="396">
        <v>48</v>
      </c>
      <c r="B1097" s="396" t="s">
        <v>72</v>
      </c>
      <c r="C1097" s="396">
        <v>30</v>
      </c>
      <c r="D1097" s="396" t="s">
        <v>607</v>
      </c>
      <c r="E1097" s="396" t="s">
        <v>2450</v>
      </c>
      <c r="F1097" s="396" t="s">
        <v>2451</v>
      </c>
      <c r="G1097" s="396" t="s">
        <v>72</v>
      </c>
      <c r="H1097" s="396" t="s">
        <v>607</v>
      </c>
      <c r="I1097" s="399">
        <v>0</v>
      </c>
      <c r="J1097" s="399">
        <v>0</v>
      </c>
      <c r="K1097" s="400">
        <v>1</v>
      </c>
      <c r="L1097" s="400">
        <v>11</v>
      </c>
      <c r="M1097" s="400">
        <v>0</v>
      </c>
      <c r="N1097" s="400">
        <v>12</v>
      </c>
      <c r="O1097" s="400">
        <v>1</v>
      </c>
      <c r="P1097" s="400">
        <v>1</v>
      </c>
      <c r="Q1097" s="400">
        <v>2</v>
      </c>
      <c r="R1097" s="401">
        <v>0.16666666666666699</v>
      </c>
      <c r="S1097" s="402">
        <v>2</v>
      </c>
      <c r="T1097" s="401">
        <v>0.16666666666666699</v>
      </c>
      <c r="U1097" s="402">
        <v>2</v>
      </c>
      <c r="V1097" s="403">
        <v>0.16666666666666699</v>
      </c>
      <c r="W1097" s="402">
        <v>2</v>
      </c>
      <c r="X1097" s="404">
        <v>-2603.77</v>
      </c>
      <c r="Y1097" s="404">
        <v>8921.17</v>
      </c>
      <c r="Z1097" s="404">
        <v>6317.4</v>
      </c>
      <c r="AA1097" s="404">
        <v>0</v>
      </c>
      <c r="AB1097" s="404">
        <v>0</v>
      </c>
      <c r="AC1097" s="404">
        <v>0</v>
      </c>
      <c r="AD1097" s="404">
        <v>6317</v>
      </c>
    </row>
    <row r="1098" spans="1:30" x14ac:dyDescent="0.35">
      <c r="A1098" s="396">
        <v>49</v>
      </c>
      <c r="B1098" s="396" t="s">
        <v>82</v>
      </c>
      <c r="C1098" s="396">
        <v>1</v>
      </c>
      <c r="D1098" s="396" t="s">
        <v>10</v>
      </c>
      <c r="E1098" s="396" t="s">
        <v>2452</v>
      </c>
      <c r="F1098" s="396" t="s">
        <v>2453</v>
      </c>
      <c r="G1098" s="396" t="s">
        <v>82</v>
      </c>
      <c r="H1098" s="396" t="s">
        <v>10</v>
      </c>
      <c r="I1098" s="399">
        <v>0</v>
      </c>
      <c r="J1098" s="399">
        <v>6</v>
      </c>
      <c r="K1098" s="400">
        <v>54</v>
      </c>
      <c r="L1098" s="400">
        <v>0</v>
      </c>
      <c r="M1098" s="400">
        <v>0</v>
      </c>
      <c r="N1098" s="400">
        <v>60</v>
      </c>
      <c r="O1098" s="400">
        <v>1</v>
      </c>
      <c r="P1098" s="400">
        <v>9</v>
      </c>
      <c r="Q1098" s="400">
        <v>10</v>
      </c>
      <c r="R1098" s="401">
        <v>0.16666666666666699</v>
      </c>
      <c r="S1098" s="402">
        <v>14</v>
      </c>
      <c r="T1098" s="401">
        <v>0.233333333333333</v>
      </c>
      <c r="U1098" s="402">
        <v>14</v>
      </c>
      <c r="V1098" s="403">
        <v>0.233333333333333</v>
      </c>
      <c r="W1098" s="402">
        <v>9</v>
      </c>
      <c r="X1098" s="404">
        <v>7109.17</v>
      </c>
      <c r="Y1098" s="404">
        <v>8767.4699999999993</v>
      </c>
      <c r="Z1098" s="404">
        <v>15876.64</v>
      </c>
      <c r="AA1098" s="404">
        <v>5500</v>
      </c>
      <c r="AB1098" s="404">
        <v>92</v>
      </c>
      <c r="AC1098" s="404">
        <v>550</v>
      </c>
      <c r="AD1098" s="404">
        <v>10377</v>
      </c>
    </row>
    <row r="1099" spans="1:30" x14ac:dyDescent="0.35">
      <c r="A1099" s="396">
        <v>49</v>
      </c>
      <c r="B1099" s="396" t="s">
        <v>82</v>
      </c>
      <c r="C1099" s="396">
        <v>2</v>
      </c>
      <c r="D1099" s="396" t="s">
        <v>945</v>
      </c>
      <c r="E1099" s="396" t="s">
        <v>2454</v>
      </c>
      <c r="F1099" s="396" t="s">
        <v>2455</v>
      </c>
      <c r="G1099" s="396" t="s">
        <v>82</v>
      </c>
      <c r="H1099" s="396" t="s">
        <v>945</v>
      </c>
      <c r="I1099" s="399">
        <v>0</v>
      </c>
      <c r="J1099" s="399">
        <v>0</v>
      </c>
      <c r="K1099" s="400">
        <v>11</v>
      </c>
      <c r="L1099" s="400">
        <v>0</v>
      </c>
      <c r="M1099" s="400">
        <v>0</v>
      </c>
      <c r="N1099" s="400">
        <v>11</v>
      </c>
      <c r="O1099" s="400">
        <v>0</v>
      </c>
      <c r="P1099" s="400">
        <v>1</v>
      </c>
      <c r="Q1099" s="400">
        <v>1</v>
      </c>
      <c r="R1099" s="401">
        <v>9.0909090909090898E-2</v>
      </c>
      <c r="S1099" s="402">
        <v>2</v>
      </c>
      <c r="T1099" s="401">
        <v>0.18181818181818199</v>
      </c>
      <c r="U1099" s="402">
        <v>2</v>
      </c>
      <c r="V1099" s="403">
        <v>0.18181818181818199</v>
      </c>
      <c r="W1099" s="402">
        <v>1</v>
      </c>
      <c r="X1099" s="404">
        <v>907.12</v>
      </c>
      <c r="Y1099" s="404">
        <v>400</v>
      </c>
      <c r="Z1099" s="404">
        <v>1307.1199999999999</v>
      </c>
      <c r="AA1099" s="404">
        <v>0</v>
      </c>
      <c r="AB1099" s="404">
        <v>0</v>
      </c>
      <c r="AC1099" s="404">
        <v>0</v>
      </c>
      <c r="AD1099" s="404">
        <v>1307</v>
      </c>
    </row>
    <row r="1100" spans="1:30" x14ac:dyDescent="0.35">
      <c r="A1100" s="396">
        <v>49</v>
      </c>
      <c r="B1100" s="396" t="s">
        <v>82</v>
      </c>
      <c r="C1100" s="396">
        <v>3</v>
      </c>
      <c r="D1100" s="396" t="s">
        <v>554</v>
      </c>
      <c r="E1100" s="396" t="s">
        <v>2456</v>
      </c>
      <c r="F1100" s="396" t="s">
        <v>2457</v>
      </c>
      <c r="G1100" s="396" t="s">
        <v>82</v>
      </c>
      <c r="H1100" s="396" t="s">
        <v>554</v>
      </c>
      <c r="I1100" s="399">
        <v>0</v>
      </c>
      <c r="J1100" s="399">
        <v>0</v>
      </c>
      <c r="K1100" s="400">
        <v>0</v>
      </c>
      <c r="L1100" s="400">
        <v>0</v>
      </c>
      <c r="M1100" s="400">
        <v>0</v>
      </c>
      <c r="N1100" s="400">
        <v>0</v>
      </c>
      <c r="O1100" s="400">
        <v>0</v>
      </c>
      <c r="P1100" s="400">
        <v>0</v>
      </c>
      <c r="Q1100" s="400">
        <v>0</v>
      </c>
      <c r="R1100" s="401">
        <v>0</v>
      </c>
      <c r="S1100" s="402">
        <v>0</v>
      </c>
      <c r="T1100" s="401">
        <v>0</v>
      </c>
      <c r="U1100" s="402">
        <v>0</v>
      </c>
      <c r="V1100" s="403">
        <v>0</v>
      </c>
      <c r="W1100" s="402">
        <v>0</v>
      </c>
      <c r="X1100" s="404">
        <v>0</v>
      </c>
      <c r="Y1100" s="404">
        <v>0</v>
      </c>
      <c r="Z1100" s="404">
        <v>0</v>
      </c>
      <c r="AA1100" s="404">
        <v>699</v>
      </c>
      <c r="AB1100" s="404">
        <v>0</v>
      </c>
      <c r="AC1100" s="404">
        <v>0</v>
      </c>
      <c r="AD1100" s="404">
        <v>-699</v>
      </c>
    </row>
    <row r="1101" spans="1:30" x14ac:dyDescent="0.35">
      <c r="A1101" s="396">
        <v>49</v>
      </c>
      <c r="B1101" s="396" t="s">
        <v>82</v>
      </c>
      <c r="C1101" s="396">
        <v>4</v>
      </c>
      <c r="D1101" s="396" t="s">
        <v>13</v>
      </c>
      <c r="E1101" s="396" t="s">
        <v>2458</v>
      </c>
      <c r="F1101" s="396" t="s">
        <v>2459</v>
      </c>
      <c r="G1101" s="396" t="s">
        <v>82</v>
      </c>
      <c r="H1101" s="396" t="s">
        <v>13</v>
      </c>
      <c r="I1101" s="399">
        <v>2</v>
      </c>
      <c r="J1101" s="399">
        <v>18</v>
      </c>
      <c r="K1101" s="400">
        <v>107</v>
      </c>
      <c r="L1101" s="400">
        <v>1</v>
      </c>
      <c r="M1101" s="400">
        <v>0</v>
      </c>
      <c r="N1101" s="400">
        <v>128</v>
      </c>
      <c r="O1101" s="400">
        <v>7</v>
      </c>
      <c r="P1101" s="400">
        <v>11</v>
      </c>
      <c r="Q1101" s="400">
        <v>18</v>
      </c>
      <c r="R1101" s="401">
        <v>0.140625</v>
      </c>
      <c r="S1101" s="402">
        <v>26</v>
      </c>
      <c r="T1101" s="401">
        <v>0.203125</v>
      </c>
      <c r="U1101" s="402">
        <v>25</v>
      </c>
      <c r="V1101" s="403">
        <v>0.1953125</v>
      </c>
      <c r="W1101" s="402">
        <v>21</v>
      </c>
      <c r="X1101" s="404">
        <v>9373.7999999999993</v>
      </c>
      <c r="Y1101" s="404">
        <v>21462.44</v>
      </c>
      <c r="Z1101" s="404">
        <v>30836.240000000002</v>
      </c>
      <c r="AA1101" s="404">
        <v>4295</v>
      </c>
      <c r="AB1101" s="404">
        <v>34</v>
      </c>
      <c r="AC1101" s="404">
        <v>239</v>
      </c>
      <c r="AD1101" s="404">
        <v>26541</v>
      </c>
    </row>
    <row r="1102" spans="1:30" x14ac:dyDescent="0.35">
      <c r="A1102" s="396">
        <v>49</v>
      </c>
      <c r="B1102" s="396" t="s">
        <v>82</v>
      </c>
      <c r="C1102" s="396">
        <v>5</v>
      </c>
      <c r="D1102" s="396" t="s">
        <v>628</v>
      </c>
      <c r="E1102" s="396" t="s">
        <v>2460</v>
      </c>
      <c r="F1102" s="396" t="s">
        <v>2461</v>
      </c>
      <c r="G1102" s="396" t="s">
        <v>82</v>
      </c>
      <c r="H1102" s="396" t="s">
        <v>628</v>
      </c>
      <c r="I1102" s="399">
        <v>0</v>
      </c>
      <c r="J1102" s="399">
        <v>0</v>
      </c>
      <c r="K1102" s="400">
        <v>5</v>
      </c>
      <c r="L1102" s="400">
        <v>0</v>
      </c>
      <c r="M1102" s="400">
        <v>0</v>
      </c>
      <c r="N1102" s="400">
        <v>5</v>
      </c>
      <c r="O1102" s="400">
        <v>1</v>
      </c>
      <c r="P1102" s="400">
        <v>0</v>
      </c>
      <c r="Q1102" s="400">
        <v>1</v>
      </c>
      <c r="R1102" s="401">
        <v>0.2</v>
      </c>
      <c r="S1102" s="402">
        <v>4</v>
      </c>
      <c r="T1102" s="401">
        <v>0.8</v>
      </c>
      <c r="U1102" s="402">
        <v>3</v>
      </c>
      <c r="V1102" s="403">
        <v>0.6</v>
      </c>
      <c r="W1102" s="402">
        <v>3</v>
      </c>
      <c r="X1102" s="404">
        <v>191.26</v>
      </c>
      <c r="Y1102" s="404">
        <v>2530.2600000000002</v>
      </c>
      <c r="Z1102" s="404">
        <v>2721.52</v>
      </c>
      <c r="AA1102" s="404">
        <v>0</v>
      </c>
      <c r="AB1102" s="404">
        <v>0</v>
      </c>
      <c r="AC1102" s="404">
        <v>0</v>
      </c>
      <c r="AD1102" s="404">
        <v>2722</v>
      </c>
    </row>
    <row r="1103" spans="1:30" x14ac:dyDescent="0.35">
      <c r="A1103" s="396">
        <v>49</v>
      </c>
      <c r="B1103" s="396" t="s">
        <v>82</v>
      </c>
      <c r="C1103" s="396">
        <v>6</v>
      </c>
      <c r="D1103" s="396" t="s">
        <v>160</v>
      </c>
      <c r="E1103" s="396" t="s">
        <v>2462</v>
      </c>
      <c r="F1103" s="396" t="s">
        <v>2463</v>
      </c>
      <c r="G1103" s="396" t="s">
        <v>82</v>
      </c>
      <c r="H1103" s="396" t="s">
        <v>160</v>
      </c>
      <c r="I1103" s="399">
        <v>0</v>
      </c>
      <c r="J1103" s="399">
        <v>1</v>
      </c>
      <c r="K1103" s="400">
        <v>68</v>
      </c>
      <c r="L1103" s="400">
        <v>1</v>
      </c>
      <c r="M1103" s="400">
        <v>0</v>
      </c>
      <c r="N1103" s="400">
        <v>70</v>
      </c>
      <c r="O1103" s="400">
        <v>6</v>
      </c>
      <c r="P1103" s="400">
        <v>7</v>
      </c>
      <c r="Q1103" s="400">
        <v>13</v>
      </c>
      <c r="R1103" s="401">
        <v>0.185714285714286</v>
      </c>
      <c r="S1103" s="402">
        <v>25</v>
      </c>
      <c r="T1103" s="401">
        <v>0.35714285714285698</v>
      </c>
      <c r="U1103" s="402">
        <v>25</v>
      </c>
      <c r="V1103" s="403">
        <v>0.35714285714285698</v>
      </c>
      <c r="W1103" s="402">
        <v>17</v>
      </c>
      <c r="X1103" s="404">
        <v>-1575.92</v>
      </c>
      <c r="Y1103" s="404">
        <v>10362.99</v>
      </c>
      <c r="Z1103" s="404">
        <v>8787.07</v>
      </c>
      <c r="AA1103" s="404">
        <v>0</v>
      </c>
      <c r="AB1103" s="404">
        <v>0</v>
      </c>
      <c r="AC1103" s="404">
        <v>0</v>
      </c>
      <c r="AD1103" s="404">
        <v>8787</v>
      </c>
    </row>
    <row r="1104" spans="1:30" x14ac:dyDescent="0.35">
      <c r="A1104" s="396">
        <v>49</v>
      </c>
      <c r="B1104" s="396" t="s">
        <v>82</v>
      </c>
      <c r="C1104" s="396">
        <v>7</v>
      </c>
      <c r="D1104" s="396" t="s">
        <v>562</v>
      </c>
      <c r="E1104" s="396" t="s">
        <v>2464</v>
      </c>
      <c r="F1104" s="396" t="s">
        <v>2465</v>
      </c>
      <c r="G1104" s="396" t="s">
        <v>82</v>
      </c>
      <c r="H1104" s="396" t="s">
        <v>562</v>
      </c>
      <c r="I1104" s="399">
        <v>0</v>
      </c>
      <c r="J1104" s="399">
        <v>0</v>
      </c>
      <c r="K1104" s="400">
        <v>1</v>
      </c>
      <c r="L1104" s="400">
        <v>0</v>
      </c>
      <c r="M1104" s="400">
        <v>0</v>
      </c>
      <c r="N1104" s="400">
        <v>1</v>
      </c>
      <c r="O1104" s="400">
        <v>0</v>
      </c>
      <c r="P1104" s="400">
        <v>2</v>
      </c>
      <c r="Q1104" s="400">
        <v>2</v>
      </c>
      <c r="R1104" s="401">
        <v>2</v>
      </c>
      <c r="S1104" s="402">
        <v>1</v>
      </c>
      <c r="T1104" s="401">
        <v>1</v>
      </c>
      <c r="U1104" s="402">
        <v>1</v>
      </c>
      <c r="V1104" s="403">
        <v>1</v>
      </c>
      <c r="W1104" s="402">
        <v>1</v>
      </c>
      <c r="X1104" s="404">
        <v>6350.21</v>
      </c>
      <c r="Y1104" s="404">
        <v>0</v>
      </c>
      <c r="Z1104" s="404">
        <v>6350.21</v>
      </c>
      <c r="AA1104" s="404">
        <v>0</v>
      </c>
      <c r="AB1104" s="404">
        <v>0</v>
      </c>
      <c r="AC1104" s="404">
        <v>0</v>
      </c>
      <c r="AD1104" s="404">
        <v>6350</v>
      </c>
    </row>
    <row r="1105" spans="1:30" x14ac:dyDescent="0.35">
      <c r="A1105" s="396">
        <v>49</v>
      </c>
      <c r="B1105" s="396" t="s">
        <v>82</v>
      </c>
      <c r="C1105" s="396">
        <v>8</v>
      </c>
      <c r="D1105" s="396" t="s">
        <v>202</v>
      </c>
      <c r="E1105" s="396" t="s">
        <v>2466</v>
      </c>
      <c r="F1105" s="396" t="s">
        <v>2467</v>
      </c>
      <c r="G1105" s="396" t="s">
        <v>82</v>
      </c>
      <c r="H1105" s="396" t="s">
        <v>202</v>
      </c>
      <c r="I1105" s="399">
        <v>1</v>
      </c>
      <c r="J1105" s="399">
        <v>1</v>
      </c>
      <c r="K1105" s="400">
        <v>55</v>
      </c>
      <c r="L1105" s="400">
        <v>0</v>
      </c>
      <c r="M1105" s="400">
        <v>0</v>
      </c>
      <c r="N1105" s="400">
        <v>57</v>
      </c>
      <c r="O1105" s="400">
        <v>13</v>
      </c>
      <c r="P1105" s="400">
        <v>0</v>
      </c>
      <c r="Q1105" s="400">
        <v>13</v>
      </c>
      <c r="R1105" s="401">
        <v>0.22807017543859601</v>
      </c>
      <c r="S1105" s="402">
        <v>17</v>
      </c>
      <c r="T1105" s="401">
        <v>0.29824561403508798</v>
      </c>
      <c r="U1105" s="402">
        <v>19</v>
      </c>
      <c r="V1105" s="403">
        <v>0.33333333333333298</v>
      </c>
      <c r="W1105" s="402">
        <v>14</v>
      </c>
      <c r="X1105" s="404">
        <v>3133.03</v>
      </c>
      <c r="Y1105" s="404">
        <v>10621</v>
      </c>
      <c r="Z1105" s="404">
        <v>13754.03</v>
      </c>
      <c r="AA1105" s="404">
        <v>4075</v>
      </c>
      <c r="AB1105" s="404">
        <v>71</v>
      </c>
      <c r="AC1105" s="404">
        <v>313</v>
      </c>
      <c r="AD1105" s="404">
        <v>9679</v>
      </c>
    </row>
    <row r="1106" spans="1:30" x14ac:dyDescent="0.35">
      <c r="A1106" s="396">
        <v>49</v>
      </c>
      <c r="B1106" s="396" t="s">
        <v>82</v>
      </c>
      <c r="C1106" s="396">
        <v>9</v>
      </c>
      <c r="D1106" s="396" t="s">
        <v>153</v>
      </c>
      <c r="E1106" s="396" t="s">
        <v>2468</v>
      </c>
      <c r="F1106" s="396" t="s">
        <v>2469</v>
      </c>
      <c r="G1106" s="396" t="s">
        <v>82</v>
      </c>
      <c r="H1106" s="396" t="s">
        <v>153</v>
      </c>
      <c r="I1106" s="399">
        <v>179</v>
      </c>
      <c r="J1106" s="399">
        <v>166</v>
      </c>
      <c r="K1106" s="400">
        <v>37</v>
      </c>
      <c r="L1106" s="400">
        <v>25</v>
      </c>
      <c r="M1106" s="400">
        <v>1</v>
      </c>
      <c r="N1106" s="400">
        <v>408</v>
      </c>
      <c r="O1106" s="400">
        <v>70</v>
      </c>
      <c r="P1106" s="400">
        <v>54</v>
      </c>
      <c r="Q1106" s="400">
        <v>124</v>
      </c>
      <c r="R1106" s="401">
        <v>0.30392156862745101</v>
      </c>
      <c r="S1106" s="402">
        <v>106</v>
      </c>
      <c r="T1106" s="401">
        <v>0.25980392156862703</v>
      </c>
      <c r="U1106" s="402">
        <v>107</v>
      </c>
      <c r="V1106" s="403">
        <v>0.26225490196078399</v>
      </c>
      <c r="W1106" s="402">
        <v>80</v>
      </c>
      <c r="X1106" s="404">
        <v>64461.88</v>
      </c>
      <c r="Y1106" s="404">
        <v>113885.57</v>
      </c>
      <c r="Z1106" s="404">
        <v>178347.45</v>
      </c>
      <c r="AA1106" s="404">
        <v>11100</v>
      </c>
      <c r="AB1106" s="404">
        <v>27</v>
      </c>
      <c r="AC1106" s="404">
        <v>90</v>
      </c>
      <c r="AD1106" s="404">
        <v>167248</v>
      </c>
    </row>
    <row r="1107" spans="1:30" x14ac:dyDescent="0.35">
      <c r="A1107" s="396">
        <v>49</v>
      </c>
      <c r="B1107" s="396" t="s">
        <v>82</v>
      </c>
      <c r="C1107" s="396">
        <v>10</v>
      </c>
      <c r="D1107" s="396" t="s">
        <v>144</v>
      </c>
      <c r="E1107" s="396" t="s">
        <v>2470</v>
      </c>
      <c r="F1107" s="396" t="s">
        <v>2471</v>
      </c>
      <c r="G1107" s="396" t="s">
        <v>82</v>
      </c>
      <c r="H1107" s="396" t="s">
        <v>144</v>
      </c>
      <c r="I1107" s="399">
        <v>112</v>
      </c>
      <c r="J1107" s="399">
        <v>33</v>
      </c>
      <c r="K1107" s="400">
        <v>3</v>
      </c>
      <c r="L1107" s="400">
        <v>1</v>
      </c>
      <c r="M1107" s="400">
        <v>0</v>
      </c>
      <c r="N1107" s="400">
        <v>149</v>
      </c>
      <c r="O1107" s="400">
        <v>56</v>
      </c>
      <c r="P1107" s="400">
        <v>32</v>
      </c>
      <c r="Q1107" s="400">
        <v>88</v>
      </c>
      <c r="R1107" s="401">
        <v>0.59060402684563795</v>
      </c>
      <c r="S1107" s="402">
        <v>50</v>
      </c>
      <c r="T1107" s="401">
        <v>0.33557046979865801</v>
      </c>
      <c r="U1107" s="402">
        <v>49</v>
      </c>
      <c r="V1107" s="403">
        <v>0.32885906040268498</v>
      </c>
      <c r="W1107" s="402">
        <v>41</v>
      </c>
      <c r="X1107" s="404">
        <v>53804.84</v>
      </c>
      <c r="Y1107" s="404">
        <v>103430.7</v>
      </c>
      <c r="Z1107" s="404">
        <v>157235.54</v>
      </c>
      <c r="AA1107" s="404">
        <v>0</v>
      </c>
      <c r="AB1107" s="404">
        <v>0</v>
      </c>
      <c r="AC1107" s="404">
        <v>0</v>
      </c>
      <c r="AD1107" s="404">
        <v>157236</v>
      </c>
    </row>
    <row r="1108" spans="1:30" x14ac:dyDescent="0.35">
      <c r="A1108" s="396">
        <v>49</v>
      </c>
      <c r="B1108" s="396" t="s">
        <v>82</v>
      </c>
      <c r="C1108" s="396">
        <v>11</v>
      </c>
      <c r="D1108" s="396" t="s">
        <v>414</v>
      </c>
      <c r="E1108" s="396" t="s">
        <v>2472</v>
      </c>
      <c r="F1108" s="396" t="s">
        <v>2473</v>
      </c>
      <c r="G1108" s="396" t="s">
        <v>82</v>
      </c>
      <c r="H1108" s="396" t="s">
        <v>414</v>
      </c>
      <c r="I1108" s="399">
        <v>0</v>
      </c>
      <c r="J1108" s="399">
        <v>17</v>
      </c>
      <c r="K1108" s="400">
        <v>0</v>
      </c>
      <c r="L1108" s="400">
        <v>0</v>
      </c>
      <c r="M1108" s="400">
        <v>0</v>
      </c>
      <c r="N1108" s="400">
        <v>17</v>
      </c>
      <c r="O1108" s="400">
        <v>3</v>
      </c>
      <c r="P1108" s="400">
        <v>1</v>
      </c>
      <c r="Q1108" s="400">
        <v>4</v>
      </c>
      <c r="R1108" s="401">
        <v>0.23529411764705899</v>
      </c>
      <c r="S1108" s="402">
        <v>1</v>
      </c>
      <c r="T1108" s="401">
        <v>5.8823529411764698E-2</v>
      </c>
      <c r="U1108" s="402">
        <v>1</v>
      </c>
      <c r="V1108" s="403">
        <v>5.8823529411764698E-2</v>
      </c>
      <c r="W1108" s="402">
        <v>1</v>
      </c>
      <c r="X1108" s="404">
        <v>452.69</v>
      </c>
      <c r="Y1108" s="404">
        <v>2352</v>
      </c>
      <c r="Z1108" s="404">
        <v>2804.69</v>
      </c>
      <c r="AA1108" s="404">
        <v>0</v>
      </c>
      <c r="AB1108" s="404">
        <v>0</v>
      </c>
      <c r="AC1108" s="404">
        <v>0</v>
      </c>
      <c r="AD1108" s="404">
        <v>2805</v>
      </c>
    </row>
    <row r="1109" spans="1:30" x14ac:dyDescent="0.35">
      <c r="A1109" s="396">
        <v>49</v>
      </c>
      <c r="B1109" s="396" t="s">
        <v>82</v>
      </c>
      <c r="C1109" s="396">
        <v>12</v>
      </c>
      <c r="D1109" s="396" t="s">
        <v>575</v>
      </c>
      <c r="E1109" s="396" t="s">
        <v>2474</v>
      </c>
      <c r="F1109" s="396" t="s">
        <v>2475</v>
      </c>
      <c r="G1109" s="396" t="s">
        <v>82</v>
      </c>
      <c r="H1109" s="396" t="s">
        <v>575</v>
      </c>
      <c r="I1109" s="399">
        <v>0</v>
      </c>
      <c r="J1109" s="399">
        <v>0</v>
      </c>
      <c r="K1109" s="400">
        <v>0</v>
      </c>
      <c r="L1109" s="400">
        <v>0</v>
      </c>
      <c r="M1109" s="400">
        <v>0</v>
      </c>
      <c r="N1109" s="400">
        <v>0</v>
      </c>
      <c r="O1109" s="400">
        <v>0</v>
      </c>
      <c r="P1109" s="400">
        <v>0</v>
      </c>
      <c r="Q1109" s="400">
        <v>0</v>
      </c>
      <c r="R1109" s="401">
        <v>0</v>
      </c>
      <c r="S1109" s="402">
        <v>2</v>
      </c>
      <c r="T1109" s="401">
        <v>0</v>
      </c>
      <c r="U1109" s="402">
        <v>1</v>
      </c>
      <c r="V1109" s="403">
        <v>0</v>
      </c>
      <c r="W1109" s="402">
        <v>1</v>
      </c>
      <c r="X1109" s="404">
        <v>0</v>
      </c>
      <c r="Y1109" s="404">
        <v>0</v>
      </c>
      <c r="Z1109" s="404">
        <v>0</v>
      </c>
      <c r="AA1109" s="404">
        <v>0</v>
      </c>
      <c r="AB1109" s="404">
        <v>0</v>
      </c>
      <c r="AC1109" s="404">
        <v>0</v>
      </c>
      <c r="AD1109" s="404">
        <v>0</v>
      </c>
    </row>
    <row r="1110" spans="1:30" x14ac:dyDescent="0.35">
      <c r="A1110" s="396">
        <v>49</v>
      </c>
      <c r="B1110" s="396" t="s">
        <v>82</v>
      </c>
      <c r="C1110" s="396">
        <v>13</v>
      </c>
      <c r="D1110" s="396" t="s">
        <v>427</v>
      </c>
      <c r="E1110" s="396" t="s">
        <v>2476</v>
      </c>
      <c r="F1110" s="396" t="s">
        <v>2477</v>
      </c>
      <c r="G1110" s="396" t="s">
        <v>82</v>
      </c>
      <c r="H1110" s="396" t="s">
        <v>427</v>
      </c>
      <c r="I1110" s="399">
        <v>0</v>
      </c>
      <c r="J1110" s="399">
        <v>0</v>
      </c>
      <c r="K1110" s="400">
        <v>91</v>
      </c>
      <c r="L1110" s="400">
        <v>34</v>
      </c>
      <c r="M1110" s="400">
        <v>0</v>
      </c>
      <c r="N1110" s="400">
        <v>125</v>
      </c>
      <c r="O1110" s="400">
        <v>16</v>
      </c>
      <c r="P1110" s="400">
        <v>3</v>
      </c>
      <c r="Q1110" s="400">
        <v>19</v>
      </c>
      <c r="R1110" s="401">
        <v>0.152</v>
      </c>
      <c r="S1110" s="402">
        <v>30</v>
      </c>
      <c r="T1110" s="401">
        <v>0.24</v>
      </c>
      <c r="U1110" s="402">
        <v>29</v>
      </c>
      <c r="V1110" s="403">
        <v>0.23200000000000001</v>
      </c>
      <c r="W1110" s="402">
        <v>24</v>
      </c>
      <c r="X1110" s="404">
        <v>9004.58</v>
      </c>
      <c r="Y1110" s="404">
        <v>12207.12</v>
      </c>
      <c r="Z1110" s="404">
        <v>21211.7</v>
      </c>
      <c r="AA1110" s="404">
        <v>0</v>
      </c>
      <c r="AB1110" s="404">
        <v>0</v>
      </c>
      <c r="AC1110" s="404">
        <v>0</v>
      </c>
      <c r="AD1110" s="404">
        <v>21212</v>
      </c>
    </row>
    <row r="1111" spans="1:30" x14ac:dyDescent="0.35">
      <c r="A1111" s="396">
        <v>49</v>
      </c>
      <c r="B1111" s="396" t="s">
        <v>82</v>
      </c>
      <c r="C1111" s="396">
        <v>14</v>
      </c>
      <c r="D1111" s="396" t="s">
        <v>977</v>
      </c>
      <c r="E1111" s="396" t="s">
        <v>2478</v>
      </c>
      <c r="F1111" s="396" t="s">
        <v>2479</v>
      </c>
      <c r="G1111" s="396" t="s">
        <v>82</v>
      </c>
      <c r="H1111" s="396" t="s">
        <v>977</v>
      </c>
      <c r="I1111" s="399">
        <v>1</v>
      </c>
      <c r="J1111" s="399">
        <v>0</v>
      </c>
      <c r="K1111" s="400">
        <v>0</v>
      </c>
      <c r="L1111" s="400">
        <v>0</v>
      </c>
      <c r="M1111" s="400">
        <v>0</v>
      </c>
      <c r="N1111" s="400">
        <v>1</v>
      </c>
      <c r="O1111" s="400">
        <v>0</v>
      </c>
      <c r="P1111" s="400">
        <v>0</v>
      </c>
      <c r="Q1111" s="400">
        <v>0</v>
      </c>
      <c r="R1111" s="401">
        <v>0</v>
      </c>
      <c r="S1111" s="402">
        <v>0</v>
      </c>
      <c r="T1111" s="401">
        <v>0</v>
      </c>
      <c r="U1111" s="402">
        <v>0</v>
      </c>
      <c r="V1111" s="403">
        <v>0</v>
      </c>
      <c r="W1111" s="402">
        <v>0</v>
      </c>
      <c r="X1111" s="404">
        <v>0</v>
      </c>
      <c r="Y1111" s="404">
        <v>0</v>
      </c>
      <c r="Z1111" s="404">
        <v>0</v>
      </c>
      <c r="AA1111" s="404">
        <v>465</v>
      </c>
      <c r="AB1111" s="404">
        <v>465</v>
      </c>
      <c r="AC1111" s="404">
        <v>0</v>
      </c>
      <c r="AD1111" s="404">
        <v>-465</v>
      </c>
    </row>
    <row r="1112" spans="1:30" x14ac:dyDescent="0.35">
      <c r="A1112" s="396">
        <v>49</v>
      </c>
      <c r="B1112" s="396" t="s">
        <v>82</v>
      </c>
      <c r="C1112" s="396">
        <v>15</v>
      </c>
      <c r="D1112" s="396" t="s">
        <v>580</v>
      </c>
      <c r="E1112" s="396" t="s">
        <v>2480</v>
      </c>
      <c r="F1112" s="396" t="s">
        <v>2481</v>
      </c>
      <c r="G1112" s="396" t="s">
        <v>82</v>
      </c>
      <c r="H1112" s="396" t="s">
        <v>580</v>
      </c>
      <c r="I1112" s="399">
        <v>121</v>
      </c>
      <c r="J1112" s="399">
        <v>4</v>
      </c>
      <c r="K1112" s="400">
        <v>0</v>
      </c>
      <c r="L1112" s="400">
        <v>0</v>
      </c>
      <c r="M1112" s="400">
        <v>0</v>
      </c>
      <c r="N1112" s="400">
        <v>125</v>
      </c>
      <c r="O1112" s="400">
        <v>31</v>
      </c>
      <c r="P1112" s="400">
        <v>25</v>
      </c>
      <c r="Q1112" s="400">
        <v>56</v>
      </c>
      <c r="R1112" s="401">
        <v>0.44800000000000001</v>
      </c>
      <c r="S1112" s="402">
        <v>23</v>
      </c>
      <c r="T1112" s="401">
        <v>0.184</v>
      </c>
      <c r="U1112" s="402">
        <v>23</v>
      </c>
      <c r="V1112" s="403">
        <v>0.184</v>
      </c>
      <c r="W1112" s="402">
        <v>18</v>
      </c>
      <c r="X1112" s="404">
        <v>42023.09</v>
      </c>
      <c r="Y1112" s="404">
        <v>60928.07</v>
      </c>
      <c r="Z1112" s="404">
        <v>102951.16</v>
      </c>
      <c r="AA1112" s="404">
        <v>0</v>
      </c>
      <c r="AB1112" s="404">
        <v>0</v>
      </c>
      <c r="AC1112" s="404">
        <v>0</v>
      </c>
      <c r="AD1112" s="404">
        <v>102951</v>
      </c>
    </row>
    <row r="1113" spans="1:30" x14ac:dyDescent="0.35">
      <c r="A1113" s="396">
        <v>49</v>
      </c>
      <c r="B1113" s="396" t="s">
        <v>82</v>
      </c>
      <c r="C1113" s="396">
        <v>16</v>
      </c>
      <c r="D1113" s="396" t="s">
        <v>171</v>
      </c>
      <c r="E1113" s="396" t="s">
        <v>2482</v>
      </c>
      <c r="F1113" s="396" t="s">
        <v>2483</v>
      </c>
      <c r="G1113" s="396" t="s">
        <v>82</v>
      </c>
      <c r="H1113" s="396" t="s">
        <v>171</v>
      </c>
      <c r="I1113" s="399">
        <v>0</v>
      </c>
      <c r="J1113" s="399">
        <v>0</v>
      </c>
      <c r="K1113" s="400">
        <v>0</v>
      </c>
      <c r="L1113" s="400">
        <v>0</v>
      </c>
      <c r="M1113" s="400">
        <v>0</v>
      </c>
      <c r="N1113" s="400">
        <v>0</v>
      </c>
      <c r="O1113" s="400">
        <v>0</v>
      </c>
      <c r="P1113" s="400">
        <v>0</v>
      </c>
      <c r="Q1113" s="400">
        <v>0</v>
      </c>
      <c r="R1113" s="401">
        <v>0</v>
      </c>
      <c r="S1113" s="402">
        <v>0</v>
      </c>
      <c r="T1113" s="401">
        <v>0</v>
      </c>
      <c r="U1113" s="402">
        <v>0</v>
      </c>
      <c r="V1113" s="403">
        <v>0</v>
      </c>
      <c r="W1113" s="402">
        <v>0</v>
      </c>
      <c r="X1113" s="404">
        <v>0</v>
      </c>
      <c r="Y1113" s="404">
        <v>0</v>
      </c>
      <c r="Z1113" s="404">
        <v>0</v>
      </c>
      <c r="AA1113" s="404">
        <v>2816</v>
      </c>
      <c r="AB1113" s="404">
        <v>0</v>
      </c>
      <c r="AC1113" s="404">
        <v>0</v>
      </c>
      <c r="AD1113" s="404">
        <v>-2816</v>
      </c>
    </row>
    <row r="1114" spans="1:30" x14ac:dyDescent="0.35">
      <c r="A1114" s="396">
        <v>49</v>
      </c>
      <c r="B1114" s="396" t="s">
        <v>82</v>
      </c>
      <c r="C1114" s="396">
        <v>17</v>
      </c>
      <c r="D1114" s="396" t="s">
        <v>518</v>
      </c>
      <c r="E1114" s="396" t="s">
        <v>2484</v>
      </c>
      <c r="F1114" s="396" t="s">
        <v>2485</v>
      </c>
      <c r="G1114" s="396" t="s">
        <v>82</v>
      </c>
      <c r="H1114" s="396" t="s">
        <v>518</v>
      </c>
      <c r="I1114" s="399">
        <v>0</v>
      </c>
      <c r="J1114" s="399">
        <v>0</v>
      </c>
      <c r="K1114" s="400">
        <v>0</v>
      </c>
      <c r="L1114" s="400">
        <v>14</v>
      </c>
      <c r="M1114" s="400">
        <v>0</v>
      </c>
      <c r="N1114" s="400">
        <v>14</v>
      </c>
      <c r="O1114" s="400">
        <v>0</v>
      </c>
      <c r="P1114" s="400">
        <v>0</v>
      </c>
      <c r="Q1114" s="400">
        <v>0</v>
      </c>
      <c r="R1114" s="401">
        <v>0</v>
      </c>
      <c r="S1114" s="402">
        <v>1</v>
      </c>
      <c r="T1114" s="401">
        <v>7.1428571428571397E-2</v>
      </c>
      <c r="U1114" s="402">
        <v>1</v>
      </c>
      <c r="V1114" s="403">
        <v>7.1428571428571397E-2</v>
      </c>
      <c r="W1114" s="402">
        <v>0</v>
      </c>
      <c r="X1114" s="404">
        <v>0</v>
      </c>
      <c r="Y1114" s="404">
        <v>0</v>
      </c>
      <c r="Z1114" s="404">
        <v>0</v>
      </c>
      <c r="AA1114" s="404">
        <v>0</v>
      </c>
      <c r="AB1114" s="404">
        <v>0</v>
      </c>
      <c r="AC1114" s="404">
        <v>0</v>
      </c>
      <c r="AD1114" s="404">
        <v>0</v>
      </c>
    </row>
    <row r="1115" spans="1:30" x14ac:dyDescent="0.35">
      <c r="A1115" s="396">
        <v>49</v>
      </c>
      <c r="B1115" s="396" t="s">
        <v>82</v>
      </c>
      <c r="C1115" s="396">
        <v>18</v>
      </c>
      <c r="D1115" s="396" t="s">
        <v>261</v>
      </c>
      <c r="E1115" s="396" t="s">
        <v>2486</v>
      </c>
      <c r="F1115" s="396" t="s">
        <v>2487</v>
      </c>
      <c r="G1115" s="396" t="s">
        <v>82</v>
      </c>
      <c r="H1115" s="396" t="s">
        <v>261</v>
      </c>
      <c r="I1115" s="399">
        <v>0</v>
      </c>
      <c r="J1115" s="399">
        <v>47</v>
      </c>
      <c r="K1115" s="400">
        <v>0</v>
      </c>
      <c r="L1115" s="400">
        <v>10</v>
      </c>
      <c r="M1115" s="400">
        <v>0</v>
      </c>
      <c r="N1115" s="400">
        <v>57</v>
      </c>
      <c r="O1115" s="400">
        <v>4</v>
      </c>
      <c r="P1115" s="400">
        <v>0</v>
      </c>
      <c r="Q1115" s="400">
        <v>4</v>
      </c>
      <c r="R1115" s="401">
        <v>7.0175438596491196E-2</v>
      </c>
      <c r="S1115" s="402">
        <v>3</v>
      </c>
      <c r="T1115" s="401">
        <v>5.2631578947368397E-2</v>
      </c>
      <c r="U1115" s="402">
        <v>3</v>
      </c>
      <c r="V1115" s="403">
        <v>5.2631578947368397E-2</v>
      </c>
      <c r="W1115" s="402">
        <v>2</v>
      </c>
      <c r="X1115" s="404">
        <v>-339.7</v>
      </c>
      <c r="Y1115" s="404">
        <v>4082</v>
      </c>
      <c r="Z1115" s="404">
        <v>3742.3</v>
      </c>
      <c r="AA1115" s="404">
        <v>9375</v>
      </c>
      <c r="AB1115" s="404">
        <v>164</v>
      </c>
      <c r="AC1115" s="404">
        <v>2344</v>
      </c>
      <c r="AD1115" s="404">
        <v>-5633</v>
      </c>
    </row>
    <row r="1116" spans="1:30" x14ac:dyDescent="0.35">
      <c r="A1116" s="396">
        <v>49</v>
      </c>
      <c r="B1116" s="396" t="s">
        <v>82</v>
      </c>
      <c r="C1116" s="396">
        <v>19</v>
      </c>
      <c r="D1116" s="396" t="s">
        <v>244</v>
      </c>
      <c r="E1116" s="396" t="s">
        <v>2488</v>
      </c>
      <c r="F1116" s="396" t="s">
        <v>2489</v>
      </c>
      <c r="G1116" s="396" t="s">
        <v>82</v>
      </c>
      <c r="H1116" s="396" t="s">
        <v>244</v>
      </c>
      <c r="I1116" s="399">
        <v>0</v>
      </c>
      <c r="J1116" s="399">
        <v>1</v>
      </c>
      <c r="K1116" s="400">
        <v>81</v>
      </c>
      <c r="L1116" s="400">
        <v>0</v>
      </c>
      <c r="M1116" s="400">
        <v>0</v>
      </c>
      <c r="N1116" s="400">
        <v>82</v>
      </c>
      <c r="O1116" s="400">
        <v>5</v>
      </c>
      <c r="P1116" s="400">
        <v>11</v>
      </c>
      <c r="Q1116" s="400">
        <v>16</v>
      </c>
      <c r="R1116" s="401">
        <v>0.19512195121951201</v>
      </c>
      <c r="S1116" s="402">
        <v>23</v>
      </c>
      <c r="T1116" s="401">
        <v>0.28048780487804897</v>
      </c>
      <c r="U1116" s="402">
        <v>20</v>
      </c>
      <c r="V1116" s="403">
        <v>0.24390243902438999</v>
      </c>
      <c r="W1116" s="402">
        <v>15</v>
      </c>
      <c r="X1116" s="404">
        <v>2609.16</v>
      </c>
      <c r="Y1116" s="404">
        <v>12488.04</v>
      </c>
      <c r="Z1116" s="404">
        <v>15097.2</v>
      </c>
      <c r="AA1116" s="404">
        <v>2100</v>
      </c>
      <c r="AB1116" s="404">
        <v>26</v>
      </c>
      <c r="AC1116" s="404">
        <v>131</v>
      </c>
      <c r="AD1116" s="404">
        <v>12997</v>
      </c>
    </row>
    <row r="1117" spans="1:30" x14ac:dyDescent="0.35">
      <c r="A1117" s="396">
        <v>49</v>
      </c>
      <c r="B1117" s="396" t="s">
        <v>82</v>
      </c>
      <c r="C1117" s="396">
        <v>20</v>
      </c>
      <c r="D1117" s="396" t="s">
        <v>168</v>
      </c>
      <c r="E1117" s="396" t="s">
        <v>2490</v>
      </c>
      <c r="F1117" s="396" t="s">
        <v>2491</v>
      </c>
      <c r="G1117" s="396" t="s">
        <v>82</v>
      </c>
      <c r="H1117" s="396" t="s">
        <v>168</v>
      </c>
      <c r="I1117" s="399">
        <v>0</v>
      </c>
      <c r="J1117" s="399">
        <v>1</v>
      </c>
      <c r="K1117" s="400">
        <v>85</v>
      </c>
      <c r="L1117" s="400">
        <v>0</v>
      </c>
      <c r="M1117" s="400">
        <v>0</v>
      </c>
      <c r="N1117" s="400">
        <v>86</v>
      </c>
      <c r="O1117" s="400">
        <v>17</v>
      </c>
      <c r="P1117" s="400">
        <v>5</v>
      </c>
      <c r="Q1117" s="400">
        <v>22</v>
      </c>
      <c r="R1117" s="401">
        <v>0.25581395348837199</v>
      </c>
      <c r="S1117" s="402">
        <v>47</v>
      </c>
      <c r="T1117" s="401">
        <v>0.54651162790697705</v>
      </c>
      <c r="U1117" s="402">
        <v>46</v>
      </c>
      <c r="V1117" s="403">
        <v>0.53488372093023295</v>
      </c>
      <c r="W1117" s="402">
        <v>34</v>
      </c>
      <c r="X1117" s="404">
        <v>16540.84</v>
      </c>
      <c r="Y1117" s="404">
        <v>25764.95</v>
      </c>
      <c r="Z1117" s="404">
        <v>42305.79</v>
      </c>
      <c r="AA1117" s="404">
        <v>8000</v>
      </c>
      <c r="AB1117" s="404">
        <v>93</v>
      </c>
      <c r="AC1117" s="404">
        <v>364</v>
      </c>
      <c r="AD1117" s="404">
        <v>34306</v>
      </c>
    </row>
    <row r="1118" spans="1:30" x14ac:dyDescent="0.35">
      <c r="A1118" s="396">
        <v>49</v>
      </c>
      <c r="B1118" s="396" t="s">
        <v>82</v>
      </c>
      <c r="C1118" s="396">
        <v>21</v>
      </c>
      <c r="D1118" s="396" t="s">
        <v>527</v>
      </c>
      <c r="E1118" s="396" t="s">
        <v>2492</v>
      </c>
      <c r="F1118" s="396" t="s">
        <v>2493</v>
      </c>
      <c r="G1118" s="396" t="s">
        <v>82</v>
      </c>
      <c r="H1118" s="396" t="s">
        <v>527</v>
      </c>
      <c r="I1118" s="399">
        <v>0</v>
      </c>
      <c r="J1118" s="399">
        <v>0</v>
      </c>
      <c r="K1118" s="400">
        <v>0</v>
      </c>
      <c r="L1118" s="400">
        <v>0</v>
      </c>
      <c r="M1118" s="400">
        <v>0</v>
      </c>
      <c r="N1118" s="400">
        <v>0</v>
      </c>
      <c r="O1118" s="400">
        <v>1</v>
      </c>
      <c r="P1118" s="400">
        <v>5</v>
      </c>
      <c r="Q1118" s="400">
        <v>6</v>
      </c>
      <c r="R1118" s="401">
        <v>0</v>
      </c>
      <c r="S1118" s="402">
        <v>1</v>
      </c>
      <c r="T1118" s="401">
        <v>0</v>
      </c>
      <c r="U1118" s="402">
        <v>1</v>
      </c>
      <c r="V1118" s="403">
        <v>0</v>
      </c>
      <c r="W1118" s="402">
        <v>1</v>
      </c>
      <c r="X1118" s="404">
        <v>-72.000000000000099</v>
      </c>
      <c r="Y1118" s="404">
        <v>3190.11</v>
      </c>
      <c r="Z1118" s="404">
        <v>3118.11</v>
      </c>
      <c r="AA1118" s="404">
        <v>0</v>
      </c>
      <c r="AB1118" s="404">
        <v>0</v>
      </c>
      <c r="AC1118" s="404">
        <v>0</v>
      </c>
      <c r="AD1118" s="404">
        <v>3118</v>
      </c>
    </row>
    <row r="1119" spans="1:30" x14ac:dyDescent="0.35">
      <c r="A1119" s="396">
        <v>49</v>
      </c>
      <c r="B1119" s="396" t="s">
        <v>82</v>
      </c>
      <c r="C1119" s="396">
        <v>22</v>
      </c>
      <c r="D1119" s="396" t="s">
        <v>1333</v>
      </c>
      <c r="E1119" s="396" t="s">
        <v>2494</v>
      </c>
      <c r="F1119" s="396" t="s">
        <v>2495</v>
      </c>
      <c r="G1119" s="396" t="s">
        <v>82</v>
      </c>
      <c r="H1119" s="396" t="s">
        <v>1333</v>
      </c>
      <c r="I1119" s="399">
        <v>0</v>
      </c>
      <c r="J1119" s="399">
        <v>0</v>
      </c>
      <c r="K1119" s="400">
        <v>0</v>
      </c>
      <c r="L1119" s="400">
        <v>0</v>
      </c>
      <c r="M1119" s="400">
        <v>0</v>
      </c>
      <c r="N1119" s="400">
        <v>0</v>
      </c>
      <c r="O1119" s="400">
        <v>0</v>
      </c>
      <c r="P1119" s="400">
        <v>0</v>
      </c>
      <c r="Q1119" s="400">
        <v>0</v>
      </c>
      <c r="R1119" s="401">
        <v>0</v>
      </c>
      <c r="S1119" s="402">
        <v>0</v>
      </c>
      <c r="T1119" s="401">
        <v>0</v>
      </c>
      <c r="U1119" s="402">
        <v>0</v>
      </c>
      <c r="V1119" s="403">
        <v>0</v>
      </c>
      <c r="W1119" s="402">
        <v>0</v>
      </c>
      <c r="X1119" s="404">
        <v>0</v>
      </c>
      <c r="Y1119" s="404">
        <v>0</v>
      </c>
      <c r="Z1119" s="404">
        <v>0</v>
      </c>
      <c r="AA1119" s="404">
        <v>300</v>
      </c>
      <c r="AB1119" s="404">
        <v>0</v>
      </c>
      <c r="AC1119" s="404">
        <v>0</v>
      </c>
      <c r="AD1119" s="404">
        <v>-300</v>
      </c>
    </row>
    <row r="1120" spans="1:30" x14ac:dyDescent="0.35">
      <c r="A1120" s="396">
        <v>49</v>
      </c>
      <c r="B1120" s="396" t="s">
        <v>82</v>
      </c>
      <c r="C1120" s="396">
        <v>23</v>
      </c>
      <c r="D1120" s="396" t="s">
        <v>716</v>
      </c>
      <c r="E1120" s="396" t="s">
        <v>2496</v>
      </c>
      <c r="F1120" s="396" t="s">
        <v>2497</v>
      </c>
      <c r="G1120" s="396" t="s">
        <v>82</v>
      </c>
      <c r="H1120" s="396" t="s">
        <v>716</v>
      </c>
      <c r="I1120" s="399">
        <v>0</v>
      </c>
      <c r="J1120" s="399">
        <v>1</v>
      </c>
      <c r="K1120" s="400">
        <v>0</v>
      </c>
      <c r="L1120" s="400">
        <v>0</v>
      </c>
      <c r="M1120" s="400">
        <v>0</v>
      </c>
      <c r="N1120" s="400">
        <v>1</v>
      </c>
      <c r="O1120" s="400">
        <v>0</v>
      </c>
      <c r="P1120" s="400">
        <v>0</v>
      </c>
      <c r="Q1120" s="400">
        <v>0</v>
      </c>
      <c r="R1120" s="401">
        <v>0</v>
      </c>
      <c r="S1120" s="402">
        <v>1</v>
      </c>
      <c r="T1120" s="401">
        <v>1</v>
      </c>
      <c r="U1120" s="402">
        <v>2</v>
      </c>
      <c r="V1120" s="403">
        <v>2</v>
      </c>
      <c r="W1120" s="402">
        <v>0</v>
      </c>
      <c r="X1120" s="404">
        <v>0</v>
      </c>
      <c r="Y1120" s="404">
        <v>0</v>
      </c>
      <c r="Z1120" s="404">
        <v>0</v>
      </c>
      <c r="AA1120" s="404">
        <v>0</v>
      </c>
      <c r="AB1120" s="404">
        <v>0</v>
      </c>
      <c r="AC1120" s="404">
        <v>0</v>
      </c>
      <c r="AD1120" s="404">
        <v>0</v>
      </c>
    </row>
    <row r="1121" spans="1:30" x14ac:dyDescent="0.35">
      <c r="A1121" s="396">
        <v>49</v>
      </c>
      <c r="B1121" s="396" t="s">
        <v>82</v>
      </c>
      <c r="C1121" s="396">
        <v>24</v>
      </c>
      <c r="D1121" s="396" t="s">
        <v>1166</v>
      </c>
      <c r="E1121" s="396" t="s">
        <v>2498</v>
      </c>
      <c r="F1121" s="396" t="s">
        <v>2499</v>
      </c>
      <c r="G1121" s="396" t="s">
        <v>82</v>
      </c>
      <c r="H1121" s="396" t="s">
        <v>1166</v>
      </c>
      <c r="I1121" s="399">
        <v>0</v>
      </c>
      <c r="J1121" s="399">
        <v>0</v>
      </c>
      <c r="K1121" s="400">
        <v>0</v>
      </c>
      <c r="L1121" s="400">
        <v>0</v>
      </c>
      <c r="M1121" s="400">
        <v>0</v>
      </c>
      <c r="N1121" s="400">
        <v>0</v>
      </c>
      <c r="O1121" s="400">
        <v>0</v>
      </c>
      <c r="P1121" s="400">
        <v>0</v>
      </c>
      <c r="Q1121" s="400">
        <v>0</v>
      </c>
      <c r="R1121" s="401">
        <v>0</v>
      </c>
      <c r="S1121" s="402">
        <v>0</v>
      </c>
      <c r="T1121" s="401">
        <v>0</v>
      </c>
      <c r="U1121" s="402">
        <v>0</v>
      </c>
      <c r="V1121" s="403">
        <v>0</v>
      </c>
      <c r="W1121" s="402">
        <v>0</v>
      </c>
      <c r="X1121" s="404">
        <v>0</v>
      </c>
      <c r="Y1121" s="404">
        <v>0</v>
      </c>
      <c r="Z1121" s="404">
        <v>0</v>
      </c>
      <c r="AA1121" s="404">
        <v>1557</v>
      </c>
      <c r="AB1121" s="404">
        <v>0</v>
      </c>
      <c r="AC1121" s="404">
        <v>0</v>
      </c>
      <c r="AD1121" s="404">
        <v>-1557</v>
      </c>
    </row>
    <row r="1122" spans="1:30" x14ac:dyDescent="0.35">
      <c r="A1122" s="396">
        <v>49</v>
      </c>
      <c r="B1122" s="396" t="s">
        <v>82</v>
      </c>
      <c r="C1122" s="396">
        <v>25</v>
      </c>
      <c r="D1122" s="396" t="s">
        <v>600</v>
      </c>
      <c r="E1122" s="396" t="s">
        <v>2500</v>
      </c>
      <c r="F1122" s="396" t="s">
        <v>2501</v>
      </c>
      <c r="G1122" s="396" t="s">
        <v>82</v>
      </c>
      <c r="H1122" s="396" t="s">
        <v>600</v>
      </c>
      <c r="I1122" s="399">
        <v>0</v>
      </c>
      <c r="J1122" s="399">
        <v>0</v>
      </c>
      <c r="K1122" s="400">
        <v>0</v>
      </c>
      <c r="L1122" s="400">
        <v>2</v>
      </c>
      <c r="M1122" s="400">
        <v>50</v>
      </c>
      <c r="N1122" s="400">
        <v>52</v>
      </c>
      <c r="O1122" s="400">
        <v>15</v>
      </c>
      <c r="P1122" s="400">
        <v>9</v>
      </c>
      <c r="Q1122" s="400">
        <v>24</v>
      </c>
      <c r="R1122" s="401">
        <v>0.46153846153846201</v>
      </c>
      <c r="S1122" s="402">
        <v>21</v>
      </c>
      <c r="T1122" s="401">
        <v>0.40384615384615402</v>
      </c>
      <c r="U1122" s="402">
        <v>19</v>
      </c>
      <c r="V1122" s="403">
        <v>0.36538461538461497</v>
      </c>
      <c r="W1122" s="402">
        <v>16</v>
      </c>
      <c r="X1122" s="404">
        <v>-817.56</v>
      </c>
      <c r="Y1122" s="404">
        <v>24267.14</v>
      </c>
      <c r="Z1122" s="404">
        <v>23449.58</v>
      </c>
      <c r="AA1122" s="404">
        <v>1000</v>
      </c>
      <c r="AB1122" s="404">
        <v>19</v>
      </c>
      <c r="AC1122" s="404">
        <v>42</v>
      </c>
      <c r="AD1122" s="404">
        <v>22450</v>
      </c>
    </row>
    <row r="1123" spans="1:30" x14ac:dyDescent="0.35">
      <c r="A1123" s="396">
        <v>49</v>
      </c>
      <c r="B1123" s="396" t="s">
        <v>82</v>
      </c>
      <c r="C1123" s="396">
        <v>26</v>
      </c>
      <c r="D1123" s="396" t="s">
        <v>138</v>
      </c>
      <c r="E1123" s="396" t="s">
        <v>2502</v>
      </c>
      <c r="F1123" s="396" t="s">
        <v>2503</v>
      </c>
      <c r="G1123" s="396" t="s">
        <v>82</v>
      </c>
      <c r="H1123" s="396" t="s">
        <v>138</v>
      </c>
      <c r="I1123" s="399">
        <v>1</v>
      </c>
      <c r="J1123" s="399">
        <v>0</v>
      </c>
      <c r="K1123" s="400">
        <v>0</v>
      </c>
      <c r="L1123" s="400">
        <v>6</v>
      </c>
      <c r="M1123" s="400">
        <v>274</v>
      </c>
      <c r="N1123" s="400">
        <v>281</v>
      </c>
      <c r="O1123" s="400">
        <v>9</v>
      </c>
      <c r="P1123" s="400">
        <v>3</v>
      </c>
      <c r="Q1123" s="400">
        <v>12</v>
      </c>
      <c r="R1123" s="401">
        <v>4.2704626334519602E-2</v>
      </c>
      <c r="S1123" s="402">
        <v>14</v>
      </c>
      <c r="T1123" s="401">
        <v>4.9822064056939501E-2</v>
      </c>
      <c r="U1123" s="402">
        <v>13</v>
      </c>
      <c r="V1123" s="403">
        <v>4.6263345195729499E-2</v>
      </c>
      <c r="W1123" s="402">
        <v>12</v>
      </c>
      <c r="X1123" s="404">
        <v>2273.23</v>
      </c>
      <c r="Y1123" s="404">
        <v>10065.5</v>
      </c>
      <c r="Z1123" s="404">
        <v>12338.73</v>
      </c>
      <c r="AA1123" s="404">
        <v>0</v>
      </c>
      <c r="AB1123" s="404">
        <v>0</v>
      </c>
      <c r="AC1123" s="404">
        <v>0</v>
      </c>
      <c r="AD1123" s="404">
        <v>12339</v>
      </c>
    </row>
    <row r="1124" spans="1:30" x14ac:dyDescent="0.35">
      <c r="A1124" s="396">
        <v>49</v>
      </c>
      <c r="B1124" s="396" t="s">
        <v>82</v>
      </c>
      <c r="C1124" s="396">
        <v>27</v>
      </c>
      <c r="D1124" s="396" t="s">
        <v>1173</v>
      </c>
      <c r="E1124" s="396" t="s">
        <v>2504</v>
      </c>
      <c r="F1124" s="396" t="s">
        <v>2505</v>
      </c>
      <c r="G1124" s="396" t="s">
        <v>82</v>
      </c>
      <c r="H1124" s="396" t="s">
        <v>1173</v>
      </c>
      <c r="I1124" s="399">
        <v>0</v>
      </c>
      <c r="J1124" s="399">
        <v>0</v>
      </c>
      <c r="K1124" s="400">
        <v>0</v>
      </c>
      <c r="L1124" s="400">
        <v>0</v>
      </c>
      <c r="M1124" s="400">
        <v>0</v>
      </c>
      <c r="N1124" s="400">
        <v>0</v>
      </c>
      <c r="O1124" s="400">
        <v>0</v>
      </c>
      <c r="P1124" s="400">
        <v>0</v>
      </c>
      <c r="Q1124" s="400">
        <v>0</v>
      </c>
      <c r="R1124" s="401">
        <v>0</v>
      </c>
      <c r="S1124" s="402">
        <v>0</v>
      </c>
      <c r="T1124" s="401">
        <v>0</v>
      </c>
      <c r="U1124" s="402">
        <v>0</v>
      </c>
      <c r="V1124" s="403">
        <v>0</v>
      </c>
      <c r="W1124" s="402">
        <v>0</v>
      </c>
      <c r="X1124" s="404">
        <v>0</v>
      </c>
      <c r="Y1124" s="404">
        <v>0</v>
      </c>
      <c r="Z1124" s="404">
        <v>0</v>
      </c>
      <c r="AA1124" s="404">
        <v>2990</v>
      </c>
      <c r="AB1124" s="404">
        <v>0</v>
      </c>
      <c r="AC1124" s="404">
        <v>0</v>
      </c>
      <c r="AD1124" s="404">
        <v>-2990</v>
      </c>
    </row>
    <row r="1125" spans="1:30" x14ac:dyDescent="0.35">
      <c r="A1125" s="396">
        <v>49</v>
      </c>
      <c r="B1125" s="396" t="s">
        <v>82</v>
      </c>
      <c r="C1125" s="396">
        <v>28</v>
      </c>
      <c r="D1125" s="396" t="s">
        <v>1176</v>
      </c>
      <c r="E1125" s="396" t="s">
        <v>2506</v>
      </c>
      <c r="F1125" s="396" t="s">
        <v>2507</v>
      </c>
      <c r="G1125" s="396" t="s">
        <v>82</v>
      </c>
      <c r="H1125" s="396" t="s">
        <v>1176</v>
      </c>
      <c r="I1125" s="399">
        <v>0</v>
      </c>
      <c r="J1125" s="399">
        <v>0</v>
      </c>
      <c r="K1125" s="400">
        <v>0</v>
      </c>
      <c r="L1125" s="400">
        <v>1</v>
      </c>
      <c r="M1125" s="400">
        <v>5</v>
      </c>
      <c r="N1125" s="400">
        <v>6</v>
      </c>
      <c r="O1125" s="400">
        <v>0</v>
      </c>
      <c r="P1125" s="400">
        <v>0</v>
      </c>
      <c r="Q1125" s="400">
        <v>0</v>
      </c>
      <c r="R1125" s="401">
        <v>0</v>
      </c>
      <c r="S1125" s="402">
        <v>1</v>
      </c>
      <c r="T1125" s="401">
        <v>0.16666666666666699</v>
      </c>
      <c r="U1125" s="402">
        <v>1</v>
      </c>
      <c r="V1125" s="403">
        <v>0.16666666666666699</v>
      </c>
      <c r="W1125" s="402">
        <v>1</v>
      </c>
      <c r="X1125" s="404">
        <v>0</v>
      </c>
      <c r="Y1125" s="404">
        <v>0</v>
      </c>
      <c r="Z1125" s="404">
        <v>0</v>
      </c>
      <c r="AA1125" s="404">
        <v>6000</v>
      </c>
      <c r="AB1125" s="404">
        <v>1000</v>
      </c>
      <c r="AC1125" s="404">
        <v>0</v>
      </c>
      <c r="AD1125" s="404">
        <v>-6000</v>
      </c>
    </row>
    <row r="1126" spans="1:30" x14ac:dyDescent="0.35">
      <c r="A1126" s="396">
        <v>49</v>
      </c>
      <c r="B1126" s="396" t="s">
        <v>82</v>
      </c>
      <c r="C1126" s="396">
        <v>29</v>
      </c>
      <c r="D1126" s="396" t="s">
        <v>532</v>
      </c>
      <c r="E1126" s="396" t="s">
        <v>2508</v>
      </c>
      <c r="F1126" s="396" t="s">
        <v>2509</v>
      </c>
      <c r="G1126" s="396" t="s">
        <v>82</v>
      </c>
      <c r="H1126" s="396" t="s">
        <v>532</v>
      </c>
      <c r="I1126" s="399">
        <v>12</v>
      </c>
      <c r="J1126" s="399">
        <v>2</v>
      </c>
      <c r="K1126" s="400">
        <v>1</v>
      </c>
      <c r="L1126" s="400">
        <v>2</v>
      </c>
      <c r="M1126" s="400">
        <v>0</v>
      </c>
      <c r="N1126" s="400">
        <v>17</v>
      </c>
      <c r="O1126" s="400">
        <v>0</v>
      </c>
      <c r="P1126" s="400">
        <v>0</v>
      </c>
      <c r="Q1126" s="400">
        <v>0</v>
      </c>
      <c r="R1126" s="401">
        <v>0</v>
      </c>
      <c r="S1126" s="402">
        <v>2</v>
      </c>
      <c r="T1126" s="401">
        <v>0.11764705882352899</v>
      </c>
      <c r="U1126" s="402">
        <v>2</v>
      </c>
      <c r="V1126" s="403">
        <v>0.11764705882352899</v>
      </c>
      <c r="W1126" s="402">
        <v>0</v>
      </c>
      <c r="X1126" s="404">
        <v>0</v>
      </c>
      <c r="Y1126" s="404">
        <v>0</v>
      </c>
      <c r="Z1126" s="404">
        <v>0</v>
      </c>
      <c r="AA1126" s="404">
        <v>0</v>
      </c>
      <c r="AB1126" s="404">
        <v>0</v>
      </c>
      <c r="AC1126" s="404">
        <v>0</v>
      </c>
      <c r="AD1126" s="404">
        <v>0</v>
      </c>
    </row>
    <row r="1127" spans="1:30" x14ac:dyDescent="0.35">
      <c r="A1127" s="396">
        <v>49</v>
      </c>
      <c r="B1127" s="396" t="s">
        <v>82</v>
      </c>
      <c r="C1127" s="396">
        <v>30</v>
      </c>
      <c r="D1127" s="396" t="s">
        <v>607</v>
      </c>
      <c r="E1127" s="396" t="s">
        <v>2510</v>
      </c>
      <c r="F1127" s="396" t="s">
        <v>2511</v>
      </c>
      <c r="G1127" s="396" t="s">
        <v>82</v>
      </c>
      <c r="H1127" s="396" t="s">
        <v>607</v>
      </c>
      <c r="I1127" s="399">
        <v>0</v>
      </c>
      <c r="J1127" s="399">
        <v>0</v>
      </c>
      <c r="K1127" s="400">
        <v>0</v>
      </c>
      <c r="L1127" s="400">
        <v>45</v>
      </c>
      <c r="M1127" s="400">
        <v>0</v>
      </c>
      <c r="N1127" s="400">
        <v>45</v>
      </c>
      <c r="O1127" s="400">
        <v>1</v>
      </c>
      <c r="P1127" s="400">
        <v>0</v>
      </c>
      <c r="Q1127" s="400">
        <v>1</v>
      </c>
      <c r="R1127" s="401">
        <v>2.2222222222222199E-2</v>
      </c>
      <c r="S1127" s="402">
        <v>1</v>
      </c>
      <c r="T1127" s="401">
        <v>2.2222222222222199E-2</v>
      </c>
      <c r="U1127" s="402">
        <v>1</v>
      </c>
      <c r="V1127" s="403">
        <v>2.2222222222222199E-2</v>
      </c>
      <c r="W1127" s="402">
        <v>1</v>
      </c>
      <c r="X1127" s="404">
        <v>756.28</v>
      </c>
      <c r="Y1127" s="404">
        <v>4965</v>
      </c>
      <c r="Z1127" s="404">
        <v>5721.28</v>
      </c>
      <c r="AA1127" s="404">
        <v>0</v>
      </c>
      <c r="AB1127" s="404">
        <v>0</v>
      </c>
      <c r="AC1127" s="404">
        <v>0</v>
      </c>
      <c r="AD1127" s="404">
        <v>5721</v>
      </c>
    </row>
    <row r="1128" spans="1:30" x14ac:dyDescent="0.35">
      <c r="A1128" s="396">
        <v>50</v>
      </c>
      <c r="B1128" s="396" t="s">
        <v>2512</v>
      </c>
      <c r="C1128" s="396">
        <v>1</v>
      </c>
      <c r="D1128" s="396" t="s">
        <v>782</v>
      </c>
      <c r="E1128" s="396" t="s">
        <v>2513</v>
      </c>
      <c r="F1128" s="396" t="s">
        <v>2514</v>
      </c>
      <c r="G1128" s="396" t="s">
        <v>2512</v>
      </c>
      <c r="H1128" s="396" t="s">
        <v>782</v>
      </c>
      <c r="I1128" s="399">
        <v>0</v>
      </c>
      <c r="J1128" s="399">
        <v>0</v>
      </c>
      <c r="K1128" s="400">
        <v>0</v>
      </c>
      <c r="L1128" s="400">
        <v>1</v>
      </c>
      <c r="M1128" s="400">
        <v>0</v>
      </c>
      <c r="N1128" s="400">
        <v>1</v>
      </c>
      <c r="O1128" s="400">
        <v>0</v>
      </c>
      <c r="P1128" s="400">
        <v>0</v>
      </c>
      <c r="Q1128" s="400">
        <v>0</v>
      </c>
      <c r="R1128" s="401">
        <v>0</v>
      </c>
      <c r="S1128" s="402">
        <v>0</v>
      </c>
      <c r="T1128" s="401">
        <v>0</v>
      </c>
      <c r="U1128" s="402">
        <v>0</v>
      </c>
      <c r="V1128" s="403">
        <v>0</v>
      </c>
      <c r="W1128" s="402">
        <v>0</v>
      </c>
      <c r="X1128" s="404">
        <v>0</v>
      </c>
      <c r="Y1128" s="404">
        <v>0</v>
      </c>
      <c r="Z1128" s="404">
        <v>0</v>
      </c>
      <c r="AA1128" s="404">
        <v>0</v>
      </c>
      <c r="AB1128" s="404">
        <v>0</v>
      </c>
      <c r="AC1128" s="404">
        <v>0</v>
      </c>
      <c r="AD1128" s="404">
        <v>0</v>
      </c>
    </row>
    <row r="1129" spans="1:30" x14ac:dyDescent="0.35">
      <c r="A1129" s="396">
        <v>50</v>
      </c>
      <c r="B1129" s="396" t="s">
        <v>2512</v>
      </c>
      <c r="C1129" s="396">
        <v>2</v>
      </c>
      <c r="D1129" s="396" t="s">
        <v>542</v>
      </c>
      <c r="E1129" s="396" t="s">
        <v>2515</v>
      </c>
      <c r="F1129" s="396" t="s">
        <v>2516</v>
      </c>
      <c r="G1129" s="396" t="s">
        <v>2512</v>
      </c>
      <c r="H1129" s="396" t="s">
        <v>542</v>
      </c>
      <c r="I1129" s="399">
        <v>0</v>
      </c>
      <c r="J1129" s="399">
        <v>1</v>
      </c>
      <c r="K1129" s="400">
        <v>0</v>
      </c>
      <c r="L1129" s="400">
        <v>425</v>
      </c>
      <c r="M1129" s="400">
        <v>0</v>
      </c>
      <c r="N1129" s="400">
        <v>426</v>
      </c>
      <c r="O1129" s="400">
        <v>0</v>
      </c>
      <c r="P1129" s="400">
        <v>0</v>
      </c>
      <c r="Q1129" s="400">
        <v>0</v>
      </c>
      <c r="R1129" s="401">
        <v>0</v>
      </c>
      <c r="S1129" s="402">
        <v>12</v>
      </c>
      <c r="T1129" s="401">
        <v>2.8169014084507001E-2</v>
      </c>
      <c r="U1129" s="402">
        <v>9</v>
      </c>
      <c r="V1129" s="403">
        <v>2.1126760563380299E-2</v>
      </c>
      <c r="W1129" s="402">
        <v>5</v>
      </c>
      <c r="X1129" s="404">
        <v>0</v>
      </c>
      <c r="Y1129" s="404">
        <v>0</v>
      </c>
      <c r="Z1129" s="404">
        <v>0</v>
      </c>
      <c r="AA1129" s="404">
        <v>0</v>
      </c>
      <c r="AB1129" s="404">
        <v>0</v>
      </c>
      <c r="AC1129" s="404">
        <v>0</v>
      </c>
      <c r="AD1129" s="404">
        <v>0</v>
      </c>
    </row>
    <row r="1130" spans="1:30" x14ac:dyDescent="0.35">
      <c r="A1130" s="396">
        <v>50</v>
      </c>
      <c r="B1130" s="396" t="s">
        <v>2512</v>
      </c>
      <c r="C1130" s="396">
        <v>3</v>
      </c>
      <c r="D1130" s="396" t="s">
        <v>547</v>
      </c>
      <c r="E1130" s="396" t="s">
        <v>2517</v>
      </c>
      <c r="F1130" s="396" t="s">
        <v>2518</v>
      </c>
      <c r="G1130" s="396" t="s">
        <v>2512</v>
      </c>
      <c r="H1130" s="396" t="s">
        <v>547</v>
      </c>
      <c r="I1130" s="399">
        <v>0</v>
      </c>
      <c r="J1130" s="399">
        <v>0</v>
      </c>
      <c r="K1130" s="400">
        <v>5</v>
      </c>
      <c r="L1130" s="400">
        <v>0</v>
      </c>
      <c r="M1130" s="400">
        <v>0</v>
      </c>
      <c r="N1130" s="400">
        <v>5</v>
      </c>
      <c r="O1130" s="400">
        <v>0</v>
      </c>
      <c r="P1130" s="400">
        <v>0</v>
      </c>
      <c r="Q1130" s="400">
        <v>0</v>
      </c>
      <c r="R1130" s="401">
        <v>0</v>
      </c>
      <c r="S1130" s="402">
        <v>2</v>
      </c>
      <c r="T1130" s="401">
        <v>0.4</v>
      </c>
      <c r="U1130" s="402">
        <v>2</v>
      </c>
      <c r="V1130" s="403">
        <v>0.4</v>
      </c>
      <c r="W1130" s="402">
        <v>2</v>
      </c>
      <c r="X1130" s="404">
        <v>0</v>
      </c>
      <c r="Y1130" s="404">
        <v>0</v>
      </c>
      <c r="Z1130" s="404">
        <v>0</v>
      </c>
      <c r="AA1130" s="404">
        <v>0</v>
      </c>
      <c r="AB1130" s="404">
        <v>0</v>
      </c>
      <c r="AC1130" s="404">
        <v>0</v>
      </c>
      <c r="AD1130" s="404">
        <v>0</v>
      </c>
    </row>
    <row r="1131" spans="1:30" x14ac:dyDescent="0.35">
      <c r="A1131" s="396">
        <v>50</v>
      </c>
      <c r="B1131" s="396" t="s">
        <v>2512</v>
      </c>
      <c r="C1131" s="396">
        <v>4</v>
      </c>
      <c r="D1131" s="396" t="s">
        <v>12</v>
      </c>
      <c r="E1131" s="396" t="s">
        <v>2519</v>
      </c>
      <c r="F1131" s="396" t="s">
        <v>2520</v>
      </c>
      <c r="G1131" s="396" t="s">
        <v>2512</v>
      </c>
      <c r="H1131" s="396" t="s">
        <v>12</v>
      </c>
      <c r="I1131" s="399">
        <v>0</v>
      </c>
      <c r="J1131" s="399">
        <v>0</v>
      </c>
      <c r="K1131" s="400">
        <v>25</v>
      </c>
      <c r="L1131" s="400">
        <v>1</v>
      </c>
      <c r="M1131" s="400">
        <v>0</v>
      </c>
      <c r="N1131" s="400">
        <v>26</v>
      </c>
      <c r="O1131" s="400">
        <v>0</v>
      </c>
      <c r="P1131" s="400">
        <v>2</v>
      </c>
      <c r="Q1131" s="400">
        <v>2</v>
      </c>
      <c r="R1131" s="401">
        <v>7.69230769230769E-2</v>
      </c>
      <c r="S1131" s="402">
        <v>4</v>
      </c>
      <c r="T1131" s="401">
        <v>0.15384615384615399</v>
      </c>
      <c r="U1131" s="402">
        <v>4</v>
      </c>
      <c r="V1131" s="403">
        <v>0.15384615384615399</v>
      </c>
      <c r="W1131" s="402">
        <v>4</v>
      </c>
      <c r="X1131" s="404">
        <v>4031.19</v>
      </c>
      <c r="Y1131" s="404">
        <v>922.22</v>
      </c>
      <c r="Z1131" s="404">
        <v>4953.41</v>
      </c>
      <c r="AA1131" s="404">
        <v>0</v>
      </c>
      <c r="AB1131" s="404">
        <v>0</v>
      </c>
      <c r="AC1131" s="404">
        <v>0</v>
      </c>
      <c r="AD1131" s="404">
        <v>4953</v>
      </c>
    </row>
    <row r="1132" spans="1:30" x14ac:dyDescent="0.35">
      <c r="A1132" s="396">
        <v>50</v>
      </c>
      <c r="B1132" s="396" t="s">
        <v>2512</v>
      </c>
      <c r="C1132" s="396">
        <v>5</v>
      </c>
      <c r="D1132" s="396" t="s">
        <v>160</v>
      </c>
      <c r="E1132" s="396" t="s">
        <v>2521</v>
      </c>
      <c r="F1132" s="396" t="s">
        <v>2522</v>
      </c>
      <c r="G1132" s="396" t="s">
        <v>2512</v>
      </c>
      <c r="H1132" s="396" t="s">
        <v>160</v>
      </c>
      <c r="I1132" s="399">
        <v>0</v>
      </c>
      <c r="J1132" s="399">
        <v>1</v>
      </c>
      <c r="K1132" s="400">
        <v>47</v>
      </c>
      <c r="L1132" s="400">
        <v>2</v>
      </c>
      <c r="M1132" s="400">
        <v>0</v>
      </c>
      <c r="N1132" s="400">
        <v>50</v>
      </c>
      <c r="O1132" s="400">
        <v>5</v>
      </c>
      <c r="P1132" s="400">
        <v>5</v>
      </c>
      <c r="Q1132" s="400">
        <v>10</v>
      </c>
      <c r="R1132" s="401">
        <v>0.2</v>
      </c>
      <c r="S1132" s="402">
        <v>26</v>
      </c>
      <c r="T1132" s="401">
        <v>0.52</v>
      </c>
      <c r="U1132" s="402">
        <v>26</v>
      </c>
      <c r="V1132" s="403">
        <v>0.52</v>
      </c>
      <c r="W1132" s="402">
        <v>23</v>
      </c>
      <c r="X1132" s="404">
        <v>-22582.99</v>
      </c>
      <c r="Y1132" s="404">
        <v>15949.91</v>
      </c>
      <c r="Z1132" s="404">
        <v>-6633.08</v>
      </c>
      <c r="AA1132" s="404">
        <v>0</v>
      </c>
      <c r="AB1132" s="404">
        <v>0</v>
      </c>
      <c r="AC1132" s="404">
        <v>0</v>
      </c>
      <c r="AD1132" s="404">
        <v>-6633</v>
      </c>
    </row>
    <row r="1133" spans="1:30" x14ac:dyDescent="0.35">
      <c r="A1133" s="396">
        <v>50</v>
      </c>
      <c r="B1133" s="396" t="s">
        <v>2512</v>
      </c>
      <c r="C1133" s="396">
        <v>6</v>
      </c>
      <c r="D1133" s="396" t="s">
        <v>202</v>
      </c>
      <c r="E1133" s="396" t="s">
        <v>2523</v>
      </c>
      <c r="F1133" s="396" t="s">
        <v>2524</v>
      </c>
      <c r="G1133" s="396" t="s">
        <v>2512</v>
      </c>
      <c r="H1133" s="396" t="s">
        <v>202</v>
      </c>
      <c r="I1133" s="399">
        <v>0</v>
      </c>
      <c r="J1133" s="399">
        <v>0</v>
      </c>
      <c r="K1133" s="400">
        <v>38</v>
      </c>
      <c r="L1133" s="400">
        <v>12</v>
      </c>
      <c r="M1133" s="400">
        <v>0</v>
      </c>
      <c r="N1133" s="400">
        <v>50</v>
      </c>
      <c r="O1133" s="400">
        <v>6</v>
      </c>
      <c r="P1133" s="400">
        <v>0</v>
      </c>
      <c r="Q1133" s="400">
        <v>6</v>
      </c>
      <c r="R1133" s="401">
        <v>0.12</v>
      </c>
      <c r="S1133" s="402">
        <v>10</v>
      </c>
      <c r="T1133" s="401">
        <v>0.2</v>
      </c>
      <c r="U1133" s="402">
        <v>9</v>
      </c>
      <c r="V1133" s="403">
        <v>0.18</v>
      </c>
      <c r="W1133" s="402">
        <v>9</v>
      </c>
      <c r="X1133" s="404">
        <v>-23061.7</v>
      </c>
      <c r="Y1133" s="404">
        <v>14357.69</v>
      </c>
      <c r="Z1133" s="404">
        <v>-8704.01</v>
      </c>
      <c r="AA1133" s="404">
        <v>3650</v>
      </c>
      <c r="AB1133" s="404">
        <v>73</v>
      </c>
      <c r="AC1133" s="404">
        <v>608</v>
      </c>
      <c r="AD1133" s="404">
        <v>-12354</v>
      </c>
    </row>
    <row r="1134" spans="1:30" x14ac:dyDescent="0.35">
      <c r="A1134" s="396">
        <v>50</v>
      </c>
      <c r="B1134" s="396" t="s">
        <v>2512</v>
      </c>
      <c r="C1134" s="396">
        <v>7</v>
      </c>
      <c r="D1134" s="396" t="s">
        <v>506</v>
      </c>
      <c r="E1134" s="396" t="s">
        <v>2525</v>
      </c>
      <c r="F1134" s="396" t="s">
        <v>2526</v>
      </c>
      <c r="G1134" s="396" t="s">
        <v>2512</v>
      </c>
      <c r="H1134" s="396" t="s">
        <v>506</v>
      </c>
      <c r="I1134" s="399">
        <v>0</v>
      </c>
      <c r="J1134" s="399">
        <v>0</v>
      </c>
      <c r="K1134" s="400">
        <v>0</v>
      </c>
      <c r="L1134" s="400">
        <v>0</v>
      </c>
      <c r="M1134" s="400">
        <v>0</v>
      </c>
      <c r="N1134" s="400">
        <v>0</v>
      </c>
      <c r="O1134" s="400">
        <v>0</v>
      </c>
      <c r="P1134" s="400">
        <v>0</v>
      </c>
      <c r="Q1134" s="400">
        <v>0</v>
      </c>
      <c r="R1134" s="401">
        <v>0</v>
      </c>
      <c r="S1134" s="402">
        <v>0</v>
      </c>
      <c r="T1134" s="401">
        <v>0</v>
      </c>
      <c r="U1134" s="402">
        <v>0</v>
      </c>
      <c r="V1134" s="403">
        <v>0</v>
      </c>
      <c r="W1134" s="402">
        <v>0</v>
      </c>
      <c r="X1134" s="404">
        <v>0</v>
      </c>
      <c r="Y1134" s="404">
        <v>0</v>
      </c>
      <c r="Z1134" s="404">
        <v>0</v>
      </c>
      <c r="AA1134" s="404">
        <v>10</v>
      </c>
      <c r="AB1134" s="404">
        <v>0</v>
      </c>
      <c r="AC1134" s="404">
        <v>0</v>
      </c>
      <c r="AD1134" s="404">
        <v>-10</v>
      </c>
    </row>
    <row r="1135" spans="1:30" x14ac:dyDescent="0.35">
      <c r="A1135" s="396">
        <v>50</v>
      </c>
      <c r="B1135" s="396" t="s">
        <v>2512</v>
      </c>
      <c r="C1135" s="396">
        <v>8</v>
      </c>
      <c r="D1135" s="396" t="s">
        <v>153</v>
      </c>
      <c r="E1135" s="396" t="s">
        <v>2527</v>
      </c>
      <c r="F1135" s="396" t="s">
        <v>2528</v>
      </c>
      <c r="G1135" s="396" t="s">
        <v>2512</v>
      </c>
      <c r="H1135" s="396" t="s">
        <v>153</v>
      </c>
      <c r="I1135" s="399">
        <v>60</v>
      </c>
      <c r="J1135" s="399">
        <v>65</v>
      </c>
      <c r="K1135" s="400">
        <v>33</v>
      </c>
      <c r="L1135" s="400">
        <v>53</v>
      </c>
      <c r="M1135" s="400">
        <v>0</v>
      </c>
      <c r="N1135" s="400">
        <v>211</v>
      </c>
      <c r="O1135" s="400">
        <v>50</v>
      </c>
      <c r="P1135" s="400">
        <v>27</v>
      </c>
      <c r="Q1135" s="400">
        <v>77</v>
      </c>
      <c r="R1135" s="401">
        <v>0.36492890995260702</v>
      </c>
      <c r="S1135" s="402">
        <v>87</v>
      </c>
      <c r="T1135" s="401">
        <v>0.41232227488151701</v>
      </c>
      <c r="U1135" s="402">
        <v>86</v>
      </c>
      <c r="V1135" s="403">
        <v>0.40758293838862603</v>
      </c>
      <c r="W1135" s="402">
        <v>79</v>
      </c>
      <c r="X1135" s="404">
        <v>-187910.13</v>
      </c>
      <c r="Y1135" s="404">
        <v>166395.42000000001</v>
      </c>
      <c r="Z1135" s="404">
        <v>-21514.71</v>
      </c>
      <c r="AA1135" s="404">
        <v>1999</v>
      </c>
      <c r="AB1135" s="404">
        <v>9</v>
      </c>
      <c r="AC1135" s="404">
        <v>26</v>
      </c>
      <c r="AD1135" s="404">
        <v>-23514</v>
      </c>
    </row>
    <row r="1136" spans="1:30" x14ac:dyDescent="0.35">
      <c r="A1136" s="396">
        <v>50</v>
      </c>
      <c r="B1136" s="396" t="s">
        <v>2512</v>
      </c>
      <c r="C1136" s="396">
        <v>9</v>
      </c>
      <c r="D1136" s="396" t="s">
        <v>144</v>
      </c>
      <c r="E1136" s="396" t="s">
        <v>2529</v>
      </c>
      <c r="F1136" s="396" t="s">
        <v>2530</v>
      </c>
      <c r="G1136" s="396" t="s">
        <v>2512</v>
      </c>
      <c r="H1136" s="396" t="s">
        <v>144</v>
      </c>
      <c r="I1136" s="399">
        <v>20</v>
      </c>
      <c r="J1136" s="399">
        <v>30</v>
      </c>
      <c r="K1136" s="400">
        <v>1</v>
      </c>
      <c r="L1136" s="400">
        <v>29</v>
      </c>
      <c r="M1136" s="400">
        <v>7</v>
      </c>
      <c r="N1136" s="400">
        <v>87</v>
      </c>
      <c r="O1136" s="400">
        <v>19</v>
      </c>
      <c r="P1136" s="400">
        <v>9</v>
      </c>
      <c r="Q1136" s="400">
        <v>28</v>
      </c>
      <c r="R1136" s="401">
        <v>0.32183908045977</v>
      </c>
      <c r="S1136" s="402">
        <v>40</v>
      </c>
      <c r="T1136" s="401">
        <v>0.45977011494252901</v>
      </c>
      <c r="U1136" s="402">
        <v>42</v>
      </c>
      <c r="V1136" s="403">
        <v>0.48275862068965503</v>
      </c>
      <c r="W1136" s="402">
        <v>35</v>
      </c>
      <c r="X1136" s="404">
        <v>-30540.25</v>
      </c>
      <c r="Y1136" s="404">
        <v>54361.87</v>
      </c>
      <c r="Z1136" s="404">
        <v>23821.62</v>
      </c>
      <c r="AA1136" s="404">
        <v>0</v>
      </c>
      <c r="AB1136" s="404">
        <v>0</v>
      </c>
      <c r="AC1136" s="404">
        <v>0</v>
      </c>
      <c r="AD1136" s="404">
        <v>23822</v>
      </c>
    </row>
    <row r="1137" spans="1:30" x14ac:dyDescent="0.35">
      <c r="A1137" s="396">
        <v>50</v>
      </c>
      <c r="B1137" s="396" t="s">
        <v>2512</v>
      </c>
      <c r="C1137" s="396">
        <v>10</v>
      </c>
      <c r="D1137" s="396" t="s">
        <v>414</v>
      </c>
      <c r="E1137" s="396" t="s">
        <v>2531</v>
      </c>
      <c r="F1137" s="396" t="s">
        <v>2532</v>
      </c>
      <c r="G1137" s="396" t="s">
        <v>2512</v>
      </c>
      <c r="H1137" s="396" t="s">
        <v>414</v>
      </c>
      <c r="I1137" s="399">
        <v>1</v>
      </c>
      <c r="J1137" s="399">
        <v>3</v>
      </c>
      <c r="K1137" s="400">
        <v>0</v>
      </c>
      <c r="L1137" s="400">
        <v>14</v>
      </c>
      <c r="M1137" s="400">
        <v>54</v>
      </c>
      <c r="N1137" s="400">
        <v>72</v>
      </c>
      <c r="O1137" s="400">
        <v>4</v>
      </c>
      <c r="P1137" s="400">
        <v>0</v>
      </c>
      <c r="Q1137" s="400">
        <v>4</v>
      </c>
      <c r="R1137" s="401">
        <v>5.5555555555555601E-2</v>
      </c>
      <c r="S1137" s="402">
        <v>10</v>
      </c>
      <c r="T1137" s="401">
        <v>0.13888888888888901</v>
      </c>
      <c r="U1137" s="402">
        <v>11</v>
      </c>
      <c r="V1137" s="403">
        <v>0.15277777777777801</v>
      </c>
      <c r="W1137" s="402">
        <v>8</v>
      </c>
      <c r="X1137" s="404">
        <v>-16763.96</v>
      </c>
      <c r="Y1137" s="404">
        <v>6818.7</v>
      </c>
      <c r="Z1137" s="404">
        <v>-9945.26</v>
      </c>
      <c r="AA1137" s="404">
        <v>0</v>
      </c>
      <c r="AB1137" s="404">
        <v>0</v>
      </c>
      <c r="AC1137" s="404">
        <v>0</v>
      </c>
      <c r="AD1137" s="404">
        <v>-9945</v>
      </c>
    </row>
    <row r="1138" spans="1:30" x14ac:dyDescent="0.35">
      <c r="A1138" s="396">
        <v>50</v>
      </c>
      <c r="B1138" s="396" t="s">
        <v>2512</v>
      </c>
      <c r="C1138" s="396">
        <v>11</v>
      </c>
      <c r="D1138" s="396" t="s">
        <v>575</v>
      </c>
      <c r="E1138" s="396" t="s">
        <v>2533</v>
      </c>
      <c r="F1138" s="396" t="s">
        <v>2534</v>
      </c>
      <c r="G1138" s="396" t="s">
        <v>2512</v>
      </c>
      <c r="H1138" s="396" t="s">
        <v>575</v>
      </c>
      <c r="I1138" s="399">
        <v>0</v>
      </c>
      <c r="J1138" s="399">
        <v>0</v>
      </c>
      <c r="K1138" s="400">
        <v>0</v>
      </c>
      <c r="L1138" s="400">
        <v>0</v>
      </c>
      <c r="M1138" s="400">
        <v>0</v>
      </c>
      <c r="N1138" s="400">
        <v>0</v>
      </c>
      <c r="O1138" s="400">
        <v>0</v>
      </c>
      <c r="P1138" s="400">
        <v>0</v>
      </c>
      <c r="Q1138" s="400">
        <v>0</v>
      </c>
      <c r="R1138" s="401">
        <v>0</v>
      </c>
      <c r="S1138" s="402">
        <v>0</v>
      </c>
      <c r="T1138" s="401">
        <v>0</v>
      </c>
      <c r="U1138" s="402">
        <v>0</v>
      </c>
      <c r="V1138" s="403">
        <v>0</v>
      </c>
      <c r="W1138" s="402">
        <v>0</v>
      </c>
      <c r="X1138" s="404">
        <v>0</v>
      </c>
      <c r="Y1138" s="404">
        <v>0</v>
      </c>
      <c r="Z1138" s="404">
        <v>0</v>
      </c>
      <c r="AA1138" s="404">
        <v>750</v>
      </c>
      <c r="AB1138" s="404">
        <v>0</v>
      </c>
      <c r="AC1138" s="404">
        <v>0</v>
      </c>
      <c r="AD1138" s="404">
        <v>-750</v>
      </c>
    </row>
    <row r="1139" spans="1:30" x14ac:dyDescent="0.35">
      <c r="A1139" s="396">
        <v>50</v>
      </c>
      <c r="B1139" s="396" t="s">
        <v>2512</v>
      </c>
      <c r="C1139" s="396">
        <v>12</v>
      </c>
      <c r="D1139" s="396" t="s">
        <v>427</v>
      </c>
      <c r="E1139" s="396" t="s">
        <v>2535</v>
      </c>
      <c r="F1139" s="396" t="s">
        <v>2536</v>
      </c>
      <c r="G1139" s="396" t="s">
        <v>2512</v>
      </c>
      <c r="H1139" s="396" t="s">
        <v>427</v>
      </c>
      <c r="I1139" s="399">
        <v>2</v>
      </c>
      <c r="J1139" s="399">
        <v>0</v>
      </c>
      <c r="K1139" s="400">
        <v>75</v>
      </c>
      <c r="L1139" s="400">
        <v>13</v>
      </c>
      <c r="M1139" s="400">
        <v>0</v>
      </c>
      <c r="N1139" s="400">
        <v>90</v>
      </c>
      <c r="O1139" s="400">
        <v>15</v>
      </c>
      <c r="P1139" s="400">
        <v>2</v>
      </c>
      <c r="Q1139" s="400">
        <v>17</v>
      </c>
      <c r="R1139" s="401">
        <v>0.18888888888888899</v>
      </c>
      <c r="S1139" s="402">
        <v>32</v>
      </c>
      <c r="T1139" s="401">
        <v>0.35555555555555601</v>
      </c>
      <c r="U1139" s="402">
        <v>34</v>
      </c>
      <c r="V1139" s="403">
        <v>0.37777777777777799</v>
      </c>
      <c r="W1139" s="402">
        <v>26</v>
      </c>
      <c r="X1139" s="404">
        <v>-81860.75</v>
      </c>
      <c r="Y1139" s="404">
        <v>29072.31</v>
      </c>
      <c r="Z1139" s="404">
        <v>-52788.44</v>
      </c>
      <c r="AA1139" s="404">
        <v>0</v>
      </c>
      <c r="AB1139" s="404">
        <v>0</v>
      </c>
      <c r="AC1139" s="404">
        <v>0</v>
      </c>
      <c r="AD1139" s="404">
        <v>-52788</v>
      </c>
    </row>
    <row r="1140" spans="1:30" x14ac:dyDescent="0.35">
      <c r="A1140" s="396">
        <v>50</v>
      </c>
      <c r="B1140" s="396" t="s">
        <v>2512</v>
      </c>
      <c r="C1140" s="396">
        <v>13</v>
      </c>
      <c r="D1140" s="396" t="s">
        <v>171</v>
      </c>
      <c r="E1140" s="396" t="s">
        <v>2537</v>
      </c>
      <c r="F1140" s="396" t="s">
        <v>2538</v>
      </c>
      <c r="G1140" s="396" t="s">
        <v>2512</v>
      </c>
      <c r="H1140" s="396" t="s">
        <v>171</v>
      </c>
      <c r="I1140" s="399">
        <v>1</v>
      </c>
      <c r="J1140" s="399">
        <v>1</v>
      </c>
      <c r="K1140" s="400">
        <v>63</v>
      </c>
      <c r="L1140" s="400">
        <v>7</v>
      </c>
      <c r="M1140" s="400">
        <v>0</v>
      </c>
      <c r="N1140" s="400">
        <v>72</v>
      </c>
      <c r="O1140" s="400">
        <v>2</v>
      </c>
      <c r="P1140" s="400">
        <v>1</v>
      </c>
      <c r="Q1140" s="400">
        <v>3</v>
      </c>
      <c r="R1140" s="401">
        <v>4.1666666666666699E-2</v>
      </c>
      <c r="S1140" s="402">
        <v>12</v>
      </c>
      <c r="T1140" s="401">
        <v>0.16666666666666699</v>
      </c>
      <c r="U1140" s="402">
        <v>12</v>
      </c>
      <c r="V1140" s="403">
        <v>0.16666666666666699</v>
      </c>
      <c r="W1140" s="402">
        <v>7</v>
      </c>
      <c r="X1140" s="404">
        <v>-9031.49</v>
      </c>
      <c r="Y1140" s="404">
        <v>4551.2299999999996</v>
      </c>
      <c r="Z1140" s="404">
        <v>-4480.26</v>
      </c>
      <c r="AA1140" s="404">
        <v>2000</v>
      </c>
      <c r="AB1140" s="404">
        <v>28</v>
      </c>
      <c r="AC1140" s="404">
        <v>667</v>
      </c>
      <c r="AD1140" s="404">
        <v>-6480</v>
      </c>
    </row>
    <row r="1141" spans="1:30" x14ac:dyDescent="0.35">
      <c r="A1141" s="396">
        <v>50</v>
      </c>
      <c r="B1141" s="396" t="s">
        <v>2512</v>
      </c>
      <c r="C1141" s="396">
        <v>14</v>
      </c>
      <c r="D1141" s="396" t="s">
        <v>518</v>
      </c>
      <c r="E1141" s="396" t="s">
        <v>2539</v>
      </c>
      <c r="F1141" s="396" t="s">
        <v>2540</v>
      </c>
      <c r="G1141" s="396" t="s">
        <v>2512</v>
      </c>
      <c r="H1141" s="396" t="s">
        <v>518</v>
      </c>
      <c r="I1141" s="399">
        <v>0</v>
      </c>
      <c r="J1141" s="399">
        <v>0</v>
      </c>
      <c r="K1141" s="400">
        <v>3</v>
      </c>
      <c r="L1141" s="400">
        <v>13</v>
      </c>
      <c r="M1141" s="400">
        <v>0</v>
      </c>
      <c r="N1141" s="400">
        <v>16</v>
      </c>
      <c r="O1141" s="400">
        <v>0</v>
      </c>
      <c r="P1141" s="400">
        <v>0</v>
      </c>
      <c r="Q1141" s="400">
        <v>0</v>
      </c>
      <c r="R1141" s="401">
        <v>0</v>
      </c>
      <c r="S1141" s="402">
        <v>1</v>
      </c>
      <c r="T1141" s="401">
        <v>6.25E-2</v>
      </c>
      <c r="U1141" s="402">
        <v>1</v>
      </c>
      <c r="V1141" s="403">
        <v>6.25E-2</v>
      </c>
      <c r="W1141" s="402">
        <v>1</v>
      </c>
      <c r="X1141" s="404">
        <v>0</v>
      </c>
      <c r="Y1141" s="404">
        <v>0</v>
      </c>
      <c r="Z1141" s="404">
        <v>0</v>
      </c>
      <c r="AA1141" s="404">
        <v>0</v>
      </c>
      <c r="AB1141" s="404">
        <v>0</v>
      </c>
      <c r="AC1141" s="404">
        <v>0</v>
      </c>
      <c r="AD1141" s="404">
        <v>0</v>
      </c>
    </row>
    <row r="1142" spans="1:30" x14ac:dyDescent="0.35">
      <c r="A1142" s="396">
        <v>50</v>
      </c>
      <c r="B1142" s="396" t="s">
        <v>2512</v>
      </c>
      <c r="C1142" s="396">
        <v>15</v>
      </c>
      <c r="D1142" s="396" t="s">
        <v>261</v>
      </c>
      <c r="E1142" s="396" t="s">
        <v>2541</v>
      </c>
      <c r="F1142" s="396" t="s">
        <v>2542</v>
      </c>
      <c r="G1142" s="396" t="s">
        <v>2512</v>
      </c>
      <c r="H1142" s="396" t="s">
        <v>261</v>
      </c>
      <c r="I1142" s="399">
        <v>5</v>
      </c>
      <c r="J1142" s="399">
        <v>55</v>
      </c>
      <c r="K1142" s="400">
        <v>0</v>
      </c>
      <c r="L1142" s="400">
        <v>45</v>
      </c>
      <c r="M1142" s="400">
        <v>0</v>
      </c>
      <c r="N1142" s="400">
        <v>105</v>
      </c>
      <c r="O1142" s="400">
        <v>5</v>
      </c>
      <c r="P1142" s="400">
        <v>5</v>
      </c>
      <c r="Q1142" s="400">
        <v>10</v>
      </c>
      <c r="R1142" s="401">
        <v>9.5238095238095205E-2</v>
      </c>
      <c r="S1142" s="402">
        <v>25</v>
      </c>
      <c r="T1142" s="401">
        <v>0.238095238095238</v>
      </c>
      <c r="U1142" s="402">
        <v>24</v>
      </c>
      <c r="V1142" s="403">
        <v>0.22857142857142901</v>
      </c>
      <c r="W1142" s="402">
        <v>18</v>
      </c>
      <c r="X1142" s="404">
        <v>-21421.78</v>
      </c>
      <c r="Y1142" s="404">
        <v>23302.28</v>
      </c>
      <c r="Z1142" s="404">
        <v>1880.5</v>
      </c>
      <c r="AA1142" s="404">
        <v>13335</v>
      </c>
      <c r="AB1142" s="404">
        <v>127</v>
      </c>
      <c r="AC1142" s="404">
        <v>1333</v>
      </c>
      <c r="AD1142" s="404">
        <v>-11454</v>
      </c>
    </row>
    <row r="1143" spans="1:30" x14ac:dyDescent="0.35">
      <c r="A1143" s="396">
        <v>50</v>
      </c>
      <c r="B1143" s="396" t="s">
        <v>2512</v>
      </c>
      <c r="C1143" s="396">
        <v>16</v>
      </c>
      <c r="D1143" s="396" t="s">
        <v>760</v>
      </c>
      <c r="E1143" s="396" t="s">
        <v>2543</v>
      </c>
      <c r="F1143" s="396" t="s">
        <v>2544</v>
      </c>
      <c r="G1143" s="396" t="s">
        <v>2512</v>
      </c>
      <c r="H1143" s="396" t="s">
        <v>760</v>
      </c>
      <c r="I1143" s="399">
        <v>0</v>
      </c>
      <c r="J1143" s="399">
        <v>0</v>
      </c>
      <c r="K1143" s="400">
        <v>0</v>
      </c>
      <c r="L1143" s="400">
        <v>0</v>
      </c>
      <c r="M1143" s="400">
        <v>0</v>
      </c>
      <c r="N1143" s="400">
        <v>0</v>
      </c>
      <c r="O1143" s="400">
        <v>0</v>
      </c>
      <c r="P1143" s="400">
        <v>0</v>
      </c>
      <c r="Q1143" s="400">
        <v>0</v>
      </c>
      <c r="R1143" s="401">
        <v>0</v>
      </c>
      <c r="S1143" s="402">
        <v>0</v>
      </c>
      <c r="T1143" s="401">
        <v>0</v>
      </c>
      <c r="U1143" s="402">
        <v>0</v>
      </c>
      <c r="V1143" s="403">
        <v>0</v>
      </c>
      <c r="W1143" s="402">
        <v>0</v>
      </c>
      <c r="X1143" s="404">
        <v>0</v>
      </c>
      <c r="Y1143" s="404">
        <v>0</v>
      </c>
      <c r="Z1143" s="404">
        <v>0</v>
      </c>
      <c r="AA1143" s="404">
        <v>650</v>
      </c>
      <c r="AB1143" s="404">
        <v>0</v>
      </c>
      <c r="AC1143" s="404">
        <v>0</v>
      </c>
      <c r="AD1143" s="404">
        <v>-650</v>
      </c>
    </row>
    <row r="1144" spans="1:30" x14ac:dyDescent="0.35">
      <c r="A1144" s="396">
        <v>50</v>
      </c>
      <c r="B1144" s="396" t="s">
        <v>2512</v>
      </c>
      <c r="C1144" s="396">
        <v>17</v>
      </c>
      <c r="D1144" s="396" t="s">
        <v>244</v>
      </c>
      <c r="E1144" s="396" t="s">
        <v>2545</v>
      </c>
      <c r="F1144" s="396" t="s">
        <v>2546</v>
      </c>
      <c r="G1144" s="396" t="s">
        <v>2512</v>
      </c>
      <c r="H1144" s="396" t="s">
        <v>244</v>
      </c>
      <c r="I1144" s="399">
        <v>0</v>
      </c>
      <c r="J1144" s="399">
        <v>0</v>
      </c>
      <c r="K1144" s="400">
        <v>2</v>
      </c>
      <c r="L1144" s="400">
        <v>4</v>
      </c>
      <c r="M1144" s="400">
        <v>0</v>
      </c>
      <c r="N1144" s="400">
        <v>6</v>
      </c>
      <c r="O1144" s="400">
        <v>0</v>
      </c>
      <c r="P1144" s="400">
        <v>0</v>
      </c>
      <c r="Q1144" s="400">
        <v>0</v>
      </c>
      <c r="R1144" s="401">
        <v>0</v>
      </c>
      <c r="S1144" s="402">
        <v>1</v>
      </c>
      <c r="T1144" s="401">
        <v>0.16666666666666699</v>
      </c>
      <c r="U1144" s="402">
        <v>1</v>
      </c>
      <c r="V1144" s="403">
        <v>0.16666666666666699</v>
      </c>
      <c r="W1144" s="402">
        <v>1</v>
      </c>
      <c r="X1144" s="404">
        <v>0</v>
      </c>
      <c r="Y1144" s="404">
        <v>0</v>
      </c>
      <c r="Z1144" s="404">
        <v>0</v>
      </c>
      <c r="AA1144" s="404">
        <v>0</v>
      </c>
      <c r="AB1144" s="404">
        <v>0</v>
      </c>
      <c r="AC1144" s="404">
        <v>0</v>
      </c>
      <c r="AD1144" s="404">
        <v>0</v>
      </c>
    </row>
    <row r="1145" spans="1:30" x14ac:dyDescent="0.35">
      <c r="A1145" s="396">
        <v>50</v>
      </c>
      <c r="B1145" s="396" t="s">
        <v>2512</v>
      </c>
      <c r="C1145" s="396">
        <v>18</v>
      </c>
      <c r="D1145" s="396" t="s">
        <v>328</v>
      </c>
      <c r="E1145" s="396" t="s">
        <v>2547</v>
      </c>
      <c r="F1145" s="396" t="s">
        <v>2548</v>
      </c>
      <c r="G1145" s="396" t="s">
        <v>2512</v>
      </c>
      <c r="H1145" s="396" t="s">
        <v>328</v>
      </c>
      <c r="I1145" s="399">
        <v>0</v>
      </c>
      <c r="J1145" s="399">
        <v>0</v>
      </c>
      <c r="K1145" s="400">
        <v>6</v>
      </c>
      <c r="L1145" s="400">
        <v>2</v>
      </c>
      <c r="M1145" s="400">
        <v>0</v>
      </c>
      <c r="N1145" s="400">
        <v>8</v>
      </c>
      <c r="O1145" s="400">
        <v>1</v>
      </c>
      <c r="P1145" s="400">
        <v>0</v>
      </c>
      <c r="Q1145" s="400">
        <v>1</v>
      </c>
      <c r="R1145" s="401">
        <v>0.125</v>
      </c>
      <c r="S1145" s="402">
        <v>1</v>
      </c>
      <c r="T1145" s="401">
        <v>0.125</v>
      </c>
      <c r="U1145" s="402">
        <v>1</v>
      </c>
      <c r="V1145" s="403">
        <v>0.125</v>
      </c>
      <c r="W1145" s="402">
        <v>1</v>
      </c>
      <c r="X1145" s="404">
        <v>-4232.5</v>
      </c>
      <c r="Y1145" s="404">
        <v>4049.94</v>
      </c>
      <c r="Z1145" s="404">
        <v>-182.56</v>
      </c>
      <c r="AA1145" s="404">
        <v>0</v>
      </c>
      <c r="AB1145" s="404">
        <v>0</v>
      </c>
      <c r="AC1145" s="404">
        <v>0</v>
      </c>
      <c r="AD1145" s="404">
        <v>-183</v>
      </c>
    </row>
    <row r="1146" spans="1:30" x14ac:dyDescent="0.35">
      <c r="A1146" s="396">
        <v>50</v>
      </c>
      <c r="B1146" s="396" t="s">
        <v>2512</v>
      </c>
      <c r="C1146" s="396">
        <v>19</v>
      </c>
      <c r="D1146" s="396" t="s">
        <v>168</v>
      </c>
      <c r="E1146" s="396" t="s">
        <v>2549</v>
      </c>
      <c r="F1146" s="396" t="s">
        <v>2550</v>
      </c>
      <c r="G1146" s="396" t="s">
        <v>2512</v>
      </c>
      <c r="H1146" s="396" t="s">
        <v>168</v>
      </c>
      <c r="I1146" s="399">
        <v>1</v>
      </c>
      <c r="J1146" s="399">
        <v>2</v>
      </c>
      <c r="K1146" s="400">
        <v>77</v>
      </c>
      <c r="L1146" s="400">
        <v>81</v>
      </c>
      <c r="M1146" s="400">
        <v>0</v>
      </c>
      <c r="N1146" s="400">
        <v>161</v>
      </c>
      <c r="O1146" s="400">
        <v>13</v>
      </c>
      <c r="P1146" s="400">
        <v>3</v>
      </c>
      <c r="Q1146" s="400">
        <v>16</v>
      </c>
      <c r="R1146" s="401">
        <v>9.9378881987577605E-2</v>
      </c>
      <c r="S1146" s="402">
        <v>97</v>
      </c>
      <c r="T1146" s="401">
        <v>0.60248447204968902</v>
      </c>
      <c r="U1146" s="402">
        <v>101</v>
      </c>
      <c r="V1146" s="403">
        <v>0.62732919254658404</v>
      </c>
      <c r="W1146" s="402">
        <v>72</v>
      </c>
      <c r="X1146" s="404">
        <v>-33561.07</v>
      </c>
      <c r="Y1146" s="404">
        <v>41479.120000000003</v>
      </c>
      <c r="Z1146" s="404">
        <v>7918.05</v>
      </c>
      <c r="AA1146" s="404">
        <v>0</v>
      </c>
      <c r="AB1146" s="404">
        <v>0</v>
      </c>
      <c r="AC1146" s="404">
        <v>0</v>
      </c>
      <c r="AD1146" s="404">
        <v>7918</v>
      </c>
    </row>
    <row r="1147" spans="1:30" x14ac:dyDescent="0.35">
      <c r="A1147" s="396">
        <v>50</v>
      </c>
      <c r="B1147" s="396" t="s">
        <v>2512</v>
      </c>
      <c r="C1147" s="396">
        <v>20</v>
      </c>
      <c r="D1147" s="396" t="s">
        <v>527</v>
      </c>
      <c r="E1147" s="396" t="s">
        <v>2551</v>
      </c>
      <c r="F1147" s="396" t="s">
        <v>2552</v>
      </c>
      <c r="G1147" s="396" t="s">
        <v>2512</v>
      </c>
      <c r="H1147" s="396" t="s">
        <v>527</v>
      </c>
      <c r="I1147" s="399">
        <v>0</v>
      </c>
      <c r="J1147" s="399">
        <v>0</v>
      </c>
      <c r="K1147" s="400">
        <v>1</v>
      </c>
      <c r="L1147" s="400">
        <v>1</v>
      </c>
      <c r="M1147" s="400">
        <v>0</v>
      </c>
      <c r="N1147" s="400">
        <v>2</v>
      </c>
      <c r="O1147" s="400">
        <v>0</v>
      </c>
      <c r="P1147" s="400">
        <v>0</v>
      </c>
      <c r="Q1147" s="400">
        <v>0</v>
      </c>
      <c r="R1147" s="401">
        <v>0</v>
      </c>
      <c r="S1147" s="402">
        <v>7</v>
      </c>
      <c r="T1147" s="401">
        <v>3.5</v>
      </c>
      <c r="U1147" s="402">
        <v>7</v>
      </c>
      <c r="V1147" s="403">
        <v>3.5</v>
      </c>
      <c r="W1147" s="402">
        <v>4</v>
      </c>
      <c r="X1147" s="404">
        <v>0</v>
      </c>
      <c r="Y1147" s="404">
        <v>0</v>
      </c>
      <c r="Z1147" s="404">
        <v>0</v>
      </c>
      <c r="AA1147" s="404">
        <v>0</v>
      </c>
      <c r="AB1147" s="404">
        <v>0</v>
      </c>
      <c r="AC1147" s="404">
        <v>0</v>
      </c>
      <c r="AD1147" s="404">
        <v>0</v>
      </c>
    </row>
    <row r="1148" spans="1:30" x14ac:dyDescent="0.35">
      <c r="A1148" s="396">
        <v>50</v>
      </c>
      <c r="B1148" s="396" t="s">
        <v>2512</v>
      </c>
      <c r="C1148" s="396">
        <v>21</v>
      </c>
      <c r="D1148" s="396" t="s">
        <v>1333</v>
      </c>
      <c r="E1148" s="396" t="s">
        <v>2553</v>
      </c>
      <c r="F1148" s="396" t="s">
        <v>2554</v>
      </c>
      <c r="G1148" s="396" t="s">
        <v>2512</v>
      </c>
      <c r="H1148" s="396" t="s">
        <v>1333</v>
      </c>
      <c r="I1148" s="399">
        <v>0</v>
      </c>
      <c r="J1148" s="399">
        <v>0</v>
      </c>
      <c r="K1148" s="400">
        <v>0</v>
      </c>
      <c r="L1148" s="400">
        <v>0</v>
      </c>
      <c r="M1148" s="400">
        <v>0</v>
      </c>
      <c r="N1148" s="400">
        <v>0</v>
      </c>
      <c r="O1148" s="400">
        <v>0</v>
      </c>
      <c r="P1148" s="400">
        <v>0</v>
      </c>
      <c r="Q1148" s="400">
        <v>0</v>
      </c>
      <c r="R1148" s="401">
        <v>0</v>
      </c>
      <c r="S1148" s="402">
        <v>0</v>
      </c>
      <c r="T1148" s="401">
        <v>0</v>
      </c>
      <c r="U1148" s="402">
        <v>0</v>
      </c>
      <c r="V1148" s="403">
        <v>0</v>
      </c>
      <c r="W1148" s="402">
        <v>0</v>
      </c>
      <c r="X1148" s="404">
        <v>0</v>
      </c>
      <c r="Y1148" s="404">
        <v>0</v>
      </c>
      <c r="Z1148" s="404">
        <v>0</v>
      </c>
      <c r="AA1148" s="404">
        <v>1299</v>
      </c>
      <c r="AB1148" s="404">
        <v>0</v>
      </c>
      <c r="AC1148" s="404">
        <v>0</v>
      </c>
      <c r="AD1148" s="404">
        <v>-1299</v>
      </c>
    </row>
    <row r="1149" spans="1:30" x14ac:dyDescent="0.35">
      <c r="A1149" s="396">
        <v>50</v>
      </c>
      <c r="B1149" s="396" t="s">
        <v>2512</v>
      </c>
      <c r="C1149" s="396">
        <v>22</v>
      </c>
      <c r="D1149" s="396" t="s">
        <v>716</v>
      </c>
      <c r="E1149" s="396" t="s">
        <v>2555</v>
      </c>
      <c r="F1149" s="396" t="s">
        <v>2556</v>
      </c>
      <c r="G1149" s="396" t="s">
        <v>2512</v>
      </c>
      <c r="H1149" s="396" t="s">
        <v>716</v>
      </c>
      <c r="I1149" s="399">
        <v>0</v>
      </c>
      <c r="J1149" s="399">
        <v>3</v>
      </c>
      <c r="K1149" s="400">
        <v>0</v>
      </c>
      <c r="L1149" s="400">
        <v>5</v>
      </c>
      <c r="M1149" s="400">
        <v>0</v>
      </c>
      <c r="N1149" s="400">
        <v>8</v>
      </c>
      <c r="O1149" s="400">
        <v>0</v>
      </c>
      <c r="P1149" s="400">
        <v>0</v>
      </c>
      <c r="Q1149" s="400">
        <v>0</v>
      </c>
      <c r="R1149" s="401">
        <v>0</v>
      </c>
      <c r="S1149" s="402">
        <v>0</v>
      </c>
      <c r="T1149" s="401">
        <v>0</v>
      </c>
      <c r="U1149" s="402">
        <v>0</v>
      </c>
      <c r="V1149" s="403">
        <v>0</v>
      </c>
      <c r="W1149" s="402">
        <v>0</v>
      </c>
      <c r="X1149" s="404">
        <v>0</v>
      </c>
      <c r="Y1149" s="404">
        <v>0</v>
      </c>
      <c r="Z1149" s="404">
        <v>0</v>
      </c>
      <c r="AA1149" s="404">
        <v>0</v>
      </c>
      <c r="AB1149" s="404">
        <v>0</v>
      </c>
      <c r="AC1149" s="404">
        <v>0</v>
      </c>
      <c r="AD1149" s="404">
        <v>0</v>
      </c>
    </row>
    <row r="1150" spans="1:30" x14ac:dyDescent="0.35">
      <c r="A1150" s="396">
        <v>50</v>
      </c>
      <c r="B1150" s="396" t="s">
        <v>2512</v>
      </c>
      <c r="C1150" s="396">
        <v>23</v>
      </c>
      <c r="D1150" s="396" t="s">
        <v>600</v>
      </c>
      <c r="E1150" s="396" t="s">
        <v>2557</v>
      </c>
      <c r="F1150" s="396" t="s">
        <v>2558</v>
      </c>
      <c r="G1150" s="396" t="s">
        <v>2512</v>
      </c>
      <c r="H1150" s="396" t="s">
        <v>600</v>
      </c>
      <c r="I1150" s="399">
        <v>0</v>
      </c>
      <c r="J1150" s="399">
        <v>0</v>
      </c>
      <c r="K1150" s="400">
        <v>0</v>
      </c>
      <c r="L1150" s="400">
        <v>0</v>
      </c>
      <c r="M1150" s="400">
        <v>75</v>
      </c>
      <c r="N1150" s="400">
        <v>75</v>
      </c>
      <c r="O1150" s="400">
        <v>0</v>
      </c>
      <c r="P1150" s="400">
        <v>0</v>
      </c>
      <c r="Q1150" s="400">
        <v>0</v>
      </c>
      <c r="R1150" s="401">
        <v>0</v>
      </c>
      <c r="S1150" s="402">
        <v>2</v>
      </c>
      <c r="T1150" s="401">
        <v>2.66666666666667E-2</v>
      </c>
      <c r="U1150" s="402">
        <v>1</v>
      </c>
      <c r="V1150" s="403">
        <v>1.3333333333333299E-2</v>
      </c>
      <c r="W1150" s="402">
        <v>2</v>
      </c>
      <c r="X1150" s="404">
        <v>0</v>
      </c>
      <c r="Y1150" s="404">
        <v>0</v>
      </c>
      <c r="Z1150" s="404">
        <v>0</v>
      </c>
      <c r="AA1150" s="404">
        <v>500</v>
      </c>
      <c r="AB1150" s="404">
        <v>7</v>
      </c>
      <c r="AC1150" s="404">
        <v>0</v>
      </c>
      <c r="AD1150" s="404">
        <v>-500</v>
      </c>
    </row>
    <row r="1151" spans="1:30" x14ac:dyDescent="0.35">
      <c r="A1151" s="396">
        <v>50</v>
      </c>
      <c r="B1151" s="396" t="s">
        <v>2512</v>
      </c>
      <c r="C1151" s="396">
        <v>24</v>
      </c>
      <c r="D1151" s="396" t="s">
        <v>138</v>
      </c>
      <c r="E1151" s="396" t="s">
        <v>2559</v>
      </c>
      <c r="F1151" s="396" t="s">
        <v>2560</v>
      </c>
      <c r="G1151" s="396" t="s">
        <v>2512</v>
      </c>
      <c r="H1151" s="396" t="s">
        <v>138</v>
      </c>
      <c r="I1151" s="399">
        <v>5</v>
      </c>
      <c r="J1151" s="399">
        <v>3</v>
      </c>
      <c r="K1151" s="400">
        <v>2</v>
      </c>
      <c r="L1151" s="400">
        <v>18</v>
      </c>
      <c r="M1151" s="400">
        <v>190</v>
      </c>
      <c r="N1151" s="400">
        <v>218</v>
      </c>
      <c r="O1151" s="400">
        <v>42</v>
      </c>
      <c r="P1151" s="400">
        <v>13</v>
      </c>
      <c r="Q1151" s="400">
        <v>55</v>
      </c>
      <c r="R1151" s="401">
        <v>0.25229357798165097</v>
      </c>
      <c r="S1151" s="402">
        <v>67</v>
      </c>
      <c r="T1151" s="401">
        <v>0.307339449541284</v>
      </c>
      <c r="U1151" s="402">
        <v>64</v>
      </c>
      <c r="V1151" s="403">
        <v>0.293577981651376</v>
      </c>
      <c r="W1151" s="402">
        <v>64</v>
      </c>
      <c r="X1151" s="404">
        <v>-158972.64000000001</v>
      </c>
      <c r="Y1151" s="404">
        <v>155661.24</v>
      </c>
      <c r="Z1151" s="404">
        <v>-3311.4000000000201</v>
      </c>
      <c r="AA1151" s="404">
        <v>0</v>
      </c>
      <c r="AB1151" s="404">
        <v>0</v>
      </c>
      <c r="AC1151" s="404">
        <v>0</v>
      </c>
      <c r="AD1151" s="404">
        <v>-3311</v>
      </c>
    </row>
    <row r="1152" spans="1:30" x14ac:dyDescent="0.35">
      <c r="A1152" s="396">
        <v>50</v>
      </c>
      <c r="B1152" s="396" t="s">
        <v>2512</v>
      </c>
      <c r="C1152" s="396">
        <v>25</v>
      </c>
      <c r="D1152" s="396" t="s">
        <v>532</v>
      </c>
      <c r="E1152" s="396" t="s">
        <v>2561</v>
      </c>
      <c r="F1152" s="396" t="s">
        <v>2562</v>
      </c>
      <c r="G1152" s="396" t="s">
        <v>2512</v>
      </c>
      <c r="H1152" s="396" t="s">
        <v>532</v>
      </c>
      <c r="I1152" s="399">
        <v>76</v>
      </c>
      <c r="J1152" s="399">
        <v>9</v>
      </c>
      <c r="K1152" s="400">
        <v>0</v>
      </c>
      <c r="L1152" s="400">
        <v>38</v>
      </c>
      <c r="M1152" s="400">
        <v>7</v>
      </c>
      <c r="N1152" s="400">
        <v>130</v>
      </c>
      <c r="O1152" s="400">
        <v>0</v>
      </c>
      <c r="P1152" s="400">
        <v>0</v>
      </c>
      <c r="Q1152" s="400">
        <v>0</v>
      </c>
      <c r="R1152" s="401">
        <v>0</v>
      </c>
      <c r="S1152" s="402">
        <v>11</v>
      </c>
      <c r="T1152" s="401">
        <v>8.4615384615384606E-2</v>
      </c>
      <c r="U1152" s="402">
        <v>11</v>
      </c>
      <c r="V1152" s="403">
        <v>8.4615384615384606E-2</v>
      </c>
      <c r="W1152" s="402">
        <v>6</v>
      </c>
      <c r="X1152" s="404">
        <v>0</v>
      </c>
      <c r="Y1152" s="404">
        <v>0</v>
      </c>
      <c r="Z1152" s="404">
        <v>0</v>
      </c>
      <c r="AA1152" s="404">
        <v>0</v>
      </c>
      <c r="AB1152" s="404">
        <v>0</v>
      </c>
      <c r="AC1152" s="404">
        <v>0</v>
      </c>
      <c r="AD1152" s="404">
        <v>0</v>
      </c>
    </row>
    <row r="1153" spans="1:30" x14ac:dyDescent="0.35">
      <c r="A1153" s="396">
        <v>50</v>
      </c>
      <c r="B1153" s="396" t="s">
        <v>2512</v>
      </c>
      <c r="C1153" s="396">
        <v>26</v>
      </c>
      <c r="D1153" s="396" t="s">
        <v>607</v>
      </c>
      <c r="E1153" s="396" t="s">
        <v>2563</v>
      </c>
      <c r="F1153" s="396" t="s">
        <v>2564</v>
      </c>
      <c r="G1153" s="396" t="s">
        <v>2512</v>
      </c>
      <c r="H1153" s="396" t="s">
        <v>607</v>
      </c>
      <c r="I1153" s="399">
        <v>0</v>
      </c>
      <c r="J1153" s="399">
        <v>0</v>
      </c>
      <c r="K1153" s="400">
        <v>0</v>
      </c>
      <c r="L1153" s="400">
        <v>36</v>
      </c>
      <c r="M1153" s="400">
        <v>0</v>
      </c>
      <c r="N1153" s="400">
        <v>36</v>
      </c>
      <c r="O1153" s="400">
        <v>0</v>
      </c>
      <c r="P1153" s="400">
        <v>0</v>
      </c>
      <c r="Q1153" s="400">
        <v>0</v>
      </c>
      <c r="R1153" s="401">
        <v>0</v>
      </c>
      <c r="S1153" s="402">
        <v>0</v>
      </c>
      <c r="T1153" s="401">
        <v>0</v>
      </c>
      <c r="U1153" s="402">
        <v>0</v>
      </c>
      <c r="V1153" s="403">
        <v>0</v>
      </c>
      <c r="W1153" s="402">
        <v>0</v>
      </c>
      <c r="X1153" s="404">
        <v>0</v>
      </c>
      <c r="Y1153" s="404">
        <v>0</v>
      </c>
      <c r="Z1153" s="404">
        <v>0</v>
      </c>
      <c r="AA1153" s="404">
        <v>0</v>
      </c>
      <c r="AB1153" s="404">
        <v>0</v>
      </c>
      <c r="AC1153" s="404">
        <v>0</v>
      </c>
      <c r="AD1153" s="404">
        <v>0</v>
      </c>
    </row>
    <row r="1154" spans="1:30" x14ac:dyDescent="0.35">
      <c r="A1154" s="396">
        <v>51</v>
      </c>
      <c r="B1154" s="396" t="s">
        <v>135</v>
      </c>
      <c r="C1154" s="396">
        <v>1</v>
      </c>
      <c r="D1154" s="396" t="s">
        <v>610</v>
      </c>
      <c r="E1154" s="396" t="s">
        <v>2565</v>
      </c>
      <c r="F1154" s="396" t="s">
        <v>2566</v>
      </c>
      <c r="G1154" s="396" t="s">
        <v>135</v>
      </c>
      <c r="H1154" s="396" t="s">
        <v>610</v>
      </c>
      <c r="I1154" s="399">
        <v>0</v>
      </c>
      <c r="J1154" s="399">
        <v>0</v>
      </c>
      <c r="K1154" s="400">
        <v>2</v>
      </c>
      <c r="L1154" s="400">
        <v>1</v>
      </c>
      <c r="M1154" s="400">
        <v>0</v>
      </c>
      <c r="N1154" s="400">
        <v>3</v>
      </c>
      <c r="O1154" s="400">
        <v>0</v>
      </c>
      <c r="P1154" s="400">
        <v>0</v>
      </c>
      <c r="Q1154" s="400">
        <v>0</v>
      </c>
      <c r="R1154" s="401">
        <v>0</v>
      </c>
      <c r="S1154" s="402">
        <v>0</v>
      </c>
      <c r="T1154" s="401">
        <v>0</v>
      </c>
      <c r="U1154" s="402">
        <v>0</v>
      </c>
      <c r="V1154" s="403">
        <v>0</v>
      </c>
      <c r="W1154" s="402">
        <v>0</v>
      </c>
      <c r="X1154" s="404">
        <v>0</v>
      </c>
      <c r="Y1154" s="404">
        <v>0</v>
      </c>
      <c r="Z1154" s="404">
        <v>0</v>
      </c>
      <c r="AA1154" s="404">
        <v>0</v>
      </c>
      <c r="AB1154" s="404">
        <v>0</v>
      </c>
      <c r="AC1154" s="404">
        <v>0</v>
      </c>
      <c r="AD1154" s="404">
        <v>0</v>
      </c>
    </row>
    <row r="1155" spans="1:30" x14ac:dyDescent="0.35">
      <c r="A1155" s="396">
        <v>51</v>
      </c>
      <c r="B1155" s="396" t="s">
        <v>135</v>
      </c>
      <c r="C1155" s="396">
        <v>2</v>
      </c>
      <c r="D1155" s="396" t="s">
        <v>10</v>
      </c>
      <c r="E1155" s="396" t="s">
        <v>2567</v>
      </c>
      <c r="F1155" s="396" t="s">
        <v>2568</v>
      </c>
      <c r="G1155" s="396" t="s">
        <v>135</v>
      </c>
      <c r="H1155" s="396" t="s">
        <v>10</v>
      </c>
      <c r="I1155" s="399">
        <v>0</v>
      </c>
      <c r="J1155" s="399">
        <v>0</v>
      </c>
      <c r="K1155" s="400">
        <v>4</v>
      </c>
      <c r="L1155" s="400">
        <v>1</v>
      </c>
      <c r="M1155" s="400">
        <v>0</v>
      </c>
      <c r="N1155" s="400">
        <v>5</v>
      </c>
      <c r="O1155" s="400">
        <v>0</v>
      </c>
      <c r="P1155" s="400">
        <v>0</v>
      </c>
      <c r="Q1155" s="400">
        <v>0</v>
      </c>
      <c r="R1155" s="401">
        <v>0</v>
      </c>
      <c r="S1155" s="402">
        <v>0</v>
      </c>
      <c r="T1155" s="401">
        <v>0</v>
      </c>
      <c r="U1155" s="402">
        <v>0</v>
      </c>
      <c r="V1155" s="403">
        <v>0</v>
      </c>
      <c r="W1155" s="402">
        <v>0</v>
      </c>
      <c r="X1155" s="404">
        <v>0</v>
      </c>
      <c r="Y1155" s="404">
        <v>0</v>
      </c>
      <c r="Z1155" s="404">
        <v>0</v>
      </c>
      <c r="AA1155" s="404">
        <v>0</v>
      </c>
      <c r="AB1155" s="404">
        <v>0</v>
      </c>
      <c r="AC1155" s="404">
        <v>0</v>
      </c>
      <c r="AD1155" s="404">
        <v>0</v>
      </c>
    </row>
    <row r="1156" spans="1:30" x14ac:dyDescent="0.35">
      <c r="A1156" s="396">
        <v>51</v>
      </c>
      <c r="B1156" s="396" t="s">
        <v>135</v>
      </c>
      <c r="C1156" s="396">
        <v>3</v>
      </c>
      <c r="D1156" s="396" t="s">
        <v>11</v>
      </c>
      <c r="E1156" s="396" t="s">
        <v>2569</v>
      </c>
      <c r="F1156" s="396" t="s">
        <v>2570</v>
      </c>
      <c r="G1156" s="396" t="s">
        <v>135</v>
      </c>
      <c r="H1156" s="396" t="s">
        <v>11</v>
      </c>
      <c r="I1156" s="399">
        <v>0</v>
      </c>
      <c r="J1156" s="399">
        <v>0</v>
      </c>
      <c r="K1156" s="400">
        <v>0</v>
      </c>
      <c r="L1156" s="400">
        <v>12</v>
      </c>
      <c r="M1156" s="400">
        <v>0</v>
      </c>
      <c r="N1156" s="400">
        <v>12</v>
      </c>
      <c r="O1156" s="400">
        <v>0</v>
      </c>
      <c r="P1156" s="400">
        <v>0</v>
      </c>
      <c r="Q1156" s="400">
        <v>0</v>
      </c>
      <c r="R1156" s="401">
        <v>0</v>
      </c>
      <c r="S1156" s="402">
        <v>0</v>
      </c>
      <c r="T1156" s="401">
        <v>0</v>
      </c>
      <c r="U1156" s="402">
        <v>0</v>
      </c>
      <c r="V1156" s="403">
        <v>0</v>
      </c>
      <c r="W1156" s="402">
        <v>0</v>
      </c>
      <c r="X1156" s="404">
        <v>0</v>
      </c>
      <c r="Y1156" s="404">
        <v>0</v>
      </c>
      <c r="Z1156" s="404">
        <v>0</v>
      </c>
      <c r="AA1156" s="404">
        <v>0</v>
      </c>
      <c r="AB1156" s="404">
        <v>0</v>
      </c>
      <c r="AC1156" s="404">
        <v>0</v>
      </c>
      <c r="AD1156" s="404">
        <v>0</v>
      </c>
    </row>
    <row r="1157" spans="1:30" x14ac:dyDescent="0.35">
      <c r="A1157" s="396">
        <v>51</v>
      </c>
      <c r="B1157" s="396" t="s">
        <v>135</v>
      </c>
      <c r="C1157" s="396">
        <v>4</v>
      </c>
      <c r="D1157" s="396" t="s">
        <v>12</v>
      </c>
      <c r="E1157" s="396" t="s">
        <v>2571</v>
      </c>
      <c r="F1157" s="396" t="s">
        <v>2572</v>
      </c>
      <c r="G1157" s="396" t="s">
        <v>135</v>
      </c>
      <c r="H1157" s="396" t="s">
        <v>12</v>
      </c>
      <c r="I1157" s="399">
        <v>0</v>
      </c>
      <c r="J1157" s="399">
        <v>0</v>
      </c>
      <c r="K1157" s="400">
        <v>11</v>
      </c>
      <c r="L1157" s="400">
        <v>3</v>
      </c>
      <c r="M1157" s="400">
        <v>0</v>
      </c>
      <c r="N1157" s="400">
        <v>14</v>
      </c>
      <c r="O1157" s="400">
        <v>0</v>
      </c>
      <c r="P1157" s="400">
        <v>0</v>
      </c>
      <c r="Q1157" s="400">
        <v>0</v>
      </c>
      <c r="R1157" s="401">
        <v>0</v>
      </c>
      <c r="S1157" s="402">
        <v>0</v>
      </c>
      <c r="T1157" s="401">
        <v>0</v>
      </c>
      <c r="U1157" s="402">
        <v>0</v>
      </c>
      <c r="V1157" s="403">
        <v>0</v>
      </c>
      <c r="W1157" s="402">
        <v>0</v>
      </c>
      <c r="X1157" s="404">
        <v>0</v>
      </c>
      <c r="Y1157" s="404">
        <v>0</v>
      </c>
      <c r="Z1157" s="404">
        <v>0</v>
      </c>
      <c r="AA1157" s="404">
        <v>0</v>
      </c>
      <c r="AB1157" s="404">
        <v>0</v>
      </c>
      <c r="AC1157" s="404">
        <v>0</v>
      </c>
      <c r="AD1157" s="404">
        <v>0</v>
      </c>
    </row>
    <row r="1158" spans="1:30" x14ac:dyDescent="0.35">
      <c r="A1158" s="396">
        <v>51</v>
      </c>
      <c r="B1158" s="396" t="s">
        <v>135</v>
      </c>
      <c r="C1158" s="396">
        <v>5</v>
      </c>
      <c r="D1158" s="396" t="s">
        <v>554</v>
      </c>
      <c r="E1158" s="396" t="s">
        <v>2573</v>
      </c>
      <c r="F1158" s="396" t="s">
        <v>2574</v>
      </c>
      <c r="G1158" s="396" t="s">
        <v>135</v>
      </c>
      <c r="H1158" s="396" t="s">
        <v>554</v>
      </c>
      <c r="I1158" s="399">
        <v>0</v>
      </c>
      <c r="J1158" s="399">
        <v>0</v>
      </c>
      <c r="K1158" s="400">
        <v>0</v>
      </c>
      <c r="L1158" s="400">
        <v>0</v>
      </c>
      <c r="M1158" s="400">
        <v>0</v>
      </c>
      <c r="N1158" s="400">
        <v>0</v>
      </c>
      <c r="O1158" s="400">
        <v>0</v>
      </c>
      <c r="P1158" s="400">
        <v>0</v>
      </c>
      <c r="Q1158" s="400">
        <v>0</v>
      </c>
      <c r="R1158" s="401">
        <v>0</v>
      </c>
      <c r="S1158" s="402">
        <v>0</v>
      </c>
      <c r="T1158" s="401">
        <v>0</v>
      </c>
      <c r="U1158" s="402">
        <v>0</v>
      </c>
      <c r="V1158" s="403">
        <v>0</v>
      </c>
      <c r="W1158" s="402">
        <v>0</v>
      </c>
      <c r="X1158" s="404">
        <v>0</v>
      </c>
      <c r="Y1158" s="404">
        <v>0</v>
      </c>
      <c r="Z1158" s="404">
        <v>0</v>
      </c>
      <c r="AA1158" s="404">
        <v>799</v>
      </c>
      <c r="AB1158" s="404">
        <v>0</v>
      </c>
      <c r="AC1158" s="404">
        <v>0</v>
      </c>
      <c r="AD1158" s="404">
        <v>-799</v>
      </c>
    </row>
    <row r="1159" spans="1:30" x14ac:dyDescent="0.35">
      <c r="A1159" s="396">
        <v>51</v>
      </c>
      <c r="B1159" s="396" t="s">
        <v>135</v>
      </c>
      <c r="C1159" s="396">
        <v>6</v>
      </c>
      <c r="D1159" s="396" t="s">
        <v>13</v>
      </c>
      <c r="E1159" s="396" t="s">
        <v>2575</v>
      </c>
      <c r="F1159" s="396" t="s">
        <v>2576</v>
      </c>
      <c r="G1159" s="396" t="s">
        <v>135</v>
      </c>
      <c r="H1159" s="396" t="s">
        <v>13</v>
      </c>
      <c r="I1159" s="399">
        <v>2</v>
      </c>
      <c r="J1159" s="399">
        <v>2</v>
      </c>
      <c r="K1159" s="400">
        <v>29</v>
      </c>
      <c r="L1159" s="400">
        <v>8</v>
      </c>
      <c r="M1159" s="400">
        <v>0</v>
      </c>
      <c r="N1159" s="400">
        <v>41</v>
      </c>
      <c r="O1159" s="400">
        <v>0</v>
      </c>
      <c r="P1159" s="400">
        <v>3</v>
      </c>
      <c r="Q1159" s="400">
        <v>3</v>
      </c>
      <c r="R1159" s="401">
        <v>7.3170731707317097E-2</v>
      </c>
      <c r="S1159" s="402">
        <v>6</v>
      </c>
      <c r="T1159" s="401">
        <v>0.146341463414634</v>
      </c>
      <c r="U1159" s="402">
        <v>6</v>
      </c>
      <c r="V1159" s="403">
        <v>0.146341463414634</v>
      </c>
      <c r="W1159" s="402">
        <v>6</v>
      </c>
      <c r="X1159" s="404">
        <v>11339.84</v>
      </c>
      <c r="Y1159" s="404">
        <v>1319</v>
      </c>
      <c r="Z1159" s="404">
        <v>12658.84</v>
      </c>
      <c r="AA1159" s="404">
        <v>2870</v>
      </c>
      <c r="AB1159" s="404">
        <v>70</v>
      </c>
      <c r="AC1159" s="404">
        <v>957</v>
      </c>
      <c r="AD1159" s="404">
        <v>9789</v>
      </c>
    </row>
    <row r="1160" spans="1:30" x14ac:dyDescent="0.35">
      <c r="A1160" s="396">
        <v>51</v>
      </c>
      <c r="B1160" s="396" t="s">
        <v>135</v>
      </c>
      <c r="C1160" s="396">
        <v>7</v>
      </c>
      <c r="D1160" s="396" t="s">
        <v>160</v>
      </c>
      <c r="E1160" s="396" t="s">
        <v>2577</v>
      </c>
      <c r="F1160" s="396" t="s">
        <v>2578</v>
      </c>
      <c r="G1160" s="396" t="s">
        <v>135</v>
      </c>
      <c r="H1160" s="396" t="s">
        <v>160</v>
      </c>
      <c r="I1160" s="399">
        <v>0</v>
      </c>
      <c r="J1160" s="399">
        <v>0</v>
      </c>
      <c r="K1160" s="400">
        <v>15</v>
      </c>
      <c r="L1160" s="400">
        <v>10</v>
      </c>
      <c r="M1160" s="400">
        <v>0</v>
      </c>
      <c r="N1160" s="400">
        <v>25</v>
      </c>
      <c r="O1160" s="400">
        <v>4</v>
      </c>
      <c r="P1160" s="400">
        <v>2</v>
      </c>
      <c r="Q1160" s="400">
        <v>6</v>
      </c>
      <c r="R1160" s="401">
        <v>0.24</v>
      </c>
      <c r="S1160" s="402">
        <v>15</v>
      </c>
      <c r="T1160" s="401">
        <v>0.6</v>
      </c>
      <c r="U1160" s="402">
        <v>16</v>
      </c>
      <c r="V1160" s="403">
        <v>0.64</v>
      </c>
      <c r="W1160" s="402">
        <v>13</v>
      </c>
      <c r="X1160" s="404">
        <v>49339.49</v>
      </c>
      <c r="Y1160" s="404">
        <v>20311.47</v>
      </c>
      <c r="Z1160" s="404">
        <v>69650.960000000006</v>
      </c>
      <c r="AA1160" s="404">
        <v>699</v>
      </c>
      <c r="AB1160" s="404">
        <v>28</v>
      </c>
      <c r="AC1160" s="404">
        <v>117</v>
      </c>
      <c r="AD1160" s="404">
        <v>68952</v>
      </c>
    </row>
    <row r="1161" spans="1:30" x14ac:dyDescent="0.35">
      <c r="A1161" s="396">
        <v>51</v>
      </c>
      <c r="B1161" s="396" t="s">
        <v>135</v>
      </c>
      <c r="C1161" s="396">
        <v>8</v>
      </c>
      <c r="D1161" s="396" t="s">
        <v>559</v>
      </c>
      <c r="E1161" s="396" t="s">
        <v>2579</v>
      </c>
      <c r="F1161" s="396" t="s">
        <v>2580</v>
      </c>
      <c r="G1161" s="396" t="s">
        <v>135</v>
      </c>
      <c r="H1161" s="396" t="s">
        <v>559</v>
      </c>
      <c r="I1161" s="399">
        <v>0</v>
      </c>
      <c r="J1161" s="399">
        <v>0</v>
      </c>
      <c r="K1161" s="400">
        <v>0</v>
      </c>
      <c r="L1161" s="400">
        <v>0</v>
      </c>
      <c r="M1161" s="400">
        <v>0</v>
      </c>
      <c r="N1161" s="400">
        <v>0</v>
      </c>
      <c r="O1161" s="400">
        <v>0</v>
      </c>
      <c r="P1161" s="400">
        <v>0</v>
      </c>
      <c r="Q1161" s="400">
        <v>0</v>
      </c>
      <c r="R1161" s="401">
        <v>0</v>
      </c>
      <c r="S1161" s="402">
        <v>0</v>
      </c>
      <c r="T1161" s="401">
        <v>0</v>
      </c>
      <c r="U1161" s="402">
        <v>0</v>
      </c>
      <c r="V1161" s="403">
        <v>0</v>
      </c>
      <c r="W1161" s="402">
        <v>0</v>
      </c>
      <c r="X1161" s="404">
        <v>0</v>
      </c>
      <c r="Y1161" s="404">
        <v>0</v>
      </c>
      <c r="Z1161" s="404">
        <v>0</v>
      </c>
      <c r="AA1161" s="404">
        <v>400</v>
      </c>
      <c r="AB1161" s="404">
        <v>0</v>
      </c>
      <c r="AC1161" s="404">
        <v>0</v>
      </c>
      <c r="AD1161" s="404">
        <v>-400</v>
      </c>
    </row>
    <row r="1162" spans="1:30" x14ac:dyDescent="0.35">
      <c r="A1162" s="396">
        <v>51</v>
      </c>
      <c r="B1162" s="396" t="s">
        <v>135</v>
      </c>
      <c r="C1162" s="396">
        <v>9</v>
      </c>
      <c r="D1162" s="396" t="s">
        <v>506</v>
      </c>
      <c r="E1162" s="396" t="s">
        <v>2581</v>
      </c>
      <c r="F1162" s="396" t="s">
        <v>2582</v>
      </c>
      <c r="G1162" s="396" t="s">
        <v>135</v>
      </c>
      <c r="H1162" s="396" t="s">
        <v>506</v>
      </c>
      <c r="I1162" s="399">
        <v>0</v>
      </c>
      <c r="J1162" s="399">
        <v>0</v>
      </c>
      <c r="K1162" s="400">
        <v>0</v>
      </c>
      <c r="L1162" s="400">
        <v>0</v>
      </c>
      <c r="M1162" s="400">
        <v>0</v>
      </c>
      <c r="N1162" s="400">
        <v>0</v>
      </c>
      <c r="O1162" s="400">
        <v>0</v>
      </c>
      <c r="P1162" s="400">
        <v>0</v>
      </c>
      <c r="Q1162" s="400">
        <v>0</v>
      </c>
      <c r="R1162" s="401">
        <v>0</v>
      </c>
      <c r="S1162" s="402">
        <v>0</v>
      </c>
      <c r="T1162" s="401">
        <v>0</v>
      </c>
      <c r="U1162" s="402">
        <v>0</v>
      </c>
      <c r="V1162" s="403">
        <v>0</v>
      </c>
      <c r="W1162" s="402">
        <v>0</v>
      </c>
      <c r="X1162" s="404">
        <v>0</v>
      </c>
      <c r="Y1162" s="404">
        <v>0</v>
      </c>
      <c r="Z1162" s="404">
        <v>0</v>
      </c>
      <c r="AA1162" s="404">
        <v>10</v>
      </c>
      <c r="AB1162" s="404">
        <v>0</v>
      </c>
      <c r="AC1162" s="404">
        <v>0</v>
      </c>
      <c r="AD1162" s="404">
        <v>-10</v>
      </c>
    </row>
    <row r="1163" spans="1:30" x14ac:dyDescent="0.35">
      <c r="A1163" s="396">
        <v>51</v>
      </c>
      <c r="B1163" s="396" t="s">
        <v>135</v>
      </c>
      <c r="C1163" s="396">
        <v>10</v>
      </c>
      <c r="D1163" s="396" t="s">
        <v>153</v>
      </c>
      <c r="E1163" s="396" t="s">
        <v>2583</v>
      </c>
      <c r="F1163" s="396" t="s">
        <v>2584</v>
      </c>
      <c r="G1163" s="396" t="s">
        <v>135</v>
      </c>
      <c r="H1163" s="396" t="s">
        <v>153</v>
      </c>
      <c r="I1163" s="399">
        <v>8</v>
      </c>
      <c r="J1163" s="399">
        <v>36</v>
      </c>
      <c r="K1163" s="400">
        <v>52</v>
      </c>
      <c r="L1163" s="400">
        <v>44</v>
      </c>
      <c r="M1163" s="400">
        <v>0</v>
      </c>
      <c r="N1163" s="400">
        <v>140</v>
      </c>
      <c r="O1163" s="400">
        <v>10</v>
      </c>
      <c r="P1163" s="400">
        <v>8</v>
      </c>
      <c r="Q1163" s="400">
        <v>18</v>
      </c>
      <c r="R1163" s="401">
        <v>0.128571428571429</v>
      </c>
      <c r="S1163" s="402">
        <v>53</v>
      </c>
      <c r="T1163" s="401">
        <v>0.378571428571429</v>
      </c>
      <c r="U1163" s="402">
        <v>52</v>
      </c>
      <c r="V1163" s="403">
        <v>0.371428571428571</v>
      </c>
      <c r="W1163" s="402">
        <v>46</v>
      </c>
      <c r="X1163" s="404">
        <v>152886.24</v>
      </c>
      <c r="Y1163" s="404">
        <v>58779.66</v>
      </c>
      <c r="Z1163" s="404">
        <v>211665.9</v>
      </c>
      <c r="AA1163" s="404">
        <v>1999</v>
      </c>
      <c r="AB1163" s="404">
        <v>14</v>
      </c>
      <c r="AC1163" s="404">
        <v>111</v>
      </c>
      <c r="AD1163" s="404">
        <v>209667</v>
      </c>
    </row>
    <row r="1164" spans="1:30" x14ac:dyDescent="0.35">
      <c r="A1164" s="396">
        <v>51</v>
      </c>
      <c r="B1164" s="396" t="s">
        <v>135</v>
      </c>
      <c r="C1164" s="396">
        <v>11</v>
      </c>
      <c r="D1164" s="396" t="s">
        <v>144</v>
      </c>
      <c r="E1164" s="396" t="s">
        <v>2585</v>
      </c>
      <c r="F1164" s="396" t="s">
        <v>2586</v>
      </c>
      <c r="G1164" s="396" t="s">
        <v>135</v>
      </c>
      <c r="H1164" s="396" t="s">
        <v>144</v>
      </c>
      <c r="I1164" s="399">
        <v>23</v>
      </c>
      <c r="J1164" s="399">
        <v>0</v>
      </c>
      <c r="K1164" s="400">
        <v>0</v>
      </c>
      <c r="L1164" s="400">
        <v>2</v>
      </c>
      <c r="M1164" s="400">
        <v>9</v>
      </c>
      <c r="N1164" s="400">
        <v>34</v>
      </c>
      <c r="O1164" s="400">
        <v>16</v>
      </c>
      <c r="P1164" s="400">
        <v>2</v>
      </c>
      <c r="Q1164" s="400">
        <v>18</v>
      </c>
      <c r="R1164" s="401">
        <v>0.52941176470588203</v>
      </c>
      <c r="S1164" s="402">
        <v>33</v>
      </c>
      <c r="T1164" s="401">
        <v>0.97058823529411797</v>
      </c>
      <c r="U1164" s="402">
        <v>32</v>
      </c>
      <c r="V1164" s="403">
        <v>0.94117647058823495</v>
      </c>
      <c r="W1164" s="402">
        <v>32</v>
      </c>
      <c r="X1164" s="404">
        <v>373793.49</v>
      </c>
      <c r="Y1164" s="404">
        <v>67774.070000000007</v>
      </c>
      <c r="Z1164" s="404">
        <v>441567.56</v>
      </c>
      <c r="AA1164" s="404">
        <v>0</v>
      </c>
      <c r="AB1164" s="404">
        <v>0</v>
      </c>
      <c r="AC1164" s="404">
        <v>0</v>
      </c>
      <c r="AD1164" s="404">
        <v>441568</v>
      </c>
    </row>
    <row r="1165" spans="1:30" x14ac:dyDescent="0.35">
      <c r="A1165" s="396">
        <v>51</v>
      </c>
      <c r="B1165" s="396" t="s">
        <v>135</v>
      </c>
      <c r="C1165" s="396">
        <v>12</v>
      </c>
      <c r="D1165" s="396" t="s">
        <v>513</v>
      </c>
      <c r="E1165" s="396" t="s">
        <v>2587</v>
      </c>
      <c r="F1165" s="396" t="s">
        <v>2588</v>
      </c>
      <c r="G1165" s="396" t="s">
        <v>135</v>
      </c>
      <c r="H1165" s="396" t="s">
        <v>513</v>
      </c>
      <c r="I1165" s="399">
        <v>1</v>
      </c>
      <c r="J1165" s="399">
        <v>0</v>
      </c>
      <c r="K1165" s="400">
        <v>0</v>
      </c>
      <c r="L1165" s="400">
        <v>3</v>
      </c>
      <c r="M1165" s="400">
        <v>0</v>
      </c>
      <c r="N1165" s="400">
        <v>4</v>
      </c>
      <c r="O1165" s="400">
        <v>0</v>
      </c>
      <c r="P1165" s="400">
        <v>0</v>
      </c>
      <c r="Q1165" s="400">
        <v>0</v>
      </c>
      <c r="R1165" s="401">
        <v>0</v>
      </c>
      <c r="S1165" s="402">
        <v>1</v>
      </c>
      <c r="T1165" s="401">
        <v>0.25</v>
      </c>
      <c r="U1165" s="402">
        <v>1</v>
      </c>
      <c r="V1165" s="403">
        <v>0.25</v>
      </c>
      <c r="W1165" s="402">
        <v>1</v>
      </c>
      <c r="X1165" s="404">
        <v>0</v>
      </c>
      <c r="Y1165" s="404">
        <v>0</v>
      </c>
      <c r="Z1165" s="404">
        <v>0</v>
      </c>
      <c r="AA1165" s="404">
        <v>0</v>
      </c>
      <c r="AB1165" s="404">
        <v>0</v>
      </c>
      <c r="AC1165" s="404">
        <v>0</v>
      </c>
      <c r="AD1165" s="404">
        <v>0</v>
      </c>
    </row>
    <row r="1166" spans="1:30" x14ac:dyDescent="0.35">
      <c r="A1166" s="396">
        <v>51</v>
      </c>
      <c r="B1166" s="396" t="s">
        <v>135</v>
      </c>
      <c r="C1166" s="396">
        <v>13</v>
      </c>
      <c r="D1166" s="396" t="s">
        <v>414</v>
      </c>
      <c r="E1166" s="396" t="s">
        <v>2589</v>
      </c>
      <c r="F1166" s="396" t="s">
        <v>2590</v>
      </c>
      <c r="G1166" s="396" t="s">
        <v>135</v>
      </c>
      <c r="H1166" s="396" t="s">
        <v>414</v>
      </c>
      <c r="I1166" s="399">
        <v>0</v>
      </c>
      <c r="J1166" s="399">
        <v>0</v>
      </c>
      <c r="K1166" s="400">
        <v>0</v>
      </c>
      <c r="L1166" s="400">
        <v>2</v>
      </c>
      <c r="M1166" s="400">
        <v>0</v>
      </c>
      <c r="N1166" s="400">
        <v>2</v>
      </c>
      <c r="O1166" s="400">
        <v>0</v>
      </c>
      <c r="P1166" s="400">
        <v>1</v>
      </c>
      <c r="Q1166" s="400">
        <v>1</v>
      </c>
      <c r="R1166" s="401">
        <v>0.5</v>
      </c>
      <c r="S1166" s="402">
        <v>0</v>
      </c>
      <c r="T1166" s="401">
        <v>0</v>
      </c>
      <c r="U1166" s="402">
        <v>0</v>
      </c>
      <c r="V1166" s="403">
        <v>0</v>
      </c>
      <c r="W1166" s="402">
        <v>0</v>
      </c>
      <c r="X1166" s="404">
        <v>8338.3700000000008</v>
      </c>
      <c r="Y1166" s="404">
        <v>4034.7</v>
      </c>
      <c r="Z1166" s="404">
        <v>12373.07</v>
      </c>
      <c r="AA1166" s="404">
        <v>0</v>
      </c>
      <c r="AB1166" s="404">
        <v>0</v>
      </c>
      <c r="AC1166" s="404">
        <v>0</v>
      </c>
      <c r="AD1166" s="404">
        <v>12373</v>
      </c>
    </row>
    <row r="1167" spans="1:30" x14ac:dyDescent="0.35">
      <c r="A1167" s="396">
        <v>51</v>
      </c>
      <c r="B1167" s="396" t="s">
        <v>135</v>
      </c>
      <c r="C1167" s="396">
        <v>14</v>
      </c>
      <c r="D1167" s="396" t="s">
        <v>427</v>
      </c>
      <c r="E1167" s="396" t="s">
        <v>2591</v>
      </c>
      <c r="F1167" s="396" t="s">
        <v>2592</v>
      </c>
      <c r="G1167" s="396" t="s">
        <v>135</v>
      </c>
      <c r="H1167" s="396" t="s">
        <v>427</v>
      </c>
      <c r="I1167" s="399">
        <v>0</v>
      </c>
      <c r="J1167" s="399">
        <v>0</v>
      </c>
      <c r="K1167" s="400">
        <v>16</v>
      </c>
      <c r="L1167" s="400">
        <v>4</v>
      </c>
      <c r="M1167" s="400">
        <v>0</v>
      </c>
      <c r="N1167" s="400">
        <v>20</v>
      </c>
      <c r="O1167" s="400">
        <v>0</v>
      </c>
      <c r="P1167" s="400">
        <v>3</v>
      </c>
      <c r="Q1167" s="400">
        <v>3</v>
      </c>
      <c r="R1167" s="401">
        <v>0.15</v>
      </c>
      <c r="S1167" s="402">
        <v>4</v>
      </c>
      <c r="T1167" s="401">
        <v>0.2</v>
      </c>
      <c r="U1167" s="402">
        <v>4</v>
      </c>
      <c r="V1167" s="403">
        <v>0.2</v>
      </c>
      <c r="W1167" s="402">
        <v>4</v>
      </c>
      <c r="X1167" s="404">
        <v>22131.43</v>
      </c>
      <c r="Y1167" s="404">
        <v>9909.8799999999992</v>
      </c>
      <c r="Z1167" s="404">
        <v>32041.31</v>
      </c>
      <c r="AA1167" s="404">
        <v>0</v>
      </c>
      <c r="AB1167" s="404">
        <v>0</v>
      </c>
      <c r="AC1167" s="404">
        <v>0</v>
      </c>
      <c r="AD1167" s="404">
        <v>32041</v>
      </c>
    </row>
    <row r="1168" spans="1:30" x14ac:dyDescent="0.35">
      <c r="A1168" s="396">
        <v>51</v>
      </c>
      <c r="B1168" s="396" t="s">
        <v>135</v>
      </c>
      <c r="C1168" s="396">
        <v>15</v>
      </c>
      <c r="D1168" s="396" t="s">
        <v>580</v>
      </c>
      <c r="E1168" s="396" t="s">
        <v>2593</v>
      </c>
      <c r="F1168" s="396" t="s">
        <v>2594</v>
      </c>
      <c r="G1168" s="396" t="s">
        <v>135</v>
      </c>
      <c r="H1168" s="396" t="s">
        <v>580</v>
      </c>
      <c r="I1168" s="399">
        <v>14</v>
      </c>
      <c r="J1168" s="399">
        <v>0</v>
      </c>
      <c r="K1168" s="400">
        <v>0</v>
      </c>
      <c r="L1168" s="400">
        <v>0</v>
      </c>
      <c r="M1168" s="400">
        <v>0</v>
      </c>
      <c r="N1168" s="400">
        <v>14</v>
      </c>
      <c r="O1168" s="400">
        <v>1</v>
      </c>
      <c r="P1168" s="400">
        <v>0</v>
      </c>
      <c r="Q1168" s="400">
        <v>1</v>
      </c>
      <c r="R1168" s="401">
        <v>7.1428571428571397E-2</v>
      </c>
      <c r="S1168" s="402">
        <v>9</v>
      </c>
      <c r="T1168" s="401">
        <v>0.64285714285714302</v>
      </c>
      <c r="U1168" s="402">
        <v>8</v>
      </c>
      <c r="V1168" s="403">
        <v>0.57142857142857095</v>
      </c>
      <c r="W1168" s="402">
        <v>7</v>
      </c>
      <c r="X1168" s="404">
        <v>6588</v>
      </c>
      <c r="Y1168" s="404">
        <v>4880</v>
      </c>
      <c r="Z1168" s="404">
        <v>11468</v>
      </c>
      <c r="AA1168" s="404">
        <v>0</v>
      </c>
      <c r="AB1168" s="404">
        <v>0</v>
      </c>
      <c r="AC1168" s="404">
        <v>0</v>
      </c>
      <c r="AD1168" s="404">
        <v>11468</v>
      </c>
    </row>
    <row r="1169" spans="1:30" x14ac:dyDescent="0.35">
      <c r="A1169" s="396">
        <v>51</v>
      </c>
      <c r="B1169" s="396" t="s">
        <v>135</v>
      </c>
      <c r="C1169" s="396">
        <v>16</v>
      </c>
      <c r="D1169" s="396" t="s">
        <v>171</v>
      </c>
      <c r="E1169" s="396" t="s">
        <v>2595</v>
      </c>
      <c r="F1169" s="396" t="s">
        <v>2596</v>
      </c>
      <c r="G1169" s="396" t="s">
        <v>135</v>
      </c>
      <c r="H1169" s="396" t="s">
        <v>171</v>
      </c>
      <c r="I1169" s="399">
        <v>0</v>
      </c>
      <c r="J1169" s="399">
        <v>1</v>
      </c>
      <c r="K1169" s="400">
        <v>3</v>
      </c>
      <c r="L1169" s="400">
        <v>2</v>
      </c>
      <c r="M1169" s="400">
        <v>0</v>
      </c>
      <c r="N1169" s="400">
        <v>6</v>
      </c>
      <c r="O1169" s="400">
        <v>0</v>
      </c>
      <c r="P1169" s="400">
        <v>1</v>
      </c>
      <c r="Q1169" s="400">
        <v>1</v>
      </c>
      <c r="R1169" s="401">
        <v>0.16666666666666699</v>
      </c>
      <c r="S1169" s="402">
        <v>3</v>
      </c>
      <c r="T1169" s="401">
        <v>0.5</v>
      </c>
      <c r="U1169" s="402">
        <v>3</v>
      </c>
      <c r="V1169" s="403">
        <v>0.5</v>
      </c>
      <c r="W1169" s="402">
        <v>3</v>
      </c>
      <c r="X1169" s="404">
        <v>10130</v>
      </c>
      <c r="Y1169" s="404">
        <v>1073.02</v>
      </c>
      <c r="Z1169" s="404">
        <v>11203.02</v>
      </c>
      <c r="AA1169" s="404">
        <v>0</v>
      </c>
      <c r="AB1169" s="404">
        <v>0</v>
      </c>
      <c r="AC1169" s="404">
        <v>0</v>
      </c>
      <c r="AD1169" s="404">
        <v>11203</v>
      </c>
    </row>
    <row r="1170" spans="1:30" x14ac:dyDescent="0.35">
      <c r="A1170" s="396">
        <v>51</v>
      </c>
      <c r="B1170" s="396" t="s">
        <v>135</v>
      </c>
      <c r="C1170" s="396">
        <v>17</v>
      </c>
      <c r="D1170" s="396" t="s">
        <v>585</v>
      </c>
      <c r="E1170" s="396" t="s">
        <v>2597</v>
      </c>
      <c r="F1170" s="396" t="s">
        <v>2598</v>
      </c>
      <c r="G1170" s="396" t="s">
        <v>135</v>
      </c>
      <c r="H1170" s="396" t="s">
        <v>585</v>
      </c>
      <c r="I1170" s="399">
        <v>0</v>
      </c>
      <c r="J1170" s="399">
        <v>1</v>
      </c>
      <c r="K1170" s="400">
        <v>5</v>
      </c>
      <c r="L1170" s="400">
        <v>1</v>
      </c>
      <c r="M1170" s="400">
        <v>0</v>
      </c>
      <c r="N1170" s="400">
        <v>7</v>
      </c>
      <c r="O1170" s="400">
        <v>0</v>
      </c>
      <c r="P1170" s="400">
        <v>0</v>
      </c>
      <c r="Q1170" s="400">
        <v>0</v>
      </c>
      <c r="R1170" s="401">
        <v>0</v>
      </c>
      <c r="S1170" s="402">
        <v>1</v>
      </c>
      <c r="T1170" s="401">
        <v>0.14285714285714299</v>
      </c>
      <c r="U1170" s="402">
        <v>1</v>
      </c>
      <c r="V1170" s="403">
        <v>0.14285714285714299</v>
      </c>
      <c r="W1170" s="402">
        <v>1</v>
      </c>
      <c r="X1170" s="404">
        <v>0</v>
      </c>
      <c r="Y1170" s="404">
        <v>0</v>
      </c>
      <c r="Z1170" s="404">
        <v>0</v>
      </c>
      <c r="AA1170" s="404">
        <v>0</v>
      </c>
      <c r="AB1170" s="404">
        <v>0</v>
      </c>
      <c r="AC1170" s="404">
        <v>0</v>
      </c>
      <c r="AD1170" s="404">
        <v>0</v>
      </c>
    </row>
    <row r="1171" spans="1:30" x14ac:dyDescent="0.35">
      <c r="A1171" s="396">
        <v>51</v>
      </c>
      <c r="B1171" s="396" t="s">
        <v>135</v>
      </c>
      <c r="C1171" s="396">
        <v>18</v>
      </c>
      <c r="D1171" s="396" t="s">
        <v>261</v>
      </c>
      <c r="E1171" s="396" t="s">
        <v>2599</v>
      </c>
      <c r="F1171" s="396" t="s">
        <v>2600</v>
      </c>
      <c r="G1171" s="396" t="s">
        <v>135</v>
      </c>
      <c r="H1171" s="396" t="s">
        <v>261</v>
      </c>
      <c r="I1171" s="399">
        <v>3</v>
      </c>
      <c r="J1171" s="399">
        <v>45</v>
      </c>
      <c r="K1171" s="400">
        <v>0</v>
      </c>
      <c r="L1171" s="400">
        <v>40</v>
      </c>
      <c r="M1171" s="400">
        <v>0</v>
      </c>
      <c r="N1171" s="400">
        <v>88</v>
      </c>
      <c r="O1171" s="400">
        <v>3</v>
      </c>
      <c r="P1171" s="400">
        <v>2</v>
      </c>
      <c r="Q1171" s="400">
        <v>5</v>
      </c>
      <c r="R1171" s="401">
        <v>5.6818181818181802E-2</v>
      </c>
      <c r="S1171" s="402">
        <v>14</v>
      </c>
      <c r="T1171" s="401">
        <v>0.15909090909090901</v>
      </c>
      <c r="U1171" s="402">
        <v>14</v>
      </c>
      <c r="V1171" s="403">
        <v>0.15909090909090901</v>
      </c>
      <c r="W1171" s="402">
        <v>14</v>
      </c>
      <c r="X1171" s="404">
        <v>34297.15</v>
      </c>
      <c r="Y1171" s="404">
        <v>17465.46</v>
      </c>
      <c r="Z1171" s="404">
        <v>51762.61</v>
      </c>
      <c r="AA1171" s="404">
        <v>3999</v>
      </c>
      <c r="AB1171" s="404">
        <v>45</v>
      </c>
      <c r="AC1171" s="404">
        <v>800</v>
      </c>
      <c r="AD1171" s="404">
        <v>47764</v>
      </c>
    </row>
    <row r="1172" spans="1:30" x14ac:dyDescent="0.35">
      <c r="A1172" s="396">
        <v>51</v>
      </c>
      <c r="B1172" s="396" t="s">
        <v>135</v>
      </c>
      <c r="C1172" s="396">
        <v>19</v>
      </c>
      <c r="D1172" s="396" t="s">
        <v>147</v>
      </c>
      <c r="E1172" s="396" t="s">
        <v>2601</v>
      </c>
      <c r="F1172" s="396" t="s">
        <v>2602</v>
      </c>
      <c r="G1172" s="396" t="s">
        <v>135</v>
      </c>
      <c r="H1172" s="396" t="s">
        <v>147</v>
      </c>
      <c r="I1172" s="399">
        <v>0</v>
      </c>
      <c r="J1172" s="399">
        <v>0</v>
      </c>
      <c r="K1172" s="400">
        <v>0</v>
      </c>
      <c r="L1172" s="400">
        <v>0</v>
      </c>
      <c r="M1172" s="400">
        <v>0</v>
      </c>
      <c r="N1172" s="400">
        <v>0</v>
      </c>
      <c r="O1172" s="400">
        <v>0</v>
      </c>
      <c r="P1172" s="400">
        <v>0</v>
      </c>
      <c r="Q1172" s="400">
        <v>0</v>
      </c>
      <c r="R1172" s="401">
        <v>0</v>
      </c>
      <c r="S1172" s="402">
        <v>0</v>
      </c>
      <c r="T1172" s="401">
        <v>0</v>
      </c>
      <c r="U1172" s="402">
        <v>0</v>
      </c>
      <c r="V1172" s="403">
        <v>0</v>
      </c>
      <c r="W1172" s="402">
        <v>0</v>
      </c>
      <c r="X1172" s="404">
        <v>0</v>
      </c>
      <c r="Y1172" s="404">
        <v>0</v>
      </c>
      <c r="Z1172" s="404">
        <v>0</v>
      </c>
      <c r="AA1172" s="404">
        <v>350</v>
      </c>
      <c r="AB1172" s="404">
        <v>0</v>
      </c>
      <c r="AC1172" s="404">
        <v>0</v>
      </c>
      <c r="AD1172" s="404">
        <v>-350</v>
      </c>
    </row>
    <row r="1173" spans="1:30" x14ac:dyDescent="0.35">
      <c r="A1173" s="396">
        <v>51</v>
      </c>
      <c r="B1173" s="396" t="s">
        <v>135</v>
      </c>
      <c r="C1173" s="396">
        <v>20</v>
      </c>
      <c r="D1173" s="396" t="s">
        <v>168</v>
      </c>
      <c r="E1173" s="396" t="s">
        <v>2603</v>
      </c>
      <c r="F1173" s="396" t="s">
        <v>2604</v>
      </c>
      <c r="G1173" s="396" t="s">
        <v>135</v>
      </c>
      <c r="H1173" s="396" t="s">
        <v>168</v>
      </c>
      <c r="I1173" s="399">
        <v>56</v>
      </c>
      <c r="J1173" s="399">
        <v>13</v>
      </c>
      <c r="K1173" s="400">
        <v>53</v>
      </c>
      <c r="L1173" s="400">
        <v>10</v>
      </c>
      <c r="M1173" s="400">
        <v>3</v>
      </c>
      <c r="N1173" s="400">
        <v>135</v>
      </c>
      <c r="O1173" s="400">
        <v>19</v>
      </c>
      <c r="P1173" s="400">
        <v>8</v>
      </c>
      <c r="Q1173" s="400">
        <v>27</v>
      </c>
      <c r="R1173" s="401">
        <v>0.2</v>
      </c>
      <c r="S1173" s="402">
        <v>55</v>
      </c>
      <c r="T1173" s="401">
        <v>0.407407407407407</v>
      </c>
      <c r="U1173" s="402">
        <v>56</v>
      </c>
      <c r="V1173" s="403">
        <v>0.41481481481481502</v>
      </c>
      <c r="W1173" s="402">
        <v>53</v>
      </c>
      <c r="X1173" s="404">
        <v>239465.52</v>
      </c>
      <c r="Y1173" s="404">
        <v>116521.53</v>
      </c>
      <c r="Z1173" s="404">
        <v>355987.05</v>
      </c>
      <c r="AA1173" s="404">
        <v>0</v>
      </c>
      <c r="AB1173" s="404">
        <v>0</v>
      </c>
      <c r="AC1173" s="404">
        <v>0</v>
      </c>
      <c r="AD1173" s="404">
        <v>355987</v>
      </c>
    </row>
    <row r="1174" spans="1:30" x14ac:dyDescent="0.35">
      <c r="A1174" s="396">
        <v>51</v>
      </c>
      <c r="B1174" s="396" t="s">
        <v>135</v>
      </c>
      <c r="C1174" s="396">
        <v>21</v>
      </c>
      <c r="D1174" s="396" t="s">
        <v>527</v>
      </c>
      <c r="E1174" s="396" t="s">
        <v>2605</v>
      </c>
      <c r="F1174" s="396" t="s">
        <v>2606</v>
      </c>
      <c r="G1174" s="396" t="s">
        <v>135</v>
      </c>
      <c r="H1174" s="396" t="s">
        <v>527</v>
      </c>
      <c r="I1174" s="399">
        <v>0</v>
      </c>
      <c r="J1174" s="399">
        <v>0</v>
      </c>
      <c r="K1174" s="400">
        <v>0</v>
      </c>
      <c r="L1174" s="400">
        <v>0</v>
      </c>
      <c r="M1174" s="400">
        <v>0</v>
      </c>
      <c r="N1174" s="400">
        <v>0</v>
      </c>
      <c r="O1174" s="400">
        <v>7</v>
      </c>
      <c r="P1174" s="400">
        <v>5</v>
      </c>
      <c r="Q1174" s="400">
        <v>12</v>
      </c>
      <c r="R1174" s="401">
        <v>0</v>
      </c>
      <c r="S1174" s="402">
        <v>15</v>
      </c>
      <c r="T1174" s="401">
        <v>0</v>
      </c>
      <c r="U1174" s="402">
        <v>15</v>
      </c>
      <c r="V1174" s="403">
        <v>0</v>
      </c>
      <c r="W1174" s="402">
        <v>13</v>
      </c>
      <c r="X1174" s="404">
        <v>110557.79</v>
      </c>
      <c r="Y1174" s="404">
        <v>30003.61</v>
      </c>
      <c r="Z1174" s="404">
        <v>140561.4</v>
      </c>
      <c r="AA1174" s="404">
        <v>0</v>
      </c>
      <c r="AB1174" s="404">
        <v>0</v>
      </c>
      <c r="AC1174" s="404">
        <v>0</v>
      </c>
      <c r="AD1174" s="404">
        <v>140561</v>
      </c>
    </row>
    <row r="1175" spans="1:30" x14ac:dyDescent="0.35">
      <c r="A1175" s="396">
        <v>51</v>
      </c>
      <c r="B1175" s="396" t="s">
        <v>135</v>
      </c>
      <c r="C1175" s="396">
        <v>22</v>
      </c>
      <c r="D1175" s="396" t="s">
        <v>600</v>
      </c>
      <c r="E1175" s="396" t="s">
        <v>2607</v>
      </c>
      <c r="F1175" s="396" t="s">
        <v>2608</v>
      </c>
      <c r="G1175" s="396" t="s">
        <v>135</v>
      </c>
      <c r="H1175" s="396" t="s">
        <v>600</v>
      </c>
      <c r="I1175" s="399">
        <v>0</v>
      </c>
      <c r="J1175" s="399">
        <v>0</v>
      </c>
      <c r="K1175" s="400">
        <v>0</v>
      </c>
      <c r="L1175" s="400">
        <v>1</v>
      </c>
      <c r="M1175" s="400">
        <v>23</v>
      </c>
      <c r="N1175" s="400">
        <v>24</v>
      </c>
      <c r="O1175" s="400">
        <v>2</v>
      </c>
      <c r="P1175" s="400">
        <v>0</v>
      </c>
      <c r="Q1175" s="400">
        <v>2</v>
      </c>
      <c r="R1175" s="401">
        <v>8.3333333333333301E-2</v>
      </c>
      <c r="S1175" s="402">
        <v>2</v>
      </c>
      <c r="T1175" s="401">
        <v>8.3333333333333301E-2</v>
      </c>
      <c r="U1175" s="402">
        <v>2</v>
      </c>
      <c r="V1175" s="403">
        <v>8.3333333333333301E-2</v>
      </c>
      <c r="W1175" s="402">
        <v>2</v>
      </c>
      <c r="X1175" s="404">
        <v>54655.5</v>
      </c>
      <c r="Y1175" s="404">
        <v>19019.93</v>
      </c>
      <c r="Z1175" s="404">
        <v>73675.429999999993</v>
      </c>
      <c r="AA1175" s="404">
        <v>0</v>
      </c>
      <c r="AB1175" s="404">
        <v>0</v>
      </c>
      <c r="AC1175" s="404">
        <v>0</v>
      </c>
      <c r="AD1175" s="404">
        <v>73675</v>
      </c>
    </row>
    <row r="1176" spans="1:30" x14ac:dyDescent="0.35">
      <c r="A1176" s="396">
        <v>51</v>
      </c>
      <c r="B1176" s="396" t="s">
        <v>135</v>
      </c>
      <c r="C1176" s="396">
        <v>23</v>
      </c>
      <c r="D1176" s="396" t="s">
        <v>138</v>
      </c>
      <c r="E1176" s="396" t="s">
        <v>2609</v>
      </c>
      <c r="F1176" s="396" t="s">
        <v>2610</v>
      </c>
      <c r="G1176" s="396" t="s">
        <v>135</v>
      </c>
      <c r="H1176" s="396" t="s">
        <v>138</v>
      </c>
      <c r="I1176" s="399">
        <v>7</v>
      </c>
      <c r="J1176" s="399">
        <v>0</v>
      </c>
      <c r="K1176" s="400">
        <v>0</v>
      </c>
      <c r="L1176" s="400">
        <v>1</v>
      </c>
      <c r="M1176" s="400">
        <v>240</v>
      </c>
      <c r="N1176" s="400">
        <v>248</v>
      </c>
      <c r="O1176" s="400">
        <v>35</v>
      </c>
      <c r="P1176" s="400">
        <v>18</v>
      </c>
      <c r="Q1176" s="400">
        <v>53</v>
      </c>
      <c r="R1176" s="401">
        <v>0.21370967741935501</v>
      </c>
      <c r="S1176" s="402">
        <v>153</v>
      </c>
      <c r="T1176" s="401">
        <v>0.61693548387096797</v>
      </c>
      <c r="U1176" s="402">
        <v>154</v>
      </c>
      <c r="V1176" s="403">
        <v>0.62096774193548399</v>
      </c>
      <c r="W1176" s="402">
        <v>150</v>
      </c>
      <c r="X1176" s="404">
        <v>629274.24</v>
      </c>
      <c r="Y1176" s="404">
        <v>193274.25</v>
      </c>
      <c r="Z1176" s="404">
        <v>822548.49</v>
      </c>
      <c r="AA1176" s="404">
        <v>0</v>
      </c>
      <c r="AB1176" s="404">
        <v>0</v>
      </c>
      <c r="AC1176" s="404">
        <v>0</v>
      </c>
      <c r="AD1176" s="404">
        <v>822548</v>
      </c>
    </row>
    <row r="1177" spans="1:30" x14ac:dyDescent="0.35">
      <c r="A1177" s="396">
        <v>51</v>
      </c>
      <c r="B1177" s="396" t="s">
        <v>135</v>
      </c>
      <c r="C1177" s="396">
        <v>24</v>
      </c>
      <c r="D1177" s="396" t="s">
        <v>532</v>
      </c>
      <c r="E1177" s="396" t="s">
        <v>2611</v>
      </c>
      <c r="F1177" s="396" t="s">
        <v>2612</v>
      </c>
      <c r="G1177" s="396" t="s">
        <v>135</v>
      </c>
      <c r="H1177" s="396" t="s">
        <v>532</v>
      </c>
      <c r="I1177" s="399">
        <v>33</v>
      </c>
      <c r="J1177" s="399">
        <v>5</v>
      </c>
      <c r="K1177" s="400">
        <v>1</v>
      </c>
      <c r="L1177" s="400">
        <v>4</v>
      </c>
      <c r="M1177" s="400">
        <v>4</v>
      </c>
      <c r="N1177" s="400">
        <v>47</v>
      </c>
      <c r="O1177" s="400">
        <v>7</v>
      </c>
      <c r="P1177" s="400">
        <v>1</v>
      </c>
      <c r="Q1177" s="400">
        <v>8</v>
      </c>
      <c r="R1177" s="401">
        <v>0.170212765957447</v>
      </c>
      <c r="S1177" s="402">
        <v>4</v>
      </c>
      <c r="T1177" s="401">
        <v>8.5106382978723402E-2</v>
      </c>
      <c r="U1177" s="402">
        <v>4</v>
      </c>
      <c r="V1177" s="403">
        <v>8.5106382978723402E-2</v>
      </c>
      <c r="W1177" s="402">
        <v>4</v>
      </c>
      <c r="X1177" s="404">
        <v>58061.04</v>
      </c>
      <c r="Y1177" s="404">
        <v>20804.96</v>
      </c>
      <c r="Z1177" s="404">
        <v>78866</v>
      </c>
      <c r="AA1177" s="404">
        <v>0</v>
      </c>
      <c r="AB1177" s="404">
        <v>0</v>
      </c>
      <c r="AC1177" s="404">
        <v>0</v>
      </c>
      <c r="AD1177" s="404">
        <v>78866</v>
      </c>
    </row>
    <row r="1178" spans="1:30" x14ac:dyDescent="0.35">
      <c r="A1178" s="396">
        <v>51</v>
      </c>
      <c r="B1178" s="396" t="s">
        <v>135</v>
      </c>
      <c r="C1178" s="396">
        <v>25</v>
      </c>
      <c r="D1178" s="396" t="s">
        <v>607</v>
      </c>
      <c r="E1178" s="396" t="s">
        <v>2613</v>
      </c>
      <c r="F1178" s="396" t="s">
        <v>2614</v>
      </c>
      <c r="G1178" s="396" t="s">
        <v>135</v>
      </c>
      <c r="H1178" s="396" t="s">
        <v>607</v>
      </c>
      <c r="I1178" s="399">
        <v>0</v>
      </c>
      <c r="J1178" s="399">
        <v>0</v>
      </c>
      <c r="K1178" s="400">
        <v>0</v>
      </c>
      <c r="L1178" s="400">
        <v>22</v>
      </c>
      <c r="M1178" s="400">
        <v>0</v>
      </c>
      <c r="N1178" s="400">
        <v>22</v>
      </c>
      <c r="O1178" s="400">
        <v>1</v>
      </c>
      <c r="P1178" s="400">
        <v>0</v>
      </c>
      <c r="Q1178" s="400">
        <v>1</v>
      </c>
      <c r="R1178" s="401">
        <v>4.5454545454545497E-2</v>
      </c>
      <c r="S1178" s="402">
        <v>3</v>
      </c>
      <c r="T1178" s="401">
        <v>0.13636363636363599</v>
      </c>
      <c r="U1178" s="402">
        <v>3</v>
      </c>
      <c r="V1178" s="403">
        <v>0.13636363636363599</v>
      </c>
      <c r="W1178" s="402">
        <v>3</v>
      </c>
      <c r="X1178" s="404">
        <v>13221</v>
      </c>
      <c r="Y1178" s="404">
        <v>4963.3</v>
      </c>
      <c r="Z1178" s="404">
        <v>18184.3</v>
      </c>
      <c r="AA1178" s="404">
        <v>0</v>
      </c>
      <c r="AB1178" s="404">
        <v>0</v>
      </c>
      <c r="AC1178" s="404">
        <v>0</v>
      </c>
      <c r="AD1178" s="404">
        <v>18184</v>
      </c>
    </row>
    <row r="1179" spans="1:30" x14ac:dyDescent="0.35">
      <c r="A1179" s="396">
        <v>52</v>
      </c>
      <c r="B1179" s="396" t="s">
        <v>128</v>
      </c>
      <c r="C1179" s="396">
        <v>1</v>
      </c>
      <c r="D1179" s="396" t="s">
        <v>10</v>
      </c>
      <c r="E1179" s="396" t="s">
        <v>2615</v>
      </c>
      <c r="F1179" s="396" t="s">
        <v>2616</v>
      </c>
      <c r="G1179" s="396" t="s">
        <v>128</v>
      </c>
      <c r="H1179" s="396" t="s">
        <v>10</v>
      </c>
      <c r="I1179" s="399">
        <v>0</v>
      </c>
      <c r="J1179" s="399">
        <v>0</v>
      </c>
      <c r="K1179" s="400">
        <v>8</v>
      </c>
      <c r="L1179" s="400">
        <v>0</v>
      </c>
      <c r="M1179" s="400">
        <v>0</v>
      </c>
      <c r="N1179" s="400">
        <v>8</v>
      </c>
      <c r="O1179" s="400">
        <v>0</v>
      </c>
      <c r="P1179" s="400">
        <v>0</v>
      </c>
      <c r="Q1179" s="400">
        <v>0</v>
      </c>
      <c r="R1179" s="401">
        <v>0</v>
      </c>
      <c r="S1179" s="402">
        <v>0</v>
      </c>
      <c r="T1179" s="401">
        <v>0</v>
      </c>
      <c r="U1179" s="402">
        <v>0</v>
      </c>
      <c r="V1179" s="403">
        <v>0</v>
      </c>
      <c r="W1179" s="402">
        <v>0</v>
      </c>
      <c r="X1179" s="404">
        <v>0</v>
      </c>
      <c r="Y1179" s="404">
        <v>0</v>
      </c>
      <c r="Z1179" s="404">
        <v>0</v>
      </c>
      <c r="AA1179" s="404">
        <v>0</v>
      </c>
      <c r="AB1179" s="404">
        <v>0</v>
      </c>
      <c r="AC1179" s="404">
        <v>0</v>
      </c>
      <c r="AD1179" s="404">
        <v>0</v>
      </c>
    </row>
    <row r="1180" spans="1:30" x14ac:dyDescent="0.35">
      <c r="A1180" s="396">
        <v>52</v>
      </c>
      <c r="B1180" s="396" t="s">
        <v>128</v>
      </c>
      <c r="C1180" s="396">
        <v>2</v>
      </c>
      <c r="D1180" s="396" t="s">
        <v>11</v>
      </c>
      <c r="E1180" s="396" t="s">
        <v>2617</v>
      </c>
      <c r="F1180" s="396" t="s">
        <v>2618</v>
      </c>
      <c r="G1180" s="396" t="s">
        <v>128</v>
      </c>
      <c r="H1180" s="396" t="s">
        <v>11</v>
      </c>
      <c r="I1180" s="399">
        <v>0</v>
      </c>
      <c r="J1180" s="399">
        <v>0</v>
      </c>
      <c r="K1180" s="400">
        <v>0</v>
      </c>
      <c r="L1180" s="400">
        <v>42</v>
      </c>
      <c r="M1180" s="400">
        <v>0</v>
      </c>
      <c r="N1180" s="400">
        <v>42</v>
      </c>
      <c r="O1180" s="400">
        <v>0</v>
      </c>
      <c r="P1180" s="400">
        <v>0</v>
      </c>
      <c r="Q1180" s="400">
        <v>0</v>
      </c>
      <c r="R1180" s="401">
        <v>0</v>
      </c>
      <c r="S1180" s="402">
        <v>1</v>
      </c>
      <c r="T1180" s="401">
        <v>2.3809523809523801E-2</v>
      </c>
      <c r="U1180" s="402">
        <v>1</v>
      </c>
      <c r="V1180" s="403">
        <v>2.3809523809523801E-2</v>
      </c>
      <c r="W1180" s="402">
        <v>1</v>
      </c>
      <c r="X1180" s="404">
        <v>0</v>
      </c>
      <c r="Y1180" s="404">
        <v>0</v>
      </c>
      <c r="Z1180" s="404">
        <v>0</v>
      </c>
      <c r="AA1180" s="404">
        <v>0</v>
      </c>
      <c r="AB1180" s="404">
        <v>0</v>
      </c>
      <c r="AC1180" s="404">
        <v>0</v>
      </c>
      <c r="AD1180" s="404">
        <v>0</v>
      </c>
    </row>
    <row r="1181" spans="1:30" x14ac:dyDescent="0.35">
      <c r="A1181" s="396">
        <v>52</v>
      </c>
      <c r="B1181" s="396" t="s">
        <v>128</v>
      </c>
      <c r="C1181" s="396">
        <v>3</v>
      </c>
      <c r="D1181" s="396" t="s">
        <v>12</v>
      </c>
      <c r="E1181" s="396" t="s">
        <v>2619</v>
      </c>
      <c r="F1181" s="396" t="s">
        <v>2620</v>
      </c>
      <c r="G1181" s="396" t="s">
        <v>128</v>
      </c>
      <c r="H1181" s="396" t="s">
        <v>12</v>
      </c>
      <c r="I1181" s="399">
        <v>0</v>
      </c>
      <c r="J1181" s="399">
        <v>4</v>
      </c>
      <c r="K1181" s="400">
        <v>31</v>
      </c>
      <c r="L1181" s="400">
        <v>1</v>
      </c>
      <c r="M1181" s="400">
        <v>0</v>
      </c>
      <c r="N1181" s="400">
        <v>36</v>
      </c>
      <c r="O1181" s="400">
        <v>0</v>
      </c>
      <c r="P1181" s="400">
        <v>4</v>
      </c>
      <c r="Q1181" s="400">
        <v>4</v>
      </c>
      <c r="R1181" s="401">
        <v>0.11111111111111099</v>
      </c>
      <c r="S1181" s="402">
        <v>5</v>
      </c>
      <c r="T1181" s="401">
        <v>0.13888888888888901</v>
      </c>
      <c r="U1181" s="402">
        <v>5</v>
      </c>
      <c r="V1181" s="403">
        <v>0.13888888888888901</v>
      </c>
      <c r="W1181" s="402">
        <v>2</v>
      </c>
      <c r="X1181" s="404">
        <v>12522.6</v>
      </c>
      <c r="Y1181" s="404">
        <v>2286.6</v>
      </c>
      <c r="Z1181" s="404">
        <v>14809.2</v>
      </c>
      <c r="AA1181" s="404">
        <v>1500</v>
      </c>
      <c r="AB1181" s="404">
        <v>42</v>
      </c>
      <c r="AC1181" s="404">
        <v>375</v>
      </c>
      <c r="AD1181" s="404">
        <v>13309</v>
      </c>
    </row>
    <row r="1182" spans="1:30" x14ac:dyDescent="0.35">
      <c r="A1182" s="396">
        <v>52</v>
      </c>
      <c r="B1182" s="396" t="s">
        <v>128</v>
      </c>
      <c r="C1182" s="396">
        <v>4</v>
      </c>
      <c r="D1182" s="396" t="s">
        <v>13</v>
      </c>
      <c r="E1182" s="396" t="s">
        <v>2621</v>
      </c>
      <c r="F1182" s="396" t="s">
        <v>2622</v>
      </c>
      <c r="G1182" s="396" t="s">
        <v>128</v>
      </c>
      <c r="H1182" s="396" t="s">
        <v>13</v>
      </c>
      <c r="I1182" s="399">
        <v>0</v>
      </c>
      <c r="J1182" s="399">
        <v>1</v>
      </c>
      <c r="K1182" s="400">
        <v>24</v>
      </c>
      <c r="L1182" s="400">
        <v>0</v>
      </c>
      <c r="M1182" s="400">
        <v>0</v>
      </c>
      <c r="N1182" s="400">
        <v>25</v>
      </c>
      <c r="O1182" s="400">
        <v>0</v>
      </c>
      <c r="P1182" s="400">
        <v>1</v>
      </c>
      <c r="Q1182" s="400">
        <v>1</v>
      </c>
      <c r="R1182" s="401">
        <v>0.04</v>
      </c>
      <c r="S1182" s="402">
        <v>5</v>
      </c>
      <c r="T1182" s="401">
        <v>0.2</v>
      </c>
      <c r="U1182" s="402">
        <v>5</v>
      </c>
      <c r="V1182" s="403">
        <v>0.2</v>
      </c>
      <c r="W1182" s="402">
        <v>3</v>
      </c>
      <c r="X1182" s="404">
        <v>5715.5</v>
      </c>
      <c r="Y1182" s="404">
        <v>2746.51</v>
      </c>
      <c r="Z1182" s="404">
        <v>8462.01</v>
      </c>
      <c r="AA1182" s="404">
        <v>2870</v>
      </c>
      <c r="AB1182" s="404">
        <v>115</v>
      </c>
      <c r="AC1182" s="404">
        <v>2870</v>
      </c>
      <c r="AD1182" s="404">
        <v>5592</v>
      </c>
    </row>
    <row r="1183" spans="1:30" x14ac:dyDescent="0.35">
      <c r="A1183" s="396">
        <v>52</v>
      </c>
      <c r="B1183" s="396" t="s">
        <v>128</v>
      </c>
      <c r="C1183" s="396">
        <v>5</v>
      </c>
      <c r="D1183" s="396" t="s">
        <v>628</v>
      </c>
      <c r="E1183" s="396" t="s">
        <v>2623</v>
      </c>
      <c r="F1183" s="396" t="s">
        <v>2624</v>
      </c>
      <c r="G1183" s="396" t="s">
        <v>128</v>
      </c>
      <c r="H1183" s="396" t="s">
        <v>628</v>
      </c>
      <c r="I1183" s="399">
        <v>0</v>
      </c>
      <c r="J1183" s="399">
        <v>0</v>
      </c>
      <c r="K1183" s="400">
        <v>2</v>
      </c>
      <c r="L1183" s="400">
        <v>0</v>
      </c>
      <c r="M1183" s="400">
        <v>0</v>
      </c>
      <c r="N1183" s="400">
        <v>2</v>
      </c>
      <c r="O1183" s="400">
        <v>0</v>
      </c>
      <c r="P1183" s="400">
        <v>0</v>
      </c>
      <c r="Q1183" s="400">
        <v>0</v>
      </c>
      <c r="R1183" s="401">
        <v>0</v>
      </c>
      <c r="S1183" s="402">
        <v>0</v>
      </c>
      <c r="T1183" s="401">
        <v>0</v>
      </c>
      <c r="U1183" s="402">
        <v>0</v>
      </c>
      <c r="V1183" s="403">
        <v>0</v>
      </c>
      <c r="W1183" s="402">
        <v>0</v>
      </c>
      <c r="X1183" s="404">
        <v>0</v>
      </c>
      <c r="Y1183" s="404">
        <v>0</v>
      </c>
      <c r="Z1183" s="404">
        <v>0</v>
      </c>
      <c r="AA1183" s="404">
        <v>0</v>
      </c>
      <c r="AB1183" s="404">
        <v>0</v>
      </c>
      <c r="AC1183" s="404">
        <v>0</v>
      </c>
      <c r="AD1183" s="404">
        <v>0</v>
      </c>
    </row>
    <row r="1184" spans="1:30" x14ac:dyDescent="0.35">
      <c r="A1184" s="396">
        <v>52</v>
      </c>
      <c r="B1184" s="396" t="s">
        <v>128</v>
      </c>
      <c r="C1184" s="396">
        <v>6</v>
      </c>
      <c r="D1184" s="396" t="s">
        <v>160</v>
      </c>
      <c r="E1184" s="396" t="s">
        <v>2625</v>
      </c>
      <c r="F1184" s="396" t="s">
        <v>2626</v>
      </c>
      <c r="G1184" s="396" t="s">
        <v>128</v>
      </c>
      <c r="H1184" s="396" t="s">
        <v>160</v>
      </c>
      <c r="I1184" s="399">
        <v>0</v>
      </c>
      <c r="J1184" s="399">
        <v>0</v>
      </c>
      <c r="K1184" s="400">
        <v>6</v>
      </c>
      <c r="L1184" s="400">
        <v>19</v>
      </c>
      <c r="M1184" s="400">
        <v>0</v>
      </c>
      <c r="N1184" s="400">
        <v>25</v>
      </c>
      <c r="O1184" s="400">
        <v>1</v>
      </c>
      <c r="P1184" s="400">
        <v>1</v>
      </c>
      <c r="Q1184" s="400">
        <v>2</v>
      </c>
      <c r="R1184" s="401">
        <v>0.08</v>
      </c>
      <c r="S1184" s="402">
        <v>5</v>
      </c>
      <c r="T1184" s="401">
        <v>0.2</v>
      </c>
      <c r="U1184" s="402">
        <v>5</v>
      </c>
      <c r="V1184" s="403">
        <v>0.2</v>
      </c>
      <c r="W1184" s="402">
        <v>5</v>
      </c>
      <c r="X1184" s="404">
        <v>10773.12</v>
      </c>
      <c r="Y1184" s="404">
        <v>3296.66</v>
      </c>
      <c r="Z1184" s="404">
        <v>14069.78</v>
      </c>
      <c r="AA1184" s="404">
        <v>0</v>
      </c>
      <c r="AB1184" s="404">
        <v>0</v>
      </c>
      <c r="AC1184" s="404">
        <v>0</v>
      </c>
      <c r="AD1184" s="404">
        <v>14070</v>
      </c>
    </row>
    <row r="1185" spans="1:30" x14ac:dyDescent="0.35">
      <c r="A1185" s="396">
        <v>52</v>
      </c>
      <c r="B1185" s="396" t="s">
        <v>128</v>
      </c>
      <c r="C1185" s="396">
        <v>7</v>
      </c>
      <c r="D1185" s="396" t="s">
        <v>506</v>
      </c>
      <c r="E1185" s="396" t="s">
        <v>2627</v>
      </c>
      <c r="F1185" s="396" t="s">
        <v>2628</v>
      </c>
      <c r="G1185" s="396" t="s">
        <v>128</v>
      </c>
      <c r="H1185" s="396" t="s">
        <v>506</v>
      </c>
      <c r="I1185" s="399">
        <v>0</v>
      </c>
      <c r="J1185" s="399">
        <v>0</v>
      </c>
      <c r="K1185" s="400">
        <v>0</v>
      </c>
      <c r="L1185" s="400">
        <v>0</v>
      </c>
      <c r="M1185" s="400">
        <v>0</v>
      </c>
      <c r="N1185" s="400">
        <v>0</v>
      </c>
      <c r="O1185" s="400">
        <v>0</v>
      </c>
      <c r="P1185" s="400">
        <v>0</v>
      </c>
      <c r="Q1185" s="400">
        <v>0</v>
      </c>
      <c r="R1185" s="401">
        <v>0</v>
      </c>
      <c r="S1185" s="402">
        <v>0</v>
      </c>
      <c r="T1185" s="401">
        <v>0</v>
      </c>
      <c r="U1185" s="402">
        <v>0</v>
      </c>
      <c r="V1185" s="403">
        <v>0</v>
      </c>
      <c r="W1185" s="402">
        <v>0</v>
      </c>
      <c r="X1185" s="404">
        <v>0</v>
      </c>
      <c r="Y1185" s="404">
        <v>0</v>
      </c>
      <c r="Z1185" s="404">
        <v>0</v>
      </c>
      <c r="AA1185" s="404">
        <v>10</v>
      </c>
      <c r="AB1185" s="404">
        <v>0</v>
      </c>
      <c r="AC1185" s="404">
        <v>0</v>
      </c>
      <c r="AD1185" s="404">
        <v>-10</v>
      </c>
    </row>
    <row r="1186" spans="1:30" x14ac:dyDescent="0.35">
      <c r="A1186" s="396">
        <v>52</v>
      </c>
      <c r="B1186" s="396" t="s">
        <v>128</v>
      </c>
      <c r="C1186" s="396">
        <v>8</v>
      </c>
      <c r="D1186" s="396" t="s">
        <v>153</v>
      </c>
      <c r="E1186" s="396" t="s">
        <v>2629</v>
      </c>
      <c r="F1186" s="396" t="s">
        <v>2630</v>
      </c>
      <c r="G1186" s="396" t="s">
        <v>128</v>
      </c>
      <c r="H1186" s="396" t="s">
        <v>153</v>
      </c>
      <c r="I1186" s="399">
        <v>73</v>
      </c>
      <c r="J1186" s="399">
        <v>76</v>
      </c>
      <c r="K1186" s="400">
        <v>132</v>
      </c>
      <c r="L1186" s="400">
        <v>11</v>
      </c>
      <c r="M1186" s="400">
        <v>2</v>
      </c>
      <c r="N1186" s="400">
        <v>294</v>
      </c>
      <c r="O1186" s="400">
        <v>20</v>
      </c>
      <c r="P1186" s="400">
        <v>19</v>
      </c>
      <c r="Q1186" s="400">
        <v>39</v>
      </c>
      <c r="R1186" s="401">
        <v>0.13265306122449</v>
      </c>
      <c r="S1186" s="402">
        <v>122</v>
      </c>
      <c r="T1186" s="401">
        <v>0.41496598639455801</v>
      </c>
      <c r="U1186" s="402">
        <v>123</v>
      </c>
      <c r="V1186" s="403">
        <v>0.41836734693877597</v>
      </c>
      <c r="W1186" s="402">
        <v>79</v>
      </c>
      <c r="X1186" s="404">
        <v>230983.59</v>
      </c>
      <c r="Y1186" s="404">
        <v>96572.66</v>
      </c>
      <c r="Z1186" s="404">
        <v>327556.25</v>
      </c>
      <c r="AA1186" s="404">
        <v>1999</v>
      </c>
      <c r="AB1186" s="404">
        <v>7</v>
      </c>
      <c r="AC1186" s="404">
        <v>51</v>
      </c>
      <c r="AD1186" s="404">
        <v>325557</v>
      </c>
    </row>
    <row r="1187" spans="1:30" x14ac:dyDescent="0.35">
      <c r="A1187" s="396">
        <v>52</v>
      </c>
      <c r="B1187" s="396" t="s">
        <v>128</v>
      </c>
      <c r="C1187" s="396">
        <v>9</v>
      </c>
      <c r="D1187" s="396" t="s">
        <v>144</v>
      </c>
      <c r="E1187" s="396" t="s">
        <v>2631</v>
      </c>
      <c r="F1187" s="396" t="s">
        <v>2632</v>
      </c>
      <c r="G1187" s="396" t="s">
        <v>128</v>
      </c>
      <c r="H1187" s="396" t="s">
        <v>144</v>
      </c>
      <c r="I1187" s="399">
        <v>8</v>
      </c>
      <c r="J1187" s="399">
        <v>1</v>
      </c>
      <c r="K1187" s="400">
        <v>0</v>
      </c>
      <c r="L1187" s="400">
        <v>3</v>
      </c>
      <c r="M1187" s="400">
        <v>4</v>
      </c>
      <c r="N1187" s="400">
        <v>16</v>
      </c>
      <c r="O1187" s="400">
        <v>2</v>
      </c>
      <c r="P1187" s="400">
        <v>2</v>
      </c>
      <c r="Q1187" s="400">
        <v>4</v>
      </c>
      <c r="R1187" s="401">
        <v>0.25</v>
      </c>
      <c r="S1187" s="402">
        <v>11</v>
      </c>
      <c r="T1187" s="401">
        <v>0.6875</v>
      </c>
      <c r="U1187" s="402">
        <v>11</v>
      </c>
      <c r="V1187" s="403">
        <v>0.6875</v>
      </c>
      <c r="W1187" s="402">
        <v>9</v>
      </c>
      <c r="X1187" s="404">
        <v>93987</v>
      </c>
      <c r="Y1187" s="404">
        <v>18919.82</v>
      </c>
      <c r="Z1187" s="404">
        <v>112906.82</v>
      </c>
      <c r="AA1187" s="404">
        <v>0</v>
      </c>
      <c r="AB1187" s="404">
        <v>0</v>
      </c>
      <c r="AC1187" s="404">
        <v>0</v>
      </c>
      <c r="AD1187" s="404">
        <v>112907</v>
      </c>
    </row>
    <row r="1188" spans="1:30" x14ac:dyDescent="0.35">
      <c r="A1188" s="396">
        <v>52</v>
      </c>
      <c r="B1188" s="396" t="s">
        <v>128</v>
      </c>
      <c r="C1188" s="396">
        <v>10</v>
      </c>
      <c r="D1188" s="396" t="s">
        <v>414</v>
      </c>
      <c r="E1188" s="396" t="s">
        <v>2633</v>
      </c>
      <c r="F1188" s="396" t="s">
        <v>2634</v>
      </c>
      <c r="G1188" s="396" t="s">
        <v>128</v>
      </c>
      <c r="H1188" s="396" t="s">
        <v>414</v>
      </c>
      <c r="I1188" s="399">
        <v>1</v>
      </c>
      <c r="J1188" s="399">
        <v>1</v>
      </c>
      <c r="K1188" s="400">
        <v>0</v>
      </c>
      <c r="L1188" s="400">
        <v>2</v>
      </c>
      <c r="M1188" s="400">
        <v>0</v>
      </c>
      <c r="N1188" s="400">
        <v>4</v>
      </c>
      <c r="O1188" s="400">
        <v>2</v>
      </c>
      <c r="P1188" s="400">
        <v>0</v>
      </c>
      <c r="Q1188" s="400">
        <v>2</v>
      </c>
      <c r="R1188" s="401">
        <v>0.5</v>
      </c>
      <c r="S1188" s="402">
        <v>2</v>
      </c>
      <c r="T1188" s="401">
        <v>0.5</v>
      </c>
      <c r="U1188" s="402">
        <v>3</v>
      </c>
      <c r="V1188" s="403">
        <v>0.75</v>
      </c>
      <c r="W1188" s="402">
        <v>2</v>
      </c>
      <c r="X1188" s="404">
        <v>25850.42</v>
      </c>
      <c r="Y1188" s="404">
        <v>9905.2999999999993</v>
      </c>
      <c r="Z1188" s="404">
        <v>35755.72</v>
      </c>
      <c r="AA1188" s="404">
        <v>0</v>
      </c>
      <c r="AB1188" s="404">
        <v>0</v>
      </c>
      <c r="AC1188" s="404">
        <v>0</v>
      </c>
      <c r="AD1188" s="404">
        <v>35756</v>
      </c>
    </row>
    <row r="1189" spans="1:30" x14ac:dyDescent="0.35">
      <c r="A1189" s="396">
        <v>52</v>
      </c>
      <c r="B1189" s="396" t="s">
        <v>128</v>
      </c>
      <c r="C1189" s="396">
        <v>11</v>
      </c>
      <c r="D1189" s="396" t="s">
        <v>427</v>
      </c>
      <c r="E1189" s="396" t="s">
        <v>2635</v>
      </c>
      <c r="F1189" s="396" t="s">
        <v>2636</v>
      </c>
      <c r="G1189" s="396" t="s">
        <v>128</v>
      </c>
      <c r="H1189" s="396" t="s">
        <v>427</v>
      </c>
      <c r="I1189" s="399">
        <v>1</v>
      </c>
      <c r="J1189" s="399">
        <v>0</v>
      </c>
      <c r="K1189" s="400">
        <v>24</v>
      </c>
      <c r="L1189" s="400">
        <v>0</v>
      </c>
      <c r="M1189" s="400">
        <v>0</v>
      </c>
      <c r="N1189" s="400">
        <v>25</v>
      </c>
      <c r="O1189" s="400">
        <v>6</v>
      </c>
      <c r="P1189" s="400">
        <v>1</v>
      </c>
      <c r="Q1189" s="400">
        <v>7</v>
      </c>
      <c r="R1189" s="401">
        <v>0.28000000000000003</v>
      </c>
      <c r="S1189" s="402">
        <v>8</v>
      </c>
      <c r="T1189" s="401">
        <v>0.32</v>
      </c>
      <c r="U1189" s="402">
        <v>9</v>
      </c>
      <c r="V1189" s="403">
        <v>0.36</v>
      </c>
      <c r="W1189" s="402">
        <v>7</v>
      </c>
      <c r="X1189" s="404">
        <v>109569.68</v>
      </c>
      <c r="Y1189" s="404">
        <v>20936.98</v>
      </c>
      <c r="Z1189" s="404">
        <v>130506.66</v>
      </c>
      <c r="AA1189" s="404">
        <v>0</v>
      </c>
      <c r="AB1189" s="404">
        <v>0</v>
      </c>
      <c r="AC1189" s="404">
        <v>0</v>
      </c>
      <c r="AD1189" s="404">
        <v>130507</v>
      </c>
    </row>
    <row r="1190" spans="1:30" x14ac:dyDescent="0.35">
      <c r="A1190" s="396">
        <v>52</v>
      </c>
      <c r="B1190" s="396" t="s">
        <v>128</v>
      </c>
      <c r="C1190" s="396">
        <v>12</v>
      </c>
      <c r="D1190" s="396" t="s">
        <v>580</v>
      </c>
      <c r="E1190" s="396" t="s">
        <v>2637</v>
      </c>
      <c r="F1190" s="396" t="s">
        <v>2638</v>
      </c>
      <c r="G1190" s="396" t="s">
        <v>128</v>
      </c>
      <c r="H1190" s="396" t="s">
        <v>580</v>
      </c>
      <c r="I1190" s="399">
        <v>0</v>
      </c>
      <c r="J1190" s="399">
        <v>0</v>
      </c>
      <c r="K1190" s="400">
        <v>0</v>
      </c>
      <c r="L1190" s="400">
        <v>0</v>
      </c>
      <c r="M1190" s="400">
        <v>0</v>
      </c>
      <c r="N1190" s="400">
        <v>0</v>
      </c>
      <c r="O1190" s="400">
        <v>0</v>
      </c>
      <c r="P1190" s="400">
        <v>0</v>
      </c>
      <c r="Q1190" s="400">
        <v>0</v>
      </c>
      <c r="R1190" s="401">
        <v>0</v>
      </c>
      <c r="S1190" s="402">
        <v>2</v>
      </c>
      <c r="T1190" s="401">
        <v>0</v>
      </c>
      <c r="U1190" s="402">
        <v>2</v>
      </c>
      <c r="V1190" s="403">
        <v>0</v>
      </c>
      <c r="W1190" s="402">
        <v>2</v>
      </c>
      <c r="X1190" s="404">
        <v>0</v>
      </c>
      <c r="Y1190" s="404">
        <v>0</v>
      </c>
      <c r="Z1190" s="404">
        <v>0</v>
      </c>
      <c r="AA1190" s="404">
        <v>0</v>
      </c>
      <c r="AB1190" s="404">
        <v>0</v>
      </c>
      <c r="AC1190" s="404">
        <v>0</v>
      </c>
      <c r="AD1190" s="404">
        <v>0</v>
      </c>
    </row>
    <row r="1191" spans="1:30" x14ac:dyDescent="0.35">
      <c r="A1191" s="396">
        <v>52</v>
      </c>
      <c r="B1191" s="396" t="s">
        <v>128</v>
      </c>
      <c r="C1191" s="396">
        <v>13</v>
      </c>
      <c r="D1191" s="396" t="s">
        <v>585</v>
      </c>
      <c r="E1191" s="396" t="s">
        <v>2639</v>
      </c>
      <c r="F1191" s="396" t="s">
        <v>2640</v>
      </c>
      <c r="G1191" s="396" t="s">
        <v>128</v>
      </c>
      <c r="H1191" s="396" t="s">
        <v>585</v>
      </c>
      <c r="I1191" s="399">
        <v>0</v>
      </c>
      <c r="J1191" s="399">
        <v>1</v>
      </c>
      <c r="K1191" s="400">
        <v>5</v>
      </c>
      <c r="L1191" s="400">
        <v>1</v>
      </c>
      <c r="M1191" s="400">
        <v>0</v>
      </c>
      <c r="N1191" s="400">
        <v>7</v>
      </c>
      <c r="O1191" s="400">
        <v>0</v>
      </c>
      <c r="P1191" s="400">
        <v>0</v>
      </c>
      <c r="Q1191" s="400">
        <v>0</v>
      </c>
      <c r="R1191" s="401">
        <v>0</v>
      </c>
      <c r="S1191" s="402">
        <v>2</v>
      </c>
      <c r="T1191" s="401">
        <v>0.28571428571428598</v>
      </c>
      <c r="U1191" s="402">
        <v>2</v>
      </c>
      <c r="V1191" s="403">
        <v>0.28571428571428598</v>
      </c>
      <c r="W1191" s="402">
        <v>1</v>
      </c>
      <c r="X1191" s="404">
        <v>0</v>
      </c>
      <c r="Y1191" s="404">
        <v>0</v>
      </c>
      <c r="Z1191" s="404">
        <v>0</v>
      </c>
      <c r="AA1191" s="404">
        <v>0</v>
      </c>
      <c r="AB1191" s="404">
        <v>0</v>
      </c>
      <c r="AC1191" s="404">
        <v>0</v>
      </c>
      <c r="AD1191" s="404">
        <v>0</v>
      </c>
    </row>
    <row r="1192" spans="1:30" x14ac:dyDescent="0.35">
      <c r="A1192" s="396">
        <v>52</v>
      </c>
      <c r="B1192" s="396" t="s">
        <v>128</v>
      </c>
      <c r="C1192" s="396">
        <v>14</v>
      </c>
      <c r="D1192" s="396" t="s">
        <v>261</v>
      </c>
      <c r="E1192" s="396" t="s">
        <v>2641</v>
      </c>
      <c r="F1192" s="396" t="s">
        <v>2642</v>
      </c>
      <c r="G1192" s="396" t="s">
        <v>128</v>
      </c>
      <c r="H1192" s="396" t="s">
        <v>261</v>
      </c>
      <c r="I1192" s="399">
        <v>2</v>
      </c>
      <c r="J1192" s="399">
        <v>74</v>
      </c>
      <c r="K1192" s="400">
        <v>0</v>
      </c>
      <c r="L1192" s="400">
        <v>35</v>
      </c>
      <c r="M1192" s="400">
        <v>0</v>
      </c>
      <c r="N1192" s="400">
        <v>111</v>
      </c>
      <c r="O1192" s="400">
        <v>8</v>
      </c>
      <c r="P1192" s="400">
        <v>4</v>
      </c>
      <c r="Q1192" s="400">
        <v>12</v>
      </c>
      <c r="R1192" s="401">
        <v>0.108108108108108</v>
      </c>
      <c r="S1192" s="402">
        <v>20</v>
      </c>
      <c r="T1192" s="401">
        <v>0.18018018018018001</v>
      </c>
      <c r="U1192" s="402">
        <v>20</v>
      </c>
      <c r="V1192" s="403">
        <v>0.18018018018018001</v>
      </c>
      <c r="W1192" s="402">
        <v>15</v>
      </c>
      <c r="X1192" s="404">
        <v>113302.31</v>
      </c>
      <c r="Y1192" s="404">
        <v>38176.449999999997</v>
      </c>
      <c r="Z1192" s="404">
        <v>151478.76</v>
      </c>
      <c r="AA1192" s="404">
        <v>7663</v>
      </c>
      <c r="AB1192" s="404">
        <v>69</v>
      </c>
      <c r="AC1192" s="404">
        <v>639</v>
      </c>
      <c r="AD1192" s="404">
        <v>143816</v>
      </c>
    </row>
    <row r="1193" spans="1:30" x14ac:dyDescent="0.35">
      <c r="A1193" s="396">
        <v>52</v>
      </c>
      <c r="B1193" s="396" t="s">
        <v>128</v>
      </c>
      <c r="C1193" s="396">
        <v>15</v>
      </c>
      <c r="D1193" s="396" t="s">
        <v>147</v>
      </c>
      <c r="E1193" s="396" t="s">
        <v>2643</v>
      </c>
      <c r="F1193" s="396" t="s">
        <v>2644</v>
      </c>
      <c r="G1193" s="396" t="s">
        <v>128</v>
      </c>
      <c r="H1193" s="396" t="s">
        <v>147</v>
      </c>
      <c r="I1193" s="399">
        <v>0</v>
      </c>
      <c r="J1193" s="399">
        <v>0</v>
      </c>
      <c r="K1193" s="400">
        <v>0</v>
      </c>
      <c r="L1193" s="400">
        <v>0</v>
      </c>
      <c r="M1193" s="400">
        <v>0</v>
      </c>
      <c r="N1193" s="400">
        <v>0</v>
      </c>
      <c r="O1193" s="400">
        <v>0</v>
      </c>
      <c r="P1193" s="400">
        <v>0</v>
      </c>
      <c r="Q1193" s="400">
        <v>0</v>
      </c>
      <c r="R1193" s="401">
        <v>0</v>
      </c>
      <c r="S1193" s="402">
        <v>0</v>
      </c>
      <c r="T1193" s="401">
        <v>0</v>
      </c>
      <c r="U1193" s="402">
        <v>0</v>
      </c>
      <c r="V1193" s="403">
        <v>0</v>
      </c>
      <c r="W1193" s="402">
        <v>0</v>
      </c>
      <c r="X1193" s="404">
        <v>0</v>
      </c>
      <c r="Y1193" s="404">
        <v>0</v>
      </c>
      <c r="Z1193" s="404">
        <v>0</v>
      </c>
      <c r="AA1193" s="404">
        <v>1</v>
      </c>
      <c r="AB1193" s="404">
        <v>0</v>
      </c>
      <c r="AC1193" s="404">
        <v>0</v>
      </c>
      <c r="AD1193" s="404">
        <v>-1</v>
      </c>
    </row>
    <row r="1194" spans="1:30" x14ac:dyDescent="0.35">
      <c r="A1194" s="396">
        <v>52</v>
      </c>
      <c r="B1194" s="396" t="s">
        <v>128</v>
      </c>
      <c r="C1194" s="396">
        <v>16</v>
      </c>
      <c r="D1194" s="396" t="s">
        <v>168</v>
      </c>
      <c r="E1194" s="396" t="s">
        <v>2645</v>
      </c>
      <c r="F1194" s="396" t="s">
        <v>2646</v>
      </c>
      <c r="G1194" s="396" t="s">
        <v>128</v>
      </c>
      <c r="H1194" s="396" t="s">
        <v>168</v>
      </c>
      <c r="I1194" s="399">
        <v>1</v>
      </c>
      <c r="J1194" s="399">
        <v>0</v>
      </c>
      <c r="K1194" s="400">
        <v>133</v>
      </c>
      <c r="L1194" s="400">
        <v>0</v>
      </c>
      <c r="M1194" s="400">
        <v>0</v>
      </c>
      <c r="N1194" s="400">
        <v>134</v>
      </c>
      <c r="O1194" s="400">
        <v>9</v>
      </c>
      <c r="P1194" s="400">
        <v>5</v>
      </c>
      <c r="Q1194" s="400">
        <v>14</v>
      </c>
      <c r="R1194" s="401">
        <v>0.104477611940299</v>
      </c>
      <c r="S1194" s="402">
        <v>35</v>
      </c>
      <c r="T1194" s="401">
        <v>0.26119402985074602</v>
      </c>
      <c r="U1194" s="402">
        <v>31</v>
      </c>
      <c r="V1194" s="403">
        <v>0.23134328358209</v>
      </c>
      <c r="W1194" s="402">
        <v>19</v>
      </c>
      <c r="X1194" s="404">
        <v>119166.17</v>
      </c>
      <c r="Y1194" s="404">
        <v>44140.69</v>
      </c>
      <c r="Z1194" s="404">
        <v>163306.85999999999</v>
      </c>
      <c r="AA1194" s="404">
        <v>0</v>
      </c>
      <c r="AB1194" s="404">
        <v>0</v>
      </c>
      <c r="AC1194" s="404">
        <v>0</v>
      </c>
      <c r="AD1194" s="404">
        <v>163307</v>
      </c>
    </row>
    <row r="1195" spans="1:30" x14ac:dyDescent="0.35">
      <c r="A1195" s="396">
        <v>52</v>
      </c>
      <c r="B1195" s="396" t="s">
        <v>128</v>
      </c>
      <c r="C1195" s="396">
        <v>17</v>
      </c>
      <c r="D1195" s="396" t="s">
        <v>527</v>
      </c>
      <c r="E1195" s="396" t="s">
        <v>2647</v>
      </c>
      <c r="F1195" s="396" t="s">
        <v>2648</v>
      </c>
      <c r="G1195" s="396" t="s">
        <v>128</v>
      </c>
      <c r="H1195" s="396" t="s">
        <v>527</v>
      </c>
      <c r="I1195" s="399">
        <v>0</v>
      </c>
      <c r="J1195" s="399">
        <v>0</v>
      </c>
      <c r="K1195" s="400">
        <v>0</v>
      </c>
      <c r="L1195" s="400">
        <v>0</v>
      </c>
      <c r="M1195" s="400">
        <v>0</v>
      </c>
      <c r="N1195" s="400">
        <v>0</v>
      </c>
      <c r="O1195" s="400">
        <v>16</v>
      </c>
      <c r="P1195" s="400">
        <v>7</v>
      </c>
      <c r="Q1195" s="400">
        <v>23</v>
      </c>
      <c r="R1195" s="401">
        <v>0</v>
      </c>
      <c r="S1195" s="402">
        <v>20</v>
      </c>
      <c r="T1195" s="401">
        <v>0</v>
      </c>
      <c r="U1195" s="402">
        <v>19</v>
      </c>
      <c r="V1195" s="403">
        <v>0</v>
      </c>
      <c r="W1195" s="402">
        <v>19</v>
      </c>
      <c r="X1195" s="404">
        <v>147527.22</v>
      </c>
      <c r="Y1195" s="404">
        <v>84052.32</v>
      </c>
      <c r="Z1195" s="404">
        <v>231579.54</v>
      </c>
      <c r="AA1195" s="404">
        <v>0</v>
      </c>
      <c r="AB1195" s="404">
        <v>0</v>
      </c>
      <c r="AC1195" s="404">
        <v>0</v>
      </c>
      <c r="AD1195" s="404">
        <v>231580</v>
      </c>
    </row>
    <row r="1196" spans="1:30" x14ac:dyDescent="0.35">
      <c r="A1196" s="396">
        <v>52</v>
      </c>
      <c r="B1196" s="396" t="s">
        <v>128</v>
      </c>
      <c r="C1196" s="396">
        <v>18</v>
      </c>
      <c r="D1196" s="396" t="s">
        <v>771</v>
      </c>
      <c r="E1196" s="396" t="s">
        <v>2649</v>
      </c>
      <c r="F1196" s="396" t="s">
        <v>2650</v>
      </c>
      <c r="G1196" s="396" t="s">
        <v>128</v>
      </c>
      <c r="H1196" s="396" t="s">
        <v>771</v>
      </c>
      <c r="I1196" s="399">
        <v>0</v>
      </c>
      <c r="J1196" s="399">
        <v>0</v>
      </c>
      <c r="K1196" s="400">
        <v>0</v>
      </c>
      <c r="L1196" s="400">
        <v>1</v>
      </c>
      <c r="M1196" s="400">
        <v>0</v>
      </c>
      <c r="N1196" s="400">
        <v>1</v>
      </c>
      <c r="O1196" s="400">
        <v>0</v>
      </c>
      <c r="P1196" s="400">
        <v>0</v>
      </c>
      <c r="Q1196" s="400">
        <v>0</v>
      </c>
      <c r="R1196" s="401">
        <v>0</v>
      </c>
      <c r="S1196" s="402">
        <v>0</v>
      </c>
      <c r="T1196" s="401">
        <v>0</v>
      </c>
      <c r="U1196" s="402">
        <v>0</v>
      </c>
      <c r="V1196" s="403">
        <v>0</v>
      </c>
      <c r="W1196" s="402">
        <v>0</v>
      </c>
      <c r="X1196" s="404">
        <v>0</v>
      </c>
      <c r="Y1196" s="404">
        <v>0</v>
      </c>
      <c r="Z1196" s="404">
        <v>0</v>
      </c>
      <c r="AA1196" s="404">
        <v>0</v>
      </c>
      <c r="AB1196" s="404">
        <v>0</v>
      </c>
      <c r="AC1196" s="404">
        <v>0</v>
      </c>
      <c r="AD1196" s="404">
        <v>0</v>
      </c>
    </row>
    <row r="1197" spans="1:30" x14ac:dyDescent="0.35">
      <c r="A1197" s="396">
        <v>52</v>
      </c>
      <c r="B1197" s="396" t="s">
        <v>128</v>
      </c>
      <c r="C1197" s="396">
        <v>19</v>
      </c>
      <c r="D1197" s="396" t="s">
        <v>600</v>
      </c>
      <c r="E1197" s="396" t="s">
        <v>2651</v>
      </c>
      <c r="F1197" s="396" t="s">
        <v>2652</v>
      </c>
      <c r="G1197" s="396" t="s">
        <v>128</v>
      </c>
      <c r="H1197" s="396" t="s">
        <v>600</v>
      </c>
      <c r="I1197" s="399">
        <v>0</v>
      </c>
      <c r="J1197" s="399">
        <v>0</v>
      </c>
      <c r="K1197" s="400">
        <v>0</v>
      </c>
      <c r="L1197" s="400">
        <v>0</v>
      </c>
      <c r="M1197" s="400">
        <v>11</v>
      </c>
      <c r="N1197" s="400">
        <v>11</v>
      </c>
      <c r="O1197" s="400">
        <v>0</v>
      </c>
      <c r="P1197" s="400">
        <v>0</v>
      </c>
      <c r="Q1197" s="400">
        <v>0</v>
      </c>
      <c r="R1197" s="401">
        <v>0</v>
      </c>
      <c r="S1197" s="402">
        <v>4</v>
      </c>
      <c r="T1197" s="401">
        <v>0.36363636363636398</v>
      </c>
      <c r="U1197" s="402">
        <v>2</v>
      </c>
      <c r="V1197" s="403">
        <v>0.18181818181818199</v>
      </c>
      <c r="W1197" s="402">
        <v>2</v>
      </c>
      <c r="X1197" s="404">
        <v>0</v>
      </c>
      <c r="Y1197" s="404">
        <v>0</v>
      </c>
      <c r="Z1197" s="404">
        <v>0</v>
      </c>
      <c r="AA1197" s="404">
        <v>500</v>
      </c>
      <c r="AB1197" s="404">
        <v>45</v>
      </c>
      <c r="AC1197" s="404">
        <v>0</v>
      </c>
      <c r="AD1197" s="404">
        <v>-500</v>
      </c>
    </row>
    <row r="1198" spans="1:30" x14ac:dyDescent="0.35">
      <c r="A1198" s="396">
        <v>52</v>
      </c>
      <c r="B1198" s="396" t="s">
        <v>128</v>
      </c>
      <c r="C1198" s="396">
        <v>20</v>
      </c>
      <c r="D1198" s="396" t="s">
        <v>138</v>
      </c>
      <c r="E1198" s="396" t="s">
        <v>2653</v>
      </c>
      <c r="F1198" s="396" t="s">
        <v>2654</v>
      </c>
      <c r="G1198" s="396" t="s">
        <v>128</v>
      </c>
      <c r="H1198" s="396" t="s">
        <v>138</v>
      </c>
      <c r="I1198" s="399">
        <v>4</v>
      </c>
      <c r="J1198" s="399">
        <v>4</v>
      </c>
      <c r="K1198" s="400">
        <v>0</v>
      </c>
      <c r="L1198" s="400">
        <v>0</v>
      </c>
      <c r="M1198" s="400">
        <v>69</v>
      </c>
      <c r="N1198" s="400">
        <v>77</v>
      </c>
      <c r="O1198" s="400">
        <v>20</v>
      </c>
      <c r="P1198" s="400">
        <v>12</v>
      </c>
      <c r="Q1198" s="400">
        <v>32</v>
      </c>
      <c r="R1198" s="401">
        <v>0.415584415584416</v>
      </c>
      <c r="S1198" s="402">
        <v>28</v>
      </c>
      <c r="T1198" s="401">
        <v>0.36363636363636398</v>
      </c>
      <c r="U1198" s="402">
        <v>25</v>
      </c>
      <c r="V1198" s="403">
        <v>0.32467532467532501</v>
      </c>
      <c r="W1198" s="402">
        <v>19</v>
      </c>
      <c r="X1198" s="404">
        <v>295571.49</v>
      </c>
      <c r="Y1198" s="404">
        <v>160941.37</v>
      </c>
      <c r="Z1198" s="404">
        <v>456512.86</v>
      </c>
      <c r="AA1198" s="404">
        <v>0</v>
      </c>
      <c r="AB1198" s="404">
        <v>0</v>
      </c>
      <c r="AC1198" s="404">
        <v>0</v>
      </c>
      <c r="AD1198" s="404">
        <v>456513</v>
      </c>
    </row>
    <row r="1199" spans="1:30" x14ac:dyDescent="0.35">
      <c r="A1199" s="396">
        <v>52</v>
      </c>
      <c r="B1199" s="396" t="s">
        <v>128</v>
      </c>
      <c r="C1199" s="396">
        <v>21</v>
      </c>
      <c r="D1199" s="396" t="s">
        <v>532</v>
      </c>
      <c r="E1199" s="396" t="s">
        <v>2655</v>
      </c>
      <c r="F1199" s="396" t="s">
        <v>2656</v>
      </c>
      <c r="G1199" s="396" t="s">
        <v>128</v>
      </c>
      <c r="H1199" s="396" t="s">
        <v>532</v>
      </c>
      <c r="I1199" s="399">
        <v>106</v>
      </c>
      <c r="J1199" s="399">
        <v>14</v>
      </c>
      <c r="K1199" s="400">
        <v>2</v>
      </c>
      <c r="L1199" s="400">
        <v>1</v>
      </c>
      <c r="M1199" s="400">
        <v>0</v>
      </c>
      <c r="N1199" s="400">
        <v>123</v>
      </c>
      <c r="O1199" s="400">
        <v>3</v>
      </c>
      <c r="P1199" s="400">
        <v>2</v>
      </c>
      <c r="Q1199" s="400">
        <v>5</v>
      </c>
      <c r="R1199" s="401">
        <v>4.0650406504064998E-2</v>
      </c>
      <c r="S1199" s="402">
        <v>19</v>
      </c>
      <c r="T1199" s="401">
        <v>0.154471544715447</v>
      </c>
      <c r="U1199" s="402">
        <v>19</v>
      </c>
      <c r="V1199" s="403">
        <v>0.154471544715447</v>
      </c>
      <c r="W1199" s="402">
        <v>16</v>
      </c>
      <c r="X1199" s="404">
        <v>21051.17</v>
      </c>
      <c r="Y1199" s="404">
        <v>3675</v>
      </c>
      <c r="Z1199" s="404">
        <v>24726.17</v>
      </c>
      <c r="AA1199" s="404">
        <v>0</v>
      </c>
      <c r="AB1199" s="404">
        <v>0</v>
      </c>
      <c r="AC1199" s="404">
        <v>0</v>
      </c>
      <c r="AD1199" s="404">
        <v>24726</v>
      </c>
    </row>
    <row r="1200" spans="1:30" x14ac:dyDescent="0.35">
      <c r="A1200" s="396">
        <v>52</v>
      </c>
      <c r="B1200" s="396" t="s">
        <v>128</v>
      </c>
      <c r="C1200" s="396">
        <v>22</v>
      </c>
      <c r="D1200" s="396" t="s">
        <v>607</v>
      </c>
      <c r="E1200" s="396" t="s">
        <v>2657</v>
      </c>
      <c r="F1200" s="396" t="s">
        <v>2658</v>
      </c>
      <c r="G1200" s="396" t="s">
        <v>128</v>
      </c>
      <c r="H1200" s="396" t="s">
        <v>607</v>
      </c>
      <c r="I1200" s="399">
        <v>0</v>
      </c>
      <c r="J1200" s="399">
        <v>0</v>
      </c>
      <c r="K1200" s="400">
        <v>0</v>
      </c>
      <c r="L1200" s="400">
        <v>19</v>
      </c>
      <c r="M1200" s="400">
        <v>0</v>
      </c>
      <c r="N1200" s="400">
        <v>19</v>
      </c>
      <c r="O1200" s="400">
        <v>1</v>
      </c>
      <c r="P1200" s="400">
        <v>1</v>
      </c>
      <c r="Q1200" s="400">
        <v>2</v>
      </c>
      <c r="R1200" s="401">
        <v>0.105263157894737</v>
      </c>
      <c r="S1200" s="402">
        <v>2</v>
      </c>
      <c r="T1200" s="401">
        <v>0.105263157894737</v>
      </c>
      <c r="U1200" s="402">
        <v>2</v>
      </c>
      <c r="V1200" s="403">
        <v>0.105263157894737</v>
      </c>
      <c r="W1200" s="402">
        <v>2</v>
      </c>
      <c r="X1200" s="404">
        <v>15459.27</v>
      </c>
      <c r="Y1200" s="404">
        <v>7910.42</v>
      </c>
      <c r="Z1200" s="404">
        <v>23369.69</v>
      </c>
      <c r="AA1200" s="404">
        <v>0</v>
      </c>
      <c r="AB1200" s="404">
        <v>0</v>
      </c>
      <c r="AC1200" s="404">
        <v>0</v>
      </c>
      <c r="AD1200" s="404">
        <v>23370</v>
      </c>
    </row>
    <row r="1201" spans="1:30" x14ac:dyDescent="0.35">
      <c r="A1201" s="396">
        <v>53</v>
      </c>
      <c r="B1201" s="396" t="s">
        <v>84</v>
      </c>
      <c r="C1201" s="396">
        <v>1</v>
      </c>
      <c r="D1201" s="396" t="s">
        <v>940</v>
      </c>
      <c r="E1201" s="396" t="s">
        <v>2659</v>
      </c>
      <c r="F1201" s="396" t="s">
        <v>2660</v>
      </c>
      <c r="G1201" s="396" t="s">
        <v>84</v>
      </c>
      <c r="H1201" s="396" t="s">
        <v>940</v>
      </c>
      <c r="I1201" s="399">
        <v>0</v>
      </c>
      <c r="J1201" s="399">
        <v>0</v>
      </c>
      <c r="K1201" s="400">
        <v>0</v>
      </c>
      <c r="L1201" s="400">
        <v>0</v>
      </c>
      <c r="M1201" s="400">
        <v>0</v>
      </c>
      <c r="N1201" s="400">
        <v>0</v>
      </c>
      <c r="O1201" s="400">
        <v>0</v>
      </c>
      <c r="P1201" s="400">
        <v>0</v>
      </c>
      <c r="Q1201" s="400">
        <v>0</v>
      </c>
      <c r="R1201" s="401">
        <v>0</v>
      </c>
      <c r="S1201" s="402">
        <v>0</v>
      </c>
      <c r="T1201" s="401">
        <v>0</v>
      </c>
      <c r="U1201" s="402">
        <v>0</v>
      </c>
      <c r="V1201" s="403">
        <v>0</v>
      </c>
      <c r="W1201" s="402">
        <v>0</v>
      </c>
      <c r="X1201" s="404">
        <v>0</v>
      </c>
      <c r="Y1201" s="404">
        <v>0</v>
      </c>
      <c r="Z1201" s="404">
        <v>0</v>
      </c>
      <c r="AA1201" s="404">
        <v>650</v>
      </c>
      <c r="AB1201" s="404">
        <v>0</v>
      </c>
      <c r="AC1201" s="404">
        <v>0</v>
      </c>
      <c r="AD1201" s="404">
        <v>-650</v>
      </c>
    </row>
    <row r="1202" spans="1:30" x14ac:dyDescent="0.35">
      <c r="A1202" s="396">
        <v>53</v>
      </c>
      <c r="B1202" s="396" t="s">
        <v>84</v>
      </c>
      <c r="C1202" s="396">
        <v>2</v>
      </c>
      <c r="D1202" s="396" t="s">
        <v>610</v>
      </c>
      <c r="E1202" s="396" t="s">
        <v>2661</v>
      </c>
      <c r="F1202" s="396" t="s">
        <v>2662</v>
      </c>
      <c r="G1202" s="396" t="s">
        <v>84</v>
      </c>
      <c r="H1202" s="396" t="s">
        <v>610</v>
      </c>
      <c r="I1202" s="399">
        <v>0</v>
      </c>
      <c r="J1202" s="399">
        <v>0</v>
      </c>
      <c r="K1202" s="400">
        <v>1</v>
      </c>
      <c r="L1202" s="400">
        <v>0</v>
      </c>
      <c r="M1202" s="400">
        <v>0</v>
      </c>
      <c r="N1202" s="400">
        <v>1</v>
      </c>
      <c r="O1202" s="400">
        <v>0</v>
      </c>
      <c r="P1202" s="400">
        <v>0</v>
      </c>
      <c r="Q1202" s="400">
        <v>0</v>
      </c>
      <c r="R1202" s="401">
        <v>0</v>
      </c>
      <c r="S1202" s="402">
        <v>0</v>
      </c>
      <c r="T1202" s="401">
        <v>0</v>
      </c>
      <c r="U1202" s="402">
        <v>0</v>
      </c>
      <c r="V1202" s="403">
        <v>0</v>
      </c>
      <c r="W1202" s="402">
        <v>0</v>
      </c>
      <c r="X1202" s="404">
        <v>0</v>
      </c>
      <c r="Y1202" s="404">
        <v>0</v>
      </c>
      <c r="Z1202" s="404">
        <v>0</v>
      </c>
      <c r="AA1202" s="404">
        <v>0</v>
      </c>
      <c r="AB1202" s="404">
        <v>0</v>
      </c>
      <c r="AC1202" s="404">
        <v>0</v>
      </c>
      <c r="AD1202" s="404">
        <v>0</v>
      </c>
    </row>
    <row r="1203" spans="1:30" x14ac:dyDescent="0.35">
      <c r="A1203" s="396">
        <v>53</v>
      </c>
      <c r="B1203" s="396" t="s">
        <v>84</v>
      </c>
      <c r="C1203" s="396">
        <v>3</v>
      </c>
      <c r="D1203" s="396" t="s">
        <v>10</v>
      </c>
      <c r="E1203" s="396" t="s">
        <v>2663</v>
      </c>
      <c r="F1203" s="396" t="s">
        <v>2664</v>
      </c>
      <c r="G1203" s="396" t="s">
        <v>84</v>
      </c>
      <c r="H1203" s="396" t="s">
        <v>10</v>
      </c>
      <c r="I1203" s="399">
        <v>0</v>
      </c>
      <c r="J1203" s="399">
        <v>0</v>
      </c>
      <c r="K1203" s="400">
        <v>71</v>
      </c>
      <c r="L1203" s="400">
        <v>0</v>
      </c>
      <c r="M1203" s="400">
        <v>11</v>
      </c>
      <c r="N1203" s="400">
        <v>82</v>
      </c>
      <c r="O1203" s="400">
        <v>0</v>
      </c>
      <c r="P1203" s="400">
        <v>4</v>
      </c>
      <c r="Q1203" s="400">
        <v>4</v>
      </c>
      <c r="R1203" s="401">
        <v>4.8780487804878099E-2</v>
      </c>
      <c r="S1203" s="402">
        <v>22</v>
      </c>
      <c r="T1203" s="401">
        <v>0.26829268292682901</v>
      </c>
      <c r="U1203" s="402">
        <v>23</v>
      </c>
      <c r="V1203" s="403">
        <v>0.28048780487804897</v>
      </c>
      <c r="W1203" s="402">
        <v>13</v>
      </c>
      <c r="X1203" s="404">
        <v>-5289.86</v>
      </c>
      <c r="Y1203" s="404">
        <v>3116.74</v>
      </c>
      <c r="Z1203" s="404">
        <v>-2173.12</v>
      </c>
      <c r="AA1203" s="404">
        <v>4999</v>
      </c>
      <c r="AB1203" s="404">
        <v>61</v>
      </c>
      <c r="AC1203" s="404">
        <v>1250</v>
      </c>
      <c r="AD1203" s="404">
        <v>-7172</v>
      </c>
    </row>
    <row r="1204" spans="1:30" x14ac:dyDescent="0.35">
      <c r="A1204" s="396">
        <v>53</v>
      </c>
      <c r="B1204" s="396" t="s">
        <v>84</v>
      </c>
      <c r="C1204" s="396">
        <v>4</v>
      </c>
      <c r="D1204" s="396" t="s">
        <v>11</v>
      </c>
      <c r="E1204" s="396" t="s">
        <v>2665</v>
      </c>
      <c r="F1204" s="396" t="s">
        <v>2666</v>
      </c>
      <c r="G1204" s="396" t="s">
        <v>84</v>
      </c>
      <c r="H1204" s="396" t="s">
        <v>11</v>
      </c>
      <c r="I1204" s="399">
        <v>0</v>
      </c>
      <c r="J1204" s="399">
        <v>0</v>
      </c>
      <c r="K1204" s="400">
        <v>0</v>
      </c>
      <c r="L1204" s="400">
        <v>15</v>
      </c>
      <c r="M1204" s="400">
        <v>0</v>
      </c>
      <c r="N1204" s="400">
        <v>15</v>
      </c>
      <c r="O1204" s="400">
        <v>0</v>
      </c>
      <c r="P1204" s="400">
        <v>0</v>
      </c>
      <c r="Q1204" s="400">
        <v>0</v>
      </c>
      <c r="R1204" s="401">
        <v>0</v>
      </c>
      <c r="S1204" s="402">
        <v>0</v>
      </c>
      <c r="T1204" s="401">
        <v>0</v>
      </c>
      <c r="U1204" s="402">
        <v>0</v>
      </c>
      <c r="V1204" s="403">
        <v>0</v>
      </c>
      <c r="W1204" s="402">
        <v>0</v>
      </c>
      <c r="X1204" s="404">
        <v>0</v>
      </c>
      <c r="Y1204" s="404">
        <v>0</v>
      </c>
      <c r="Z1204" s="404">
        <v>0</v>
      </c>
      <c r="AA1204" s="404">
        <v>0</v>
      </c>
      <c r="AB1204" s="404">
        <v>0</v>
      </c>
      <c r="AC1204" s="404">
        <v>0</v>
      </c>
      <c r="AD1204" s="404">
        <v>0</v>
      </c>
    </row>
    <row r="1205" spans="1:30" x14ac:dyDescent="0.35">
      <c r="A1205" s="396">
        <v>53</v>
      </c>
      <c r="B1205" s="396" t="s">
        <v>84</v>
      </c>
      <c r="C1205" s="396">
        <v>5</v>
      </c>
      <c r="D1205" s="396" t="s">
        <v>12</v>
      </c>
      <c r="E1205" s="396" t="s">
        <v>2667</v>
      </c>
      <c r="F1205" s="396" t="s">
        <v>2668</v>
      </c>
      <c r="G1205" s="396" t="s">
        <v>84</v>
      </c>
      <c r="H1205" s="396" t="s">
        <v>12</v>
      </c>
      <c r="I1205" s="399">
        <v>0</v>
      </c>
      <c r="J1205" s="399">
        <v>6</v>
      </c>
      <c r="K1205" s="400">
        <v>90</v>
      </c>
      <c r="L1205" s="400">
        <v>2</v>
      </c>
      <c r="M1205" s="400">
        <v>0</v>
      </c>
      <c r="N1205" s="400">
        <v>98</v>
      </c>
      <c r="O1205" s="400">
        <v>0</v>
      </c>
      <c r="P1205" s="400">
        <v>5</v>
      </c>
      <c r="Q1205" s="400">
        <v>5</v>
      </c>
      <c r="R1205" s="401">
        <v>5.10204081632653E-2</v>
      </c>
      <c r="S1205" s="402">
        <v>16</v>
      </c>
      <c r="T1205" s="401">
        <v>0.16326530612244899</v>
      </c>
      <c r="U1205" s="402">
        <v>16</v>
      </c>
      <c r="V1205" s="403">
        <v>0.16326530612244899</v>
      </c>
      <c r="W1205" s="402">
        <v>12</v>
      </c>
      <c r="X1205" s="404">
        <v>-4966.55</v>
      </c>
      <c r="Y1205" s="404">
        <v>4392.4399999999996</v>
      </c>
      <c r="Z1205" s="404">
        <v>-574.10999999999899</v>
      </c>
      <c r="AA1205" s="404">
        <v>3750</v>
      </c>
      <c r="AB1205" s="404">
        <v>38</v>
      </c>
      <c r="AC1205" s="404">
        <v>750</v>
      </c>
      <c r="AD1205" s="404">
        <v>-4324</v>
      </c>
    </row>
    <row r="1206" spans="1:30" x14ac:dyDescent="0.35">
      <c r="A1206" s="396">
        <v>53</v>
      </c>
      <c r="B1206" s="396" t="s">
        <v>84</v>
      </c>
      <c r="C1206" s="396">
        <v>6</v>
      </c>
      <c r="D1206" s="396" t="s">
        <v>554</v>
      </c>
      <c r="E1206" s="396" t="s">
        <v>2669</v>
      </c>
      <c r="F1206" s="396" t="s">
        <v>2670</v>
      </c>
      <c r="G1206" s="396" t="s">
        <v>84</v>
      </c>
      <c r="H1206" s="396" t="s">
        <v>554</v>
      </c>
      <c r="I1206" s="399">
        <v>0</v>
      </c>
      <c r="J1206" s="399">
        <v>0</v>
      </c>
      <c r="K1206" s="400">
        <v>0</v>
      </c>
      <c r="L1206" s="400">
        <v>0</v>
      </c>
      <c r="M1206" s="400">
        <v>0</v>
      </c>
      <c r="N1206" s="400">
        <v>0</v>
      </c>
      <c r="O1206" s="400">
        <v>0</v>
      </c>
      <c r="P1206" s="400">
        <v>0</v>
      </c>
      <c r="Q1206" s="400">
        <v>0</v>
      </c>
      <c r="R1206" s="401">
        <v>0</v>
      </c>
      <c r="S1206" s="402">
        <v>0</v>
      </c>
      <c r="T1206" s="401">
        <v>0</v>
      </c>
      <c r="U1206" s="402">
        <v>0</v>
      </c>
      <c r="V1206" s="403">
        <v>0</v>
      </c>
      <c r="W1206" s="402">
        <v>0</v>
      </c>
      <c r="X1206" s="404">
        <v>0</v>
      </c>
      <c r="Y1206" s="404">
        <v>0</v>
      </c>
      <c r="Z1206" s="404">
        <v>0</v>
      </c>
      <c r="AA1206" s="404">
        <v>799</v>
      </c>
      <c r="AB1206" s="404">
        <v>0</v>
      </c>
      <c r="AC1206" s="404">
        <v>0</v>
      </c>
      <c r="AD1206" s="404">
        <v>-799</v>
      </c>
    </row>
    <row r="1207" spans="1:30" x14ac:dyDescent="0.35">
      <c r="A1207" s="396">
        <v>53</v>
      </c>
      <c r="B1207" s="396" t="s">
        <v>84</v>
      </c>
      <c r="C1207" s="396">
        <v>7</v>
      </c>
      <c r="D1207" s="396" t="s">
        <v>13</v>
      </c>
      <c r="E1207" s="396" t="s">
        <v>2671</v>
      </c>
      <c r="F1207" s="396" t="s">
        <v>2672</v>
      </c>
      <c r="G1207" s="396" t="s">
        <v>84</v>
      </c>
      <c r="H1207" s="396" t="s">
        <v>13</v>
      </c>
      <c r="I1207" s="399">
        <v>0</v>
      </c>
      <c r="J1207" s="399">
        <v>7</v>
      </c>
      <c r="K1207" s="400">
        <v>48</v>
      </c>
      <c r="L1207" s="400">
        <v>1</v>
      </c>
      <c r="M1207" s="400">
        <v>0</v>
      </c>
      <c r="N1207" s="400">
        <v>56</v>
      </c>
      <c r="O1207" s="400">
        <v>0</v>
      </c>
      <c r="P1207" s="400">
        <v>5</v>
      </c>
      <c r="Q1207" s="400">
        <v>5</v>
      </c>
      <c r="R1207" s="401">
        <v>8.9285714285714302E-2</v>
      </c>
      <c r="S1207" s="402">
        <v>13</v>
      </c>
      <c r="T1207" s="401">
        <v>0.23214285714285701</v>
      </c>
      <c r="U1207" s="402">
        <v>14</v>
      </c>
      <c r="V1207" s="403">
        <v>0.25</v>
      </c>
      <c r="W1207" s="402">
        <v>8</v>
      </c>
      <c r="X1207" s="404">
        <v>-2786.71</v>
      </c>
      <c r="Y1207" s="404">
        <v>8326.01</v>
      </c>
      <c r="Z1207" s="404">
        <v>5539.3</v>
      </c>
      <c r="AA1207" s="404">
        <v>0</v>
      </c>
      <c r="AB1207" s="404">
        <v>0</v>
      </c>
      <c r="AC1207" s="404">
        <v>0</v>
      </c>
      <c r="AD1207" s="404">
        <v>5539</v>
      </c>
    </row>
    <row r="1208" spans="1:30" x14ac:dyDescent="0.35">
      <c r="A1208" s="396">
        <v>53</v>
      </c>
      <c r="B1208" s="396" t="s">
        <v>84</v>
      </c>
      <c r="C1208" s="396">
        <v>8</v>
      </c>
      <c r="D1208" s="396" t="s">
        <v>628</v>
      </c>
      <c r="E1208" s="396" t="s">
        <v>2673</v>
      </c>
      <c r="F1208" s="396" t="s">
        <v>2674</v>
      </c>
      <c r="G1208" s="396" t="s">
        <v>84</v>
      </c>
      <c r="H1208" s="396" t="s">
        <v>628</v>
      </c>
      <c r="I1208" s="399">
        <v>0</v>
      </c>
      <c r="J1208" s="399">
        <v>0</v>
      </c>
      <c r="K1208" s="400">
        <v>6</v>
      </c>
      <c r="L1208" s="400">
        <v>0</v>
      </c>
      <c r="M1208" s="400">
        <v>0</v>
      </c>
      <c r="N1208" s="400">
        <v>6</v>
      </c>
      <c r="O1208" s="400">
        <v>0</v>
      </c>
      <c r="P1208" s="400">
        <v>0</v>
      </c>
      <c r="Q1208" s="400">
        <v>0</v>
      </c>
      <c r="R1208" s="401">
        <v>0</v>
      </c>
      <c r="S1208" s="402">
        <v>1</v>
      </c>
      <c r="T1208" s="401">
        <v>0.16666666666666699</v>
      </c>
      <c r="U1208" s="402">
        <v>1</v>
      </c>
      <c r="V1208" s="403">
        <v>0.16666666666666699</v>
      </c>
      <c r="W1208" s="402">
        <v>0</v>
      </c>
      <c r="X1208" s="404">
        <v>0</v>
      </c>
      <c r="Y1208" s="404">
        <v>0</v>
      </c>
      <c r="Z1208" s="404">
        <v>0</v>
      </c>
      <c r="AA1208" s="404">
        <v>0</v>
      </c>
      <c r="AB1208" s="404">
        <v>0</v>
      </c>
      <c r="AC1208" s="404">
        <v>0</v>
      </c>
      <c r="AD1208" s="404">
        <v>0</v>
      </c>
    </row>
    <row r="1209" spans="1:30" x14ac:dyDescent="0.35">
      <c r="A1209" s="396">
        <v>53</v>
      </c>
      <c r="B1209" s="396" t="s">
        <v>84</v>
      </c>
      <c r="C1209" s="396">
        <v>9</v>
      </c>
      <c r="D1209" s="396" t="s">
        <v>160</v>
      </c>
      <c r="E1209" s="396" t="s">
        <v>2675</v>
      </c>
      <c r="F1209" s="396" t="s">
        <v>2676</v>
      </c>
      <c r="G1209" s="396" t="s">
        <v>84</v>
      </c>
      <c r="H1209" s="396" t="s">
        <v>160</v>
      </c>
      <c r="I1209" s="399">
        <v>0</v>
      </c>
      <c r="J1209" s="399">
        <v>1</v>
      </c>
      <c r="K1209" s="400">
        <v>22</v>
      </c>
      <c r="L1209" s="400">
        <v>0</v>
      </c>
      <c r="M1209" s="400">
        <v>0</v>
      </c>
      <c r="N1209" s="400">
        <v>23</v>
      </c>
      <c r="O1209" s="400">
        <v>0</v>
      </c>
      <c r="P1209" s="400">
        <v>0</v>
      </c>
      <c r="Q1209" s="400">
        <v>0</v>
      </c>
      <c r="R1209" s="401">
        <v>0</v>
      </c>
      <c r="S1209" s="402">
        <v>4</v>
      </c>
      <c r="T1209" s="401">
        <v>0.173913043478261</v>
      </c>
      <c r="U1209" s="402">
        <v>4</v>
      </c>
      <c r="V1209" s="403">
        <v>0.173913043478261</v>
      </c>
      <c r="W1209" s="402">
        <v>1</v>
      </c>
      <c r="X1209" s="404">
        <v>0</v>
      </c>
      <c r="Y1209" s="404">
        <v>0</v>
      </c>
      <c r="Z1209" s="404">
        <v>0</v>
      </c>
      <c r="AA1209" s="404">
        <v>0</v>
      </c>
      <c r="AB1209" s="404">
        <v>0</v>
      </c>
      <c r="AC1209" s="404">
        <v>0</v>
      </c>
      <c r="AD1209" s="404">
        <v>0</v>
      </c>
    </row>
    <row r="1210" spans="1:30" x14ac:dyDescent="0.35">
      <c r="A1210" s="396">
        <v>53</v>
      </c>
      <c r="B1210" s="396" t="s">
        <v>84</v>
      </c>
      <c r="C1210" s="396">
        <v>10</v>
      </c>
      <c r="D1210" s="396" t="s">
        <v>202</v>
      </c>
      <c r="E1210" s="396" t="s">
        <v>2677</v>
      </c>
      <c r="F1210" s="396" t="s">
        <v>2678</v>
      </c>
      <c r="G1210" s="396" t="s">
        <v>84</v>
      </c>
      <c r="H1210" s="396" t="s">
        <v>202</v>
      </c>
      <c r="I1210" s="399">
        <v>0</v>
      </c>
      <c r="J1210" s="399">
        <v>0</v>
      </c>
      <c r="K1210" s="400">
        <v>0</v>
      </c>
      <c r="L1210" s="400">
        <v>0</v>
      </c>
      <c r="M1210" s="400">
        <v>0</v>
      </c>
      <c r="N1210" s="400">
        <v>0</v>
      </c>
      <c r="O1210" s="400">
        <v>0</v>
      </c>
      <c r="P1210" s="400">
        <v>0</v>
      </c>
      <c r="Q1210" s="400">
        <v>0</v>
      </c>
      <c r="R1210" s="401">
        <v>0</v>
      </c>
      <c r="S1210" s="402">
        <v>0</v>
      </c>
      <c r="T1210" s="401">
        <v>0</v>
      </c>
      <c r="U1210" s="402">
        <v>0</v>
      </c>
      <c r="V1210" s="403">
        <v>0</v>
      </c>
      <c r="W1210" s="402">
        <v>0</v>
      </c>
      <c r="X1210" s="404">
        <v>0</v>
      </c>
      <c r="Y1210" s="404">
        <v>0</v>
      </c>
      <c r="Z1210" s="404">
        <v>0</v>
      </c>
      <c r="AA1210" s="404">
        <v>3350</v>
      </c>
      <c r="AB1210" s="404">
        <v>0</v>
      </c>
      <c r="AC1210" s="404">
        <v>0</v>
      </c>
      <c r="AD1210" s="404">
        <v>-3350</v>
      </c>
    </row>
    <row r="1211" spans="1:30" x14ac:dyDescent="0.35">
      <c r="A1211" s="396">
        <v>53</v>
      </c>
      <c r="B1211" s="396" t="s">
        <v>84</v>
      </c>
      <c r="C1211" s="396">
        <v>11</v>
      </c>
      <c r="D1211" s="396" t="s">
        <v>506</v>
      </c>
      <c r="E1211" s="396" t="s">
        <v>2679</v>
      </c>
      <c r="F1211" s="396" t="s">
        <v>2680</v>
      </c>
      <c r="G1211" s="396" t="s">
        <v>84</v>
      </c>
      <c r="H1211" s="396" t="s">
        <v>506</v>
      </c>
      <c r="I1211" s="399">
        <v>0</v>
      </c>
      <c r="J1211" s="399">
        <v>0</v>
      </c>
      <c r="K1211" s="400">
        <v>0</v>
      </c>
      <c r="L1211" s="400">
        <v>0</v>
      </c>
      <c r="M1211" s="400">
        <v>0</v>
      </c>
      <c r="N1211" s="400">
        <v>0</v>
      </c>
      <c r="O1211" s="400">
        <v>0</v>
      </c>
      <c r="P1211" s="400">
        <v>0</v>
      </c>
      <c r="Q1211" s="400">
        <v>0</v>
      </c>
      <c r="R1211" s="401">
        <v>0</v>
      </c>
      <c r="S1211" s="402">
        <v>0</v>
      </c>
      <c r="T1211" s="401">
        <v>0</v>
      </c>
      <c r="U1211" s="402">
        <v>0</v>
      </c>
      <c r="V1211" s="403">
        <v>0</v>
      </c>
      <c r="W1211" s="402">
        <v>0</v>
      </c>
      <c r="X1211" s="404">
        <v>0</v>
      </c>
      <c r="Y1211" s="404">
        <v>0</v>
      </c>
      <c r="Z1211" s="404">
        <v>0</v>
      </c>
      <c r="AA1211" s="404">
        <v>10</v>
      </c>
      <c r="AB1211" s="404">
        <v>0</v>
      </c>
      <c r="AC1211" s="404">
        <v>0</v>
      </c>
      <c r="AD1211" s="404">
        <v>-10</v>
      </c>
    </row>
    <row r="1212" spans="1:30" x14ac:dyDescent="0.35">
      <c r="A1212" s="396">
        <v>53</v>
      </c>
      <c r="B1212" s="396" t="s">
        <v>84</v>
      </c>
      <c r="C1212" s="396">
        <v>12</v>
      </c>
      <c r="D1212" s="396" t="s">
        <v>153</v>
      </c>
      <c r="E1212" s="396" t="s">
        <v>2681</v>
      </c>
      <c r="F1212" s="396" t="s">
        <v>2682</v>
      </c>
      <c r="G1212" s="396" t="s">
        <v>84</v>
      </c>
      <c r="H1212" s="396" t="s">
        <v>153</v>
      </c>
      <c r="I1212" s="399">
        <v>46</v>
      </c>
      <c r="J1212" s="399">
        <v>93</v>
      </c>
      <c r="K1212" s="400">
        <v>201</v>
      </c>
      <c r="L1212" s="400">
        <v>26</v>
      </c>
      <c r="M1212" s="400">
        <v>16</v>
      </c>
      <c r="N1212" s="400">
        <v>382</v>
      </c>
      <c r="O1212" s="400">
        <v>27</v>
      </c>
      <c r="P1212" s="400">
        <v>40</v>
      </c>
      <c r="Q1212" s="400">
        <v>67</v>
      </c>
      <c r="R1212" s="401">
        <v>0.175392670157068</v>
      </c>
      <c r="S1212" s="402">
        <v>124</v>
      </c>
      <c r="T1212" s="401">
        <v>0.324607329842932</v>
      </c>
      <c r="U1212" s="402">
        <v>122</v>
      </c>
      <c r="V1212" s="403">
        <v>0.31937172774869099</v>
      </c>
      <c r="W1212" s="402">
        <v>89</v>
      </c>
      <c r="X1212" s="404">
        <v>-33005.18</v>
      </c>
      <c r="Y1212" s="404">
        <v>96096.73</v>
      </c>
      <c r="Z1212" s="404">
        <v>63091.55</v>
      </c>
      <c r="AA1212" s="404">
        <v>1499</v>
      </c>
      <c r="AB1212" s="404">
        <v>4</v>
      </c>
      <c r="AC1212" s="404">
        <v>22</v>
      </c>
      <c r="AD1212" s="404">
        <v>61593</v>
      </c>
    </row>
    <row r="1213" spans="1:30" x14ac:dyDescent="0.35">
      <c r="A1213" s="396">
        <v>53</v>
      </c>
      <c r="B1213" s="396" t="s">
        <v>84</v>
      </c>
      <c r="C1213" s="396">
        <v>13</v>
      </c>
      <c r="D1213" s="396" t="s">
        <v>144</v>
      </c>
      <c r="E1213" s="396" t="s">
        <v>2683</v>
      </c>
      <c r="F1213" s="396" t="s">
        <v>2684</v>
      </c>
      <c r="G1213" s="396" t="s">
        <v>84</v>
      </c>
      <c r="H1213" s="396" t="s">
        <v>144</v>
      </c>
      <c r="I1213" s="399">
        <v>35</v>
      </c>
      <c r="J1213" s="399">
        <v>27</v>
      </c>
      <c r="K1213" s="400">
        <v>0</v>
      </c>
      <c r="L1213" s="400">
        <v>1</v>
      </c>
      <c r="M1213" s="400">
        <v>31</v>
      </c>
      <c r="N1213" s="400">
        <v>94</v>
      </c>
      <c r="O1213" s="400">
        <v>10</v>
      </c>
      <c r="P1213" s="400">
        <v>9</v>
      </c>
      <c r="Q1213" s="400">
        <v>19</v>
      </c>
      <c r="R1213" s="401">
        <v>0.20212765957446799</v>
      </c>
      <c r="S1213" s="402">
        <v>21</v>
      </c>
      <c r="T1213" s="401">
        <v>0.22340425531914901</v>
      </c>
      <c r="U1213" s="402">
        <v>21</v>
      </c>
      <c r="V1213" s="403">
        <v>0.22340425531914901</v>
      </c>
      <c r="W1213" s="402">
        <v>15</v>
      </c>
      <c r="X1213" s="404">
        <v>-3320.52</v>
      </c>
      <c r="Y1213" s="404">
        <v>51768.49</v>
      </c>
      <c r="Z1213" s="404">
        <v>48447.97</v>
      </c>
      <c r="AA1213" s="404">
        <v>0</v>
      </c>
      <c r="AB1213" s="404">
        <v>0</v>
      </c>
      <c r="AC1213" s="404">
        <v>0</v>
      </c>
      <c r="AD1213" s="404">
        <v>48448</v>
      </c>
    </row>
    <row r="1214" spans="1:30" x14ac:dyDescent="0.35">
      <c r="A1214" s="396">
        <v>53</v>
      </c>
      <c r="B1214" s="396" t="s">
        <v>84</v>
      </c>
      <c r="C1214" s="396">
        <v>14</v>
      </c>
      <c r="D1214" s="396" t="s">
        <v>414</v>
      </c>
      <c r="E1214" s="396" t="s">
        <v>2685</v>
      </c>
      <c r="F1214" s="396" t="s">
        <v>2686</v>
      </c>
      <c r="G1214" s="396" t="s">
        <v>84</v>
      </c>
      <c r="H1214" s="396" t="s">
        <v>414</v>
      </c>
      <c r="I1214" s="399">
        <v>0</v>
      </c>
      <c r="J1214" s="399">
        <v>1</v>
      </c>
      <c r="K1214" s="400">
        <v>0</v>
      </c>
      <c r="L1214" s="400">
        <v>2</v>
      </c>
      <c r="M1214" s="400">
        <v>0</v>
      </c>
      <c r="N1214" s="400">
        <v>3</v>
      </c>
      <c r="O1214" s="400">
        <v>2</v>
      </c>
      <c r="P1214" s="400">
        <v>0</v>
      </c>
      <c r="Q1214" s="400">
        <v>2</v>
      </c>
      <c r="R1214" s="401">
        <v>0.66666666666666696</v>
      </c>
      <c r="S1214" s="402">
        <v>3</v>
      </c>
      <c r="T1214" s="401">
        <v>1</v>
      </c>
      <c r="U1214" s="402">
        <v>3</v>
      </c>
      <c r="V1214" s="403">
        <v>1</v>
      </c>
      <c r="W1214" s="402">
        <v>2</v>
      </c>
      <c r="X1214" s="404">
        <v>-398.85</v>
      </c>
      <c r="Y1214" s="404">
        <v>2484</v>
      </c>
      <c r="Z1214" s="404">
        <v>2085.15</v>
      </c>
      <c r="AA1214" s="404">
        <v>0</v>
      </c>
      <c r="AB1214" s="404">
        <v>0</v>
      </c>
      <c r="AC1214" s="404">
        <v>0</v>
      </c>
      <c r="AD1214" s="404">
        <v>2085</v>
      </c>
    </row>
    <row r="1215" spans="1:30" x14ac:dyDescent="0.35">
      <c r="A1215" s="396">
        <v>53</v>
      </c>
      <c r="B1215" s="396" t="s">
        <v>84</v>
      </c>
      <c r="C1215" s="396">
        <v>15</v>
      </c>
      <c r="D1215" s="396" t="s">
        <v>427</v>
      </c>
      <c r="E1215" s="396" t="s">
        <v>2687</v>
      </c>
      <c r="F1215" s="396" t="s">
        <v>2688</v>
      </c>
      <c r="G1215" s="396" t="s">
        <v>84</v>
      </c>
      <c r="H1215" s="396" t="s">
        <v>427</v>
      </c>
      <c r="I1215" s="399">
        <v>65</v>
      </c>
      <c r="J1215" s="399">
        <v>6</v>
      </c>
      <c r="K1215" s="400">
        <v>154</v>
      </c>
      <c r="L1215" s="400">
        <v>1</v>
      </c>
      <c r="M1215" s="400">
        <v>0</v>
      </c>
      <c r="N1215" s="400">
        <v>226</v>
      </c>
      <c r="O1215" s="400">
        <v>66</v>
      </c>
      <c r="P1215" s="400">
        <v>25</v>
      </c>
      <c r="Q1215" s="400">
        <v>91</v>
      </c>
      <c r="R1215" s="401">
        <v>0.40265486725663702</v>
      </c>
      <c r="S1215" s="402">
        <v>43</v>
      </c>
      <c r="T1215" s="401">
        <v>0.19026548672566401</v>
      </c>
      <c r="U1215" s="402">
        <v>44</v>
      </c>
      <c r="V1215" s="403">
        <v>0.19469026548672599</v>
      </c>
      <c r="W1215" s="402">
        <v>32</v>
      </c>
      <c r="X1215" s="404">
        <v>6663.6</v>
      </c>
      <c r="Y1215" s="404">
        <v>215662.87</v>
      </c>
      <c r="Z1215" s="404">
        <v>222326.47</v>
      </c>
      <c r="AA1215" s="404">
        <v>0</v>
      </c>
      <c r="AB1215" s="404">
        <v>0</v>
      </c>
      <c r="AC1215" s="404">
        <v>0</v>
      </c>
      <c r="AD1215" s="404">
        <v>222326</v>
      </c>
    </row>
    <row r="1216" spans="1:30" x14ac:dyDescent="0.35">
      <c r="A1216" s="396">
        <v>53</v>
      </c>
      <c r="B1216" s="396" t="s">
        <v>84</v>
      </c>
      <c r="C1216" s="396">
        <v>16</v>
      </c>
      <c r="D1216" s="396" t="s">
        <v>580</v>
      </c>
      <c r="E1216" s="396" t="s">
        <v>2689</v>
      </c>
      <c r="F1216" s="396" t="s">
        <v>2690</v>
      </c>
      <c r="G1216" s="396" t="s">
        <v>84</v>
      </c>
      <c r="H1216" s="396" t="s">
        <v>580</v>
      </c>
      <c r="I1216" s="399">
        <v>1</v>
      </c>
      <c r="J1216" s="399">
        <v>0</v>
      </c>
      <c r="K1216" s="400">
        <v>0</v>
      </c>
      <c r="L1216" s="400">
        <v>0</v>
      </c>
      <c r="M1216" s="400">
        <v>0</v>
      </c>
      <c r="N1216" s="400">
        <v>1</v>
      </c>
      <c r="O1216" s="400">
        <v>1</v>
      </c>
      <c r="P1216" s="400">
        <v>0</v>
      </c>
      <c r="Q1216" s="400">
        <v>1</v>
      </c>
      <c r="R1216" s="401">
        <v>1</v>
      </c>
      <c r="S1216" s="402">
        <v>0</v>
      </c>
      <c r="T1216" s="401">
        <v>0</v>
      </c>
      <c r="U1216" s="402">
        <v>0</v>
      </c>
      <c r="V1216" s="403">
        <v>0</v>
      </c>
      <c r="W1216" s="402">
        <v>0</v>
      </c>
      <c r="X1216" s="404">
        <v>714.61</v>
      </c>
      <c r="Y1216" s="404">
        <v>764</v>
      </c>
      <c r="Z1216" s="404">
        <v>1478.61</v>
      </c>
      <c r="AA1216" s="404">
        <v>0</v>
      </c>
      <c r="AB1216" s="404">
        <v>0</v>
      </c>
      <c r="AC1216" s="404">
        <v>0</v>
      </c>
      <c r="AD1216" s="404">
        <v>1479</v>
      </c>
    </row>
    <row r="1217" spans="1:30" x14ac:dyDescent="0.35">
      <c r="A1217" s="396">
        <v>53</v>
      </c>
      <c r="B1217" s="396" t="s">
        <v>84</v>
      </c>
      <c r="C1217" s="396">
        <v>17</v>
      </c>
      <c r="D1217" s="396" t="s">
        <v>171</v>
      </c>
      <c r="E1217" s="396" t="s">
        <v>2691</v>
      </c>
      <c r="F1217" s="396" t="s">
        <v>2692</v>
      </c>
      <c r="G1217" s="396" t="s">
        <v>84</v>
      </c>
      <c r="H1217" s="396" t="s">
        <v>171</v>
      </c>
      <c r="I1217" s="399">
        <v>1</v>
      </c>
      <c r="J1217" s="399">
        <v>0</v>
      </c>
      <c r="K1217" s="400">
        <v>53</v>
      </c>
      <c r="L1217" s="400">
        <v>0</v>
      </c>
      <c r="M1217" s="400">
        <v>0</v>
      </c>
      <c r="N1217" s="400">
        <v>54</v>
      </c>
      <c r="O1217" s="400">
        <v>1</v>
      </c>
      <c r="P1217" s="400">
        <v>1</v>
      </c>
      <c r="Q1217" s="400">
        <v>2</v>
      </c>
      <c r="R1217" s="401">
        <v>3.7037037037037E-2</v>
      </c>
      <c r="S1217" s="402">
        <v>5</v>
      </c>
      <c r="T1217" s="401">
        <v>9.2592592592592601E-2</v>
      </c>
      <c r="U1217" s="402">
        <v>5</v>
      </c>
      <c r="V1217" s="403">
        <v>9.2592592592592601E-2</v>
      </c>
      <c r="W1217" s="402">
        <v>4</v>
      </c>
      <c r="X1217" s="404">
        <v>-3161.4</v>
      </c>
      <c r="Y1217" s="404">
        <v>1994.25</v>
      </c>
      <c r="Z1217" s="404">
        <v>-1167.1500000000001</v>
      </c>
      <c r="AA1217" s="404">
        <v>2000</v>
      </c>
      <c r="AB1217" s="404">
        <v>37</v>
      </c>
      <c r="AC1217" s="404">
        <v>1000</v>
      </c>
      <c r="AD1217" s="404">
        <v>-3167</v>
      </c>
    </row>
    <row r="1218" spans="1:30" x14ac:dyDescent="0.35">
      <c r="A1218" s="396">
        <v>53</v>
      </c>
      <c r="B1218" s="396" t="s">
        <v>84</v>
      </c>
      <c r="C1218" s="396">
        <v>18</v>
      </c>
      <c r="D1218" s="396" t="s">
        <v>518</v>
      </c>
      <c r="E1218" s="396" t="s">
        <v>2693</v>
      </c>
      <c r="F1218" s="396" t="s">
        <v>2694</v>
      </c>
      <c r="G1218" s="396" t="s">
        <v>84</v>
      </c>
      <c r="H1218" s="396" t="s">
        <v>518</v>
      </c>
      <c r="I1218" s="399">
        <v>0</v>
      </c>
      <c r="J1218" s="399">
        <v>1</v>
      </c>
      <c r="K1218" s="400">
        <v>0</v>
      </c>
      <c r="L1218" s="400">
        <v>8</v>
      </c>
      <c r="M1218" s="400">
        <v>0</v>
      </c>
      <c r="N1218" s="400">
        <v>9</v>
      </c>
      <c r="O1218" s="400">
        <v>2</v>
      </c>
      <c r="P1218" s="400">
        <v>0</v>
      </c>
      <c r="Q1218" s="400">
        <v>2</v>
      </c>
      <c r="R1218" s="401">
        <v>0.22222222222222199</v>
      </c>
      <c r="S1218" s="402">
        <v>4</v>
      </c>
      <c r="T1218" s="401">
        <v>0.44444444444444398</v>
      </c>
      <c r="U1218" s="402">
        <v>4</v>
      </c>
      <c r="V1218" s="403">
        <v>0.44444444444444398</v>
      </c>
      <c r="W1218" s="402">
        <v>2</v>
      </c>
      <c r="X1218" s="404">
        <v>71.84</v>
      </c>
      <c r="Y1218" s="404">
        <v>2533.5</v>
      </c>
      <c r="Z1218" s="404">
        <v>2605.34</v>
      </c>
      <c r="AA1218" s="404">
        <v>0</v>
      </c>
      <c r="AB1218" s="404">
        <v>0</v>
      </c>
      <c r="AC1218" s="404">
        <v>0</v>
      </c>
      <c r="AD1218" s="404">
        <v>2605</v>
      </c>
    </row>
    <row r="1219" spans="1:30" x14ac:dyDescent="0.35">
      <c r="A1219" s="396">
        <v>53</v>
      </c>
      <c r="B1219" s="396" t="s">
        <v>84</v>
      </c>
      <c r="C1219" s="396">
        <v>19</v>
      </c>
      <c r="D1219" s="396" t="s">
        <v>261</v>
      </c>
      <c r="E1219" s="396" t="s">
        <v>2695</v>
      </c>
      <c r="F1219" s="396" t="s">
        <v>2696</v>
      </c>
      <c r="G1219" s="396" t="s">
        <v>84</v>
      </c>
      <c r="H1219" s="396" t="s">
        <v>261</v>
      </c>
      <c r="I1219" s="399">
        <v>4</v>
      </c>
      <c r="J1219" s="399">
        <v>56</v>
      </c>
      <c r="K1219" s="400">
        <v>0</v>
      </c>
      <c r="L1219" s="400">
        <v>34</v>
      </c>
      <c r="M1219" s="400">
        <v>0</v>
      </c>
      <c r="N1219" s="400">
        <v>94</v>
      </c>
      <c r="O1219" s="400">
        <v>4</v>
      </c>
      <c r="P1219" s="400">
        <v>4</v>
      </c>
      <c r="Q1219" s="400">
        <v>8</v>
      </c>
      <c r="R1219" s="401">
        <v>8.5106382978723402E-2</v>
      </c>
      <c r="S1219" s="402">
        <v>20</v>
      </c>
      <c r="T1219" s="401">
        <v>0.21276595744680901</v>
      </c>
      <c r="U1219" s="402">
        <v>21</v>
      </c>
      <c r="V1219" s="403">
        <v>0.22340425531914901</v>
      </c>
      <c r="W1219" s="402">
        <v>11</v>
      </c>
      <c r="X1219" s="404">
        <v>-7018.05</v>
      </c>
      <c r="Y1219" s="404">
        <v>11828.19</v>
      </c>
      <c r="Z1219" s="404">
        <v>4810.1400000000003</v>
      </c>
      <c r="AA1219" s="404">
        <v>10002</v>
      </c>
      <c r="AB1219" s="404">
        <v>106</v>
      </c>
      <c r="AC1219" s="404">
        <v>1250</v>
      </c>
      <c r="AD1219" s="404">
        <v>-5192</v>
      </c>
    </row>
    <row r="1220" spans="1:30" x14ac:dyDescent="0.35">
      <c r="A1220" s="396">
        <v>53</v>
      </c>
      <c r="B1220" s="396" t="s">
        <v>84</v>
      </c>
      <c r="C1220" s="396">
        <v>20</v>
      </c>
      <c r="D1220" s="396" t="s">
        <v>147</v>
      </c>
      <c r="E1220" s="396" t="s">
        <v>2697</v>
      </c>
      <c r="F1220" s="396" t="s">
        <v>2698</v>
      </c>
      <c r="G1220" s="396" t="s">
        <v>84</v>
      </c>
      <c r="H1220" s="396" t="s">
        <v>147</v>
      </c>
      <c r="I1220" s="399">
        <v>0</v>
      </c>
      <c r="J1220" s="399">
        <v>0</v>
      </c>
      <c r="K1220" s="400">
        <v>0</v>
      </c>
      <c r="L1220" s="400">
        <v>0</v>
      </c>
      <c r="M1220" s="400">
        <v>0</v>
      </c>
      <c r="N1220" s="400">
        <v>0</v>
      </c>
      <c r="O1220" s="400">
        <v>0</v>
      </c>
      <c r="P1220" s="400">
        <v>0</v>
      </c>
      <c r="Q1220" s="400">
        <v>0</v>
      </c>
      <c r="R1220" s="401">
        <v>0</v>
      </c>
      <c r="S1220" s="402">
        <v>0</v>
      </c>
      <c r="T1220" s="401">
        <v>0</v>
      </c>
      <c r="U1220" s="402">
        <v>0</v>
      </c>
      <c r="V1220" s="403">
        <v>0</v>
      </c>
      <c r="W1220" s="402">
        <v>0</v>
      </c>
      <c r="X1220" s="404">
        <v>0</v>
      </c>
      <c r="Y1220" s="404">
        <v>0</v>
      </c>
      <c r="Z1220" s="404">
        <v>0</v>
      </c>
      <c r="AA1220" s="404">
        <v>399</v>
      </c>
      <c r="AB1220" s="404">
        <v>0</v>
      </c>
      <c r="AC1220" s="404">
        <v>0</v>
      </c>
      <c r="AD1220" s="404">
        <v>-399</v>
      </c>
    </row>
    <row r="1221" spans="1:30" x14ac:dyDescent="0.35">
      <c r="A1221" s="396">
        <v>53</v>
      </c>
      <c r="B1221" s="396" t="s">
        <v>84</v>
      </c>
      <c r="C1221" s="396">
        <v>21</v>
      </c>
      <c r="D1221" s="396" t="s">
        <v>760</v>
      </c>
      <c r="E1221" s="396" t="s">
        <v>2699</v>
      </c>
      <c r="F1221" s="396" t="s">
        <v>2700</v>
      </c>
      <c r="G1221" s="396" t="s">
        <v>84</v>
      </c>
      <c r="H1221" s="396" t="s">
        <v>760</v>
      </c>
      <c r="I1221" s="399">
        <v>0</v>
      </c>
      <c r="J1221" s="399">
        <v>0</v>
      </c>
      <c r="K1221" s="400">
        <v>3</v>
      </c>
      <c r="L1221" s="400">
        <v>266</v>
      </c>
      <c r="M1221" s="400">
        <v>1</v>
      </c>
      <c r="N1221" s="400">
        <v>270</v>
      </c>
      <c r="O1221" s="400">
        <v>2</v>
      </c>
      <c r="P1221" s="400">
        <v>1</v>
      </c>
      <c r="Q1221" s="400">
        <v>3</v>
      </c>
      <c r="R1221" s="401">
        <v>1.1111111111111099E-2</v>
      </c>
      <c r="S1221" s="402">
        <v>25</v>
      </c>
      <c r="T1221" s="401">
        <v>9.2592592592592601E-2</v>
      </c>
      <c r="U1221" s="402">
        <v>22</v>
      </c>
      <c r="V1221" s="403">
        <v>8.1481481481481502E-2</v>
      </c>
      <c r="W1221" s="402">
        <v>19</v>
      </c>
      <c r="X1221" s="404">
        <v>-3780.49</v>
      </c>
      <c r="Y1221" s="404">
        <v>1866.34</v>
      </c>
      <c r="Z1221" s="404">
        <v>-1914.15</v>
      </c>
      <c r="AA1221" s="404">
        <v>5000</v>
      </c>
      <c r="AB1221" s="404">
        <v>19</v>
      </c>
      <c r="AC1221" s="404">
        <v>1667</v>
      </c>
      <c r="AD1221" s="404">
        <v>-6914</v>
      </c>
    </row>
    <row r="1222" spans="1:30" x14ac:dyDescent="0.35">
      <c r="A1222" s="396">
        <v>53</v>
      </c>
      <c r="B1222" s="396" t="s">
        <v>84</v>
      </c>
      <c r="C1222" s="396">
        <v>22</v>
      </c>
      <c r="D1222" s="396" t="s">
        <v>244</v>
      </c>
      <c r="E1222" s="396" t="s">
        <v>2701</v>
      </c>
      <c r="F1222" s="396" t="s">
        <v>2702</v>
      </c>
      <c r="G1222" s="396" t="s">
        <v>84</v>
      </c>
      <c r="H1222" s="396" t="s">
        <v>244</v>
      </c>
      <c r="I1222" s="399">
        <v>1</v>
      </c>
      <c r="J1222" s="399">
        <v>0</v>
      </c>
      <c r="K1222" s="400">
        <v>280</v>
      </c>
      <c r="L1222" s="400">
        <v>0</v>
      </c>
      <c r="M1222" s="400">
        <v>0</v>
      </c>
      <c r="N1222" s="400">
        <v>281</v>
      </c>
      <c r="O1222" s="400">
        <v>3</v>
      </c>
      <c r="P1222" s="400">
        <v>1</v>
      </c>
      <c r="Q1222" s="400">
        <v>4</v>
      </c>
      <c r="R1222" s="401">
        <v>1.42348754448399E-2</v>
      </c>
      <c r="S1222" s="402">
        <v>13</v>
      </c>
      <c r="T1222" s="401">
        <v>4.6263345195729499E-2</v>
      </c>
      <c r="U1222" s="402">
        <v>13</v>
      </c>
      <c r="V1222" s="403">
        <v>4.6263345195729499E-2</v>
      </c>
      <c r="W1222" s="402">
        <v>6</v>
      </c>
      <c r="X1222" s="404">
        <v>3448.92</v>
      </c>
      <c r="Y1222" s="404">
        <v>13174.12</v>
      </c>
      <c r="Z1222" s="404">
        <v>16623.04</v>
      </c>
      <c r="AA1222" s="404">
        <v>0</v>
      </c>
      <c r="AB1222" s="404">
        <v>0</v>
      </c>
      <c r="AC1222" s="404">
        <v>0</v>
      </c>
      <c r="AD1222" s="404">
        <v>16623</v>
      </c>
    </row>
    <row r="1223" spans="1:30" x14ac:dyDescent="0.35">
      <c r="A1223" s="396">
        <v>53</v>
      </c>
      <c r="B1223" s="396" t="s">
        <v>84</v>
      </c>
      <c r="C1223" s="396">
        <v>23</v>
      </c>
      <c r="D1223" s="396" t="s">
        <v>168</v>
      </c>
      <c r="E1223" s="396" t="s">
        <v>2703</v>
      </c>
      <c r="F1223" s="396" t="s">
        <v>2704</v>
      </c>
      <c r="G1223" s="396" t="s">
        <v>84</v>
      </c>
      <c r="H1223" s="396" t="s">
        <v>168</v>
      </c>
      <c r="I1223" s="399">
        <v>0</v>
      </c>
      <c r="J1223" s="399">
        <v>0</v>
      </c>
      <c r="K1223" s="400">
        <v>29</v>
      </c>
      <c r="L1223" s="400">
        <v>0</v>
      </c>
      <c r="M1223" s="400">
        <v>0</v>
      </c>
      <c r="N1223" s="400">
        <v>29</v>
      </c>
      <c r="O1223" s="400">
        <v>3</v>
      </c>
      <c r="P1223" s="400">
        <v>0</v>
      </c>
      <c r="Q1223" s="400">
        <v>3</v>
      </c>
      <c r="R1223" s="401">
        <v>0.10344827586206901</v>
      </c>
      <c r="S1223" s="402">
        <v>4</v>
      </c>
      <c r="T1223" s="401">
        <v>0.13793103448275901</v>
      </c>
      <c r="U1223" s="402">
        <v>4</v>
      </c>
      <c r="V1223" s="403">
        <v>0.13793103448275901</v>
      </c>
      <c r="W1223" s="402">
        <v>4</v>
      </c>
      <c r="X1223" s="404">
        <v>-2287.73</v>
      </c>
      <c r="Y1223" s="404">
        <v>5559.25</v>
      </c>
      <c r="Z1223" s="404">
        <v>3271.52</v>
      </c>
      <c r="AA1223" s="404">
        <v>0</v>
      </c>
      <c r="AB1223" s="404">
        <v>0</v>
      </c>
      <c r="AC1223" s="404">
        <v>0</v>
      </c>
      <c r="AD1223" s="404">
        <v>3272</v>
      </c>
    </row>
    <row r="1224" spans="1:30" x14ac:dyDescent="0.35">
      <c r="A1224" s="396">
        <v>53</v>
      </c>
      <c r="B1224" s="396" t="s">
        <v>84</v>
      </c>
      <c r="C1224" s="396">
        <v>24</v>
      </c>
      <c r="D1224" s="396" t="s">
        <v>527</v>
      </c>
      <c r="E1224" s="396" t="s">
        <v>2705</v>
      </c>
      <c r="F1224" s="396" t="s">
        <v>2706</v>
      </c>
      <c r="G1224" s="396" t="s">
        <v>84</v>
      </c>
      <c r="H1224" s="396" t="s">
        <v>527</v>
      </c>
      <c r="I1224" s="399">
        <v>0</v>
      </c>
      <c r="J1224" s="399">
        <v>0</v>
      </c>
      <c r="K1224" s="400">
        <v>0</v>
      </c>
      <c r="L1224" s="400">
        <v>0</v>
      </c>
      <c r="M1224" s="400">
        <v>0</v>
      </c>
      <c r="N1224" s="400">
        <v>0</v>
      </c>
      <c r="O1224" s="400">
        <v>10</v>
      </c>
      <c r="P1224" s="400">
        <v>7</v>
      </c>
      <c r="Q1224" s="400">
        <v>17</v>
      </c>
      <c r="R1224" s="401">
        <v>0</v>
      </c>
      <c r="S1224" s="402">
        <v>41</v>
      </c>
      <c r="T1224" s="401">
        <v>0</v>
      </c>
      <c r="U1224" s="402">
        <v>40</v>
      </c>
      <c r="V1224" s="403">
        <v>0</v>
      </c>
      <c r="W1224" s="402">
        <v>19</v>
      </c>
      <c r="X1224" s="404">
        <v>-18863.060000000001</v>
      </c>
      <c r="Y1224" s="404">
        <v>21978.13</v>
      </c>
      <c r="Z1224" s="404">
        <v>3115.07</v>
      </c>
      <c r="AA1224" s="404">
        <v>0</v>
      </c>
      <c r="AB1224" s="404">
        <v>0</v>
      </c>
      <c r="AC1224" s="404">
        <v>0</v>
      </c>
      <c r="AD1224" s="404">
        <v>3115</v>
      </c>
    </row>
    <row r="1225" spans="1:30" x14ac:dyDescent="0.35">
      <c r="A1225" s="396">
        <v>53</v>
      </c>
      <c r="B1225" s="396" t="s">
        <v>84</v>
      </c>
      <c r="C1225" s="396">
        <v>25</v>
      </c>
      <c r="D1225" s="396" t="s">
        <v>600</v>
      </c>
      <c r="E1225" s="396" t="s">
        <v>2707</v>
      </c>
      <c r="F1225" s="396" t="s">
        <v>2708</v>
      </c>
      <c r="G1225" s="396" t="s">
        <v>84</v>
      </c>
      <c r="H1225" s="396" t="s">
        <v>600</v>
      </c>
      <c r="I1225" s="399">
        <v>0</v>
      </c>
      <c r="J1225" s="399">
        <v>0</v>
      </c>
      <c r="K1225" s="400">
        <v>0</v>
      </c>
      <c r="L1225" s="400">
        <v>0</v>
      </c>
      <c r="M1225" s="400">
        <v>307</v>
      </c>
      <c r="N1225" s="400">
        <v>307</v>
      </c>
      <c r="O1225" s="400">
        <v>0</v>
      </c>
      <c r="P1225" s="400">
        <v>0</v>
      </c>
      <c r="Q1225" s="400">
        <v>0</v>
      </c>
      <c r="R1225" s="401">
        <v>0</v>
      </c>
      <c r="S1225" s="402">
        <v>4</v>
      </c>
      <c r="T1225" s="401">
        <v>1.30293159609121E-2</v>
      </c>
      <c r="U1225" s="402">
        <v>4</v>
      </c>
      <c r="V1225" s="403">
        <v>1.30293159609121E-2</v>
      </c>
      <c r="W1225" s="402">
        <v>3</v>
      </c>
      <c r="X1225" s="404">
        <v>0</v>
      </c>
      <c r="Y1225" s="404">
        <v>0</v>
      </c>
      <c r="Z1225" s="404">
        <v>0</v>
      </c>
      <c r="AA1225" s="404">
        <v>500</v>
      </c>
      <c r="AB1225" s="404">
        <v>2</v>
      </c>
      <c r="AC1225" s="404">
        <v>0</v>
      </c>
      <c r="AD1225" s="404">
        <v>-500</v>
      </c>
    </row>
    <row r="1226" spans="1:30" x14ac:dyDescent="0.35">
      <c r="A1226" s="396">
        <v>53</v>
      </c>
      <c r="B1226" s="396" t="s">
        <v>84</v>
      </c>
      <c r="C1226" s="396">
        <v>26</v>
      </c>
      <c r="D1226" s="396" t="s">
        <v>138</v>
      </c>
      <c r="E1226" s="396" t="s">
        <v>2709</v>
      </c>
      <c r="F1226" s="396" t="s">
        <v>2710</v>
      </c>
      <c r="G1226" s="396" t="s">
        <v>84</v>
      </c>
      <c r="H1226" s="396" t="s">
        <v>138</v>
      </c>
      <c r="I1226" s="399">
        <v>0</v>
      </c>
      <c r="J1226" s="399">
        <v>0</v>
      </c>
      <c r="K1226" s="400">
        <v>0</v>
      </c>
      <c r="L1226" s="400">
        <v>2</v>
      </c>
      <c r="M1226" s="400">
        <v>109</v>
      </c>
      <c r="N1226" s="400">
        <v>111</v>
      </c>
      <c r="O1226" s="400">
        <v>31</v>
      </c>
      <c r="P1226" s="400">
        <v>11</v>
      </c>
      <c r="Q1226" s="400">
        <v>42</v>
      </c>
      <c r="R1226" s="401">
        <v>0.37837837837837801</v>
      </c>
      <c r="S1226" s="402">
        <v>24</v>
      </c>
      <c r="T1226" s="401">
        <v>0.21621621621621601</v>
      </c>
      <c r="U1226" s="402">
        <v>25</v>
      </c>
      <c r="V1226" s="403">
        <v>0.22522522522522501</v>
      </c>
      <c r="W1226" s="402">
        <v>23</v>
      </c>
      <c r="X1226" s="404">
        <v>-18810.02</v>
      </c>
      <c r="Y1226" s="404">
        <v>65170.07</v>
      </c>
      <c r="Z1226" s="404">
        <v>46360.05</v>
      </c>
      <c r="AA1226" s="404">
        <v>0</v>
      </c>
      <c r="AB1226" s="404">
        <v>0</v>
      </c>
      <c r="AC1226" s="404">
        <v>0</v>
      </c>
      <c r="AD1226" s="404">
        <v>46360</v>
      </c>
    </row>
    <row r="1227" spans="1:30" x14ac:dyDescent="0.35">
      <c r="A1227" s="396">
        <v>53</v>
      </c>
      <c r="B1227" s="396" t="s">
        <v>84</v>
      </c>
      <c r="C1227" s="396">
        <v>27</v>
      </c>
      <c r="D1227" s="396" t="s">
        <v>1684</v>
      </c>
      <c r="E1227" s="396" t="s">
        <v>2711</v>
      </c>
      <c r="F1227" s="396" t="s">
        <v>2712</v>
      </c>
      <c r="G1227" s="396" t="s">
        <v>84</v>
      </c>
      <c r="H1227" s="396" t="s">
        <v>1684</v>
      </c>
      <c r="I1227" s="399">
        <v>0</v>
      </c>
      <c r="J1227" s="399">
        <v>1</v>
      </c>
      <c r="K1227" s="400">
        <v>0</v>
      </c>
      <c r="L1227" s="400">
        <v>0</v>
      </c>
      <c r="M1227" s="400">
        <v>0</v>
      </c>
      <c r="N1227" s="400">
        <v>1</v>
      </c>
      <c r="O1227" s="400">
        <v>0</v>
      </c>
      <c r="P1227" s="400">
        <v>0</v>
      </c>
      <c r="Q1227" s="400">
        <v>0</v>
      </c>
      <c r="R1227" s="401">
        <v>0</v>
      </c>
      <c r="S1227" s="402">
        <v>1</v>
      </c>
      <c r="T1227" s="401">
        <v>1</v>
      </c>
      <c r="U1227" s="402">
        <v>1</v>
      </c>
      <c r="V1227" s="403">
        <v>1</v>
      </c>
      <c r="W1227" s="402">
        <v>1</v>
      </c>
      <c r="X1227" s="404">
        <v>0</v>
      </c>
      <c r="Y1227" s="404">
        <v>0</v>
      </c>
      <c r="Z1227" s="404">
        <v>0</v>
      </c>
      <c r="AA1227" s="404">
        <v>0</v>
      </c>
      <c r="AB1227" s="404">
        <v>0</v>
      </c>
      <c r="AC1227" s="404">
        <v>0</v>
      </c>
      <c r="AD1227" s="404">
        <v>0</v>
      </c>
    </row>
    <row r="1228" spans="1:30" x14ac:dyDescent="0.35">
      <c r="A1228" s="396">
        <v>53</v>
      </c>
      <c r="B1228" s="396" t="s">
        <v>84</v>
      </c>
      <c r="C1228" s="396">
        <v>28</v>
      </c>
      <c r="D1228" s="396" t="s">
        <v>25</v>
      </c>
      <c r="E1228" s="396" t="s">
        <v>2713</v>
      </c>
      <c r="F1228" s="396" t="s">
        <v>2714</v>
      </c>
      <c r="G1228" s="396" t="s">
        <v>84</v>
      </c>
      <c r="H1228" s="396" t="s">
        <v>25</v>
      </c>
      <c r="I1228" s="399">
        <v>0</v>
      </c>
      <c r="J1228" s="399">
        <v>0</v>
      </c>
      <c r="K1228" s="400">
        <v>1</v>
      </c>
      <c r="L1228" s="400">
        <v>0</v>
      </c>
      <c r="M1228" s="400">
        <v>0</v>
      </c>
      <c r="N1228" s="400">
        <v>1</v>
      </c>
      <c r="O1228" s="400">
        <v>0</v>
      </c>
      <c r="P1228" s="400">
        <v>0</v>
      </c>
      <c r="Q1228" s="400">
        <v>0</v>
      </c>
      <c r="R1228" s="401">
        <v>0</v>
      </c>
      <c r="S1228" s="402">
        <v>0</v>
      </c>
      <c r="T1228" s="401">
        <v>0</v>
      </c>
      <c r="U1228" s="402">
        <v>0</v>
      </c>
      <c r="V1228" s="403">
        <v>0</v>
      </c>
      <c r="W1228" s="402">
        <v>0</v>
      </c>
      <c r="X1228" s="404">
        <v>0</v>
      </c>
      <c r="Y1228" s="404">
        <v>0</v>
      </c>
      <c r="Z1228" s="404">
        <v>0</v>
      </c>
      <c r="AA1228" s="404">
        <v>0</v>
      </c>
      <c r="AB1228" s="404">
        <v>0</v>
      </c>
      <c r="AC1228" s="404">
        <v>0</v>
      </c>
      <c r="AD1228" s="404">
        <v>0</v>
      </c>
    </row>
    <row r="1229" spans="1:30" x14ac:dyDescent="0.35">
      <c r="A1229" s="396">
        <v>53</v>
      </c>
      <c r="B1229" s="396" t="s">
        <v>84</v>
      </c>
      <c r="C1229" s="396">
        <v>29</v>
      </c>
      <c r="D1229" s="396" t="s">
        <v>532</v>
      </c>
      <c r="E1229" s="396" t="s">
        <v>2715</v>
      </c>
      <c r="F1229" s="396" t="s">
        <v>2716</v>
      </c>
      <c r="G1229" s="396" t="s">
        <v>84</v>
      </c>
      <c r="H1229" s="396" t="s">
        <v>532</v>
      </c>
      <c r="I1229" s="399">
        <v>283</v>
      </c>
      <c r="J1229" s="399">
        <v>41</v>
      </c>
      <c r="K1229" s="400">
        <v>0</v>
      </c>
      <c r="L1229" s="400">
        <v>29</v>
      </c>
      <c r="M1229" s="400">
        <v>18</v>
      </c>
      <c r="N1229" s="400">
        <v>371</v>
      </c>
      <c r="O1229" s="400">
        <v>1</v>
      </c>
      <c r="P1229" s="400">
        <v>3</v>
      </c>
      <c r="Q1229" s="400">
        <v>4</v>
      </c>
      <c r="R1229" s="401">
        <v>1.07816711590297E-2</v>
      </c>
      <c r="S1229" s="402">
        <v>48</v>
      </c>
      <c r="T1229" s="401">
        <v>0.129380053908356</v>
      </c>
      <c r="U1229" s="402">
        <v>46</v>
      </c>
      <c r="V1229" s="403">
        <v>0.12398921832884099</v>
      </c>
      <c r="W1229" s="402">
        <v>21</v>
      </c>
      <c r="X1229" s="404">
        <v>-5141.92</v>
      </c>
      <c r="Y1229" s="404">
        <v>6283.28</v>
      </c>
      <c r="Z1229" s="404">
        <v>1141.3599999999999</v>
      </c>
      <c r="AA1229" s="404">
        <v>0</v>
      </c>
      <c r="AB1229" s="404">
        <v>0</v>
      </c>
      <c r="AC1229" s="404">
        <v>0</v>
      </c>
      <c r="AD1229" s="404">
        <v>1141</v>
      </c>
    </row>
    <row r="1230" spans="1:30" x14ac:dyDescent="0.35">
      <c r="A1230" s="396">
        <v>53</v>
      </c>
      <c r="B1230" s="396" t="s">
        <v>84</v>
      </c>
      <c r="C1230" s="396">
        <v>30</v>
      </c>
      <c r="D1230" s="396" t="s">
        <v>607</v>
      </c>
      <c r="E1230" s="396" t="s">
        <v>2717</v>
      </c>
      <c r="F1230" s="396" t="s">
        <v>2718</v>
      </c>
      <c r="G1230" s="396" t="s">
        <v>84</v>
      </c>
      <c r="H1230" s="396" t="s">
        <v>607</v>
      </c>
      <c r="I1230" s="399">
        <v>0</v>
      </c>
      <c r="J1230" s="399">
        <v>0</v>
      </c>
      <c r="K1230" s="400">
        <v>0</v>
      </c>
      <c r="L1230" s="400">
        <v>22</v>
      </c>
      <c r="M1230" s="400">
        <v>0</v>
      </c>
      <c r="N1230" s="400">
        <v>22</v>
      </c>
      <c r="O1230" s="400">
        <v>0</v>
      </c>
      <c r="P1230" s="400">
        <v>0</v>
      </c>
      <c r="Q1230" s="400">
        <v>0</v>
      </c>
      <c r="R1230" s="401">
        <v>0</v>
      </c>
      <c r="S1230" s="402">
        <v>3</v>
      </c>
      <c r="T1230" s="401">
        <v>0.13636363636363599</v>
      </c>
      <c r="U1230" s="402">
        <v>3</v>
      </c>
      <c r="V1230" s="403">
        <v>0.13636363636363599</v>
      </c>
      <c r="W1230" s="402">
        <v>2</v>
      </c>
      <c r="X1230" s="404">
        <v>0</v>
      </c>
      <c r="Y1230" s="404">
        <v>0</v>
      </c>
      <c r="Z1230" s="404">
        <v>0</v>
      </c>
      <c r="AA1230" s="404">
        <v>0</v>
      </c>
      <c r="AB1230" s="404">
        <v>0</v>
      </c>
      <c r="AC1230" s="404">
        <v>0</v>
      </c>
      <c r="AD1230" s="404">
        <v>0</v>
      </c>
    </row>
    <row r="1231" spans="1:30" x14ac:dyDescent="0.35">
      <c r="A1231" s="396">
        <v>54</v>
      </c>
      <c r="B1231" s="396" t="s">
        <v>80</v>
      </c>
      <c r="C1231" s="396">
        <v>1</v>
      </c>
      <c r="D1231" s="396" t="s">
        <v>1006</v>
      </c>
      <c r="E1231" s="396" t="s">
        <v>2719</v>
      </c>
      <c r="F1231" s="396" t="s">
        <v>2720</v>
      </c>
      <c r="G1231" s="396" t="s">
        <v>80</v>
      </c>
      <c r="H1231" s="396" t="s">
        <v>1006</v>
      </c>
      <c r="I1231" s="399">
        <v>0</v>
      </c>
      <c r="J1231" s="399">
        <v>0</v>
      </c>
      <c r="K1231" s="400">
        <v>0</v>
      </c>
      <c r="L1231" s="400">
        <v>0</v>
      </c>
      <c r="M1231" s="400">
        <v>0</v>
      </c>
      <c r="N1231" s="400">
        <v>0</v>
      </c>
      <c r="O1231" s="400">
        <v>0</v>
      </c>
      <c r="P1231" s="400">
        <v>0</v>
      </c>
      <c r="Q1231" s="400">
        <v>0</v>
      </c>
      <c r="R1231" s="401">
        <v>0</v>
      </c>
      <c r="S1231" s="402">
        <v>0</v>
      </c>
      <c r="T1231" s="401">
        <v>0</v>
      </c>
      <c r="U1231" s="402">
        <v>0</v>
      </c>
      <c r="V1231" s="403">
        <v>0</v>
      </c>
      <c r="W1231" s="402">
        <v>0</v>
      </c>
      <c r="X1231" s="404">
        <v>0</v>
      </c>
      <c r="Y1231" s="404">
        <v>0</v>
      </c>
      <c r="Z1231" s="404">
        <v>0</v>
      </c>
      <c r="AA1231" s="404">
        <v>575</v>
      </c>
      <c r="AB1231" s="404">
        <v>0</v>
      </c>
      <c r="AC1231" s="404">
        <v>0</v>
      </c>
      <c r="AD1231" s="404">
        <v>-575</v>
      </c>
    </row>
    <row r="1232" spans="1:30" x14ac:dyDescent="0.35">
      <c r="A1232" s="396">
        <v>54</v>
      </c>
      <c r="B1232" s="396" t="s">
        <v>80</v>
      </c>
      <c r="C1232" s="396">
        <v>2</v>
      </c>
      <c r="D1232" s="396" t="s">
        <v>610</v>
      </c>
      <c r="E1232" s="396" t="s">
        <v>2721</v>
      </c>
      <c r="F1232" s="396" t="s">
        <v>2722</v>
      </c>
      <c r="G1232" s="396" t="s">
        <v>80</v>
      </c>
      <c r="H1232" s="396" t="s">
        <v>610</v>
      </c>
      <c r="I1232" s="399">
        <v>0</v>
      </c>
      <c r="J1232" s="399">
        <v>0</v>
      </c>
      <c r="K1232" s="400">
        <v>2</v>
      </c>
      <c r="L1232" s="400">
        <v>0</v>
      </c>
      <c r="M1232" s="400">
        <v>0</v>
      </c>
      <c r="N1232" s="400">
        <v>2</v>
      </c>
      <c r="O1232" s="400">
        <v>0</v>
      </c>
      <c r="P1232" s="400">
        <v>0</v>
      </c>
      <c r="Q1232" s="400">
        <v>0</v>
      </c>
      <c r="R1232" s="401">
        <v>0</v>
      </c>
      <c r="S1232" s="402">
        <v>0</v>
      </c>
      <c r="T1232" s="401">
        <v>0</v>
      </c>
      <c r="U1232" s="402">
        <v>0</v>
      </c>
      <c r="V1232" s="403">
        <v>0</v>
      </c>
      <c r="W1232" s="402">
        <v>0</v>
      </c>
      <c r="X1232" s="404">
        <v>0</v>
      </c>
      <c r="Y1232" s="404">
        <v>0</v>
      </c>
      <c r="Z1232" s="404">
        <v>0</v>
      </c>
      <c r="AA1232" s="404">
        <v>0</v>
      </c>
      <c r="AB1232" s="404">
        <v>0</v>
      </c>
      <c r="AC1232" s="404">
        <v>0</v>
      </c>
      <c r="AD1232" s="404">
        <v>0</v>
      </c>
    </row>
    <row r="1233" spans="1:30" x14ac:dyDescent="0.35">
      <c r="A1233" s="396">
        <v>54</v>
      </c>
      <c r="B1233" s="396" t="s">
        <v>80</v>
      </c>
      <c r="C1233" s="396">
        <v>3</v>
      </c>
      <c r="D1233" s="396" t="s">
        <v>542</v>
      </c>
      <c r="E1233" s="396" t="s">
        <v>2723</v>
      </c>
      <c r="F1233" s="396" t="s">
        <v>2724</v>
      </c>
      <c r="G1233" s="396" t="s">
        <v>80</v>
      </c>
      <c r="H1233" s="396" t="s">
        <v>542</v>
      </c>
      <c r="I1233" s="399">
        <v>0</v>
      </c>
      <c r="J1233" s="399">
        <v>0</v>
      </c>
      <c r="K1233" s="400">
        <v>0</v>
      </c>
      <c r="L1233" s="400">
        <v>4</v>
      </c>
      <c r="M1233" s="400">
        <v>0</v>
      </c>
      <c r="N1233" s="400">
        <v>4</v>
      </c>
      <c r="O1233" s="400">
        <v>0</v>
      </c>
      <c r="P1233" s="400">
        <v>0</v>
      </c>
      <c r="Q1233" s="400">
        <v>0</v>
      </c>
      <c r="R1233" s="401">
        <v>0</v>
      </c>
      <c r="S1233" s="402">
        <v>0</v>
      </c>
      <c r="T1233" s="401">
        <v>0</v>
      </c>
      <c r="U1233" s="402">
        <v>0</v>
      </c>
      <c r="V1233" s="403">
        <v>0</v>
      </c>
      <c r="W1233" s="402">
        <v>0</v>
      </c>
      <c r="X1233" s="404">
        <v>0</v>
      </c>
      <c r="Y1233" s="404">
        <v>0</v>
      </c>
      <c r="Z1233" s="404">
        <v>0</v>
      </c>
      <c r="AA1233" s="404">
        <v>0</v>
      </c>
      <c r="AB1233" s="404">
        <v>0</v>
      </c>
      <c r="AC1233" s="404">
        <v>0</v>
      </c>
      <c r="AD1233" s="404">
        <v>0</v>
      </c>
    </row>
    <row r="1234" spans="1:30" x14ac:dyDescent="0.35">
      <c r="A1234" s="396">
        <v>54</v>
      </c>
      <c r="B1234" s="396" t="s">
        <v>80</v>
      </c>
      <c r="C1234" s="396">
        <v>4</v>
      </c>
      <c r="D1234" s="396" t="s">
        <v>10</v>
      </c>
      <c r="E1234" s="396" t="s">
        <v>2725</v>
      </c>
      <c r="F1234" s="396" t="s">
        <v>2726</v>
      </c>
      <c r="G1234" s="396" t="s">
        <v>80</v>
      </c>
      <c r="H1234" s="396" t="s">
        <v>10</v>
      </c>
      <c r="I1234" s="399">
        <v>0</v>
      </c>
      <c r="J1234" s="399">
        <v>0</v>
      </c>
      <c r="K1234" s="400">
        <v>41</v>
      </c>
      <c r="L1234" s="400">
        <v>2</v>
      </c>
      <c r="M1234" s="400">
        <v>0</v>
      </c>
      <c r="N1234" s="400">
        <v>43</v>
      </c>
      <c r="O1234" s="400">
        <v>0</v>
      </c>
      <c r="P1234" s="400">
        <v>2</v>
      </c>
      <c r="Q1234" s="400">
        <v>2</v>
      </c>
      <c r="R1234" s="401">
        <v>4.6511627906976702E-2</v>
      </c>
      <c r="S1234" s="402">
        <v>9</v>
      </c>
      <c r="T1234" s="401">
        <v>0.209302325581395</v>
      </c>
      <c r="U1234" s="402">
        <v>9</v>
      </c>
      <c r="V1234" s="403">
        <v>0.209302325581395</v>
      </c>
      <c r="W1234" s="402">
        <v>7</v>
      </c>
      <c r="X1234" s="404">
        <v>5284.69</v>
      </c>
      <c r="Y1234" s="404">
        <v>3432.29</v>
      </c>
      <c r="Z1234" s="404">
        <v>8716.98</v>
      </c>
      <c r="AA1234" s="404">
        <v>5624</v>
      </c>
      <c r="AB1234" s="404">
        <v>131</v>
      </c>
      <c r="AC1234" s="404">
        <v>2812</v>
      </c>
      <c r="AD1234" s="404">
        <v>3093</v>
      </c>
    </row>
    <row r="1235" spans="1:30" x14ac:dyDescent="0.35">
      <c r="A1235" s="396">
        <v>54</v>
      </c>
      <c r="B1235" s="396" t="s">
        <v>80</v>
      </c>
      <c r="C1235" s="396">
        <v>5</v>
      </c>
      <c r="D1235" s="396" t="s">
        <v>11</v>
      </c>
      <c r="E1235" s="396" t="s">
        <v>2727</v>
      </c>
      <c r="F1235" s="396" t="s">
        <v>2728</v>
      </c>
      <c r="G1235" s="396" t="s">
        <v>80</v>
      </c>
      <c r="H1235" s="396" t="s">
        <v>11</v>
      </c>
      <c r="I1235" s="399">
        <v>0</v>
      </c>
      <c r="J1235" s="399">
        <v>0</v>
      </c>
      <c r="K1235" s="400">
        <v>0</v>
      </c>
      <c r="L1235" s="400">
        <v>14</v>
      </c>
      <c r="M1235" s="400">
        <v>0</v>
      </c>
      <c r="N1235" s="400">
        <v>14</v>
      </c>
      <c r="O1235" s="400">
        <v>0</v>
      </c>
      <c r="P1235" s="400">
        <v>0</v>
      </c>
      <c r="Q1235" s="400">
        <v>0</v>
      </c>
      <c r="R1235" s="401">
        <v>0</v>
      </c>
      <c r="S1235" s="402">
        <v>0</v>
      </c>
      <c r="T1235" s="401">
        <v>0</v>
      </c>
      <c r="U1235" s="402">
        <v>0</v>
      </c>
      <c r="V1235" s="403">
        <v>0</v>
      </c>
      <c r="W1235" s="402">
        <v>0</v>
      </c>
      <c r="X1235" s="404">
        <v>0</v>
      </c>
      <c r="Y1235" s="404">
        <v>0</v>
      </c>
      <c r="Z1235" s="404">
        <v>0</v>
      </c>
      <c r="AA1235" s="404">
        <v>0</v>
      </c>
      <c r="AB1235" s="404">
        <v>0</v>
      </c>
      <c r="AC1235" s="404">
        <v>0</v>
      </c>
      <c r="AD1235" s="404">
        <v>0</v>
      </c>
    </row>
    <row r="1236" spans="1:30" x14ac:dyDescent="0.35">
      <c r="A1236" s="396">
        <v>54</v>
      </c>
      <c r="B1236" s="396" t="s">
        <v>80</v>
      </c>
      <c r="C1236" s="396">
        <v>6</v>
      </c>
      <c r="D1236" s="396" t="s">
        <v>12</v>
      </c>
      <c r="E1236" s="396" t="s">
        <v>2729</v>
      </c>
      <c r="F1236" s="396" t="s">
        <v>2730</v>
      </c>
      <c r="G1236" s="396" t="s">
        <v>80</v>
      </c>
      <c r="H1236" s="396" t="s">
        <v>12</v>
      </c>
      <c r="I1236" s="399">
        <v>0</v>
      </c>
      <c r="J1236" s="399">
        <v>7</v>
      </c>
      <c r="K1236" s="400">
        <v>34</v>
      </c>
      <c r="L1236" s="400">
        <v>2</v>
      </c>
      <c r="M1236" s="400">
        <v>0</v>
      </c>
      <c r="N1236" s="400">
        <v>43</v>
      </c>
      <c r="O1236" s="400">
        <v>1</v>
      </c>
      <c r="P1236" s="400">
        <v>7</v>
      </c>
      <c r="Q1236" s="400">
        <v>8</v>
      </c>
      <c r="R1236" s="401">
        <v>0.186046511627907</v>
      </c>
      <c r="S1236" s="402">
        <v>18</v>
      </c>
      <c r="T1236" s="401">
        <v>0.418604651162791</v>
      </c>
      <c r="U1236" s="402">
        <v>18</v>
      </c>
      <c r="V1236" s="403">
        <v>0.418604651162791</v>
      </c>
      <c r="W1236" s="402">
        <v>14</v>
      </c>
      <c r="X1236" s="404">
        <v>1242.99</v>
      </c>
      <c r="Y1236" s="404">
        <v>12931.97</v>
      </c>
      <c r="Z1236" s="404">
        <v>14174.96</v>
      </c>
      <c r="AA1236" s="404">
        <v>1650</v>
      </c>
      <c r="AB1236" s="404">
        <v>38</v>
      </c>
      <c r="AC1236" s="404">
        <v>206</v>
      </c>
      <c r="AD1236" s="404">
        <v>12525</v>
      </c>
    </row>
    <row r="1237" spans="1:30" x14ac:dyDescent="0.35">
      <c r="A1237" s="396">
        <v>54</v>
      </c>
      <c r="B1237" s="396" t="s">
        <v>80</v>
      </c>
      <c r="C1237" s="396">
        <v>7</v>
      </c>
      <c r="D1237" s="396" t="s">
        <v>554</v>
      </c>
      <c r="E1237" s="396" t="s">
        <v>2731</v>
      </c>
      <c r="F1237" s="396" t="s">
        <v>2732</v>
      </c>
      <c r="G1237" s="396" t="s">
        <v>80</v>
      </c>
      <c r="H1237" s="396" t="s">
        <v>554</v>
      </c>
      <c r="I1237" s="399">
        <v>0</v>
      </c>
      <c r="J1237" s="399">
        <v>0</v>
      </c>
      <c r="K1237" s="400">
        <v>0</v>
      </c>
      <c r="L1237" s="400">
        <v>0</v>
      </c>
      <c r="M1237" s="400">
        <v>0</v>
      </c>
      <c r="N1237" s="400">
        <v>0</v>
      </c>
      <c r="O1237" s="400">
        <v>0</v>
      </c>
      <c r="P1237" s="400">
        <v>0</v>
      </c>
      <c r="Q1237" s="400">
        <v>0</v>
      </c>
      <c r="R1237" s="401">
        <v>0</v>
      </c>
      <c r="S1237" s="402">
        <v>0</v>
      </c>
      <c r="T1237" s="401">
        <v>0</v>
      </c>
      <c r="U1237" s="402">
        <v>0</v>
      </c>
      <c r="V1237" s="403">
        <v>0</v>
      </c>
      <c r="W1237" s="402">
        <v>0</v>
      </c>
      <c r="X1237" s="404">
        <v>0</v>
      </c>
      <c r="Y1237" s="404">
        <v>0</v>
      </c>
      <c r="Z1237" s="404">
        <v>0</v>
      </c>
      <c r="AA1237" s="404">
        <v>799</v>
      </c>
      <c r="AB1237" s="404">
        <v>0</v>
      </c>
      <c r="AC1237" s="404">
        <v>0</v>
      </c>
      <c r="AD1237" s="404">
        <v>-799</v>
      </c>
    </row>
    <row r="1238" spans="1:30" x14ac:dyDescent="0.35">
      <c r="A1238" s="396">
        <v>54</v>
      </c>
      <c r="B1238" s="396" t="s">
        <v>80</v>
      </c>
      <c r="C1238" s="396">
        <v>8</v>
      </c>
      <c r="D1238" s="396" t="s">
        <v>13</v>
      </c>
      <c r="E1238" s="396" t="s">
        <v>2733</v>
      </c>
      <c r="F1238" s="396" t="s">
        <v>2734</v>
      </c>
      <c r="G1238" s="396" t="s">
        <v>80</v>
      </c>
      <c r="H1238" s="396" t="s">
        <v>13</v>
      </c>
      <c r="I1238" s="399">
        <v>0</v>
      </c>
      <c r="J1238" s="399">
        <v>2</v>
      </c>
      <c r="K1238" s="400">
        <v>40</v>
      </c>
      <c r="L1238" s="400">
        <v>0</v>
      </c>
      <c r="M1238" s="400">
        <v>0</v>
      </c>
      <c r="N1238" s="400">
        <v>42</v>
      </c>
      <c r="O1238" s="400">
        <v>0</v>
      </c>
      <c r="P1238" s="400">
        <v>2</v>
      </c>
      <c r="Q1238" s="400">
        <v>2</v>
      </c>
      <c r="R1238" s="401">
        <v>4.7619047619047603E-2</v>
      </c>
      <c r="S1238" s="402">
        <v>3</v>
      </c>
      <c r="T1238" s="401">
        <v>7.1428571428571397E-2</v>
      </c>
      <c r="U1238" s="402">
        <v>3</v>
      </c>
      <c r="V1238" s="403">
        <v>7.1428571428571397E-2</v>
      </c>
      <c r="W1238" s="402">
        <v>2</v>
      </c>
      <c r="X1238" s="404">
        <v>-957.36</v>
      </c>
      <c r="Y1238" s="404">
        <v>503.7</v>
      </c>
      <c r="Z1238" s="404">
        <v>-453.66</v>
      </c>
      <c r="AA1238" s="404">
        <v>2895</v>
      </c>
      <c r="AB1238" s="404">
        <v>69</v>
      </c>
      <c r="AC1238" s="404">
        <v>1448</v>
      </c>
      <c r="AD1238" s="404">
        <v>-3349</v>
      </c>
    </row>
    <row r="1239" spans="1:30" x14ac:dyDescent="0.35">
      <c r="A1239" s="396">
        <v>54</v>
      </c>
      <c r="B1239" s="396" t="s">
        <v>80</v>
      </c>
      <c r="C1239" s="396">
        <v>9</v>
      </c>
      <c r="D1239" s="396" t="s">
        <v>628</v>
      </c>
      <c r="E1239" s="396" t="s">
        <v>2735</v>
      </c>
      <c r="F1239" s="396" t="s">
        <v>2736</v>
      </c>
      <c r="G1239" s="396" t="s">
        <v>80</v>
      </c>
      <c r="H1239" s="396" t="s">
        <v>628</v>
      </c>
      <c r="I1239" s="399">
        <v>0</v>
      </c>
      <c r="J1239" s="399">
        <v>0</v>
      </c>
      <c r="K1239" s="400">
        <v>2</v>
      </c>
      <c r="L1239" s="400">
        <v>0</v>
      </c>
      <c r="M1239" s="400">
        <v>0</v>
      </c>
      <c r="N1239" s="400">
        <v>2</v>
      </c>
      <c r="O1239" s="400">
        <v>0</v>
      </c>
      <c r="P1239" s="400">
        <v>0</v>
      </c>
      <c r="Q1239" s="400">
        <v>0</v>
      </c>
      <c r="R1239" s="401">
        <v>0</v>
      </c>
      <c r="S1239" s="402">
        <v>0</v>
      </c>
      <c r="T1239" s="401">
        <v>0</v>
      </c>
      <c r="U1239" s="402">
        <v>0</v>
      </c>
      <c r="V1239" s="403">
        <v>0</v>
      </c>
      <c r="W1239" s="402">
        <v>0</v>
      </c>
      <c r="X1239" s="404">
        <v>0</v>
      </c>
      <c r="Y1239" s="404">
        <v>0</v>
      </c>
      <c r="Z1239" s="404">
        <v>0</v>
      </c>
      <c r="AA1239" s="404">
        <v>0</v>
      </c>
      <c r="AB1239" s="404">
        <v>0</v>
      </c>
      <c r="AC1239" s="404">
        <v>0</v>
      </c>
      <c r="AD1239" s="404">
        <v>0</v>
      </c>
    </row>
    <row r="1240" spans="1:30" x14ac:dyDescent="0.35">
      <c r="A1240" s="396">
        <v>54</v>
      </c>
      <c r="B1240" s="396" t="s">
        <v>80</v>
      </c>
      <c r="C1240" s="396">
        <v>10</v>
      </c>
      <c r="D1240" s="396" t="s">
        <v>160</v>
      </c>
      <c r="E1240" s="396" t="s">
        <v>2737</v>
      </c>
      <c r="F1240" s="396" t="s">
        <v>2738</v>
      </c>
      <c r="G1240" s="396" t="s">
        <v>80</v>
      </c>
      <c r="H1240" s="396" t="s">
        <v>160</v>
      </c>
      <c r="I1240" s="399">
        <v>0</v>
      </c>
      <c r="J1240" s="399">
        <v>0</v>
      </c>
      <c r="K1240" s="400">
        <v>64</v>
      </c>
      <c r="L1240" s="400">
        <v>7</v>
      </c>
      <c r="M1240" s="400">
        <v>0</v>
      </c>
      <c r="N1240" s="400">
        <v>71</v>
      </c>
      <c r="O1240" s="400">
        <v>5</v>
      </c>
      <c r="P1240" s="400">
        <v>5</v>
      </c>
      <c r="Q1240" s="400">
        <v>10</v>
      </c>
      <c r="R1240" s="401">
        <v>0.140845070422535</v>
      </c>
      <c r="S1240" s="402">
        <v>23</v>
      </c>
      <c r="T1240" s="401">
        <v>0.323943661971831</v>
      </c>
      <c r="U1240" s="402">
        <v>24</v>
      </c>
      <c r="V1240" s="403">
        <v>0.338028169014085</v>
      </c>
      <c r="W1240" s="402">
        <v>21</v>
      </c>
      <c r="X1240" s="404">
        <v>-4387.26</v>
      </c>
      <c r="Y1240" s="404">
        <v>14763.64</v>
      </c>
      <c r="Z1240" s="404">
        <v>10376.379999999999</v>
      </c>
      <c r="AA1240" s="404">
        <v>0</v>
      </c>
      <c r="AB1240" s="404">
        <v>0</v>
      </c>
      <c r="AC1240" s="404">
        <v>0</v>
      </c>
      <c r="AD1240" s="404">
        <v>10376</v>
      </c>
    </row>
    <row r="1241" spans="1:30" x14ac:dyDescent="0.35">
      <c r="A1241" s="396">
        <v>54</v>
      </c>
      <c r="B1241" s="396" t="s">
        <v>80</v>
      </c>
      <c r="C1241" s="396">
        <v>11</v>
      </c>
      <c r="D1241" s="396" t="s">
        <v>562</v>
      </c>
      <c r="E1241" s="396" t="s">
        <v>2739</v>
      </c>
      <c r="F1241" s="396" t="s">
        <v>2740</v>
      </c>
      <c r="G1241" s="396" t="s">
        <v>80</v>
      </c>
      <c r="H1241" s="396" t="s">
        <v>562</v>
      </c>
      <c r="I1241" s="399">
        <v>0</v>
      </c>
      <c r="J1241" s="399">
        <v>0</v>
      </c>
      <c r="K1241" s="400">
        <v>1</v>
      </c>
      <c r="L1241" s="400">
        <v>0</v>
      </c>
      <c r="M1241" s="400">
        <v>0</v>
      </c>
      <c r="N1241" s="400">
        <v>1</v>
      </c>
      <c r="O1241" s="400">
        <v>0</v>
      </c>
      <c r="P1241" s="400">
        <v>0</v>
      </c>
      <c r="Q1241" s="400">
        <v>0</v>
      </c>
      <c r="R1241" s="401">
        <v>0</v>
      </c>
      <c r="S1241" s="402">
        <v>0</v>
      </c>
      <c r="T1241" s="401">
        <v>0</v>
      </c>
      <c r="U1241" s="402">
        <v>0</v>
      </c>
      <c r="V1241" s="403">
        <v>0</v>
      </c>
      <c r="W1241" s="402">
        <v>0</v>
      </c>
      <c r="X1241" s="404">
        <v>0</v>
      </c>
      <c r="Y1241" s="404">
        <v>0</v>
      </c>
      <c r="Z1241" s="404">
        <v>0</v>
      </c>
      <c r="AA1241" s="404">
        <v>0</v>
      </c>
      <c r="AB1241" s="404">
        <v>0</v>
      </c>
      <c r="AC1241" s="404">
        <v>0</v>
      </c>
      <c r="AD1241" s="404">
        <v>0</v>
      </c>
    </row>
    <row r="1242" spans="1:30" x14ac:dyDescent="0.35">
      <c r="A1242" s="396">
        <v>54</v>
      </c>
      <c r="B1242" s="396" t="s">
        <v>80</v>
      </c>
      <c r="C1242" s="396">
        <v>12</v>
      </c>
      <c r="D1242" s="396" t="s">
        <v>202</v>
      </c>
      <c r="E1242" s="396" t="s">
        <v>2741</v>
      </c>
      <c r="F1242" s="396" t="s">
        <v>2742</v>
      </c>
      <c r="G1242" s="396" t="s">
        <v>80</v>
      </c>
      <c r="H1242" s="396" t="s">
        <v>202</v>
      </c>
      <c r="I1242" s="399">
        <v>0</v>
      </c>
      <c r="J1242" s="399">
        <v>0</v>
      </c>
      <c r="K1242" s="400">
        <v>0</v>
      </c>
      <c r="L1242" s="400">
        <v>0</v>
      </c>
      <c r="M1242" s="400">
        <v>0</v>
      </c>
      <c r="N1242" s="400">
        <v>0</v>
      </c>
      <c r="O1242" s="400">
        <v>0</v>
      </c>
      <c r="P1242" s="400">
        <v>0</v>
      </c>
      <c r="Q1242" s="400">
        <v>0</v>
      </c>
      <c r="R1242" s="401">
        <v>0</v>
      </c>
      <c r="S1242" s="402">
        <v>0</v>
      </c>
      <c r="T1242" s="401">
        <v>0</v>
      </c>
      <c r="U1242" s="402">
        <v>0</v>
      </c>
      <c r="V1242" s="403">
        <v>0</v>
      </c>
      <c r="W1242" s="402">
        <v>0</v>
      </c>
      <c r="X1242" s="404">
        <v>0</v>
      </c>
      <c r="Y1242" s="404">
        <v>0</v>
      </c>
      <c r="Z1242" s="404">
        <v>0</v>
      </c>
      <c r="AA1242" s="404">
        <v>800</v>
      </c>
      <c r="AB1242" s="404">
        <v>0</v>
      </c>
      <c r="AC1242" s="404">
        <v>0</v>
      </c>
      <c r="AD1242" s="404">
        <v>-800</v>
      </c>
    </row>
    <row r="1243" spans="1:30" x14ac:dyDescent="0.35">
      <c r="A1243" s="396">
        <v>54</v>
      </c>
      <c r="B1243" s="396" t="s">
        <v>80</v>
      </c>
      <c r="C1243" s="396">
        <v>13</v>
      </c>
      <c r="D1243" s="396" t="s">
        <v>506</v>
      </c>
      <c r="E1243" s="396" t="s">
        <v>2743</v>
      </c>
      <c r="F1243" s="396" t="s">
        <v>2744</v>
      </c>
      <c r="G1243" s="396" t="s">
        <v>80</v>
      </c>
      <c r="H1243" s="396" t="s">
        <v>506</v>
      </c>
      <c r="I1243" s="399">
        <v>0</v>
      </c>
      <c r="J1243" s="399">
        <v>0</v>
      </c>
      <c r="K1243" s="400">
        <v>0</v>
      </c>
      <c r="L1243" s="400">
        <v>0</v>
      </c>
      <c r="M1243" s="400">
        <v>0</v>
      </c>
      <c r="N1243" s="400">
        <v>0</v>
      </c>
      <c r="O1243" s="400">
        <v>0</v>
      </c>
      <c r="P1243" s="400">
        <v>0</v>
      </c>
      <c r="Q1243" s="400">
        <v>0</v>
      </c>
      <c r="R1243" s="401">
        <v>0</v>
      </c>
      <c r="S1243" s="402">
        <v>0</v>
      </c>
      <c r="T1243" s="401">
        <v>0</v>
      </c>
      <c r="U1243" s="402">
        <v>0</v>
      </c>
      <c r="V1243" s="403">
        <v>0</v>
      </c>
      <c r="W1243" s="402">
        <v>0</v>
      </c>
      <c r="X1243" s="404">
        <v>0</v>
      </c>
      <c r="Y1243" s="404">
        <v>0</v>
      </c>
      <c r="Z1243" s="404">
        <v>0</v>
      </c>
      <c r="AA1243" s="404">
        <v>19</v>
      </c>
      <c r="AB1243" s="404">
        <v>0</v>
      </c>
      <c r="AC1243" s="404">
        <v>0</v>
      </c>
      <c r="AD1243" s="404">
        <v>-19</v>
      </c>
    </row>
    <row r="1244" spans="1:30" x14ac:dyDescent="0.35">
      <c r="A1244" s="396">
        <v>54</v>
      </c>
      <c r="B1244" s="396" t="s">
        <v>80</v>
      </c>
      <c r="C1244" s="396">
        <v>14</v>
      </c>
      <c r="D1244" s="396" t="s">
        <v>153</v>
      </c>
      <c r="E1244" s="396" t="s">
        <v>2745</v>
      </c>
      <c r="F1244" s="396" t="s">
        <v>2746</v>
      </c>
      <c r="G1244" s="396" t="s">
        <v>80</v>
      </c>
      <c r="H1244" s="396" t="s">
        <v>153</v>
      </c>
      <c r="I1244" s="399">
        <v>132</v>
      </c>
      <c r="J1244" s="399">
        <v>111</v>
      </c>
      <c r="K1244" s="400">
        <v>72</v>
      </c>
      <c r="L1244" s="400">
        <v>19</v>
      </c>
      <c r="M1244" s="400">
        <v>1</v>
      </c>
      <c r="N1244" s="400">
        <v>335</v>
      </c>
      <c r="O1244" s="400">
        <v>57</v>
      </c>
      <c r="P1244" s="400">
        <v>36</v>
      </c>
      <c r="Q1244" s="400">
        <v>93</v>
      </c>
      <c r="R1244" s="401">
        <v>0.277611940298507</v>
      </c>
      <c r="S1244" s="402">
        <v>144</v>
      </c>
      <c r="T1244" s="401">
        <v>0.42985074626865699</v>
      </c>
      <c r="U1244" s="402">
        <v>137</v>
      </c>
      <c r="V1244" s="403">
        <v>0.40895522388059702</v>
      </c>
      <c r="W1244" s="402">
        <v>116</v>
      </c>
      <c r="X1244" s="404">
        <v>-47256.87</v>
      </c>
      <c r="Y1244" s="404">
        <v>164979.01</v>
      </c>
      <c r="Z1244" s="404">
        <v>117722.14</v>
      </c>
      <c r="AA1244" s="404">
        <v>2398</v>
      </c>
      <c r="AB1244" s="404">
        <v>7</v>
      </c>
      <c r="AC1244" s="404">
        <v>26</v>
      </c>
      <c r="AD1244" s="404">
        <v>115324</v>
      </c>
    </row>
    <row r="1245" spans="1:30" x14ac:dyDescent="0.35">
      <c r="A1245" s="396">
        <v>54</v>
      </c>
      <c r="B1245" s="396" t="s">
        <v>80</v>
      </c>
      <c r="C1245" s="396">
        <v>15</v>
      </c>
      <c r="D1245" s="396" t="s">
        <v>144</v>
      </c>
      <c r="E1245" s="396" t="s">
        <v>2747</v>
      </c>
      <c r="F1245" s="396" t="s">
        <v>2748</v>
      </c>
      <c r="G1245" s="396" t="s">
        <v>80</v>
      </c>
      <c r="H1245" s="396" t="s">
        <v>144</v>
      </c>
      <c r="I1245" s="399">
        <v>22</v>
      </c>
      <c r="J1245" s="399">
        <v>13</v>
      </c>
      <c r="K1245" s="400">
        <v>1</v>
      </c>
      <c r="L1245" s="400">
        <v>0</v>
      </c>
      <c r="M1245" s="400">
        <v>1</v>
      </c>
      <c r="N1245" s="400">
        <v>37</v>
      </c>
      <c r="O1245" s="400">
        <v>9</v>
      </c>
      <c r="P1245" s="400">
        <v>6</v>
      </c>
      <c r="Q1245" s="400">
        <v>15</v>
      </c>
      <c r="R1245" s="401">
        <v>0.40540540540540498</v>
      </c>
      <c r="S1245" s="402">
        <v>9</v>
      </c>
      <c r="T1245" s="401">
        <v>0.24324324324324301</v>
      </c>
      <c r="U1245" s="402">
        <v>9</v>
      </c>
      <c r="V1245" s="403">
        <v>0.24324324324324301</v>
      </c>
      <c r="W1245" s="402">
        <v>7</v>
      </c>
      <c r="X1245" s="404">
        <v>-482.42000000000098</v>
      </c>
      <c r="Y1245" s="404">
        <v>27304.43</v>
      </c>
      <c r="Z1245" s="404">
        <v>26822.01</v>
      </c>
      <c r="AA1245" s="404">
        <v>0</v>
      </c>
      <c r="AB1245" s="404">
        <v>0</v>
      </c>
      <c r="AC1245" s="404">
        <v>0</v>
      </c>
      <c r="AD1245" s="404">
        <v>26822</v>
      </c>
    </row>
    <row r="1246" spans="1:30" x14ac:dyDescent="0.35">
      <c r="A1246" s="396">
        <v>54</v>
      </c>
      <c r="B1246" s="396" t="s">
        <v>80</v>
      </c>
      <c r="C1246" s="396">
        <v>16</v>
      </c>
      <c r="D1246" s="396" t="s">
        <v>513</v>
      </c>
      <c r="E1246" s="396" t="s">
        <v>2749</v>
      </c>
      <c r="F1246" s="396" t="s">
        <v>2750</v>
      </c>
      <c r="G1246" s="396" t="s">
        <v>80</v>
      </c>
      <c r="H1246" s="396" t="s">
        <v>513</v>
      </c>
      <c r="I1246" s="399">
        <v>1</v>
      </c>
      <c r="J1246" s="399">
        <v>0</v>
      </c>
      <c r="K1246" s="400">
        <v>0</v>
      </c>
      <c r="L1246" s="400">
        <v>0</v>
      </c>
      <c r="M1246" s="400">
        <v>0</v>
      </c>
      <c r="N1246" s="400">
        <v>1</v>
      </c>
      <c r="O1246" s="400">
        <v>2</v>
      </c>
      <c r="P1246" s="400">
        <v>0</v>
      </c>
      <c r="Q1246" s="400">
        <v>2</v>
      </c>
      <c r="R1246" s="401">
        <v>2</v>
      </c>
      <c r="S1246" s="402">
        <v>2</v>
      </c>
      <c r="T1246" s="401">
        <v>2</v>
      </c>
      <c r="U1246" s="402">
        <v>1</v>
      </c>
      <c r="V1246" s="403">
        <v>1</v>
      </c>
      <c r="W1246" s="402">
        <v>2</v>
      </c>
      <c r="X1246" s="404">
        <v>-982.31</v>
      </c>
      <c r="Y1246" s="404">
        <v>2390</v>
      </c>
      <c r="Z1246" s="404">
        <v>1407.69</v>
      </c>
      <c r="AA1246" s="404">
        <v>0</v>
      </c>
      <c r="AB1246" s="404">
        <v>0</v>
      </c>
      <c r="AC1246" s="404">
        <v>0</v>
      </c>
      <c r="AD1246" s="404">
        <v>1408</v>
      </c>
    </row>
    <row r="1247" spans="1:30" x14ac:dyDescent="0.35">
      <c r="A1247" s="396">
        <v>54</v>
      </c>
      <c r="B1247" s="396" t="s">
        <v>80</v>
      </c>
      <c r="C1247" s="396">
        <v>17</v>
      </c>
      <c r="D1247" s="396" t="s">
        <v>414</v>
      </c>
      <c r="E1247" s="396" t="s">
        <v>2751</v>
      </c>
      <c r="F1247" s="396" t="s">
        <v>2752</v>
      </c>
      <c r="G1247" s="396" t="s">
        <v>80</v>
      </c>
      <c r="H1247" s="396" t="s">
        <v>414</v>
      </c>
      <c r="I1247" s="399">
        <v>0</v>
      </c>
      <c r="J1247" s="399">
        <v>3</v>
      </c>
      <c r="K1247" s="400">
        <v>1</v>
      </c>
      <c r="L1247" s="400">
        <v>1</v>
      </c>
      <c r="M1247" s="400">
        <v>0</v>
      </c>
      <c r="N1247" s="400">
        <v>5</v>
      </c>
      <c r="O1247" s="400">
        <v>0</v>
      </c>
      <c r="P1247" s="400">
        <v>1</v>
      </c>
      <c r="Q1247" s="400">
        <v>1</v>
      </c>
      <c r="R1247" s="401">
        <v>0.2</v>
      </c>
      <c r="S1247" s="402">
        <v>1</v>
      </c>
      <c r="T1247" s="401">
        <v>0.2</v>
      </c>
      <c r="U1247" s="402">
        <v>1</v>
      </c>
      <c r="V1247" s="403">
        <v>0.2</v>
      </c>
      <c r="W1247" s="402">
        <v>1</v>
      </c>
      <c r="X1247" s="404">
        <v>-3200.83</v>
      </c>
      <c r="Y1247" s="404">
        <v>2465</v>
      </c>
      <c r="Z1247" s="404">
        <v>-735.83</v>
      </c>
      <c r="AA1247" s="404">
        <v>0</v>
      </c>
      <c r="AB1247" s="404">
        <v>0</v>
      </c>
      <c r="AC1247" s="404">
        <v>0</v>
      </c>
      <c r="AD1247" s="404">
        <v>-736</v>
      </c>
    </row>
    <row r="1248" spans="1:30" x14ac:dyDescent="0.35">
      <c r="A1248" s="396">
        <v>54</v>
      </c>
      <c r="B1248" s="396" t="s">
        <v>80</v>
      </c>
      <c r="C1248" s="396">
        <v>18</v>
      </c>
      <c r="D1248" s="396" t="s">
        <v>575</v>
      </c>
      <c r="E1248" s="396" t="s">
        <v>2753</v>
      </c>
      <c r="F1248" s="396" t="s">
        <v>2754</v>
      </c>
      <c r="G1248" s="396" t="s">
        <v>80</v>
      </c>
      <c r="H1248" s="396" t="s">
        <v>575</v>
      </c>
      <c r="I1248" s="399">
        <v>0</v>
      </c>
      <c r="J1248" s="399">
        <v>0</v>
      </c>
      <c r="K1248" s="400">
        <v>2</v>
      </c>
      <c r="L1248" s="400">
        <v>0</v>
      </c>
      <c r="M1248" s="400">
        <v>0</v>
      </c>
      <c r="N1248" s="400">
        <v>2</v>
      </c>
      <c r="O1248" s="400">
        <v>0</v>
      </c>
      <c r="P1248" s="400">
        <v>0</v>
      </c>
      <c r="Q1248" s="400">
        <v>0</v>
      </c>
      <c r="R1248" s="401">
        <v>0</v>
      </c>
      <c r="S1248" s="402">
        <v>0</v>
      </c>
      <c r="T1248" s="401">
        <v>0</v>
      </c>
      <c r="U1248" s="402">
        <v>0</v>
      </c>
      <c r="V1248" s="403">
        <v>0</v>
      </c>
      <c r="W1248" s="402">
        <v>0</v>
      </c>
      <c r="X1248" s="404">
        <v>0</v>
      </c>
      <c r="Y1248" s="404">
        <v>0</v>
      </c>
      <c r="Z1248" s="404">
        <v>0</v>
      </c>
      <c r="AA1248" s="404">
        <v>750</v>
      </c>
      <c r="AB1248" s="404">
        <v>375</v>
      </c>
      <c r="AC1248" s="404">
        <v>0</v>
      </c>
      <c r="AD1248" s="404">
        <v>-750</v>
      </c>
    </row>
    <row r="1249" spans="1:30" x14ac:dyDescent="0.35">
      <c r="A1249" s="396">
        <v>54</v>
      </c>
      <c r="B1249" s="396" t="s">
        <v>80</v>
      </c>
      <c r="C1249" s="396">
        <v>19</v>
      </c>
      <c r="D1249" s="396" t="s">
        <v>427</v>
      </c>
      <c r="E1249" s="396" t="s">
        <v>2755</v>
      </c>
      <c r="F1249" s="396" t="s">
        <v>2756</v>
      </c>
      <c r="G1249" s="396" t="s">
        <v>80</v>
      </c>
      <c r="H1249" s="396" t="s">
        <v>427</v>
      </c>
      <c r="I1249" s="399">
        <v>4</v>
      </c>
      <c r="J1249" s="399">
        <v>1</v>
      </c>
      <c r="K1249" s="400">
        <v>71</v>
      </c>
      <c r="L1249" s="400">
        <v>4</v>
      </c>
      <c r="M1249" s="400">
        <v>0</v>
      </c>
      <c r="N1249" s="400">
        <v>80</v>
      </c>
      <c r="O1249" s="400">
        <v>8</v>
      </c>
      <c r="P1249" s="400">
        <v>5</v>
      </c>
      <c r="Q1249" s="400">
        <v>13</v>
      </c>
      <c r="R1249" s="401">
        <v>0.16250000000000001</v>
      </c>
      <c r="S1249" s="402">
        <v>17</v>
      </c>
      <c r="T1249" s="401">
        <v>0.21249999999999999</v>
      </c>
      <c r="U1249" s="402">
        <v>17</v>
      </c>
      <c r="V1249" s="403">
        <v>0.21249999999999999</v>
      </c>
      <c r="W1249" s="402">
        <v>14</v>
      </c>
      <c r="X1249" s="404">
        <v>-10233.75</v>
      </c>
      <c r="Y1249" s="404">
        <v>37801.96</v>
      </c>
      <c r="Z1249" s="404">
        <v>27568.21</v>
      </c>
      <c r="AA1249" s="404">
        <v>0</v>
      </c>
      <c r="AB1249" s="404">
        <v>0</v>
      </c>
      <c r="AC1249" s="404">
        <v>0</v>
      </c>
      <c r="AD1249" s="404">
        <v>27568</v>
      </c>
    </row>
    <row r="1250" spans="1:30" x14ac:dyDescent="0.35">
      <c r="A1250" s="396">
        <v>54</v>
      </c>
      <c r="B1250" s="396" t="s">
        <v>80</v>
      </c>
      <c r="C1250" s="396">
        <v>20</v>
      </c>
      <c r="D1250" s="396" t="s">
        <v>171</v>
      </c>
      <c r="E1250" s="396" t="s">
        <v>2757</v>
      </c>
      <c r="F1250" s="396" t="s">
        <v>2758</v>
      </c>
      <c r="G1250" s="396" t="s">
        <v>80</v>
      </c>
      <c r="H1250" s="396" t="s">
        <v>171</v>
      </c>
      <c r="I1250" s="399">
        <v>0</v>
      </c>
      <c r="J1250" s="399">
        <v>0</v>
      </c>
      <c r="K1250" s="400">
        <v>34</v>
      </c>
      <c r="L1250" s="400">
        <v>5</v>
      </c>
      <c r="M1250" s="400">
        <v>0</v>
      </c>
      <c r="N1250" s="400">
        <v>39</v>
      </c>
      <c r="O1250" s="400">
        <v>3</v>
      </c>
      <c r="P1250" s="400">
        <v>1</v>
      </c>
      <c r="Q1250" s="400">
        <v>4</v>
      </c>
      <c r="R1250" s="401">
        <v>0.102564102564103</v>
      </c>
      <c r="S1250" s="402">
        <v>6</v>
      </c>
      <c r="T1250" s="401">
        <v>0.15384615384615399</v>
      </c>
      <c r="U1250" s="402">
        <v>8</v>
      </c>
      <c r="V1250" s="403">
        <v>0.20512820512820501</v>
      </c>
      <c r="W1250" s="402">
        <v>5</v>
      </c>
      <c r="X1250" s="404">
        <v>-1971.54</v>
      </c>
      <c r="Y1250" s="404">
        <v>8253</v>
      </c>
      <c r="Z1250" s="404">
        <v>6281.46</v>
      </c>
      <c r="AA1250" s="404">
        <v>2000</v>
      </c>
      <c r="AB1250" s="404">
        <v>51</v>
      </c>
      <c r="AC1250" s="404">
        <v>500</v>
      </c>
      <c r="AD1250" s="404">
        <v>4281</v>
      </c>
    </row>
    <row r="1251" spans="1:30" x14ac:dyDescent="0.35">
      <c r="A1251" s="396">
        <v>54</v>
      </c>
      <c r="B1251" s="396" t="s">
        <v>80</v>
      </c>
      <c r="C1251" s="396">
        <v>21</v>
      </c>
      <c r="D1251" s="396" t="s">
        <v>518</v>
      </c>
      <c r="E1251" s="396" t="s">
        <v>2759</v>
      </c>
      <c r="F1251" s="396" t="s">
        <v>2760</v>
      </c>
      <c r="G1251" s="396" t="s">
        <v>80</v>
      </c>
      <c r="H1251" s="396" t="s">
        <v>518</v>
      </c>
      <c r="I1251" s="399">
        <v>0</v>
      </c>
      <c r="J1251" s="399">
        <v>0</v>
      </c>
      <c r="K1251" s="400">
        <v>18</v>
      </c>
      <c r="L1251" s="400">
        <v>1</v>
      </c>
      <c r="M1251" s="400">
        <v>0</v>
      </c>
      <c r="N1251" s="400">
        <v>19</v>
      </c>
      <c r="O1251" s="400">
        <v>0</v>
      </c>
      <c r="P1251" s="400">
        <v>0</v>
      </c>
      <c r="Q1251" s="400">
        <v>0</v>
      </c>
      <c r="R1251" s="401">
        <v>0</v>
      </c>
      <c r="S1251" s="402">
        <v>1</v>
      </c>
      <c r="T1251" s="401">
        <v>5.2631578947368397E-2</v>
      </c>
      <c r="U1251" s="402">
        <v>1</v>
      </c>
      <c r="V1251" s="403">
        <v>5.2631578947368397E-2</v>
      </c>
      <c r="W1251" s="402">
        <v>1</v>
      </c>
      <c r="X1251" s="404">
        <v>0</v>
      </c>
      <c r="Y1251" s="404">
        <v>0</v>
      </c>
      <c r="Z1251" s="404">
        <v>0</v>
      </c>
      <c r="AA1251" s="404">
        <v>0</v>
      </c>
      <c r="AB1251" s="404">
        <v>0</v>
      </c>
      <c r="AC1251" s="404">
        <v>0</v>
      </c>
      <c r="AD1251" s="404">
        <v>0</v>
      </c>
    </row>
    <row r="1252" spans="1:30" x14ac:dyDescent="0.35">
      <c r="A1252" s="396">
        <v>54</v>
      </c>
      <c r="B1252" s="396" t="s">
        <v>80</v>
      </c>
      <c r="C1252" s="396">
        <v>22</v>
      </c>
      <c r="D1252" s="396" t="s">
        <v>261</v>
      </c>
      <c r="E1252" s="396" t="s">
        <v>2761</v>
      </c>
      <c r="F1252" s="396" t="s">
        <v>2762</v>
      </c>
      <c r="G1252" s="396" t="s">
        <v>80</v>
      </c>
      <c r="H1252" s="396" t="s">
        <v>261</v>
      </c>
      <c r="I1252" s="399">
        <v>1</v>
      </c>
      <c r="J1252" s="399">
        <v>47</v>
      </c>
      <c r="K1252" s="400">
        <v>0</v>
      </c>
      <c r="L1252" s="400">
        <v>19</v>
      </c>
      <c r="M1252" s="400">
        <v>0</v>
      </c>
      <c r="N1252" s="400">
        <v>67</v>
      </c>
      <c r="O1252" s="400">
        <v>6</v>
      </c>
      <c r="P1252" s="400">
        <v>3</v>
      </c>
      <c r="Q1252" s="400">
        <v>9</v>
      </c>
      <c r="R1252" s="401">
        <v>0.134328358208955</v>
      </c>
      <c r="S1252" s="402">
        <v>22</v>
      </c>
      <c r="T1252" s="401">
        <v>0.328358208955224</v>
      </c>
      <c r="U1252" s="402">
        <v>22</v>
      </c>
      <c r="V1252" s="403">
        <v>0.328358208955224</v>
      </c>
      <c r="W1252" s="402">
        <v>18</v>
      </c>
      <c r="X1252" s="404">
        <v>-11678.35</v>
      </c>
      <c r="Y1252" s="404">
        <v>9372.41</v>
      </c>
      <c r="Z1252" s="404">
        <v>-2305.94</v>
      </c>
      <c r="AA1252" s="404">
        <v>0</v>
      </c>
      <c r="AB1252" s="404">
        <v>0</v>
      </c>
      <c r="AC1252" s="404">
        <v>0</v>
      </c>
      <c r="AD1252" s="404">
        <v>-2306</v>
      </c>
    </row>
    <row r="1253" spans="1:30" x14ac:dyDescent="0.35">
      <c r="A1253" s="396">
        <v>54</v>
      </c>
      <c r="B1253" s="396" t="s">
        <v>80</v>
      </c>
      <c r="C1253" s="396">
        <v>23</v>
      </c>
      <c r="D1253" s="396" t="s">
        <v>244</v>
      </c>
      <c r="E1253" s="396" t="s">
        <v>2763</v>
      </c>
      <c r="F1253" s="396" t="s">
        <v>2764</v>
      </c>
      <c r="G1253" s="396" t="s">
        <v>80</v>
      </c>
      <c r="H1253" s="396" t="s">
        <v>244</v>
      </c>
      <c r="I1253" s="399">
        <v>0</v>
      </c>
      <c r="J1253" s="399">
        <v>0</v>
      </c>
      <c r="K1253" s="400">
        <v>0</v>
      </c>
      <c r="L1253" s="400">
        <v>36</v>
      </c>
      <c r="M1253" s="400">
        <v>0</v>
      </c>
      <c r="N1253" s="400">
        <v>36</v>
      </c>
      <c r="O1253" s="400">
        <v>0</v>
      </c>
      <c r="P1253" s="400">
        <v>0</v>
      </c>
      <c r="Q1253" s="400">
        <v>0</v>
      </c>
      <c r="R1253" s="401">
        <v>0</v>
      </c>
      <c r="S1253" s="402">
        <v>0</v>
      </c>
      <c r="T1253" s="401">
        <v>0</v>
      </c>
      <c r="U1253" s="402">
        <v>0</v>
      </c>
      <c r="V1253" s="403">
        <v>0</v>
      </c>
      <c r="W1253" s="402">
        <v>0</v>
      </c>
      <c r="X1253" s="404">
        <v>0</v>
      </c>
      <c r="Y1253" s="404">
        <v>0</v>
      </c>
      <c r="Z1253" s="404">
        <v>0</v>
      </c>
      <c r="AA1253" s="404">
        <v>0</v>
      </c>
      <c r="AB1253" s="404">
        <v>0</v>
      </c>
      <c r="AC1253" s="404">
        <v>0</v>
      </c>
      <c r="AD1253" s="404">
        <v>0</v>
      </c>
    </row>
    <row r="1254" spans="1:30" x14ac:dyDescent="0.35">
      <c r="A1254" s="396">
        <v>54</v>
      </c>
      <c r="B1254" s="396" t="s">
        <v>80</v>
      </c>
      <c r="C1254" s="396">
        <v>24</v>
      </c>
      <c r="D1254" s="396" t="s">
        <v>168</v>
      </c>
      <c r="E1254" s="396" t="s">
        <v>2765</v>
      </c>
      <c r="F1254" s="396" t="s">
        <v>2766</v>
      </c>
      <c r="G1254" s="396" t="s">
        <v>80</v>
      </c>
      <c r="H1254" s="396" t="s">
        <v>168</v>
      </c>
      <c r="I1254" s="399">
        <v>4</v>
      </c>
      <c r="J1254" s="399">
        <v>8</v>
      </c>
      <c r="K1254" s="400">
        <v>22</v>
      </c>
      <c r="L1254" s="400">
        <v>43</v>
      </c>
      <c r="M1254" s="400">
        <v>0</v>
      </c>
      <c r="N1254" s="400">
        <v>77</v>
      </c>
      <c r="O1254" s="400">
        <v>4</v>
      </c>
      <c r="P1254" s="400">
        <v>0</v>
      </c>
      <c r="Q1254" s="400">
        <v>4</v>
      </c>
      <c r="R1254" s="401">
        <v>5.1948051948052E-2</v>
      </c>
      <c r="S1254" s="402">
        <v>13</v>
      </c>
      <c r="T1254" s="401">
        <v>0.168831168831169</v>
      </c>
      <c r="U1254" s="402">
        <v>13</v>
      </c>
      <c r="V1254" s="403">
        <v>0.168831168831169</v>
      </c>
      <c r="W1254" s="402">
        <v>8</v>
      </c>
      <c r="X1254" s="404">
        <v>-529.73</v>
      </c>
      <c r="Y1254" s="404">
        <v>11325.64</v>
      </c>
      <c r="Z1254" s="404">
        <v>10795.91</v>
      </c>
      <c r="AA1254" s="404">
        <v>0</v>
      </c>
      <c r="AB1254" s="404">
        <v>0</v>
      </c>
      <c r="AC1254" s="404">
        <v>0</v>
      </c>
      <c r="AD1254" s="404">
        <v>10796</v>
      </c>
    </row>
    <row r="1255" spans="1:30" x14ac:dyDescent="0.35">
      <c r="A1255" s="396">
        <v>54</v>
      </c>
      <c r="B1255" s="396" t="s">
        <v>80</v>
      </c>
      <c r="C1255" s="396">
        <v>25</v>
      </c>
      <c r="D1255" s="396" t="s">
        <v>527</v>
      </c>
      <c r="E1255" s="396" t="s">
        <v>2767</v>
      </c>
      <c r="F1255" s="396" t="s">
        <v>2768</v>
      </c>
      <c r="G1255" s="396" t="s">
        <v>80</v>
      </c>
      <c r="H1255" s="396" t="s">
        <v>527</v>
      </c>
      <c r="I1255" s="399">
        <v>0</v>
      </c>
      <c r="J1255" s="399">
        <v>1</v>
      </c>
      <c r="K1255" s="400">
        <v>0</v>
      </c>
      <c r="L1255" s="400">
        <v>2</v>
      </c>
      <c r="M1255" s="400">
        <v>0</v>
      </c>
      <c r="N1255" s="400">
        <v>3</v>
      </c>
      <c r="O1255" s="400">
        <v>8</v>
      </c>
      <c r="P1255" s="400">
        <v>7</v>
      </c>
      <c r="Q1255" s="400">
        <v>15</v>
      </c>
      <c r="R1255" s="401">
        <v>5</v>
      </c>
      <c r="S1255" s="402">
        <v>4</v>
      </c>
      <c r="T1255" s="401">
        <v>1.3333333333333299</v>
      </c>
      <c r="U1255" s="402">
        <v>4</v>
      </c>
      <c r="V1255" s="403">
        <v>1.3333333333333299</v>
      </c>
      <c r="W1255" s="402">
        <v>4</v>
      </c>
      <c r="X1255" s="404">
        <v>-11297.38</v>
      </c>
      <c r="Y1255" s="404">
        <v>33369.97</v>
      </c>
      <c r="Z1255" s="404">
        <v>22072.59</v>
      </c>
      <c r="AA1255" s="404">
        <v>0</v>
      </c>
      <c r="AB1255" s="404">
        <v>0</v>
      </c>
      <c r="AC1255" s="404">
        <v>0</v>
      </c>
      <c r="AD1255" s="404">
        <v>22073</v>
      </c>
    </row>
    <row r="1256" spans="1:30" x14ac:dyDescent="0.35">
      <c r="A1256" s="396">
        <v>54</v>
      </c>
      <c r="B1256" s="396" t="s">
        <v>80</v>
      </c>
      <c r="C1256" s="396">
        <v>26</v>
      </c>
      <c r="D1256" s="396" t="s">
        <v>600</v>
      </c>
      <c r="E1256" s="396" t="s">
        <v>2769</v>
      </c>
      <c r="F1256" s="396" t="s">
        <v>2770</v>
      </c>
      <c r="G1256" s="396" t="s">
        <v>80</v>
      </c>
      <c r="H1256" s="396" t="s">
        <v>600</v>
      </c>
      <c r="I1256" s="399">
        <v>1</v>
      </c>
      <c r="J1256" s="399">
        <v>0</v>
      </c>
      <c r="K1256" s="400">
        <v>0</v>
      </c>
      <c r="L1256" s="400">
        <v>0</v>
      </c>
      <c r="M1256" s="400">
        <v>17</v>
      </c>
      <c r="N1256" s="400">
        <v>18</v>
      </c>
      <c r="O1256" s="400">
        <v>0</v>
      </c>
      <c r="P1256" s="400">
        <v>0</v>
      </c>
      <c r="Q1256" s="400">
        <v>0</v>
      </c>
      <c r="R1256" s="401">
        <v>0</v>
      </c>
      <c r="S1256" s="402">
        <v>3</v>
      </c>
      <c r="T1256" s="401">
        <v>0.16666666666666699</v>
      </c>
      <c r="U1256" s="402">
        <v>3</v>
      </c>
      <c r="V1256" s="403">
        <v>0.16666666666666699</v>
      </c>
      <c r="W1256" s="402">
        <v>2</v>
      </c>
      <c r="X1256" s="404">
        <v>0</v>
      </c>
      <c r="Y1256" s="404">
        <v>0</v>
      </c>
      <c r="Z1256" s="404">
        <v>0</v>
      </c>
      <c r="AA1256" s="404">
        <v>0</v>
      </c>
      <c r="AB1256" s="404">
        <v>0</v>
      </c>
      <c r="AC1256" s="404">
        <v>0</v>
      </c>
      <c r="AD1256" s="404">
        <v>0</v>
      </c>
    </row>
    <row r="1257" spans="1:30" x14ac:dyDescent="0.35">
      <c r="A1257" s="396">
        <v>54</v>
      </c>
      <c r="B1257" s="396" t="s">
        <v>80</v>
      </c>
      <c r="C1257" s="396">
        <v>27</v>
      </c>
      <c r="D1257" s="396" t="s">
        <v>138</v>
      </c>
      <c r="E1257" s="396" t="s">
        <v>2771</v>
      </c>
      <c r="F1257" s="396" t="s">
        <v>2772</v>
      </c>
      <c r="G1257" s="396" t="s">
        <v>80</v>
      </c>
      <c r="H1257" s="396" t="s">
        <v>138</v>
      </c>
      <c r="I1257" s="399">
        <v>0</v>
      </c>
      <c r="J1257" s="399">
        <v>0</v>
      </c>
      <c r="K1257" s="400">
        <v>0</v>
      </c>
      <c r="L1257" s="400">
        <v>0</v>
      </c>
      <c r="M1257" s="400">
        <v>117</v>
      </c>
      <c r="N1257" s="400">
        <v>117</v>
      </c>
      <c r="O1257" s="400">
        <v>24</v>
      </c>
      <c r="P1257" s="400">
        <v>12</v>
      </c>
      <c r="Q1257" s="400">
        <v>36</v>
      </c>
      <c r="R1257" s="401">
        <v>0.30769230769230799</v>
      </c>
      <c r="S1257" s="402">
        <v>30</v>
      </c>
      <c r="T1257" s="401">
        <v>0.256410256410256</v>
      </c>
      <c r="U1257" s="402">
        <v>29</v>
      </c>
      <c r="V1257" s="403">
        <v>0.24786324786324801</v>
      </c>
      <c r="W1257" s="402">
        <v>27</v>
      </c>
      <c r="X1257" s="404">
        <v>-39886.58</v>
      </c>
      <c r="Y1257" s="404">
        <v>65071.99</v>
      </c>
      <c r="Z1257" s="404">
        <v>25185.41</v>
      </c>
      <c r="AA1257" s="404">
        <v>0</v>
      </c>
      <c r="AB1257" s="404">
        <v>0</v>
      </c>
      <c r="AC1257" s="404">
        <v>0</v>
      </c>
      <c r="AD1257" s="404">
        <v>25185</v>
      </c>
    </row>
    <row r="1258" spans="1:30" x14ac:dyDescent="0.35">
      <c r="A1258" s="396">
        <v>54</v>
      </c>
      <c r="B1258" s="396" t="s">
        <v>80</v>
      </c>
      <c r="C1258" s="396">
        <v>28</v>
      </c>
      <c r="D1258" s="396" t="s">
        <v>2773</v>
      </c>
      <c r="E1258" s="396" t="s">
        <v>2774</v>
      </c>
      <c r="F1258" s="396" t="s">
        <v>2775</v>
      </c>
      <c r="G1258" s="396" t="s">
        <v>80</v>
      </c>
      <c r="H1258" s="396" t="s">
        <v>2773</v>
      </c>
      <c r="I1258" s="399">
        <v>0</v>
      </c>
      <c r="J1258" s="399">
        <v>0</v>
      </c>
      <c r="K1258" s="400">
        <v>0</v>
      </c>
      <c r="L1258" s="400">
        <v>0</v>
      </c>
      <c r="M1258" s="400">
        <v>0</v>
      </c>
      <c r="N1258" s="400">
        <v>0</v>
      </c>
      <c r="O1258" s="400">
        <v>0</v>
      </c>
      <c r="P1258" s="400">
        <v>0</v>
      </c>
      <c r="Q1258" s="400">
        <v>0</v>
      </c>
      <c r="R1258" s="401">
        <v>0</v>
      </c>
      <c r="S1258" s="402">
        <v>0</v>
      </c>
      <c r="T1258" s="401">
        <v>0</v>
      </c>
      <c r="U1258" s="402">
        <v>0</v>
      </c>
      <c r="V1258" s="403">
        <v>0</v>
      </c>
      <c r="W1258" s="402">
        <v>0</v>
      </c>
      <c r="X1258" s="404">
        <v>0</v>
      </c>
      <c r="Y1258" s="404">
        <v>0</v>
      </c>
      <c r="Z1258" s="404">
        <v>0</v>
      </c>
      <c r="AA1258" s="404">
        <v>1100</v>
      </c>
      <c r="AB1258" s="404">
        <v>0</v>
      </c>
      <c r="AC1258" s="404">
        <v>0</v>
      </c>
      <c r="AD1258" s="404">
        <v>-1100</v>
      </c>
    </row>
    <row r="1259" spans="1:30" x14ac:dyDescent="0.35">
      <c r="A1259" s="396">
        <v>54</v>
      </c>
      <c r="B1259" s="396" t="s">
        <v>80</v>
      </c>
      <c r="C1259" s="396">
        <v>29</v>
      </c>
      <c r="D1259" s="396" t="s">
        <v>25</v>
      </c>
      <c r="E1259" s="396" t="s">
        <v>2776</v>
      </c>
      <c r="F1259" s="396" t="s">
        <v>2777</v>
      </c>
      <c r="G1259" s="396" t="s">
        <v>80</v>
      </c>
      <c r="H1259" s="396" t="s">
        <v>25</v>
      </c>
      <c r="I1259" s="399">
        <v>0</v>
      </c>
      <c r="J1259" s="399">
        <v>0</v>
      </c>
      <c r="K1259" s="400">
        <v>0</v>
      </c>
      <c r="L1259" s="400">
        <v>0</v>
      </c>
      <c r="M1259" s="400">
        <v>0</v>
      </c>
      <c r="N1259" s="400">
        <v>0</v>
      </c>
      <c r="O1259" s="400">
        <v>0</v>
      </c>
      <c r="P1259" s="400">
        <v>0</v>
      </c>
      <c r="Q1259" s="400">
        <v>0</v>
      </c>
      <c r="R1259" s="401">
        <v>0</v>
      </c>
      <c r="S1259" s="402">
        <v>0</v>
      </c>
      <c r="T1259" s="401">
        <v>0</v>
      </c>
      <c r="U1259" s="402">
        <v>0</v>
      </c>
      <c r="V1259" s="403">
        <v>0</v>
      </c>
      <c r="W1259" s="402">
        <v>0</v>
      </c>
      <c r="X1259" s="404">
        <v>0</v>
      </c>
      <c r="Y1259" s="404">
        <v>0</v>
      </c>
      <c r="Z1259" s="404">
        <v>0</v>
      </c>
      <c r="AA1259" s="404">
        <v>3210</v>
      </c>
      <c r="AB1259" s="404">
        <v>0</v>
      </c>
      <c r="AC1259" s="404">
        <v>0</v>
      </c>
      <c r="AD1259" s="404">
        <v>-3210</v>
      </c>
    </row>
    <row r="1260" spans="1:30" x14ac:dyDescent="0.35">
      <c r="A1260" s="396">
        <v>54</v>
      </c>
      <c r="B1260" s="396" t="s">
        <v>80</v>
      </c>
      <c r="C1260" s="396">
        <v>30</v>
      </c>
      <c r="D1260" s="396" t="s">
        <v>532</v>
      </c>
      <c r="E1260" s="396" t="s">
        <v>2778</v>
      </c>
      <c r="F1260" s="396" t="s">
        <v>2779</v>
      </c>
      <c r="G1260" s="396" t="s">
        <v>80</v>
      </c>
      <c r="H1260" s="396" t="s">
        <v>532</v>
      </c>
      <c r="I1260" s="399">
        <v>86</v>
      </c>
      <c r="J1260" s="399">
        <v>0</v>
      </c>
      <c r="K1260" s="400">
        <v>0</v>
      </c>
      <c r="L1260" s="400">
        <v>0</v>
      </c>
      <c r="M1260" s="400">
        <v>1</v>
      </c>
      <c r="N1260" s="400">
        <v>87</v>
      </c>
      <c r="O1260" s="400">
        <v>9</v>
      </c>
      <c r="P1260" s="400">
        <v>1</v>
      </c>
      <c r="Q1260" s="400">
        <v>10</v>
      </c>
      <c r="R1260" s="401">
        <v>0.114942528735632</v>
      </c>
      <c r="S1260" s="402">
        <v>3</v>
      </c>
      <c r="T1260" s="401">
        <v>3.4482758620689703E-2</v>
      </c>
      <c r="U1260" s="402">
        <v>3</v>
      </c>
      <c r="V1260" s="403">
        <v>3.4482758620689703E-2</v>
      </c>
      <c r="W1260" s="402">
        <v>3</v>
      </c>
      <c r="X1260" s="404">
        <v>-9727.4699999999993</v>
      </c>
      <c r="Y1260" s="404">
        <v>24660.2</v>
      </c>
      <c r="Z1260" s="404">
        <v>14932.73</v>
      </c>
      <c r="AA1260" s="404">
        <v>0</v>
      </c>
      <c r="AB1260" s="404">
        <v>0</v>
      </c>
      <c r="AC1260" s="404">
        <v>0</v>
      </c>
      <c r="AD1260" s="404">
        <v>14933</v>
      </c>
    </row>
    <row r="1261" spans="1:30" x14ac:dyDescent="0.35">
      <c r="A1261" s="396">
        <v>54</v>
      </c>
      <c r="B1261" s="396" t="s">
        <v>80</v>
      </c>
      <c r="C1261" s="396">
        <v>31</v>
      </c>
      <c r="D1261" s="396" t="s">
        <v>607</v>
      </c>
      <c r="E1261" s="396" t="s">
        <v>2780</v>
      </c>
      <c r="F1261" s="396" t="s">
        <v>2781</v>
      </c>
      <c r="G1261" s="396" t="s">
        <v>80</v>
      </c>
      <c r="H1261" s="396" t="s">
        <v>607</v>
      </c>
      <c r="I1261" s="399">
        <v>0</v>
      </c>
      <c r="J1261" s="399">
        <v>0</v>
      </c>
      <c r="K1261" s="400">
        <v>0</v>
      </c>
      <c r="L1261" s="400">
        <v>15</v>
      </c>
      <c r="M1261" s="400">
        <v>0</v>
      </c>
      <c r="N1261" s="400">
        <v>15</v>
      </c>
      <c r="O1261" s="400">
        <v>0</v>
      </c>
      <c r="P1261" s="400">
        <v>0</v>
      </c>
      <c r="Q1261" s="400">
        <v>0</v>
      </c>
      <c r="R1261" s="401">
        <v>0</v>
      </c>
      <c r="S1261" s="402">
        <v>0</v>
      </c>
      <c r="T1261" s="401">
        <v>0</v>
      </c>
      <c r="U1261" s="402">
        <v>0</v>
      </c>
      <c r="V1261" s="403">
        <v>0</v>
      </c>
      <c r="W1261" s="402">
        <v>0</v>
      </c>
      <c r="X1261" s="404">
        <v>0</v>
      </c>
      <c r="Y1261" s="404">
        <v>0</v>
      </c>
      <c r="Z1261" s="404">
        <v>0</v>
      </c>
      <c r="AA1261" s="404">
        <v>0</v>
      </c>
      <c r="AB1261" s="404">
        <v>0</v>
      </c>
      <c r="AC1261" s="404">
        <v>0</v>
      </c>
      <c r="AD1261" s="404">
        <v>0</v>
      </c>
    </row>
    <row r="1262" spans="1:30" x14ac:dyDescent="0.35">
      <c r="A1262" s="396">
        <v>55</v>
      </c>
      <c r="B1262" s="396" t="s">
        <v>74</v>
      </c>
      <c r="C1262" s="396">
        <v>1</v>
      </c>
      <c r="D1262" s="396" t="s">
        <v>610</v>
      </c>
      <c r="E1262" s="396" t="s">
        <v>2782</v>
      </c>
      <c r="F1262" s="396" t="s">
        <v>2783</v>
      </c>
      <c r="G1262" s="396" t="s">
        <v>74</v>
      </c>
      <c r="H1262" s="396" t="s">
        <v>610</v>
      </c>
      <c r="I1262" s="399">
        <v>0</v>
      </c>
      <c r="J1262" s="399">
        <v>1</v>
      </c>
      <c r="K1262" s="400">
        <v>0</v>
      </c>
      <c r="L1262" s="400">
        <v>0</v>
      </c>
      <c r="M1262" s="400">
        <v>0</v>
      </c>
      <c r="N1262" s="400">
        <v>1</v>
      </c>
      <c r="O1262" s="400">
        <v>0</v>
      </c>
      <c r="P1262" s="400">
        <v>0</v>
      </c>
      <c r="Q1262" s="400">
        <v>0</v>
      </c>
      <c r="R1262" s="401">
        <v>0</v>
      </c>
      <c r="S1262" s="402">
        <v>0</v>
      </c>
      <c r="T1262" s="401">
        <v>0</v>
      </c>
      <c r="U1262" s="402">
        <v>1</v>
      </c>
      <c r="V1262" s="403">
        <v>1</v>
      </c>
      <c r="W1262" s="402">
        <v>0</v>
      </c>
      <c r="X1262" s="404">
        <v>0</v>
      </c>
      <c r="Y1262" s="404">
        <v>0</v>
      </c>
      <c r="Z1262" s="404">
        <v>0</v>
      </c>
      <c r="AA1262" s="404">
        <v>0</v>
      </c>
      <c r="AB1262" s="404">
        <v>0</v>
      </c>
      <c r="AC1262" s="404">
        <v>0</v>
      </c>
      <c r="AD1262" s="404">
        <v>0</v>
      </c>
    </row>
    <row r="1263" spans="1:30" x14ac:dyDescent="0.35">
      <c r="A1263" s="396">
        <v>55</v>
      </c>
      <c r="B1263" s="396" t="s">
        <v>74</v>
      </c>
      <c r="C1263" s="396">
        <v>2</v>
      </c>
      <c r="D1263" s="396" t="s">
        <v>542</v>
      </c>
      <c r="E1263" s="396" t="s">
        <v>2784</v>
      </c>
      <c r="F1263" s="396" t="s">
        <v>2785</v>
      </c>
      <c r="G1263" s="396" t="s">
        <v>74</v>
      </c>
      <c r="H1263" s="396" t="s">
        <v>542</v>
      </c>
      <c r="I1263" s="399">
        <v>0</v>
      </c>
      <c r="J1263" s="399">
        <v>1</v>
      </c>
      <c r="K1263" s="400">
        <v>0</v>
      </c>
      <c r="L1263" s="400">
        <v>3</v>
      </c>
      <c r="M1263" s="400">
        <v>8</v>
      </c>
      <c r="N1263" s="400">
        <v>12</v>
      </c>
      <c r="O1263" s="400">
        <v>1</v>
      </c>
      <c r="P1263" s="400">
        <v>0</v>
      </c>
      <c r="Q1263" s="400">
        <v>1</v>
      </c>
      <c r="R1263" s="401">
        <v>8.3333333333333301E-2</v>
      </c>
      <c r="S1263" s="402">
        <v>8</v>
      </c>
      <c r="T1263" s="401">
        <v>0.66666666666666696</v>
      </c>
      <c r="U1263" s="402">
        <v>8</v>
      </c>
      <c r="V1263" s="403">
        <v>0.66666666666666696</v>
      </c>
      <c r="W1263" s="402">
        <v>5</v>
      </c>
      <c r="X1263" s="404">
        <v>-1921.88</v>
      </c>
      <c r="Y1263" s="404">
        <v>1494</v>
      </c>
      <c r="Z1263" s="404">
        <v>-427.88</v>
      </c>
      <c r="AA1263" s="404">
        <v>0</v>
      </c>
      <c r="AB1263" s="404">
        <v>0</v>
      </c>
      <c r="AC1263" s="404">
        <v>0</v>
      </c>
      <c r="AD1263" s="404">
        <v>-428</v>
      </c>
    </row>
    <row r="1264" spans="1:30" x14ac:dyDescent="0.35">
      <c r="A1264" s="396">
        <v>55</v>
      </c>
      <c r="B1264" s="396" t="s">
        <v>74</v>
      </c>
      <c r="C1264" s="396">
        <v>3</v>
      </c>
      <c r="D1264" s="396" t="s">
        <v>10</v>
      </c>
      <c r="E1264" s="396" t="s">
        <v>2786</v>
      </c>
      <c r="F1264" s="396" t="s">
        <v>2787</v>
      </c>
      <c r="G1264" s="396" t="s">
        <v>74</v>
      </c>
      <c r="H1264" s="396" t="s">
        <v>10</v>
      </c>
      <c r="I1264" s="399">
        <v>0</v>
      </c>
      <c r="J1264" s="399">
        <v>22</v>
      </c>
      <c r="K1264" s="400">
        <v>69</v>
      </c>
      <c r="L1264" s="400">
        <v>14</v>
      </c>
      <c r="M1264" s="400">
        <v>0</v>
      </c>
      <c r="N1264" s="400">
        <v>105</v>
      </c>
      <c r="O1264" s="400">
        <v>2</v>
      </c>
      <c r="P1264" s="400">
        <v>11</v>
      </c>
      <c r="Q1264" s="400">
        <v>13</v>
      </c>
      <c r="R1264" s="401">
        <v>0.12380952380952399</v>
      </c>
      <c r="S1264" s="402">
        <v>37</v>
      </c>
      <c r="T1264" s="401">
        <v>0.35238095238095202</v>
      </c>
      <c r="U1264" s="402">
        <v>39</v>
      </c>
      <c r="V1264" s="403">
        <v>0.371428571428571</v>
      </c>
      <c r="W1264" s="402">
        <v>22</v>
      </c>
      <c r="X1264" s="404">
        <v>-25240.57</v>
      </c>
      <c r="Y1264" s="404">
        <v>15900.21</v>
      </c>
      <c r="Z1264" s="404">
        <v>-9340.36</v>
      </c>
      <c r="AA1264" s="404">
        <v>8649</v>
      </c>
      <c r="AB1264" s="404">
        <v>82</v>
      </c>
      <c r="AC1264" s="404">
        <v>665</v>
      </c>
      <c r="AD1264" s="404">
        <v>-17989</v>
      </c>
    </row>
    <row r="1265" spans="1:30" x14ac:dyDescent="0.35">
      <c r="A1265" s="396">
        <v>55</v>
      </c>
      <c r="B1265" s="396" t="s">
        <v>74</v>
      </c>
      <c r="C1265" s="396">
        <v>4</v>
      </c>
      <c r="D1265" s="396" t="s">
        <v>945</v>
      </c>
      <c r="E1265" s="396" t="s">
        <v>2788</v>
      </c>
      <c r="F1265" s="396" t="s">
        <v>2789</v>
      </c>
      <c r="G1265" s="396" t="s">
        <v>74</v>
      </c>
      <c r="H1265" s="396" t="s">
        <v>945</v>
      </c>
      <c r="I1265" s="399">
        <v>1</v>
      </c>
      <c r="J1265" s="399">
        <v>0</v>
      </c>
      <c r="K1265" s="400">
        <v>34</v>
      </c>
      <c r="L1265" s="400">
        <v>3</v>
      </c>
      <c r="M1265" s="400">
        <v>6</v>
      </c>
      <c r="N1265" s="400">
        <v>44</v>
      </c>
      <c r="O1265" s="400">
        <v>1</v>
      </c>
      <c r="P1265" s="400">
        <v>4</v>
      </c>
      <c r="Q1265" s="400">
        <v>5</v>
      </c>
      <c r="R1265" s="401">
        <v>0.11363636363636399</v>
      </c>
      <c r="S1265" s="402">
        <v>26</v>
      </c>
      <c r="T1265" s="401">
        <v>0.59090909090909105</v>
      </c>
      <c r="U1265" s="402">
        <v>26</v>
      </c>
      <c r="V1265" s="403">
        <v>0.59090909090909105</v>
      </c>
      <c r="W1265" s="402">
        <v>12</v>
      </c>
      <c r="X1265" s="404">
        <v>-10841.33</v>
      </c>
      <c r="Y1265" s="404">
        <v>8556.36</v>
      </c>
      <c r="Z1265" s="404">
        <v>-2284.9699999999998</v>
      </c>
      <c r="AA1265" s="404">
        <v>0</v>
      </c>
      <c r="AB1265" s="404">
        <v>0</v>
      </c>
      <c r="AC1265" s="404">
        <v>0</v>
      </c>
      <c r="AD1265" s="404">
        <v>-2285</v>
      </c>
    </row>
    <row r="1266" spans="1:30" x14ac:dyDescent="0.35">
      <c r="A1266" s="396">
        <v>55</v>
      </c>
      <c r="B1266" s="396" t="s">
        <v>74</v>
      </c>
      <c r="C1266" s="396">
        <v>5</v>
      </c>
      <c r="D1266" s="396" t="s">
        <v>11</v>
      </c>
      <c r="E1266" s="396" t="s">
        <v>2790</v>
      </c>
      <c r="F1266" s="396" t="s">
        <v>2791</v>
      </c>
      <c r="G1266" s="396" t="s">
        <v>74</v>
      </c>
      <c r="H1266" s="396" t="s">
        <v>11</v>
      </c>
      <c r="I1266" s="399">
        <v>0</v>
      </c>
      <c r="J1266" s="399">
        <v>0</v>
      </c>
      <c r="K1266" s="400">
        <v>0</v>
      </c>
      <c r="L1266" s="400">
        <v>11</v>
      </c>
      <c r="M1266" s="400">
        <v>0</v>
      </c>
      <c r="N1266" s="400">
        <v>11</v>
      </c>
      <c r="O1266" s="400">
        <v>0</v>
      </c>
      <c r="P1266" s="400">
        <v>0</v>
      </c>
      <c r="Q1266" s="400">
        <v>0</v>
      </c>
      <c r="R1266" s="401">
        <v>0</v>
      </c>
      <c r="S1266" s="402">
        <v>1</v>
      </c>
      <c r="T1266" s="401">
        <v>9.0909090909090898E-2</v>
      </c>
      <c r="U1266" s="402">
        <v>2</v>
      </c>
      <c r="V1266" s="403">
        <v>0.18181818181818199</v>
      </c>
      <c r="W1266" s="402">
        <v>0</v>
      </c>
      <c r="X1266" s="404">
        <v>0</v>
      </c>
      <c r="Y1266" s="404">
        <v>0</v>
      </c>
      <c r="Z1266" s="404">
        <v>0</v>
      </c>
      <c r="AA1266" s="404">
        <v>0</v>
      </c>
      <c r="AB1266" s="404">
        <v>0</v>
      </c>
      <c r="AC1266" s="404">
        <v>0</v>
      </c>
      <c r="AD1266" s="404">
        <v>0</v>
      </c>
    </row>
    <row r="1267" spans="1:30" x14ac:dyDescent="0.35">
      <c r="A1267" s="396">
        <v>55</v>
      </c>
      <c r="B1267" s="396" t="s">
        <v>74</v>
      </c>
      <c r="C1267" s="396">
        <v>6</v>
      </c>
      <c r="D1267" s="396" t="s">
        <v>12</v>
      </c>
      <c r="E1267" s="396" t="s">
        <v>2792</v>
      </c>
      <c r="F1267" s="396" t="s">
        <v>2793</v>
      </c>
      <c r="G1267" s="396" t="s">
        <v>74</v>
      </c>
      <c r="H1267" s="396" t="s">
        <v>12</v>
      </c>
      <c r="I1267" s="399">
        <v>3</v>
      </c>
      <c r="J1267" s="399">
        <v>2</v>
      </c>
      <c r="K1267" s="400">
        <v>78</v>
      </c>
      <c r="L1267" s="400">
        <v>17</v>
      </c>
      <c r="M1267" s="400">
        <v>0</v>
      </c>
      <c r="N1267" s="400">
        <v>100</v>
      </c>
      <c r="O1267" s="400">
        <v>3</v>
      </c>
      <c r="P1267" s="400">
        <v>10</v>
      </c>
      <c r="Q1267" s="400">
        <v>13</v>
      </c>
      <c r="R1267" s="401">
        <v>0.13</v>
      </c>
      <c r="S1267" s="402">
        <v>34</v>
      </c>
      <c r="T1267" s="401">
        <v>0.34</v>
      </c>
      <c r="U1267" s="402">
        <v>35</v>
      </c>
      <c r="V1267" s="403">
        <v>0.35</v>
      </c>
      <c r="W1267" s="402">
        <v>25</v>
      </c>
      <c r="X1267" s="404">
        <v>-27434.19</v>
      </c>
      <c r="Y1267" s="404">
        <v>21973.32</v>
      </c>
      <c r="Z1267" s="404">
        <v>-5460.87</v>
      </c>
      <c r="AA1267" s="404">
        <v>6700</v>
      </c>
      <c r="AB1267" s="404">
        <v>67</v>
      </c>
      <c r="AC1267" s="404">
        <v>515</v>
      </c>
      <c r="AD1267" s="404">
        <v>-12161</v>
      </c>
    </row>
    <row r="1268" spans="1:30" x14ac:dyDescent="0.35">
      <c r="A1268" s="396">
        <v>55</v>
      </c>
      <c r="B1268" s="396" t="s">
        <v>74</v>
      </c>
      <c r="C1268" s="396">
        <v>7</v>
      </c>
      <c r="D1268" s="396" t="s">
        <v>554</v>
      </c>
      <c r="E1268" s="396" t="s">
        <v>2794</v>
      </c>
      <c r="F1268" s="396" t="s">
        <v>2795</v>
      </c>
      <c r="G1268" s="396" t="s">
        <v>74</v>
      </c>
      <c r="H1268" s="396" t="s">
        <v>554</v>
      </c>
      <c r="I1268" s="399">
        <v>0</v>
      </c>
      <c r="J1268" s="399">
        <v>0</v>
      </c>
      <c r="K1268" s="400">
        <v>0</v>
      </c>
      <c r="L1268" s="400">
        <v>0</v>
      </c>
      <c r="M1268" s="400">
        <v>0</v>
      </c>
      <c r="N1268" s="400">
        <v>0</v>
      </c>
      <c r="O1268" s="400">
        <v>0</v>
      </c>
      <c r="P1268" s="400">
        <v>0</v>
      </c>
      <c r="Q1268" s="400">
        <v>0</v>
      </c>
      <c r="R1268" s="401">
        <v>0</v>
      </c>
      <c r="S1268" s="402">
        <v>0</v>
      </c>
      <c r="T1268" s="401">
        <v>0</v>
      </c>
      <c r="U1268" s="402">
        <v>0</v>
      </c>
      <c r="V1268" s="403">
        <v>0</v>
      </c>
      <c r="W1268" s="402">
        <v>0</v>
      </c>
      <c r="X1268" s="404">
        <v>0</v>
      </c>
      <c r="Y1268" s="404">
        <v>0</v>
      </c>
      <c r="Z1268" s="404">
        <v>0</v>
      </c>
      <c r="AA1268" s="404">
        <v>699</v>
      </c>
      <c r="AB1268" s="404">
        <v>0</v>
      </c>
      <c r="AC1268" s="404">
        <v>0</v>
      </c>
      <c r="AD1268" s="404">
        <v>-699</v>
      </c>
    </row>
    <row r="1269" spans="1:30" x14ac:dyDescent="0.35">
      <c r="A1269" s="396">
        <v>55</v>
      </c>
      <c r="B1269" s="396" t="s">
        <v>74</v>
      </c>
      <c r="C1269" s="396">
        <v>8</v>
      </c>
      <c r="D1269" s="396" t="s">
        <v>13</v>
      </c>
      <c r="E1269" s="396" t="s">
        <v>2796</v>
      </c>
      <c r="F1269" s="396" t="s">
        <v>2797</v>
      </c>
      <c r="G1269" s="396" t="s">
        <v>74</v>
      </c>
      <c r="H1269" s="396" t="s">
        <v>13</v>
      </c>
      <c r="I1269" s="399">
        <v>0</v>
      </c>
      <c r="J1269" s="399">
        <v>1</v>
      </c>
      <c r="K1269" s="400">
        <v>0</v>
      </c>
      <c r="L1269" s="400">
        <v>0</v>
      </c>
      <c r="M1269" s="400">
        <v>0</v>
      </c>
      <c r="N1269" s="400">
        <v>1</v>
      </c>
      <c r="O1269" s="400">
        <v>1</v>
      </c>
      <c r="P1269" s="400">
        <v>0</v>
      </c>
      <c r="Q1269" s="400">
        <v>1</v>
      </c>
      <c r="R1269" s="401">
        <v>1</v>
      </c>
      <c r="S1269" s="402">
        <v>1</v>
      </c>
      <c r="T1269" s="401">
        <v>1</v>
      </c>
      <c r="U1269" s="402">
        <v>1</v>
      </c>
      <c r="V1269" s="403">
        <v>1</v>
      </c>
      <c r="W1269" s="402">
        <v>1</v>
      </c>
      <c r="X1269" s="404">
        <v>-4911.53</v>
      </c>
      <c r="Y1269" s="404">
        <v>0</v>
      </c>
      <c r="Z1269" s="404">
        <v>-4911.53</v>
      </c>
      <c r="AA1269" s="404">
        <v>0</v>
      </c>
      <c r="AB1269" s="404">
        <v>0</v>
      </c>
      <c r="AC1269" s="404">
        <v>0</v>
      </c>
      <c r="AD1269" s="404">
        <v>-4912</v>
      </c>
    </row>
    <row r="1270" spans="1:30" x14ac:dyDescent="0.35">
      <c r="A1270" s="396">
        <v>55</v>
      </c>
      <c r="B1270" s="396" t="s">
        <v>74</v>
      </c>
      <c r="C1270" s="396">
        <v>9</v>
      </c>
      <c r="D1270" s="396" t="s">
        <v>2798</v>
      </c>
      <c r="E1270" s="396" t="s">
        <v>2799</v>
      </c>
      <c r="F1270" s="396" t="s">
        <v>2800</v>
      </c>
      <c r="G1270" s="396" t="s">
        <v>74</v>
      </c>
      <c r="H1270" s="396" t="s">
        <v>2798</v>
      </c>
      <c r="I1270" s="399">
        <v>0</v>
      </c>
      <c r="J1270" s="399">
        <v>1</v>
      </c>
      <c r="K1270" s="400">
        <v>0</v>
      </c>
      <c r="L1270" s="400">
        <v>0</v>
      </c>
      <c r="M1270" s="400">
        <v>0</v>
      </c>
      <c r="N1270" s="400">
        <v>1</v>
      </c>
      <c r="O1270" s="400">
        <v>0</v>
      </c>
      <c r="P1270" s="400">
        <v>0</v>
      </c>
      <c r="Q1270" s="400">
        <v>0</v>
      </c>
      <c r="R1270" s="401">
        <v>0</v>
      </c>
      <c r="S1270" s="402">
        <v>1</v>
      </c>
      <c r="T1270" s="401">
        <v>1</v>
      </c>
      <c r="U1270" s="402">
        <v>1</v>
      </c>
      <c r="V1270" s="403">
        <v>1</v>
      </c>
      <c r="W1270" s="402">
        <v>0</v>
      </c>
      <c r="X1270" s="404">
        <v>0</v>
      </c>
      <c r="Y1270" s="404">
        <v>0</v>
      </c>
      <c r="Z1270" s="404">
        <v>0</v>
      </c>
      <c r="AA1270" s="404">
        <v>0</v>
      </c>
      <c r="AB1270" s="404">
        <v>0</v>
      </c>
      <c r="AC1270" s="404">
        <v>0</v>
      </c>
      <c r="AD1270" s="404">
        <v>0</v>
      </c>
    </row>
    <row r="1271" spans="1:30" x14ac:dyDescent="0.35">
      <c r="A1271" s="396">
        <v>55</v>
      </c>
      <c r="B1271" s="396" t="s">
        <v>74</v>
      </c>
      <c r="C1271" s="396">
        <v>10</v>
      </c>
      <c r="D1271" s="396" t="s">
        <v>628</v>
      </c>
      <c r="E1271" s="396" t="s">
        <v>2801</v>
      </c>
      <c r="F1271" s="396" t="s">
        <v>2802</v>
      </c>
      <c r="G1271" s="396" t="s">
        <v>74</v>
      </c>
      <c r="H1271" s="396" t="s">
        <v>628</v>
      </c>
      <c r="I1271" s="399">
        <v>2</v>
      </c>
      <c r="J1271" s="399">
        <v>0</v>
      </c>
      <c r="K1271" s="400">
        <v>9</v>
      </c>
      <c r="L1271" s="400">
        <v>0</v>
      </c>
      <c r="M1271" s="400">
        <v>0</v>
      </c>
      <c r="N1271" s="400">
        <v>11</v>
      </c>
      <c r="O1271" s="400">
        <v>2</v>
      </c>
      <c r="P1271" s="400">
        <v>0</v>
      </c>
      <c r="Q1271" s="400">
        <v>2</v>
      </c>
      <c r="R1271" s="401">
        <v>0.18181818181818199</v>
      </c>
      <c r="S1271" s="402">
        <v>7</v>
      </c>
      <c r="T1271" s="401">
        <v>0.63636363636363602</v>
      </c>
      <c r="U1271" s="402">
        <v>7</v>
      </c>
      <c r="V1271" s="403">
        <v>0.63636363636363602</v>
      </c>
      <c r="W1271" s="402">
        <v>5</v>
      </c>
      <c r="X1271" s="404">
        <v>3591.62</v>
      </c>
      <c r="Y1271" s="404">
        <v>9688.18</v>
      </c>
      <c r="Z1271" s="404">
        <v>13279.8</v>
      </c>
      <c r="AA1271" s="404">
        <v>0</v>
      </c>
      <c r="AB1271" s="404">
        <v>0</v>
      </c>
      <c r="AC1271" s="404">
        <v>0</v>
      </c>
      <c r="AD1271" s="404">
        <v>13280</v>
      </c>
    </row>
    <row r="1272" spans="1:30" x14ac:dyDescent="0.35">
      <c r="A1272" s="396">
        <v>55</v>
      </c>
      <c r="B1272" s="396" t="s">
        <v>74</v>
      </c>
      <c r="C1272" s="396">
        <v>11</v>
      </c>
      <c r="D1272" s="396" t="s">
        <v>160</v>
      </c>
      <c r="E1272" s="396" t="s">
        <v>2803</v>
      </c>
      <c r="F1272" s="396" t="s">
        <v>2804</v>
      </c>
      <c r="G1272" s="396" t="s">
        <v>74</v>
      </c>
      <c r="H1272" s="396" t="s">
        <v>160</v>
      </c>
      <c r="I1272" s="399">
        <v>0</v>
      </c>
      <c r="J1272" s="399">
        <v>3</v>
      </c>
      <c r="K1272" s="400">
        <v>28</v>
      </c>
      <c r="L1272" s="400">
        <v>27</v>
      </c>
      <c r="M1272" s="400">
        <v>17</v>
      </c>
      <c r="N1272" s="400">
        <v>75</v>
      </c>
      <c r="O1272" s="400">
        <v>3</v>
      </c>
      <c r="P1272" s="400">
        <v>2</v>
      </c>
      <c r="Q1272" s="400">
        <v>5</v>
      </c>
      <c r="R1272" s="401">
        <v>6.6666666666666693E-2</v>
      </c>
      <c r="S1272" s="402">
        <v>33</v>
      </c>
      <c r="T1272" s="401">
        <v>0.44</v>
      </c>
      <c r="U1272" s="402">
        <v>35</v>
      </c>
      <c r="V1272" s="403">
        <v>0.46666666666666701</v>
      </c>
      <c r="W1272" s="402">
        <v>20</v>
      </c>
      <c r="X1272" s="404">
        <v>-8324.89</v>
      </c>
      <c r="Y1272" s="404">
        <v>4946.3100000000004</v>
      </c>
      <c r="Z1272" s="404">
        <v>-3378.58</v>
      </c>
      <c r="AA1272" s="404">
        <v>0</v>
      </c>
      <c r="AB1272" s="404">
        <v>0</v>
      </c>
      <c r="AC1272" s="404">
        <v>0</v>
      </c>
      <c r="AD1272" s="404">
        <v>-3379</v>
      </c>
    </row>
    <row r="1273" spans="1:30" x14ac:dyDescent="0.35">
      <c r="A1273" s="396">
        <v>55</v>
      </c>
      <c r="B1273" s="396" t="s">
        <v>74</v>
      </c>
      <c r="C1273" s="396">
        <v>12</v>
      </c>
      <c r="D1273" s="396" t="s">
        <v>559</v>
      </c>
      <c r="E1273" s="396" t="s">
        <v>2805</v>
      </c>
      <c r="F1273" s="396" t="s">
        <v>2806</v>
      </c>
      <c r="G1273" s="396" t="s">
        <v>74</v>
      </c>
      <c r="H1273" s="396" t="s">
        <v>559</v>
      </c>
      <c r="I1273" s="399">
        <v>0</v>
      </c>
      <c r="J1273" s="399">
        <v>0</v>
      </c>
      <c r="K1273" s="400">
        <v>0</v>
      </c>
      <c r="L1273" s="400">
        <v>0</v>
      </c>
      <c r="M1273" s="400">
        <v>0</v>
      </c>
      <c r="N1273" s="400">
        <v>0</v>
      </c>
      <c r="O1273" s="400">
        <v>0</v>
      </c>
      <c r="P1273" s="400">
        <v>0</v>
      </c>
      <c r="Q1273" s="400">
        <v>0</v>
      </c>
      <c r="R1273" s="401">
        <v>0</v>
      </c>
      <c r="S1273" s="402">
        <v>0</v>
      </c>
      <c r="T1273" s="401">
        <v>0</v>
      </c>
      <c r="U1273" s="402">
        <v>0</v>
      </c>
      <c r="V1273" s="403">
        <v>0</v>
      </c>
      <c r="W1273" s="402">
        <v>0</v>
      </c>
      <c r="X1273" s="404">
        <v>0</v>
      </c>
      <c r="Y1273" s="404">
        <v>0</v>
      </c>
      <c r="Z1273" s="404">
        <v>0</v>
      </c>
      <c r="AA1273" s="404">
        <v>800</v>
      </c>
      <c r="AB1273" s="404">
        <v>0</v>
      </c>
      <c r="AC1273" s="404">
        <v>0</v>
      </c>
      <c r="AD1273" s="404">
        <v>-800</v>
      </c>
    </row>
    <row r="1274" spans="1:30" x14ac:dyDescent="0.35">
      <c r="A1274" s="396">
        <v>55</v>
      </c>
      <c r="B1274" s="396" t="s">
        <v>74</v>
      </c>
      <c r="C1274" s="396">
        <v>13</v>
      </c>
      <c r="D1274" s="396" t="s">
        <v>562</v>
      </c>
      <c r="E1274" s="396" t="s">
        <v>2807</v>
      </c>
      <c r="F1274" s="396" t="s">
        <v>2808</v>
      </c>
      <c r="G1274" s="396" t="s">
        <v>74</v>
      </c>
      <c r="H1274" s="396" t="s">
        <v>562</v>
      </c>
      <c r="I1274" s="399">
        <v>0</v>
      </c>
      <c r="J1274" s="399">
        <v>0</v>
      </c>
      <c r="K1274" s="400">
        <v>1</v>
      </c>
      <c r="L1274" s="400">
        <v>0</v>
      </c>
      <c r="M1274" s="400">
        <v>0</v>
      </c>
      <c r="N1274" s="400">
        <v>1</v>
      </c>
      <c r="O1274" s="400">
        <v>0</v>
      </c>
      <c r="P1274" s="400">
        <v>0</v>
      </c>
      <c r="Q1274" s="400">
        <v>0</v>
      </c>
      <c r="R1274" s="401">
        <v>0</v>
      </c>
      <c r="S1274" s="402">
        <v>1</v>
      </c>
      <c r="T1274" s="401">
        <v>1</v>
      </c>
      <c r="U1274" s="402">
        <v>1</v>
      </c>
      <c r="V1274" s="403">
        <v>1</v>
      </c>
      <c r="W1274" s="402">
        <v>1</v>
      </c>
      <c r="X1274" s="404">
        <v>0</v>
      </c>
      <c r="Y1274" s="404">
        <v>0</v>
      </c>
      <c r="Z1274" s="404">
        <v>0</v>
      </c>
      <c r="AA1274" s="404">
        <v>0</v>
      </c>
      <c r="AB1274" s="404">
        <v>0</v>
      </c>
      <c r="AC1274" s="404">
        <v>0</v>
      </c>
      <c r="AD1274" s="404">
        <v>0</v>
      </c>
    </row>
    <row r="1275" spans="1:30" x14ac:dyDescent="0.35">
      <c r="A1275" s="396">
        <v>55</v>
      </c>
      <c r="B1275" s="396" t="s">
        <v>74</v>
      </c>
      <c r="C1275" s="396">
        <v>14</v>
      </c>
      <c r="D1275" s="396" t="s">
        <v>202</v>
      </c>
      <c r="E1275" s="396" t="s">
        <v>2809</v>
      </c>
      <c r="F1275" s="396" t="s">
        <v>2810</v>
      </c>
      <c r="G1275" s="396" t="s">
        <v>74</v>
      </c>
      <c r="H1275" s="396" t="s">
        <v>202</v>
      </c>
      <c r="I1275" s="399">
        <v>0</v>
      </c>
      <c r="J1275" s="399">
        <v>0</v>
      </c>
      <c r="K1275" s="400">
        <v>33</v>
      </c>
      <c r="L1275" s="400">
        <v>2</v>
      </c>
      <c r="M1275" s="400">
        <v>0</v>
      </c>
      <c r="N1275" s="400">
        <v>35</v>
      </c>
      <c r="O1275" s="400">
        <v>5</v>
      </c>
      <c r="P1275" s="400">
        <v>2</v>
      </c>
      <c r="Q1275" s="400">
        <v>7</v>
      </c>
      <c r="R1275" s="401">
        <v>0.2</v>
      </c>
      <c r="S1275" s="402">
        <v>18</v>
      </c>
      <c r="T1275" s="401">
        <v>0.51428571428571401</v>
      </c>
      <c r="U1275" s="402">
        <v>18</v>
      </c>
      <c r="V1275" s="403">
        <v>0.51428571428571401</v>
      </c>
      <c r="W1275" s="402">
        <v>18</v>
      </c>
      <c r="X1275" s="404">
        <v>-13979.51</v>
      </c>
      <c r="Y1275" s="404">
        <v>4437.42</v>
      </c>
      <c r="Z1275" s="404">
        <v>-9542.09</v>
      </c>
      <c r="AA1275" s="404">
        <v>0</v>
      </c>
      <c r="AB1275" s="404">
        <v>0</v>
      </c>
      <c r="AC1275" s="404">
        <v>0</v>
      </c>
      <c r="AD1275" s="404">
        <v>-9542</v>
      </c>
    </row>
    <row r="1276" spans="1:30" x14ac:dyDescent="0.35">
      <c r="A1276" s="396">
        <v>55</v>
      </c>
      <c r="B1276" s="396" t="s">
        <v>74</v>
      </c>
      <c r="C1276" s="396">
        <v>15</v>
      </c>
      <c r="D1276" s="396" t="s">
        <v>506</v>
      </c>
      <c r="E1276" s="396" t="s">
        <v>2811</v>
      </c>
      <c r="F1276" s="396" t="s">
        <v>2812</v>
      </c>
      <c r="G1276" s="396" t="s">
        <v>74</v>
      </c>
      <c r="H1276" s="396" t="s">
        <v>506</v>
      </c>
      <c r="I1276" s="399">
        <v>0</v>
      </c>
      <c r="J1276" s="399">
        <v>0</v>
      </c>
      <c r="K1276" s="400">
        <v>0</v>
      </c>
      <c r="L1276" s="400">
        <v>0</v>
      </c>
      <c r="M1276" s="400">
        <v>0</v>
      </c>
      <c r="N1276" s="400">
        <v>0</v>
      </c>
      <c r="O1276" s="400">
        <v>0</v>
      </c>
      <c r="P1276" s="400">
        <v>0</v>
      </c>
      <c r="Q1276" s="400">
        <v>0</v>
      </c>
      <c r="R1276" s="401">
        <v>0</v>
      </c>
      <c r="S1276" s="402">
        <v>0</v>
      </c>
      <c r="T1276" s="401">
        <v>0</v>
      </c>
      <c r="U1276" s="402">
        <v>0</v>
      </c>
      <c r="V1276" s="403">
        <v>0</v>
      </c>
      <c r="W1276" s="402">
        <v>0</v>
      </c>
      <c r="X1276" s="404">
        <v>0</v>
      </c>
      <c r="Y1276" s="404">
        <v>0</v>
      </c>
      <c r="Z1276" s="404">
        <v>0</v>
      </c>
      <c r="AA1276" s="404">
        <v>10</v>
      </c>
      <c r="AB1276" s="404">
        <v>0</v>
      </c>
      <c r="AC1276" s="404">
        <v>0</v>
      </c>
      <c r="AD1276" s="404">
        <v>-10</v>
      </c>
    </row>
    <row r="1277" spans="1:30" x14ac:dyDescent="0.35">
      <c r="A1277" s="396">
        <v>55</v>
      </c>
      <c r="B1277" s="396" t="s">
        <v>74</v>
      </c>
      <c r="C1277" s="396">
        <v>16</v>
      </c>
      <c r="D1277" s="396" t="s">
        <v>153</v>
      </c>
      <c r="E1277" s="396" t="s">
        <v>2813</v>
      </c>
      <c r="F1277" s="396" t="s">
        <v>2814</v>
      </c>
      <c r="G1277" s="396" t="s">
        <v>74</v>
      </c>
      <c r="H1277" s="396" t="s">
        <v>153</v>
      </c>
      <c r="I1277" s="399">
        <v>13</v>
      </c>
      <c r="J1277" s="399">
        <v>181</v>
      </c>
      <c r="K1277" s="400">
        <v>181</v>
      </c>
      <c r="L1277" s="400">
        <v>27</v>
      </c>
      <c r="M1277" s="400">
        <v>1</v>
      </c>
      <c r="N1277" s="400">
        <v>403</v>
      </c>
      <c r="O1277" s="400">
        <v>31</v>
      </c>
      <c r="P1277" s="400">
        <v>21</v>
      </c>
      <c r="Q1277" s="400">
        <v>52</v>
      </c>
      <c r="R1277" s="401">
        <v>0.12903225806451599</v>
      </c>
      <c r="S1277" s="402">
        <v>202</v>
      </c>
      <c r="T1277" s="401">
        <v>0.50124069478908195</v>
      </c>
      <c r="U1277" s="402">
        <v>214</v>
      </c>
      <c r="V1277" s="403">
        <v>0.53101736972704705</v>
      </c>
      <c r="W1277" s="402">
        <v>132</v>
      </c>
      <c r="X1277" s="404">
        <v>47056.99</v>
      </c>
      <c r="Y1277" s="404">
        <v>77317.789999999994</v>
      </c>
      <c r="Z1277" s="404">
        <v>124374.78</v>
      </c>
      <c r="AA1277" s="404">
        <v>1350</v>
      </c>
      <c r="AB1277" s="404">
        <v>3</v>
      </c>
      <c r="AC1277" s="404">
        <v>26</v>
      </c>
      <c r="AD1277" s="404">
        <v>123025</v>
      </c>
    </row>
    <row r="1278" spans="1:30" x14ac:dyDescent="0.35">
      <c r="A1278" s="396">
        <v>55</v>
      </c>
      <c r="B1278" s="396" t="s">
        <v>74</v>
      </c>
      <c r="C1278" s="396">
        <v>17</v>
      </c>
      <c r="D1278" s="396" t="s">
        <v>144</v>
      </c>
      <c r="E1278" s="396" t="s">
        <v>2815</v>
      </c>
      <c r="F1278" s="396" t="s">
        <v>2816</v>
      </c>
      <c r="G1278" s="396" t="s">
        <v>74</v>
      </c>
      <c r="H1278" s="396" t="s">
        <v>144</v>
      </c>
      <c r="I1278" s="399">
        <v>118</v>
      </c>
      <c r="J1278" s="399">
        <v>66</v>
      </c>
      <c r="K1278" s="400">
        <v>5</v>
      </c>
      <c r="L1278" s="400">
        <v>24</v>
      </c>
      <c r="M1278" s="400">
        <v>68</v>
      </c>
      <c r="N1278" s="400">
        <v>281</v>
      </c>
      <c r="O1278" s="400">
        <v>84</v>
      </c>
      <c r="P1278" s="400">
        <v>28</v>
      </c>
      <c r="Q1278" s="400">
        <v>112</v>
      </c>
      <c r="R1278" s="401">
        <v>0.39857651245551601</v>
      </c>
      <c r="S1278" s="402">
        <v>136</v>
      </c>
      <c r="T1278" s="401">
        <v>0.48398576512455499</v>
      </c>
      <c r="U1278" s="402">
        <v>132</v>
      </c>
      <c r="V1278" s="403">
        <v>0.46975088967971501</v>
      </c>
      <c r="W1278" s="402">
        <v>83</v>
      </c>
      <c r="X1278" s="404">
        <v>-54454.13</v>
      </c>
      <c r="Y1278" s="404">
        <v>327787.42</v>
      </c>
      <c r="Z1278" s="404">
        <v>273333.28999999998</v>
      </c>
      <c r="AA1278" s="404">
        <v>0</v>
      </c>
      <c r="AB1278" s="404">
        <v>0</v>
      </c>
      <c r="AC1278" s="404">
        <v>0</v>
      </c>
      <c r="AD1278" s="404">
        <v>273333</v>
      </c>
    </row>
    <row r="1279" spans="1:30" x14ac:dyDescent="0.35">
      <c r="A1279" s="396">
        <v>55</v>
      </c>
      <c r="B1279" s="396" t="s">
        <v>74</v>
      </c>
      <c r="C1279" s="396">
        <v>18</v>
      </c>
      <c r="D1279" s="396" t="s">
        <v>513</v>
      </c>
      <c r="E1279" s="396" t="s">
        <v>2817</v>
      </c>
      <c r="F1279" s="396" t="s">
        <v>2818</v>
      </c>
      <c r="G1279" s="396" t="s">
        <v>74</v>
      </c>
      <c r="H1279" s="396" t="s">
        <v>513</v>
      </c>
      <c r="I1279" s="399">
        <v>2</v>
      </c>
      <c r="J1279" s="399">
        <v>3</v>
      </c>
      <c r="K1279" s="400">
        <v>0</v>
      </c>
      <c r="L1279" s="400">
        <v>0</v>
      </c>
      <c r="M1279" s="400">
        <v>0</v>
      </c>
      <c r="N1279" s="400">
        <v>5</v>
      </c>
      <c r="O1279" s="400">
        <v>0</v>
      </c>
      <c r="P1279" s="400">
        <v>0</v>
      </c>
      <c r="Q1279" s="400">
        <v>0</v>
      </c>
      <c r="R1279" s="401">
        <v>0</v>
      </c>
      <c r="S1279" s="402">
        <v>0</v>
      </c>
      <c r="T1279" s="401">
        <v>0</v>
      </c>
      <c r="U1279" s="402">
        <v>0</v>
      </c>
      <c r="V1279" s="403">
        <v>0</v>
      </c>
      <c r="W1279" s="402">
        <v>0</v>
      </c>
      <c r="X1279" s="404">
        <v>0</v>
      </c>
      <c r="Y1279" s="404">
        <v>0</v>
      </c>
      <c r="Z1279" s="404">
        <v>0</v>
      </c>
      <c r="AA1279" s="404">
        <v>0</v>
      </c>
      <c r="AB1279" s="404">
        <v>0</v>
      </c>
      <c r="AC1279" s="404">
        <v>0</v>
      </c>
      <c r="AD1279" s="404">
        <v>0</v>
      </c>
    </row>
    <row r="1280" spans="1:30" x14ac:dyDescent="0.35">
      <c r="A1280" s="396">
        <v>55</v>
      </c>
      <c r="B1280" s="396" t="s">
        <v>74</v>
      </c>
      <c r="C1280" s="396">
        <v>19</v>
      </c>
      <c r="D1280" s="396" t="s">
        <v>414</v>
      </c>
      <c r="E1280" s="396" t="s">
        <v>2819</v>
      </c>
      <c r="F1280" s="396" t="s">
        <v>2820</v>
      </c>
      <c r="G1280" s="396" t="s">
        <v>74</v>
      </c>
      <c r="H1280" s="396" t="s">
        <v>414</v>
      </c>
      <c r="I1280" s="399">
        <v>7</v>
      </c>
      <c r="J1280" s="399">
        <v>18</v>
      </c>
      <c r="K1280" s="400">
        <v>0</v>
      </c>
      <c r="L1280" s="400">
        <v>3</v>
      </c>
      <c r="M1280" s="400">
        <v>1</v>
      </c>
      <c r="N1280" s="400">
        <v>29</v>
      </c>
      <c r="O1280" s="400">
        <v>4</v>
      </c>
      <c r="P1280" s="400">
        <v>0</v>
      </c>
      <c r="Q1280" s="400">
        <v>4</v>
      </c>
      <c r="R1280" s="401">
        <v>0.13793103448275901</v>
      </c>
      <c r="S1280" s="402">
        <v>15</v>
      </c>
      <c r="T1280" s="401">
        <v>0.51724137931034497</v>
      </c>
      <c r="U1280" s="402">
        <v>15</v>
      </c>
      <c r="V1280" s="403">
        <v>0.51724137931034497</v>
      </c>
      <c r="W1280" s="402">
        <v>8</v>
      </c>
      <c r="X1280" s="404">
        <v>-7059.05</v>
      </c>
      <c r="Y1280" s="404">
        <v>1771</v>
      </c>
      <c r="Z1280" s="404">
        <v>-5288.05</v>
      </c>
      <c r="AA1280" s="404">
        <v>0</v>
      </c>
      <c r="AB1280" s="404">
        <v>0</v>
      </c>
      <c r="AC1280" s="404">
        <v>0</v>
      </c>
      <c r="AD1280" s="404">
        <v>-5288</v>
      </c>
    </row>
    <row r="1281" spans="1:30" x14ac:dyDescent="0.35">
      <c r="A1281" s="396">
        <v>55</v>
      </c>
      <c r="B1281" s="396" t="s">
        <v>74</v>
      </c>
      <c r="C1281" s="396">
        <v>20</v>
      </c>
      <c r="D1281" s="396" t="s">
        <v>427</v>
      </c>
      <c r="E1281" s="396" t="s">
        <v>2821</v>
      </c>
      <c r="F1281" s="396" t="s">
        <v>2822</v>
      </c>
      <c r="G1281" s="396" t="s">
        <v>74</v>
      </c>
      <c r="H1281" s="396" t="s">
        <v>427</v>
      </c>
      <c r="I1281" s="399">
        <v>206</v>
      </c>
      <c r="J1281" s="399">
        <v>17</v>
      </c>
      <c r="K1281" s="400">
        <v>309</v>
      </c>
      <c r="L1281" s="400">
        <v>25</v>
      </c>
      <c r="M1281" s="400">
        <v>3</v>
      </c>
      <c r="N1281" s="400">
        <v>560</v>
      </c>
      <c r="O1281" s="400">
        <v>73</v>
      </c>
      <c r="P1281" s="400">
        <v>49</v>
      </c>
      <c r="Q1281" s="400">
        <v>122</v>
      </c>
      <c r="R1281" s="401">
        <v>0.217857142857143</v>
      </c>
      <c r="S1281" s="402">
        <v>145</v>
      </c>
      <c r="T1281" s="401">
        <v>0.25892857142857101</v>
      </c>
      <c r="U1281" s="402">
        <v>147</v>
      </c>
      <c r="V1281" s="403">
        <v>0.26250000000000001</v>
      </c>
      <c r="W1281" s="402">
        <v>101</v>
      </c>
      <c r="X1281" s="404">
        <v>29303.78</v>
      </c>
      <c r="Y1281" s="404">
        <v>269073.83</v>
      </c>
      <c r="Z1281" s="404">
        <v>298377.61</v>
      </c>
      <c r="AA1281" s="404">
        <v>0</v>
      </c>
      <c r="AB1281" s="404">
        <v>0</v>
      </c>
      <c r="AC1281" s="404">
        <v>0</v>
      </c>
      <c r="AD1281" s="404">
        <v>298378</v>
      </c>
    </row>
    <row r="1282" spans="1:30" x14ac:dyDescent="0.35">
      <c r="A1282" s="396">
        <v>55</v>
      </c>
      <c r="B1282" s="396" t="s">
        <v>74</v>
      </c>
      <c r="C1282" s="396">
        <v>21</v>
      </c>
      <c r="D1282" s="396" t="s">
        <v>580</v>
      </c>
      <c r="E1282" s="396" t="s">
        <v>2823</v>
      </c>
      <c r="F1282" s="396" t="s">
        <v>2824</v>
      </c>
      <c r="G1282" s="396" t="s">
        <v>74</v>
      </c>
      <c r="H1282" s="396" t="s">
        <v>580</v>
      </c>
      <c r="I1282" s="399">
        <v>45</v>
      </c>
      <c r="J1282" s="399">
        <v>0</v>
      </c>
      <c r="K1282" s="400">
        <v>0</v>
      </c>
      <c r="L1282" s="400">
        <v>0</v>
      </c>
      <c r="M1282" s="400">
        <v>0</v>
      </c>
      <c r="N1282" s="400">
        <v>45</v>
      </c>
      <c r="O1282" s="400">
        <v>6</v>
      </c>
      <c r="P1282" s="400">
        <v>7</v>
      </c>
      <c r="Q1282" s="400">
        <v>13</v>
      </c>
      <c r="R1282" s="401">
        <v>0.28888888888888897</v>
      </c>
      <c r="S1282" s="402">
        <v>9</v>
      </c>
      <c r="T1282" s="401">
        <v>0.2</v>
      </c>
      <c r="U1282" s="402">
        <v>9</v>
      </c>
      <c r="V1282" s="403">
        <v>0.2</v>
      </c>
      <c r="W1282" s="402">
        <v>4</v>
      </c>
      <c r="X1282" s="404">
        <v>-32624.18</v>
      </c>
      <c r="Y1282" s="404">
        <v>25253.01</v>
      </c>
      <c r="Z1282" s="404">
        <v>-7371.17</v>
      </c>
      <c r="AA1282" s="404">
        <v>0</v>
      </c>
      <c r="AB1282" s="404">
        <v>0</v>
      </c>
      <c r="AC1282" s="404">
        <v>0</v>
      </c>
      <c r="AD1282" s="404">
        <v>-7371</v>
      </c>
    </row>
    <row r="1283" spans="1:30" x14ac:dyDescent="0.35">
      <c r="A1283" s="396">
        <v>55</v>
      </c>
      <c r="B1283" s="396" t="s">
        <v>74</v>
      </c>
      <c r="C1283" s="396">
        <v>22</v>
      </c>
      <c r="D1283" s="396" t="s">
        <v>171</v>
      </c>
      <c r="E1283" s="396" t="s">
        <v>2825</v>
      </c>
      <c r="F1283" s="396" t="s">
        <v>2826</v>
      </c>
      <c r="G1283" s="396" t="s">
        <v>74</v>
      </c>
      <c r="H1283" s="396" t="s">
        <v>171</v>
      </c>
      <c r="I1283" s="399">
        <v>1</v>
      </c>
      <c r="J1283" s="399">
        <v>0</v>
      </c>
      <c r="K1283" s="400">
        <v>63</v>
      </c>
      <c r="L1283" s="400">
        <v>11</v>
      </c>
      <c r="M1283" s="400">
        <v>0</v>
      </c>
      <c r="N1283" s="400">
        <v>75</v>
      </c>
      <c r="O1283" s="400">
        <v>3</v>
      </c>
      <c r="P1283" s="400">
        <v>2</v>
      </c>
      <c r="Q1283" s="400">
        <v>5</v>
      </c>
      <c r="R1283" s="401">
        <v>6.6666666666666693E-2</v>
      </c>
      <c r="S1283" s="402">
        <v>17</v>
      </c>
      <c r="T1283" s="401">
        <v>0.22666666666666699</v>
      </c>
      <c r="U1283" s="402">
        <v>17</v>
      </c>
      <c r="V1283" s="403">
        <v>0.22666666666666699</v>
      </c>
      <c r="W1283" s="402">
        <v>9</v>
      </c>
      <c r="X1283" s="404">
        <v>11801.35</v>
      </c>
      <c r="Y1283" s="404">
        <v>14487.03</v>
      </c>
      <c r="Z1283" s="404">
        <v>26288.38</v>
      </c>
      <c r="AA1283" s="404">
        <v>2000</v>
      </c>
      <c r="AB1283" s="404">
        <v>27</v>
      </c>
      <c r="AC1283" s="404">
        <v>400</v>
      </c>
      <c r="AD1283" s="404">
        <v>24288</v>
      </c>
    </row>
    <row r="1284" spans="1:30" x14ac:dyDescent="0.35">
      <c r="A1284" s="396">
        <v>55</v>
      </c>
      <c r="B1284" s="396" t="s">
        <v>74</v>
      </c>
      <c r="C1284" s="396">
        <v>23</v>
      </c>
      <c r="D1284" s="396" t="s">
        <v>518</v>
      </c>
      <c r="E1284" s="396" t="s">
        <v>2827</v>
      </c>
      <c r="F1284" s="396" t="s">
        <v>2828</v>
      </c>
      <c r="G1284" s="396" t="s">
        <v>74</v>
      </c>
      <c r="H1284" s="396" t="s">
        <v>518</v>
      </c>
      <c r="I1284" s="399">
        <v>0</v>
      </c>
      <c r="J1284" s="399">
        <v>0</v>
      </c>
      <c r="K1284" s="400">
        <v>1</v>
      </c>
      <c r="L1284" s="400">
        <v>28</v>
      </c>
      <c r="M1284" s="400">
        <v>0</v>
      </c>
      <c r="N1284" s="400">
        <v>29</v>
      </c>
      <c r="O1284" s="400">
        <v>0</v>
      </c>
      <c r="P1284" s="400">
        <v>1</v>
      </c>
      <c r="Q1284" s="400">
        <v>1</v>
      </c>
      <c r="R1284" s="401">
        <v>3.4482758620689703E-2</v>
      </c>
      <c r="S1284" s="402">
        <v>11</v>
      </c>
      <c r="T1284" s="401">
        <v>0.37931034482758602</v>
      </c>
      <c r="U1284" s="402">
        <v>11</v>
      </c>
      <c r="V1284" s="403">
        <v>0.37931034482758602</v>
      </c>
      <c r="W1284" s="402">
        <v>5</v>
      </c>
      <c r="X1284" s="404">
        <v>5213.9399999999996</v>
      </c>
      <c r="Y1284" s="404">
        <v>849</v>
      </c>
      <c r="Z1284" s="404">
        <v>6062.94</v>
      </c>
      <c r="AA1284" s="404">
        <v>0</v>
      </c>
      <c r="AB1284" s="404">
        <v>0</v>
      </c>
      <c r="AC1284" s="404">
        <v>0</v>
      </c>
      <c r="AD1284" s="404">
        <v>6063</v>
      </c>
    </row>
    <row r="1285" spans="1:30" x14ac:dyDescent="0.35">
      <c r="A1285" s="396">
        <v>55</v>
      </c>
      <c r="B1285" s="396" t="s">
        <v>74</v>
      </c>
      <c r="C1285" s="396">
        <v>24</v>
      </c>
      <c r="D1285" s="396" t="s">
        <v>1055</v>
      </c>
      <c r="E1285" s="396" t="s">
        <v>2829</v>
      </c>
      <c r="F1285" s="396" t="s">
        <v>2830</v>
      </c>
      <c r="G1285" s="396" t="s">
        <v>74</v>
      </c>
      <c r="H1285" s="396" t="s">
        <v>1055</v>
      </c>
      <c r="I1285" s="399">
        <v>0</v>
      </c>
      <c r="J1285" s="399">
        <v>0</v>
      </c>
      <c r="K1285" s="400">
        <v>28</v>
      </c>
      <c r="L1285" s="400">
        <v>5</v>
      </c>
      <c r="M1285" s="400">
        <v>0</v>
      </c>
      <c r="N1285" s="400">
        <v>33</v>
      </c>
      <c r="O1285" s="400">
        <v>0</v>
      </c>
      <c r="P1285" s="400">
        <v>0</v>
      </c>
      <c r="Q1285" s="400">
        <v>0</v>
      </c>
      <c r="R1285" s="401">
        <v>0</v>
      </c>
      <c r="S1285" s="402">
        <v>5</v>
      </c>
      <c r="T1285" s="401">
        <v>0.15151515151515199</v>
      </c>
      <c r="U1285" s="402">
        <v>4</v>
      </c>
      <c r="V1285" s="403">
        <v>0.12121212121212099</v>
      </c>
      <c r="W1285" s="402">
        <v>1</v>
      </c>
      <c r="X1285" s="404">
        <v>0</v>
      </c>
      <c r="Y1285" s="404">
        <v>0</v>
      </c>
      <c r="Z1285" s="404">
        <v>0</v>
      </c>
      <c r="AA1285" s="404">
        <v>0</v>
      </c>
      <c r="AB1285" s="404">
        <v>0</v>
      </c>
      <c r="AC1285" s="404">
        <v>0</v>
      </c>
      <c r="AD1285" s="404">
        <v>0</v>
      </c>
    </row>
    <row r="1286" spans="1:30" x14ac:dyDescent="0.35">
      <c r="A1286" s="396">
        <v>55</v>
      </c>
      <c r="B1286" s="396" t="s">
        <v>74</v>
      </c>
      <c r="C1286" s="396">
        <v>25</v>
      </c>
      <c r="D1286" s="396" t="s">
        <v>261</v>
      </c>
      <c r="E1286" s="396" t="s">
        <v>2831</v>
      </c>
      <c r="F1286" s="396" t="s">
        <v>2832</v>
      </c>
      <c r="G1286" s="396" t="s">
        <v>74</v>
      </c>
      <c r="H1286" s="396" t="s">
        <v>261</v>
      </c>
      <c r="I1286" s="399">
        <v>15</v>
      </c>
      <c r="J1286" s="399">
        <v>185</v>
      </c>
      <c r="K1286" s="400">
        <v>63</v>
      </c>
      <c r="L1286" s="400">
        <v>6</v>
      </c>
      <c r="M1286" s="400">
        <v>0</v>
      </c>
      <c r="N1286" s="400">
        <v>269</v>
      </c>
      <c r="O1286" s="400">
        <v>17</v>
      </c>
      <c r="P1286" s="400">
        <v>4</v>
      </c>
      <c r="Q1286" s="400">
        <v>21</v>
      </c>
      <c r="R1286" s="401">
        <v>7.8066914498141293E-2</v>
      </c>
      <c r="S1286" s="402">
        <v>90</v>
      </c>
      <c r="T1286" s="401">
        <v>0.33457249070632</v>
      </c>
      <c r="U1286" s="402">
        <v>93</v>
      </c>
      <c r="V1286" s="403">
        <v>0.34572490706319697</v>
      </c>
      <c r="W1286" s="402">
        <v>53</v>
      </c>
      <c r="X1286" s="404">
        <v>-30495.73</v>
      </c>
      <c r="Y1286" s="404">
        <v>39747.71</v>
      </c>
      <c r="Z1286" s="404">
        <v>9251.98</v>
      </c>
      <c r="AA1286" s="404">
        <v>11707</v>
      </c>
      <c r="AB1286" s="404">
        <v>44</v>
      </c>
      <c r="AC1286" s="404">
        <v>557</v>
      </c>
      <c r="AD1286" s="404">
        <v>-2455</v>
      </c>
    </row>
    <row r="1287" spans="1:30" x14ac:dyDescent="0.35">
      <c r="A1287" s="396">
        <v>55</v>
      </c>
      <c r="B1287" s="396" t="s">
        <v>74</v>
      </c>
      <c r="C1287" s="396">
        <v>26</v>
      </c>
      <c r="D1287" s="396" t="s">
        <v>147</v>
      </c>
      <c r="E1287" s="396" t="s">
        <v>2833</v>
      </c>
      <c r="F1287" s="396" t="s">
        <v>2834</v>
      </c>
      <c r="G1287" s="396" t="s">
        <v>74</v>
      </c>
      <c r="H1287" s="396" t="s">
        <v>147</v>
      </c>
      <c r="I1287" s="399">
        <v>1</v>
      </c>
      <c r="J1287" s="399">
        <v>2</v>
      </c>
      <c r="K1287" s="400">
        <v>27</v>
      </c>
      <c r="L1287" s="400">
        <v>209</v>
      </c>
      <c r="M1287" s="400">
        <v>0</v>
      </c>
      <c r="N1287" s="400">
        <v>239</v>
      </c>
      <c r="O1287" s="400">
        <v>1</v>
      </c>
      <c r="P1287" s="400">
        <v>1</v>
      </c>
      <c r="Q1287" s="400">
        <v>2</v>
      </c>
      <c r="R1287" s="401">
        <v>8.3682008368200795E-3</v>
      </c>
      <c r="S1287" s="402">
        <v>12</v>
      </c>
      <c r="T1287" s="401">
        <v>5.0209205020920501E-2</v>
      </c>
      <c r="U1287" s="402">
        <v>13</v>
      </c>
      <c r="V1287" s="403">
        <v>5.4393305439330498E-2</v>
      </c>
      <c r="W1287" s="402">
        <v>8</v>
      </c>
      <c r="X1287" s="404">
        <v>-544.41999999999996</v>
      </c>
      <c r="Y1287" s="404">
        <v>600</v>
      </c>
      <c r="Z1287" s="404">
        <v>55.58</v>
      </c>
      <c r="AA1287" s="404">
        <v>0</v>
      </c>
      <c r="AB1287" s="404">
        <v>0</v>
      </c>
      <c r="AC1287" s="404">
        <v>0</v>
      </c>
      <c r="AD1287" s="404">
        <v>56</v>
      </c>
    </row>
    <row r="1288" spans="1:30" x14ac:dyDescent="0.35">
      <c r="A1288" s="396">
        <v>55</v>
      </c>
      <c r="B1288" s="396" t="s">
        <v>74</v>
      </c>
      <c r="C1288" s="396">
        <v>27</v>
      </c>
      <c r="D1288" s="396" t="s">
        <v>760</v>
      </c>
      <c r="E1288" s="396" t="s">
        <v>2835</v>
      </c>
      <c r="F1288" s="396" t="s">
        <v>2836</v>
      </c>
      <c r="G1288" s="396" t="s">
        <v>74</v>
      </c>
      <c r="H1288" s="396" t="s">
        <v>760</v>
      </c>
      <c r="I1288" s="399">
        <v>0</v>
      </c>
      <c r="J1288" s="399">
        <v>0</v>
      </c>
      <c r="K1288" s="400">
        <v>0</v>
      </c>
      <c r="L1288" s="400">
        <v>0</v>
      </c>
      <c r="M1288" s="400">
        <v>0</v>
      </c>
      <c r="N1288" s="400">
        <v>0</v>
      </c>
      <c r="O1288" s="400">
        <v>0</v>
      </c>
      <c r="P1288" s="400">
        <v>0</v>
      </c>
      <c r="Q1288" s="400">
        <v>0</v>
      </c>
      <c r="R1288" s="401">
        <v>0</v>
      </c>
      <c r="S1288" s="402">
        <v>0</v>
      </c>
      <c r="T1288" s="401">
        <v>0</v>
      </c>
      <c r="U1288" s="402">
        <v>0</v>
      </c>
      <c r="V1288" s="403">
        <v>0</v>
      </c>
      <c r="W1288" s="402">
        <v>0</v>
      </c>
      <c r="X1288" s="404">
        <v>0</v>
      </c>
      <c r="Y1288" s="404">
        <v>0</v>
      </c>
      <c r="Z1288" s="404">
        <v>0</v>
      </c>
      <c r="AA1288" s="404">
        <v>4000</v>
      </c>
      <c r="AB1288" s="404">
        <v>0</v>
      </c>
      <c r="AC1288" s="404">
        <v>0</v>
      </c>
      <c r="AD1288" s="404">
        <v>-4000</v>
      </c>
    </row>
    <row r="1289" spans="1:30" x14ac:dyDescent="0.35">
      <c r="A1289" s="396">
        <v>55</v>
      </c>
      <c r="B1289" s="396" t="s">
        <v>74</v>
      </c>
      <c r="C1289" s="396">
        <v>28</v>
      </c>
      <c r="D1289" s="396" t="s">
        <v>328</v>
      </c>
      <c r="E1289" s="396" t="s">
        <v>2837</v>
      </c>
      <c r="F1289" s="396" t="s">
        <v>2838</v>
      </c>
      <c r="G1289" s="396" t="s">
        <v>74</v>
      </c>
      <c r="H1289" s="396" t="s">
        <v>328</v>
      </c>
      <c r="I1289" s="399">
        <v>0</v>
      </c>
      <c r="J1289" s="399">
        <v>0</v>
      </c>
      <c r="K1289" s="400">
        <v>4</v>
      </c>
      <c r="L1289" s="400">
        <v>2</v>
      </c>
      <c r="M1289" s="400">
        <v>0</v>
      </c>
      <c r="N1289" s="400">
        <v>6</v>
      </c>
      <c r="O1289" s="400">
        <v>0</v>
      </c>
      <c r="P1289" s="400">
        <v>0</v>
      </c>
      <c r="Q1289" s="400">
        <v>0</v>
      </c>
      <c r="R1289" s="401">
        <v>0</v>
      </c>
      <c r="S1289" s="402">
        <v>1</v>
      </c>
      <c r="T1289" s="401">
        <v>0.16666666666666699</v>
      </c>
      <c r="U1289" s="402">
        <v>1</v>
      </c>
      <c r="V1289" s="403">
        <v>0.16666666666666699</v>
      </c>
      <c r="W1289" s="402">
        <v>1</v>
      </c>
      <c r="X1289" s="404">
        <v>0</v>
      </c>
      <c r="Y1289" s="404">
        <v>0</v>
      </c>
      <c r="Z1289" s="404">
        <v>0</v>
      </c>
      <c r="AA1289" s="404">
        <v>0</v>
      </c>
      <c r="AB1289" s="404">
        <v>0</v>
      </c>
      <c r="AC1289" s="404">
        <v>0</v>
      </c>
      <c r="AD1289" s="404">
        <v>0</v>
      </c>
    </row>
    <row r="1290" spans="1:30" x14ac:dyDescent="0.35">
      <c r="A1290" s="396">
        <v>55</v>
      </c>
      <c r="B1290" s="396" t="s">
        <v>74</v>
      </c>
      <c r="C1290" s="396">
        <v>29</v>
      </c>
      <c r="D1290" s="396" t="s">
        <v>168</v>
      </c>
      <c r="E1290" s="396" t="s">
        <v>2839</v>
      </c>
      <c r="F1290" s="396" t="s">
        <v>2840</v>
      </c>
      <c r="G1290" s="396" t="s">
        <v>74</v>
      </c>
      <c r="H1290" s="396" t="s">
        <v>168</v>
      </c>
      <c r="I1290" s="399">
        <v>3</v>
      </c>
      <c r="J1290" s="399">
        <v>3</v>
      </c>
      <c r="K1290" s="400">
        <v>126</v>
      </c>
      <c r="L1290" s="400">
        <v>30</v>
      </c>
      <c r="M1290" s="400">
        <v>1</v>
      </c>
      <c r="N1290" s="400">
        <v>163</v>
      </c>
      <c r="O1290" s="400">
        <v>10</v>
      </c>
      <c r="P1290" s="400">
        <v>4</v>
      </c>
      <c r="Q1290" s="400">
        <v>14</v>
      </c>
      <c r="R1290" s="401">
        <v>8.5889570552147201E-2</v>
      </c>
      <c r="S1290" s="402">
        <v>58</v>
      </c>
      <c r="T1290" s="401">
        <v>0.35582822085889598</v>
      </c>
      <c r="U1290" s="402">
        <v>61</v>
      </c>
      <c r="V1290" s="403">
        <v>0.374233128834356</v>
      </c>
      <c r="W1290" s="402">
        <v>39</v>
      </c>
      <c r="X1290" s="404">
        <v>-4775.49</v>
      </c>
      <c r="Y1290" s="404">
        <v>14688.07</v>
      </c>
      <c r="Z1290" s="404">
        <v>9912.58</v>
      </c>
      <c r="AA1290" s="404">
        <v>0</v>
      </c>
      <c r="AB1290" s="404">
        <v>0</v>
      </c>
      <c r="AC1290" s="404">
        <v>0</v>
      </c>
      <c r="AD1290" s="404">
        <v>9913</v>
      </c>
    </row>
    <row r="1291" spans="1:30" x14ac:dyDescent="0.35">
      <c r="A1291" s="396">
        <v>55</v>
      </c>
      <c r="B1291" s="396" t="s">
        <v>74</v>
      </c>
      <c r="C1291" s="396">
        <v>30</v>
      </c>
      <c r="D1291" s="396" t="s">
        <v>527</v>
      </c>
      <c r="E1291" s="396" t="s">
        <v>2841</v>
      </c>
      <c r="F1291" s="396" t="s">
        <v>2842</v>
      </c>
      <c r="G1291" s="396" t="s">
        <v>74</v>
      </c>
      <c r="H1291" s="396" t="s">
        <v>527</v>
      </c>
      <c r="I1291" s="399">
        <v>1</v>
      </c>
      <c r="J1291" s="399">
        <v>4</v>
      </c>
      <c r="K1291" s="400">
        <v>0</v>
      </c>
      <c r="L1291" s="400">
        <v>1</v>
      </c>
      <c r="M1291" s="400">
        <v>0</v>
      </c>
      <c r="N1291" s="400">
        <v>6</v>
      </c>
      <c r="O1291" s="400">
        <v>130</v>
      </c>
      <c r="P1291" s="400">
        <v>54</v>
      </c>
      <c r="Q1291" s="400">
        <v>184</v>
      </c>
      <c r="R1291" s="401">
        <v>30.6666666666667</v>
      </c>
      <c r="S1291" s="402">
        <v>72</v>
      </c>
      <c r="T1291" s="401">
        <v>12</v>
      </c>
      <c r="U1291" s="402">
        <v>73</v>
      </c>
      <c r="V1291" s="403">
        <v>12.1666666666667</v>
      </c>
      <c r="W1291" s="402">
        <v>40</v>
      </c>
      <c r="X1291" s="404">
        <v>-201454.76</v>
      </c>
      <c r="Y1291" s="404">
        <v>249083.95</v>
      </c>
      <c r="Z1291" s="404">
        <v>47629.19</v>
      </c>
      <c r="AA1291" s="404">
        <v>0</v>
      </c>
      <c r="AB1291" s="404">
        <v>0</v>
      </c>
      <c r="AC1291" s="404">
        <v>0</v>
      </c>
      <c r="AD1291" s="404">
        <v>47629</v>
      </c>
    </row>
    <row r="1292" spans="1:30" x14ac:dyDescent="0.35">
      <c r="A1292" s="396">
        <v>55</v>
      </c>
      <c r="B1292" s="396" t="s">
        <v>74</v>
      </c>
      <c r="C1292" s="396">
        <v>31</v>
      </c>
      <c r="D1292" s="396" t="s">
        <v>600</v>
      </c>
      <c r="E1292" s="396" t="s">
        <v>2843</v>
      </c>
      <c r="F1292" s="396" t="s">
        <v>2844</v>
      </c>
      <c r="G1292" s="396" t="s">
        <v>74</v>
      </c>
      <c r="H1292" s="396" t="s">
        <v>600</v>
      </c>
      <c r="I1292" s="399">
        <v>0</v>
      </c>
      <c r="J1292" s="399">
        <v>0</v>
      </c>
      <c r="K1292" s="400">
        <v>0</v>
      </c>
      <c r="L1292" s="400">
        <v>0</v>
      </c>
      <c r="M1292" s="400">
        <v>24</v>
      </c>
      <c r="N1292" s="400">
        <v>24</v>
      </c>
      <c r="O1292" s="400">
        <v>1</v>
      </c>
      <c r="P1292" s="400">
        <v>0</v>
      </c>
      <c r="Q1292" s="400">
        <v>1</v>
      </c>
      <c r="R1292" s="401">
        <v>4.1666666666666699E-2</v>
      </c>
      <c r="S1292" s="402">
        <v>4</v>
      </c>
      <c r="T1292" s="401">
        <v>0.16666666666666699</v>
      </c>
      <c r="U1292" s="402">
        <v>4</v>
      </c>
      <c r="V1292" s="403">
        <v>0.16666666666666699</v>
      </c>
      <c r="W1292" s="402">
        <v>4</v>
      </c>
      <c r="X1292" s="404">
        <v>1080.77</v>
      </c>
      <c r="Y1292" s="404">
        <v>1497</v>
      </c>
      <c r="Z1292" s="404">
        <v>2577.77</v>
      </c>
      <c r="AA1292" s="404">
        <v>0</v>
      </c>
      <c r="AB1292" s="404">
        <v>0</v>
      </c>
      <c r="AC1292" s="404">
        <v>0</v>
      </c>
      <c r="AD1292" s="404">
        <v>2578</v>
      </c>
    </row>
    <row r="1293" spans="1:30" x14ac:dyDescent="0.35">
      <c r="A1293" s="396">
        <v>55</v>
      </c>
      <c r="B1293" s="396" t="s">
        <v>74</v>
      </c>
      <c r="C1293" s="396">
        <v>32</v>
      </c>
      <c r="D1293" s="396" t="s">
        <v>138</v>
      </c>
      <c r="E1293" s="396" t="s">
        <v>2845</v>
      </c>
      <c r="F1293" s="396" t="s">
        <v>2846</v>
      </c>
      <c r="G1293" s="396" t="s">
        <v>74</v>
      </c>
      <c r="H1293" s="396" t="s">
        <v>138</v>
      </c>
      <c r="I1293" s="399">
        <v>5</v>
      </c>
      <c r="J1293" s="399">
        <v>0</v>
      </c>
      <c r="K1293" s="400">
        <v>2</v>
      </c>
      <c r="L1293" s="400">
        <v>267</v>
      </c>
      <c r="M1293" s="400">
        <v>560</v>
      </c>
      <c r="N1293" s="400">
        <v>834</v>
      </c>
      <c r="O1293" s="400">
        <v>48</v>
      </c>
      <c r="P1293" s="400">
        <v>16</v>
      </c>
      <c r="Q1293" s="400">
        <v>64</v>
      </c>
      <c r="R1293" s="401">
        <v>7.6738609112709799E-2</v>
      </c>
      <c r="S1293" s="402">
        <v>63</v>
      </c>
      <c r="T1293" s="401">
        <v>7.5539568345323702E-2</v>
      </c>
      <c r="U1293" s="402">
        <v>62</v>
      </c>
      <c r="V1293" s="403">
        <v>7.4340527577937604E-2</v>
      </c>
      <c r="W1293" s="402">
        <v>45</v>
      </c>
      <c r="X1293" s="404">
        <v>-17220.07</v>
      </c>
      <c r="Y1293" s="404">
        <v>114613.53</v>
      </c>
      <c r="Z1293" s="404">
        <v>97393.46</v>
      </c>
      <c r="AA1293" s="404">
        <v>0</v>
      </c>
      <c r="AB1293" s="404">
        <v>0</v>
      </c>
      <c r="AC1293" s="404">
        <v>0</v>
      </c>
      <c r="AD1293" s="404">
        <v>97393</v>
      </c>
    </row>
    <row r="1294" spans="1:30" x14ac:dyDescent="0.35">
      <c r="A1294" s="396">
        <v>55</v>
      </c>
      <c r="B1294" s="396" t="s">
        <v>74</v>
      </c>
      <c r="C1294" s="396">
        <v>33</v>
      </c>
      <c r="D1294" s="396" t="s">
        <v>25</v>
      </c>
      <c r="E1294" s="396" t="s">
        <v>2847</v>
      </c>
      <c r="F1294" s="396" t="s">
        <v>2848</v>
      </c>
      <c r="G1294" s="396" t="s">
        <v>74</v>
      </c>
      <c r="H1294" s="396" t="s">
        <v>25</v>
      </c>
      <c r="I1294" s="399">
        <v>0</v>
      </c>
      <c r="J1294" s="399">
        <v>0</v>
      </c>
      <c r="K1294" s="400">
        <v>0</v>
      </c>
      <c r="L1294" s="400">
        <v>0</v>
      </c>
      <c r="M1294" s="400">
        <v>0</v>
      </c>
      <c r="N1294" s="400">
        <v>0</v>
      </c>
      <c r="O1294" s="400">
        <v>0</v>
      </c>
      <c r="P1294" s="400">
        <v>0</v>
      </c>
      <c r="Q1294" s="400">
        <v>0</v>
      </c>
      <c r="R1294" s="401">
        <v>0</v>
      </c>
      <c r="S1294" s="402">
        <v>1</v>
      </c>
      <c r="T1294" s="401">
        <v>0</v>
      </c>
      <c r="U1294" s="402">
        <v>1</v>
      </c>
      <c r="V1294" s="403">
        <v>0</v>
      </c>
      <c r="W1294" s="402">
        <v>1</v>
      </c>
      <c r="X1294" s="404">
        <v>0</v>
      </c>
      <c r="Y1294" s="404">
        <v>0</v>
      </c>
      <c r="Z1294" s="404">
        <v>0</v>
      </c>
      <c r="AA1294" s="404">
        <v>0</v>
      </c>
      <c r="AB1294" s="404">
        <v>0</v>
      </c>
      <c r="AC1294" s="404">
        <v>0</v>
      </c>
      <c r="AD1294" s="404">
        <v>0</v>
      </c>
    </row>
    <row r="1295" spans="1:30" x14ac:dyDescent="0.35">
      <c r="A1295" s="396">
        <v>55</v>
      </c>
      <c r="B1295" s="396" t="s">
        <v>74</v>
      </c>
      <c r="C1295" s="396">
        <v>34</v>
      </c>
      <c r="D1295" s="396" t="s">
        <v>532</v>
      </c>
      <c r="E1295" s="396" t="s">
        <v>2849</v>
      </c>
      <c r="F1295" s="396" t="s">
        <v>2850</v>
      </c>
      <c r="G1295" s="396" t="s">
        <v>74</v>
      </c>
      <c r="H1295" s="396" t="s">
        <v>532</v>
      </c>
      <c r="I1295" s="399">
        <v>470</v>
      </c>
      <c r="J1295" s="399">
        <v>85</v>
      </c>
      <c r="K1295" s="400">
        <v>8</v>
      </c>
      <c r="L1295" s="400">
        <v>108</v>
      </c>
      <c r="M1295" s="400">
        <v>25</v>
      </c>
      <c r="N1295" s="400">
        <v>696</v>
      </c>
      <c r="O1295" s="400">
        <v>20</v>
      </c>
      <c r="P1295" s="400">
        <v>19</v>
      </c>
      <c r="Q1295" s="400">
        <v>39</v>
      </c>
      <c r="R1295" s="401">
        <v>5.6034482758620698E-2</v>
      </c>
      <c r="S1295" s="402">
        <v>126</v>
      </c>
      <c r="T1295" s="401">
        <v>0.181034482758621</v>
      </c>
      <c r="U1295" s="402">
        <v>126</v>
      </c>
      <c r="V1295" s="403">
        <v>0.181034482758621</v>
      </c>
      <c r="W1295" s="402">
        <v>60</v>
      </c>
      <c r="X1295" s="404">
        <v>10062.040000000001</v>
      </c>
      <c r="Y1295" s="404">
        <v>72499.41</v>
      </c>
      <c r="Z1295" s="404">
        <v>82561.45</v>
      </c>
      <c r="AA1295" s="404">
        <v>0</v>
      </c>
      <c r="AB1295" s="404">
        <v>0</v>
      </c>
      <c r="AC1295" s="404">
        <v>0</v>
      </c>
      <c r="AD1295" s="404">
        <v>82561</v>
      </c>
    </row>
    <row r="1296" spans="1:30" x14ac:dyDescent="0.35">
      <c r="A1296" s="396">
        <v>55</v>
      </c>
      <c r="B1296" s="396" t="s">
        <v>74</v>
      </c>
      <c r="C1296" s="396">
        <v>35</v>
      </c>
      <c r="D1296" s="396" t="s">
        <v>607</v>
      </c>
      <c r="E1296" s="396" t="s">
        <v>2851</v>
      </c>
      <c r="F1296" s="396" t="s">
        <v>2852</v>
      </c>
      <c r="G1296" s="396" t="s">
        <v>74</v>
      </c>
      <c r="H1296" s="396" t="s">
        <v>607</v>
      </c>
      <c r="I1296" s="399">
        <v>0</v>
      </c>
      <c r="J1296" s="399">
        <v>0</v>
      </c>
      <c r="K1296" s="400">
        <v>0</v>
      </c>
      <c r="L1296" s="400">
        <v>62</v>
      </c>
      <c r="M1296" s="400">
        <v>0</v>
      </c>
      <c r="N1296" s="400">
        <v>62</v>
      </c>
      <c r="O1296" s="400">
        <v>0</v>
      </c>
      <c r="P1296" s="400">
        <v>0</v>
      </c>
      <c r="Q1296" s="400">
        <v>0</v>
      </c>
      <c r="R1296" s="401">
        <v>0</v>
      </c>
      <c r="S1296" s="402">
        <v>1</v>
      </c>
      <c r="T1296" s="401">
        <v>1.6129032258064498E-2</v>
      </c>
      <c r="U1296" s="402">
        <v>1</v>
      </c>
      <c r="V1296" s="403">
        <v>1.6129032258064498E-2</v>
      </c>
      <c r="W1296" s="402">
        <v>0</v>
      </c>
      <c r="X1296" s="404">
        <v>0</v>
      </c>
      <c r="Y1296" s="404">
        <v>0</v>
      </c>
      <c r="Z1296" s="404">
        <v>0</v>
      </c>
      <c r="AA1296" s="404">
        <v>0</v>
      </c>
      <c r="AB1296" s="404">
        <v>0</v>
      </c>
      <c r="AC1296" s="404">
        <v>0</v>
      </c>
      <c r="AD1296" s="404">
        <v>0</v>
      </c>
    </row>
    <row r="1297" spans="1:30" x14ac:dyDescent="0.35">
      <c r="A1297" s="396">
        <v>56</v>
      </c>
      <c r="B1297" s="396" t="s">
        <v>129</v>
      </c>
      <c r="C1297" s="396">
        <v>1</v>
      </c>
      <c r="D1297" s="396" t="s">
        <v>12</v>
      </c>
      <c r="E1297" s="396" t="s">
        <v>2853</v>
      </c>
      <c r="F1297" s="396" t="s">
        <v>2854</v>
      </c>
      <c r="G1297" s="396" t="s">
        <v>129</v>
      </c>
      <c r="H1297" s="396" t="s">
        <v>12</v>
      </c>
      <c r="I1297" s="399">
        <v>0</v>
      </c>
      <c r="J1297" s="399">
        <v>0</v>
      </c>
      <c r="K1297" s="400">
        <v>13</v>
      </c>
      <c r="L1297" s="400">
        <v>10</v>
      </c>
      <c r="M1297" s="400">
        <v>0</v>
      </c>
      <c r="N1297" s="400">
        <v>23</v>
      </c>
      <c r="O1297" s="400">
        <v>0</v>
      </c>
      <c r="P1297" s="400">
        <v>2</v>
      </c>
      <c r="Q1297" s="400">
        <v>2</v>
      </c>
      <c r="R1297" s="401">
        <v>8.6956521739130405E-2</v>
      </c>
      <c r="S1297" s="402">
        <v>4</v>
      </c>
      <c r="T1297" s="401">
        <v>0.173913043478261</v>
      </c>
      <c r="U1297" s="402">
        <v>4</v>
      </c>
      <c r="V1297" s="403">
        <v>0.173913043478261</v>
      </c>
      <c r="W1297" s="402">
        <v>4</v>
      </c>
      <c r="X1297" s="404">
        <v>6111.6</v>
      </c>
      <c r="Y1297" s="404">
        <v>6713.76</v>
      </c>
      <c r="Z1297" s="404">
        <v>12825.36</v>
      </c>
      <c r="AA1297" s="404">
        <v>1000</v>
      </c>
      <c r="AB1297" s="404">
        <v>43</v>
      </c>
      <c r="AC1297" s="404">
        <v>500</v>
      </c>
      <c r="AD1297" s="404">
        <v>11825</v>
      </c>
    </row>
    <row r="1298" spans="1:30" x14ac:dyDescent="0.35">
      <c r="A1298" s="396">
        <v>56</v>
      </c>
      <c r="B1298" s="396" t="s">
        <v>129</v>
      </c>
      <c r="C1298" s="396">
        <v>2</v>
      </c>
      <c r="D1298" s="396" t="s">
        <v>554</v>
      </c>
      <c r="E1298" s="396" t="s">
        <v>2855</v>
      </c>
      <c r="F1298" s="396" t="s">
        <v>2856</v>
      </c>
      <c r="G1298" s="396" t="s">
        <v>129</v>
      </c>
      <c r="H1298" s="396" t="s">
        <v>554</v>
      </c>
      <c r="I1298" s="399">
        <v>0</v>
      </c>
      <c r="J1298" s="399">
        <v>0</v>
      </c>
      <c r="K1298" s="400">
        <v>0</v>
      </c>
      <c r="L1298" s="400">
        <v>0</v>
      </c>
      <c r="M1298" s="400">
        <v>0</v>
      </c>
      <c r="N1298" s="400">
        <v>0</v>
      </c>
      <c r="O1298" s="400">
        <v>0</v>
      </c>
      <c r="P1298" s="400">
        <v>0</v>
      </c>
      <c r="Q1298" s="400">
        <v>0</v>
      </c>
      <c r="R1298" s="401">
        <v>0</v>
      </c>
      <c r="S1298" s="402">
        <v>0</v>
      </c>
      <c r="T1298" s="401">
        <v>0</v>
      </c>
      <c r="U1298" s="402">
        <v>0</v>
      </c>
      <c r="V1298" s="403">
        <v>0</v>
      </c>
      <c r="W1298" s="402">
        <v>0</v>
      </c>
      <c r="X1298" s="404">
        <v>0</v>
      </c>
      <c r="Y1298" s="404">
        <v>0</v>
      </c>
      <c r="Z1298" s="404">
        <v>0</v>
      </c>
      <c r="AA1298" s="404">
        <v>499</v>
      </c>
      <c r="AB1298" s="404">
        <v>0</v>
      </c>
      <c r="AC1298" s="404">
        <v>0</v>
      </c>
      <c r="AD1298" s="404">
        <v>-499</v>
      </c>
    </row>
    <row r="1299" spans="1:30" x14ac:dyDescent="0.35">
      <c r="A1299" s="396">
        <v>56</v>
      </c>
      <c r="B1299" s="396" t="s">
        <v>129</v>
      </c>
      <c r="C1299" s="396">
        <v>3</v>
      </c>
      <c r="D1299" s="396" t="s">
        <v>13</v>
      </c>
      <c r="E1299" s="396" t="s">
        <v>2857</v>
      </c>
      <c r="F1299" s="396" t="s">
        <v>2858</v>
      </c>
      <c r="G1299" s="396" t="s">
        <v>129</v>
      </c>
      <c r="H1299" s="396" t="s">
        <v>13</v>
      </c>
      <c r="I1299" s="399">
        <v>0</v>
      </c>
      <c r="J1299" s="399">
        <v>5</v>
      </c>
      <c r="K1299" s="400">
        <v>10</v>
      </c>
      <c r="L1299" s="400">
        <v>8</v>
      </c>
      <c r="M1299" s="400">
        <v>0</v>
      </c>
      <c r="N1299" s="400">
        <v>23</v>
      </c>
      <c r="O1299" s="400">
        <v>0</v>
      </c>
      <c r="P1299" s="400">
        <v>0</v>
      </c>
      <c r="Q1299" s="400">
        <v>0</v>
      </c>
      <c r="R1299" s="401">
        <v>0</v>
      </c>
      <c r="S1299" s="402">
        <v>4</v>
      </c>
      <c r="T1299" s="401">
        <v>0.173913043478261</v>
      </c>
      <c r="U1299" s="402">
        <v>4</v>
      </c>
      <c r="V1299" s="403">
        <v>0.173913043478261</v>
      </c>
      <c r="W1299" s="402">
        <v>3</v>
      </c>
      <c r="X1299" s="404">
        <v>0</v>
      </c>
      <c r="Y1299" s="404">
        <v>0</v>
      </c>
      <c r="Z1299" s="404">
        <v>0</v>
      </c>
      <c r="AA1299" s="404">
        <v>1250</v>
      </c>
      <c r="AB1299" s="404">
        <v>54</v>
      </c>
      <c r="AC1299" s="404">
        <v>0</v>
      </c>
      <c r="AD1299" s="404">
        <v>-1250</v>
      </c>
    </row>
    <row r="1300" spans="1:30" x14ac:dyDescent="0.35">
      <c r="A1300" s="396">
        <v>56</v>
      </c>
      <c r="B1300" s="396" t="s">
        <v>129</v>
      </c>
      <c r="C1300" s="396">
        <v>4</v>
      </c>
      <c r="D1300" s="396" t="s">
        <v>506</v>
      </c>
      <c r="E1300" s="396" t="s">
        <v>2859</v>
      </c>
      <c r="F1300" s="396" t="s">
        <v>2860</v>
      </c>
      <c r="G1300" s="396" t="s">
        <v>129</v>
      </c>
      <c r="H1300" s="396" t="s">
        <v>506</v>
      </c>
      <c r="I1300" s="399">
        <v>0</v>
      </c>
      <c r="J1300" s="399">
        <v>0</v>
      </c>
      <c r="K1300" s="400">
        <v>0</v>
      </c>
      <c r="L1300" s="400">
        <v>0</v>
      </c>
      <c r="M1300" s="400">
        <v>0</v>
      </c>
      <c r="N1300" s="400">
        <v>0</v>
      </c>
      <c r="O1300" s="400">
        <v>0</v>
      </c>
      <c r="P1300" s="400">
        <v>0</v>
      </c>
      <c r="Q1300" s="400">
        <v>0</v>
      </c>
      <c r="R1300" s="401">
        <v>0</v>
      </c>
      <c r="S1300" s="402">
        <v>0</v>
      </c>
      <c r="T1300" s="401">
        <v>0</v>
      </c>
      <c r="U1300" s="402">
        <v>0</v>
      </c>
      <c r="V1300" s="403">
        <v>0</v>
      </c>
      <c r="W1300" s="402">
        <v>0</v>
      </c>
      <c r="X1300" s="404">
        <v>0</v>
      </c>
      <c r="Y1300" s="404">
        <v>0</v>
      </c>
      <c r="Z1300" s="404">
        <v>0</v>
      </c>
      <c r="AA1300" s="404">
        <v>19</v>
      </c>
      <c r="AB1300" s="404">
        <v>0</v>
      </c>
      <c r="AC1300" s="404">
        <v>0</v>
      </c>
      <c r="AD1300" s="404">
        <v>-19</v>
      </c>
    </row>
    <row r="1301" spans="1:30" x14ac:dyDescent="0.35">
      <c r="A1301" s="396">
        <v>56</v>
      </c>
      <c r="B1301" s="396" t="s">
        <v>129</v>
      </c>
      <c r="C1301" s="396">
        <v>5</v>
      </c>
      <c r="D1301" s="396" t="s">
        <v>153</v>
      </c>
      <c r="E1301" s="396" t="s">
        <v>2861</v>
      </c>
      <c r="F1301" s="396" t="s">
        <v>2862</v>
      </c>
      <c r="G1301" s="396" t="s">
        <v>129</v>
      </c>
      <c r="H1301" s="396" t="s">
        <v>153</v>
      </c>
      <c r="I1301" s="399">
        <v>3</v>
      </c>
      <c r="J1301" s="399">
        <v>17</v>
      </c>
      <c r="K1301" s="400">
        <v>10</v>
      </c>
      <c r="L1301" s="400">
        <v>28</v>
      </c>
      <c r="M1301" s="400">
        <v>0</v>
      </c>
      <c r="N1301" s="400">
        <v>58</v>
      </c>
      <c r="O1301" s="400">
        <v>0</v>
      </c>
      <c r="P1301" s="400">
        <v>3</v>
      </c>
      <c r="Q1301" s="400">
        <v>3</v>
      </c>
      <c r="R1301" s="401">
        <v>5.1724137931034503E-2</v>
      </c>
      <c r="S1301" s="402">
        <v>5</v>
      </c>
      <c r="T1301" s="401">
        <v>8.6206896551724102E-2</v>
      </c>
      <c r="U1301" s="402">
        <v>5</v>
      </c>
      <c r="V1301" s="403">
        <v>8.6206896551724102E-2</v>
      </c>
      <c r="W1301" s="402">
        <v>3</v>
      </c>
      <c r="X1301" s="404">
        <v>107530.8</v>
      </c>
      <c r="Y1301" s="404">
        <v>9781.84</v>
      </c>
      <c r="Z1301" s="404">
        <v>117312.64</v>
      </c>
      <c r="AA1301" s="404">
        <v>1629</v>
      </c>
      <c r="AB1301" s="404">
        <v>28</v>
      </c>
      <c r="AC1301" s="404">
        <v>543</v>
      </c>
      <c r="AD1301" s="404">
        <v>115684</v>
      </c>
    </row>
    <row r="1302" spans="1:30" x14ac:dyDescent="0.35">
      <c r="A1302" s="396">
        <v>56</v>
      </c>
      <c r="B1302" s="396" t="s">
        <v>129</v>
      </c>
      <c r="C1302" s="396">
        <v>6</v>
      </c>
      <c r="D1302" s="396" t="s">
        <v>144</v>
      </c>
      <c r="E1302" s="396" t="s">
        <v>2863</v>
      </c>
      <c r="F1302" s="396" t="s">
        <v>2864</v>
      </c>
      <c r="G1302" s="396" t="s">
        <v>129</v>
      </c>
      <c r="H1302" s="396" t="s">
        <v>144</v>
      </c>
      <c r="I1302" s="399">
        <v>11</v>
      </c>
      <c r="J1302" s="399">
        <v>0</v>
      </c>
      <c r="K1302" s="400">
        <v>0</v>
      </c>
      <c r="L1302" s="400">
        <v>0</v>
      </c>
      <c r="M1302" s="400">
        <v>0</v>
      </c>
      <c r="N1302" s="400">
        <v>11</v>
      </c>
      <c r="O1302" s="400">
        <v>2</v>
      </c>
      <c r="P1302" s="400">
        <v>2</v>
      </c>
      <c r="Q1302" s="400">
        <v>4</v>
      </c>
      <c r="R1302" s="401">
        <v>0.36363636363636398</v>
      </c>
      <c r="S1302" s="402">
        <v>16</v>
      </c>
      <c r="T1302" s="401">
        <v>1.4545454545454499</v>
      </c>
      <c r="U1302" s="402">
        <v>15</v>
      </c>
      <c r="V1302" s="403">
        <v>1.36363636363636</v>
      </c>
      <c r="W1302" s="402">
        <v>15</v>
      </c>
      <c r="X1302" s="404">
        <v>130117.7</v>
      </c>
      <c r="Y1302" s="404">
        <v>13639</v>
      </c>
      <c r="Z1302" s="404">
        <v>143756.70000000001</v>
      </c>
      <c r="AA1302" s="404">
        <v>0</v>
      </c>
      <c r="AB1302" s="404">
        <v>0</v>
      </c>
      <c r="AC1302" s="404">
        <v>0</v>
      </c>
      <c r="AD1302" s="404">
        <v>143757</v>
      </c>
    </row>
    <row r="1303" spans="1:30" x14ac:dyDescent="0.35">
      <c r="A1303" s="396">
        <v>56</v>
      </c>
      <c r="B1303" s="396" t="s">
        <v>129</v>
      </c>
      <c r="C1303" s="396">
        <v>7</v>
      </c>
      <c r="D1303" s="396" t="s">
        <v>414</v>
      </c>
      <c r="E1303" s="396" t="s">
        <v>2865</v>
      </c>
      <c r="F1303" s="396" t="s">
        <v>2866</v>
      </c>
      <c r="G1303" s="396" t="s">
        <v>129</v>
      </c>
      <c r="H1303" s="396" t="s">
        <v>414</v>
      </c>
      <c r="I1303" s="399">
        <v>0</v>
      </c>
      <c r="J1303" s="399">
        <v>1</v>
      </c>
      <c r="K1303" s="400">
        <v>0</v>
      </c>
      <c r="L1303" s="400">
        <v>3</v>
      </c>
      <c r="M1303" s="400">
        <v>0</v>
      </c>
      <c r="N1303" s="400">
        <v>4</v>
      </c>
      <c r="O1303" s="400">
        <v>0</v>
      </c>
      <c r="P1303" s="400">
        <v>0</v>
      </c>
      <c r="Q1303" s="400">
        <v>0</v>
      </c>
      <c r="R1303" s="401">
        <v>0</v>
      </c>
      <c r="S1303" s="402">
        <v>2</v>
      </c>
      <c r="T1303" s="401">
        <v>0.5</v>
      </c>
      <c r="U1303" s="402">
        <v>2</v>
      </c>
      <c r="V1303" s="403">
        <v>0.5</v>
      </c>
      <c r="W1303" s="402">
        <v>2</v>
      </c>
      <c r="X1303" s="404">
        <v>0</v>
      </c>
      <c r="Y1303" s="404">
        <v>0</v>
      </c>
      <c r="Z1303" s="404">
        <v>0</v>
      </c>
      <c r="AA1303" s="404">
        <v>0</v>
      </c>
      <c r="AB1303" s="404">
        <v>0</v>
      </c>
      <c r="AC1303" s="404">
        <v>0</v>
      </c>
      <c r="AD1303" s="404">
        <v>0</v>
      </c>
    </row>
    <row r="1304" spans="1:30" x14ac:dyDescent="0.35">
      <c r="A1304" s="396">
        <v>56</v>
      </c>
      <c r="B1304" s="396" t="s">
        <v>129</v>
      </c>
      <c r="C1304" s="396">
        <v>8</v>
      </c>
      <c r="D1304" s="396" t="s">
        <v>427</v>
      </c>
      <c r="E1304" s="396" t="s">
        <v>2867</v>
      </c>
      <c r="F1304" s="396" t="s">
        <v>2868</v>
      </c>
      <c r="G1304" s="396" t="s">
        <v>129</v>
      </c>
      <c r="H1304" s="396" t="s">
        <v>427</v>
      </c>
      <c r="I1304" s="399">
        <v>0</v>
      </c>
      <c r="J1304" s="399">
        <v>0</v>
      </c>
      <c r="K1304" s="400">
        <v>3</v>
      </c>
      <c r="L1304" s="400">
        <v>6</v>
      </c>
      <c r="M1304" s="400">
        <v>0</v>
      </c>
      <c r="N1304" s="400">
        <v>9</v>
      </c>
      <c r="O1304" s="400">
        <v>0</v>
      </c>
      <c r="P1304" s="400">
        <v>2</v>
      </c>
      <c r="Q1304" s="400">
        <v>2</v>
      </c>
      <c r="R1304" s="401">
        <v>0.22222222222222199</v>
      </c>
      <c r="S1304" s="402">
        <v>0</v>
      </c>
      <c r="T1304" s="401">
        <v>0</v>
      </c>
      <c r="U1304" s="402">
        <v>0</v>
      </c>
      <c r="V1304" s="403">
        <v>0</v>
      </c>
      <c r="W1304" s="402">
        <v>0</v>
      </c>
      <c r="X1304" s="404">
        <v>2812.54</v>
      </c>
      <c r="Y1304" s="404">
        <v>6395</v>
      </c>
      <c r="Z1304" s="404">
        <v>9207.5400000000009</v>
      </c>
      <c r="AA1304" s="404">
        <v>0</v>
      </c>
      <c r="AB1304" s="404">
        <v>0</v>
      </c>
      <c r="AC1304" s="404">
        <v>0</v>
      </c>
      <c r="AD1304" s="404">
        <v>9208</v>
      </c>
    </row>
    <row r="1305" spans="1:30" x14ac:dyDescent="0.35">
      <c r="A1305" s="396">
        <v>56</v>
      </c>
      <c r="B1305" s="396" t="s">
        <v>129</v>
      </c>
      <c r="C1305" s="396">
        <v>9</v>
      </c>
      <c r="D1305" s="396" t="s">
        <v>2869</v>
      </c>
      <c r="E1305" s="396" t="s">
        <v>2870</v>
      </c>
      <c r="F1305" s="396" t="s">
        <v>2871</v>
      </c>
      <c r="G1305" s="396" t="s">
        <v>129</v>
      </c>
      <c r="H1305" s="396" t="s">
        <v>2869</v>
      </c>
      <c r="I1305" s="399">
        <v>0</v>
      </c>
      <c r="J1305" s="399">
        <v>0</v>
      </c>
      <c r="K1305" s="400">
        <v>2</v>
      </c>
      <c r="L1305" s="400">
        <v>1</v>
      </c>
      <c r="M1305" s="400">
        <v>0</v>
      </c>
      <c r="N1305" s="400">
        <v>3</v>
      </c>
      <c r="O1305" s="400">
        <v>0</v>
      </c>
      <c r="P1305" s="400">
        <v>0</v>
      </c>
      <c r="Q1305" s="400">
        <v>0</v>
      </c>
      <c r="R1305" s="401">
        <v>0</v>
      </c>
      <c r="S1305" s="402">
        <v>2</v>
      </c>
      <c r="T1305" s="401">
        <v>0.66666666666666696</v>
      </c>
      <c r="U1305" s="402">
        <v>2</v>
      </c>
      <c r="V1305" s="403">
        <v>0.66666666666666696</v>
      </c>
      <c r="W1305" s="402">
        <v>2</v>
      </c>
      <c r="X1305" s="404">
        <v>0</v>
      </c>
      <c r="Y1305" s="404">
        <v>0</v>
      </c>
      <c r="Z1305" s="404">
        <v>0</v>
      </c>
      <c r="AA1305" s="404">
        <v>1000</v>
      </c>
      <c r="AB1305" s="404">
        <v>333</v>
      </c>
      <c r="AC1305" s="404">
        <v>0</v>
      </c>
      <c r="AD1305" s="404">
        <v>-1000</v>
      </c>
    </row>
    <row r="1306" spans="1:30" x14ac:dyDescent="0.35">
      <c r="A1306" s="396">
        <v>56</v>
      </c>
      <c r="B1306" s="396" t="s">
        <v>129</v>
      </c>
      <c r="C1306" s="396">
        <v>10</v>
      </c>
      <c r="D1306" s="396" t="s">
        <v>518</v>
      </c>
      <c r="E1306" s="396" t="s">
        <v>2872</v>
      </c>
      <c r="F1306" s="396" t="s">
        <v>2873</v>
      </c>
      <c r="G1306" s="396" t="s">
        <v>129</v>
      </c>
      <c r="H1306" s="396" t="s">
        <v>518</v>
      </c>
      <c r="I1306" s="399">
        <v>0</v>
      </c>
      <c r="J1306" s="399">
        <v>0</v>
      </c>
      <c r="K1306" s="400">
        <v>2</v>
      </c>
      <c r="L1306" s="400">
        <v>2</v>
      </c>
      <c r="M1306" s="400">
        <v>0</v>
      </c>
      <c r="N1306" s="400">
        <v>4</v>
      </c>
      <c r="O1306" s="400">
        <v>0</v>
      </c>
      <c r="P1306" s="400">
        <v>0</v>
      </c>
      <c r="Q1306" s="400">
        <v>0</v>
      </c>
      <c r="R1306" s="401">
        <v>0</v>
      </c>
      <c r="S1306" s="402">
        <v>0</v>
      </c>
      <c r="T1306" s="401">
        <v>0</v>
      </c>
      <c r="U1306" s="402">
        <v>0</v>
      </c>
      <c r="V1306" s="403">
        <v>0</v>
      </c>
      <c r="W1306" s="402">
        <v>0</v>
      </c>
      <c r="X1306" s="404">
        <v>0</v>
      </c>
      <c r="Y1306" s="404">
        <v>0</v>
      </c>
      <c r="Z1306" s="404">
        <v>0</v>
      </c>
      <c r="AA1306" s="404">
        <v>0</v>
      </c>
      <c r="AB1306" s="404">
        <v>0</v>
      </c>
      <c r="AC1306" s="404">
        <v>0</v>
      </c>
      <c r="AD1306" s="404">
        <v>0</v>
      </c>
    </row>
    <row r="1307" spans="1:30" x14ac:dyDescent="0.35">
      <c r="A1307" s="396">
        <v>56</v>
      </c>
      <c r="B1307" s="396" t="s">
        <v>129</v>
      </c>
      <c r="C1307" s="396">
        <v>11</v>
      </c>
      <c r="D1307" s="396" t="s">
        <v>261</v>
      </c>
      <c r="E1307" s="396" t="s">
        <v>2874</v>
      </c>
      <c r="F1307" s="396" t="s">
        <v>2875</v>
      </c>
      <c r="G1307" s="396" t="s">
        <v>129</v>
      </c>
      <c r="H1307" s="396" t="s">
        <v>261</v>
      </c>
      <c r="I1307" s="399">
        <v>0</v>
      </c>
      <c r="J1307" s="399">
        <v>14</v>
      </c>
      <c r="K1307" s="400">
        <v>0</v>
      </c>
      <c r="L1307" s="400">
        <v>22</v>
      </c>
      <c r="M1307" s="400">
        <v>0</v>
      </c>
      <c r="N1307" s="400">
        <v>36</v>
      </c>
      <c r="O1307" s="400">
        <v>1</v>
      </c>
      <c r="P1307" s="400">
        <v>0</v>
      </c>
      <c r="Q1307" s="400">
        <v>1</v>
      </c>
      <c r="R1307" s="401">
        <v>2.7777777777777801E-2</v>
      </c>
      <c r="S1307" s="402">
        <v>2</v>
      </c>
      <c r="T1307" s="401">
        <v>5.5555555555555601E-2</v>
      </c>
      <c r="U1307" s="402">
        <v>2</v>
      </c>
      <c r="V1307" s="403">
        <v>5.5555555555555601E-2</v>
      </c>
      <c r="W1307" s="402">
        <v>2</v>
      </c>
      <c r="X1307" s="404">
        <v>9961.0499999999993</v>
      </c>
      <c r="Y1307" s="404">
        <v>3218</v>
      </c>
      <c r="Z1307" s="404">
        <v>13179.05</v>
      </c>
      <c r="AA1307" s="404">
        <v>3020</v>
      </c>
      <c r="AB1307" s="404">
        <v>84</v>
      </c>
      <c r="AC1307" s="404">
        <v>3020</v>
      </c>
      <c r="AD1307" s="404">
        <v>10159</v>
      </c>
    </row>
    <row r="1308" spans="1:30" x14ac:dyDescent="0.35">
      <c r="A1308" s="396">
        <v>56</v>
      </c>
      <c r="B1308" s="396" t="s">
        <v>129</v>
      </c>
      <c r="C1308" s="396">
        <v>12</v>
      </c>
      <c r="D1308" s="396" t="s">
        <v>244</v>
      </c>
      <c r="E1308" s="396" t="s">
        <v>2876</v>
      </c>
      <c r="F1308" s="396" t="s">
        <v>2877</v>
      </c>
      <c r="G1308" s="396" t="s">
        <v>129</v>
      </c>
      <c r="H1308" s="396" t="s">
        <v>244</v>
      </c>
      <c r="I1308" s="399">
        <v>0</v>
      </c>
      <c r="J1308" s="399">
        <v>0</v>
      </c>
      <c r="K1308" s="400">
        <v>0</v>
      </c>
      <c r="L1308" s="400">
        <v>3</v>
      </c>
      <c r="M1308" s="400">
        <v>0</v>
      </c>
      <c r="N1308" s="400">
        <v>3</v>
      </c>
      <c r="O1308" s="400">
        <v>0</v>
      </c>
      <c r="P1308" s="400">
        <v>0</v>
      </c>
      <c r="Q1308" s="400">
        <v>0</v>
      </c>
      <c r="R1308" s="401">
        <v>0</v>
      </c>
      <c r="S1308" s="402">
        <v>0</v>
      </c>
      <c r="T1308" s="401">
        <v>0</v>
      </c>
      <c r="U1308" s="402">
        <v>0</v>
      </c>
      <c r="V1308" s="403">
        <v>0</v>
      </c>
      <c r="W1308" s="402">
        <v>0</v>
      </c>
      <c r="X1308" s="404">
        <v>0</v>
      </c>
      <c r="Y1308" s="404">
        <v>0</v>
      </c>
      <c r="Z1308" s="404">
        <v>0</v>
      </c>
      <c r="AA1308" s="404">
        <v>0</v>
      </c>
      <c r="AB1308" s="404">
        <v>0</v>
      </c>
      <c r="AC1308" s="404">
        <v>0</v>
      </c>
      <c r="AD1308" s="404">
        <v>0</v>
      </c>
    </row>
    <row r="1309" spans="1:30" x14ac:dyDescent="0.35">
      <c r="A1309" s="396">
        <v>56</v>
      </c>
      <c r="B1309" s="396" t="s">
        <v>129</v>
      </c>
      <c r="C1309" s="396">
        <v>13</v>
      </c>
      <c r="D1309" s="396" t="s">
        <v>168</v>
      </c>
      <c r="E1309" s="396" t="s">
        <v>2878</v>
      </c>
      <c r="F1309" s="396" t="s">
        <v>2879</v>
      </c>
      <c r="G1309" s="396" t="s">
        <v>129</v>
      </c>
      <c r="H1309" s="396" t="s">
        <v>168</v>
      </c>
      <c r="I1309" s="399">
        <v>0</v>
      </c>
      <c r="J1309" s="399">
        <v>0</v>
      </c>
      <c r="K1309" s="400">
        <v>18</v>
      </c>
      <c r="L1309" s="400">
        <v>55</v>
      </c>
      <c r="M1309" s="400">
        <v>0</v>
      </c>
      <c r="N1309" s="400">
        <v>73</v>
      </c>
      <c r="O1309" s="400">
        <v>0</v>
      </c>
      <c r="P1309" s="400">
        <v>0</v>
      </c>
      <c r="Q1309" s="400">
        <v>0</v>
      </c>
      <c r="R1309" s="401">
        <v>0</v>
      </c>
      <c r="S1309" s="402">
        <v>3</v>
      </c>
      <c r="T1309" s="401">
        <v>4.1095890410958902E-2</v>
      </c>
      <c r="U1309" s="402">
        <v>3</v>
      </c>
      <c r="V1309" s="403">
        <v>4.1095890410958902E-2</v>
      </c>
      <c r="W1309" s="402">
        <v>3</v>
      </c>
      <c r="X1309" s="404">
        <v>0</v>
      </c>
      <c r="Y1309" s="404">
        <v>0</v>
      </c>
      <c r="Z1309" s="404">
        <v>0</v>
      </c>
      <c r="AA1309" s="404">
        <v>0</v>
      </c>
      <c r="AB1309" s="404">
        <v>0</v>
      </c>
      <c r="AC1309" s="404">
        <v>0</v>
      </c>
      <c r="AD1309" s="404">
        <v>0</v>
      </c>
    </row>
    <row r="1310" spans="1:30" x14ac:dyDescent="0.35">
      <c r="A1310" s="396">
        <v>56</v>
      </c>
      <c r="B1310" s="396" t="s">
        <v>129</v>
      </c>
      <c r="C1310" s="396">
        <v>14</v>
      </c>
      <c r="D1310" s="396" t="s">
        <v>527</v>
      </c>
      <c r="E1310" s="396" t="s">
        <v>2880</v>
      </c>
      <c r="F1310" s="396" t="s">
        <v>2881</v>
      </c>
      <c r="G1310" s="396" t="s">
        <v>129</v>
      </c>
      <c r="H1310" s="396" t="s">
        <v>527</v>
      </c>
      <c r="I1310" s="399">
        <v>0</v>
      </c>
      <c r="J1310" s="399">
        <v>0</v>
      </c>
      <c r="K1310" s="400">
        <v>0</v>
      </c>
      <c r="L1310" s="400">
        <v>0</v>
      </c>
      <c r="M1310" s="400">
        <v>0</v>
      </c>
      <c r="N1310" s="400">
        <v>0</v>
      </c>
      <c r="O1310" s="400">
        <v>4</v>
      </c>
      <c r="P1310" s="400">
        <v>8</v>
      </c>
      <c r="Q1310" s="400">
        <v>12</v>
      </c>
      <c r="R1310" s="401">
        <v>0</v>
      </c>
      <c r="S1310" s="402">
        <v>9</v>
      </c>
      <c r="T1310" s="401">
        <v>0</v>
      </c>
      <c r="U1310" s="402">
        <v>9</v>
      </c>
      <c r="V1310" s="403">
        <v>0</v>
      </c>
      <c r="W1310" s="402">
        <v>8</v>
      </c>
      <c r="X1310" s="404">
        <v>377581.26</v>
      </c>
      <c r="Y1310" s="404">
        <v>26943.96</v>
      </c>
      <c r="Z1310" s="404">
        <v>404525.22</v>
      </c>
      <c r="AA1310" s="404">
        <v>0</v>
      </c>
      <c r="AB1310" s="404">
        <v>0</v>
      </c>
      <c r="AC1310" s="404">
        <v>0</v>
      </c>
      <c r="AD1310" s="404">
        <v>404525</v>
      </c>
    </row>
    <row r="1311" spans="1:30" x14ac:dyDescent="0.35">
      <c r="A1311" s="396">
        <v>56</v>
      </c>
      <c r="B1311" s="396" t="s">
        <v>129</v>
      </c>
      <c r="C1311" s="396">
        <v>15</v>
      </c>
      <c r="D1311" s="396" t="s">
        <v>138</v>
      </c>
      <c r="E1311" s="396" t="s">
        <v>2882</v>
      </c>
      <c r="F1311" s="396" t="s">
        <v>2883</v>
      </c>
      <c r="G1311" s="396" t="s">
        <v>129</v>
      </c>
      <c r="H1311" s="396" t="s">
        <v>138</v>
      </c>
      <c r="I1311" s="399">
        <v>2</v>
      </c>
      <c r="J1311" s="399">
        <v>1</v>
      </c>
      <c r="K1311" s="400">
        <v>0</v>
      </c>
      <c r="L1311" s="400">
        <v>0</v>
      </c>
      <c r="M1311" s="400">
        <v>14</v>
      </c>
      <c r="N1311" s="400">
        <v>17</v>
      </c>
      <c r="O1311" s="400">
        <v>2</v>
      </c>
      <c r="P1311" s="400">
        <v>0</v>
      </c>
      <c r="Q1311" s="400">
        <v>2</v>
      </c>
      <c r="R1311" s="401">
        <v>0.11764705882352899</v>
      </c>
      <c r="S1311" s="402">
        <v>4</v>
      </c>
      <c r="T1311" s="401">
        <v>0.23529411764705899</v>
      </c>
      <c r="U1311" s="402">
        <v>6</v>
      </c>
      <c r="V1311" s="403">
        <v>0.35294117647058798</v>
      </c>
      <c r="W1311" s="402">
        <v>4</v>
      </c>
      <c r="X1311" s="404">
        <v>111522</v>
      </c>
      <c r="Y1311" s="404">
        <v>14108</v>
      </c>
      <c r="Z1311" s="404">
        <v>125630</v>
      </c>
      <c r="AA1311" s="404">
        <v>0</v>
      </c>
      <c r="AB1311" s="404">
        <v>0</v>
      </c>
      <c r="AC1311" s="404">
        <v>0</v>
      </c>
      <c r="AD1311" s="404">
        <v>125630</v>
      </c>
    </row>
    <row r="1312" spans="1:30" x14ac:dyDescent="0.35">
      <c r="A1312" s="396">
        <v>56</v>
      </c>
      <c r="B1312" s="396" t="s">
        <v>129</v>
      </c>
      <c r="C1312" s="396">
        <v>16</v>
      </c>
      <c r="D1312" s="396" t="s">
        <v>532</v>
      </c>
      <c r="E1312" s="396" t="s">
        <v>2884</v>
      </c>
      <c r="F1312" s="396" t="s">
        <v>2885</v>
      </c>
      <c r="G1312" s="396" t="s">
        <v>129</v>
      </c>
      <c r="H1312" s="396" t="s">
        <v>532</v>
      </c>
      <c r="I1312" s="399">
        <v>9</v>
      </c>
      <c r="J1312" s="399">
        <v>4</v>
      </c>
      <c r="K1312" s="400">
        <v>0</v>
      </c>
      <c r="L1312" s="400">
        <v>3</v>
      </c>
      <c r="M1312" s="400">
        <v>0</v>
      </c>
      <c r="N1312" s="400">
        <v>16</v>
      </c>
      <c r="O1312" s="400">
        <v>1</v>
      </c>
      <c r="P1312" s="400">
        <v>1</v>
      </c>
      <c r="Q1312" s="400">
        <v>2</v>
      </c>
      <c r="R1312" s="401">
        <v>0.125</v>
      </c>
      <c r="S1312" s="402">
        <v>0</v>
      </c>
      <c r="T1312" s="401">
        <v>0</v>
      </c>
      <c r="U1312" s="402">
        <v>0</v>
      </c>
      <c r="V1312" s="403">
        <v>0</v>
      </c>
      <c r="W1312" s="402">
        <v>0</v>
      </c>
      <c r="X1312" s="404">
        <v>115955.03</v>
      </c>
      <c r="Y1312" s="404">
        <v>0</v>
      </c>
      <c r="Z1312" s="404">
        <v>115955.03</v>
      </c>
      <c r="AA1312" s="404">
        <v>0</v>
      </c>
      <c r="AB1312" s="404">
        <v>0</v>
      </c>
      <c r="AC1312" s="404">
        <v>0</v>
      </c>
      <c r="AD1312" s="404">
        <v>115955</v>
      </c>
    </row>
    <row r="1313" spans="1:30" x14ac:dyDescent="0.35">
      <c r="A1313" s="396">
        <v>57</v>
      </c>
      <c r="B1313" s="396" t="s">
        <v>116</v>
      </c>
      <c r="C1313" s="396">
        <v>1</v>
      </c>
      <c r="D1313" s="396" t="s">
        <v>10</v>
      </c>
      <c r="E1313" s="396" t="s">
        <v>2886</v>
      </c>
      <c r="F1313" s="396" t="s">
        <v>2887</v>
      </c>
      <c r="G1313" s="396" t="s">
        <v>116</v>
      </c>
      <c r="H1313" s="396" t="s">
        <v>10</v>
      </c>
      <c r="I1313" s="399">
        <v>0</v>
      </c>
      <c r="J1313" s="399">
        <v>2</v>
      </c>
      <c r="K1313" s="400">
        <v>38</v>
      </c>
      <c r="L1313" s="400">
        <v>1</v>
      </c>
      <c r="M1313" s="400">
        <v>0</v>
      </c>
      <c r="N1313" s="400">
        <v>41</v>
      </c>
      <c r="O1313" s="400">
        <v>0</v>
      </c>
      <c r="P1313" s="400">
        <v>3</v>
      </c>
      <c r="Q1313" s="400">
        <v>3</v>
      </c>
      <c r="R1313" s="401">
        <v>7.3170731707317097E-2</v>
      </c>
      <c r="S1313" s="402">
        <v>7</v>
      </c>
      <c r="T1313" s="401">
        <v>0.17073170731707299</v>
      </c>
      <c r="U1313" s="402">
        <v>7</v>
      </c>
      <c r="V1313" s="403">
        <v>0.17073170731707299</v>
      </c>
      <c r="W1313" s="402">
        <v>6</v>
      </c>
      <c r="X1313" s="404">
        <v>7765.68</v>
      </c>
      <c r="Y1313" s="404">
        <v>949</v>
      </c>
      <c r="Z1313" s="404">
        <v>8714.68</v>
      </c>
      <c r="AA1313" s="404">
        <v>1500</v>
      </c>
      <c r="AB1313" s="404">
        <v>37</v>
      </c>
      <c r="AC1313" s="404">
        <v>500</v>
      </c>
      <c r="AD1313" s="404">
        <v>7215</v>
      </c>
    </row>
    <row r="1314" spans="1:30" x14ac:dyDescent="0.35">
      <c r="A1314" s="396">
        <v>57</v>
      </c>
      <c r="B1314" s="396" t="s">
        <v>116</v>
      </c>
      <c r="C1314" s="396">
        <v>2</v>
      </c>
      <c r="D1314" s="396" t="s">
        <v>2888</v>
      </c>
      <c r="E1314" s="396" t="s">
        <v>2889</v>
      </c>
      <c r="F1314" s="396" t="s">
        <v>2890</v>
      </c>
      <c r="G1314" s="396" t="s">
        <v>116</v>
      </c>
      <c r="H1314" s="396" t="s">
        <v>2888</v>
      </c>
      <c r="I1314" s="399">
        <v>0</v>
      </c>
      <c r="J1314" s="399">
        <v>0</v>
      </c>
      <c r="K1314" s="400">
        <v>0</v>
      </c>
      <c r="L1314" s="400">
        <v>0</v>
      </c>
      <c r="M1314" s="400">
        <v>0</v>
      </c>
      <c r="N1314" s="400">
        <v>0</v>
      </c>
      <c r="O1314" s="400">
        <v>0</v>
      </c>
      <c r="P1314" s="400">
        <v>0</v>
      </c>
      <c r="Q1314" s="400">
        <v>0</v>
      </c>
      <c r="R1314" s="401">
        <v>0</v>
      </c>
      <c r="S1314" s="402">
        <v>0</v>
      </c>
      <c r="T1314" s="401">
        <v>0</v>
      </c>
      <c r="U1314" s="402">
        <v>0</v>
      </c>
      <c r="V1314" s="403">
        <v>0</v>
      </c>
      <c r="W1314" s="402">
        <v>0</v>
      </c>
      <c r="X1314" s="404">
        <v>0</v>
      </c>
      <c r="Y1314" s="404">
        <v>0</v>
      </c>
      <c r="Z1314" s="404">
        <v>0</v>
      </c>
      <c r="AA1314" s="404">
        <v>6450</v>
      </c>
      <c r="AB1314" s="404">
        <v>0</v>
      </c>
      <c r="AC1314" s="404">
        <v>0</v>
      </c>
      <c r="AD1314" s="404">
        <v>-6450</v>
      </c>
    </row>
    <row r="1315" spans="1:30" x14ac:dyDescent="0.35">
      <c r="A1315" s="396">
        <v>57</v>
      </c>
      <c r="B1315" s="396" t="s">
        <v>116</v>
      </c>
      <c r="C1315" s="396">
        <v>3</v>
      </c>
      <c r="D1315" s="396" t="s">
        <v>11</v>
      </c>
      <c r="E1315" s="396" t="s">
        <v>2891</v>
      </c>
      <c r="F1315" s="396" t="s">
        <v>2892</v>
      </c>
      <c r="G1315" s="396" t="s">
        <v>116</v>
      </c>
      <c r="H1315" s="396" t="s">
        <v>11</v>
      </c>
      <c r="I1315" s="399">
        <v>0</v>
      </c>
      <c r="J1315" s="399">
        <v>3</v>
      </c>
      <c r="K1315" s="400">
        <v>40</v>
      </c>
      <c r="L1315" s="400">
        <v>40</v>
      </c>
      <c r="M1315" s="400">
        <v>0</v>
      </c>
      <c r="N1315" s="400">
        <v>83</v>
      </c>
      <c r="O1315" s="400">
        <v>0</v>
      </c>
      <c r="P1315" s="400">
        <v>2</v>
      </c>
      <c r="Q1315" s="400">
        <v>2</v>
      </c>
      <c r="R1315" s="401">
        <v>2.40963855421687E-2</v>
      </c>
      <c r="S1315" s="402">
        <v>7</v>
      </c>
      <c r="T1315" s="401">
        <v>8.4337349397590397E-2</v>
      </c>
      <c r="U1315" s="402">
        <v>7</v>
      </c>
      <c r="V1315" s="403">
        <v>8.4337349397590397E-2</v>
      </c>
      <c r="W1315" s="402">
        <v>4</v>
      </c>
      <c r="X1315" s="404">
        <v>2098.0500000000002</v>
      </c>
      <c r="Y1315" s="404">
        <v>4954.8100000000004</v>
      </c>
      <c r="Z1315" s="404">
        <v>7052.86</v>
      </c>
      <c r="AA1315" s="404">
        <v>729</v>
      </c>
      <c r="AB1315" s="404">
        <v>9</v>
      </c>
      <c r="AC1315" s="404">
        <v>365</v>
      </c>
      <c r="AD1315" s="404">
        <v>6324</v>
      </c>
    </row>
    <row r="1316" spans="1:30" x14ac:dyDescent="0.35">
      <c r="A1316" s="396">
        <v>57</v>
      </c>
      <c r="B1316" s="396" t="s">
        <v>116</v>
      </c>
      <c r="C1316" s="396">
        <v>4</v>
      </c>
      <c r="D1316" s="396" t="s">
        <v>12</v>
      </c>
      <c r="E1316" s="396" t="s">
        <v>2893</v>
      </c>
      <c r="F1316" s="396" t="s">
        <v>2894</v>
      </c>
      <c r="G1316" s="396" t="s">
        <v>116</v>
      </c>
      <c r="H1316" s="396" t="s">
        <v>12</v>
      </c>
      <c r="I1316" s="399">
        <v>0</v>
      </c>
      <c r="J1316" s="399">
        <v>0</v>
      </c>
      <c r="K1316" s="400">
        <v>7</v>
      </c>
      <c r="L1316" s="400">
        <v>1</v>
      </c>
      <c r="M1316" s="400">
        <v>0</v>
      </c>
      <c r="N1316" s="400">
        <v>8</v>
      </c>
      <c r="O1316" s="400">
        <v>0</v>
      </c>
      <c r="P1316" s="400">
        <v>2</v>
      </c>
      <c r="Q1316" s="400">
        <v>2</v>
      </c>
      <c r="R1316" s="401">
        <v>0.25</v>
      </c>
      <c r="S1316" s="402">
        <v>2</v>
      </c>
      <c r="T1316" s="401">
        <v>0.25</v>
      </c>
      <c r="U1316" s="402">
        <v>2</v>
      </c>
      <c r="V1316" s="403">
        <v>0.25</v>
      </c>
      <c r="W1316" s="402">
        <v>2</v>
      </c>
      <c r="X1316" s="404">
        <v>-3271.41</v>
      </c>
      <c r="Y1316" s="404">
        <v>2766</v>
      </c>
      <c r="Z1316" s="404">
        <v>-505.41</v>
      </c>
      <c r="AA1316" s="404">
        <v>6400</v>
      </c>
      <c r="AB1316" s="404">
        <v>800</v>
      </c>
      <c r="AC1316" s="404">
        <v>3200</v>
      </c>
      <c r="AD1316" s="404">
        <v>-6905</v>
      </c>
    </row>
    <row r="1317" spans="1:30" x14ac:dyDescent="0.35">
      <c r="A1317" s="396">
        <v>57</v>
      </c>
      <c r="B1317" s="396" t="s">
        <v>116</v>
      </c>
      <c r="C1317" s="396">
        <v>5</v>
      </c>
      <c r="D1317" s="396" t="s">
        <v>13</v>
      </c>
      <c r="E1317" s="396" t="s">
        <v>2895</v>
      </c>
      <c r="F1317" s="396" t="s">
        <v>2896</v>
      </c>
      <c r="G1317" s="396" t="s">
        <v>116</v>
      </c>
      <c r="H1317" s="396" t="s">
        <v>13</v>
      </c>
      <c r="I1317" s="399">
        <v>0</v>
      </c>
      <c r="J1317" s="399">
        <v>2</v>
      </c>
      <c r="K1317" s="400">
        <v>7</v>
      </c>
      <c r="L1317" s="400">
        <v>0</v>
      </c>
      <c r="M1317" s="400">
        <v>0</v>
      </c>
      <c r="N1317" s="400">
        <v>9</v>
      </c>
      <c r="O1317" s="400">
        <v>1</v>
      </c>
      <c r="P1317" s="400">
        <v>0</v>
      </c>
      <c r="Q1317" s="400">
        <v>1</v>
      </c>
      <c r="R1317" s="401">
        <v>0.11111111111111099</v>
      </c>
      <c r="S1317" s="402">
        <v>2</v>
      </c>
      <c r="T1317" s="401">
        <v>0.22222222222222199</v>
      </c>
      <c r="U1317" s="402">
        <v>2</v>
      </c>
      <c r="V1317" s="403">
        <v>0.22222222222222199</v>
      </c>
      <c r="W1317" s="402">
        <v>2</v>
      </c>
      <c r="X1317" s="404">
        <v>-3475.34</v>
      </c>
      <c r="Y1317" s="404">
        <v>916</v>
      </c>
      <c r="Z1317" s="404">
        <v>-2559.34</v>
      </c>
      <c r="AA1317" s="404">
        <v>0</v>
      </c>
      <c r="AB1317" s="404">
        <v>0</v>
      </c>
      <c r="AC1317" s="404">
        <v>0</v>
      </c>
      <c r="AD1317" s="404">
        <v>-2559</v>
      </c>
    </row>
    <row r="1318" spans="1:30" x14ac:dyDescent="0.35">
      <c r="A1318" s="396">
        <v>57</v>
      </c>
      <c r="B1318" s="396" t="s">
        <v>116</v>
      </c>
      <c r="C1318" s="396">
        <v>6</v>
      </c>
      <c r="D1318" s="396" t="s">
        <v>160</v>
      </c>
      <c r="E1318" s="396" t="s">
        <v>2897</v>
      </c>
      <c r="F1318" s="396" t="s">
        <v>2898</v>
      </c>
      <c r="G1318" s="396" t="s">
        <v>116</v>
      </c>
      <c r="H1318" s="396" t="s">
        <v>160</v>
      </c>
      <c r="I1318" s="399">
        <v>0</v>
      </c>
      <c r="J1318" s="399">
        <v>0</v>
      </c>
      <c r="K1318" s="400">
        <v>1</v>
      </c>
      <c r="L1318" s="400">
        <v>0</v>
      </c>
      <c r="M1318" s="400">
        <v>0</v>
      </c>
      <c r="N1318" s="400">
        <v>1</v>
      </c>
      <c r="O1318" s="400">
        <v>0</v>
      </c>
      <c r="P1318" s="400">
        <v>0</v>
      </c>
      <c r="Q1318" s="400">
        <v>0</v>
      </c>
      <c r="R1318" s="401">
        <v>0</v>
      </c>
      <c r="S1318" s="402">
        <v>0</v>
      </c>
      <c r="T1318" s="401">
        <v>0</v>
      </c>
      <c r="U1318" s="402">
        <v>0</v>
      </c>
      <c r="V1318" s="403">
        <v>0</v>
      </c>
      <c r="W1318" s="402">
        <v>0</v>
      </c>
      <c r="X1318" s="404">
        <v>0</v>
      </c>
      <c r="Y1318" s="404">
        <v>0</v>
      </c>
      <c r="Z1318" s="404">
        <v>0</v>
      </c>
      <c r="AA1318" s="404">
        <v>0</v>
      </c>
      <c r="AB1318" s="404">
        <v>0</v>
      </c>
      <c r="AC1318" s="404">
        <v>0</v>
      </c>
      <c r="AD1318" s="404">
        <v>0</v>
      </c>
    </row>
    <row r="1319" spans="1:30" x14ac:dyDescent="0.35">
      <c r="A1319" s="396">
        <v>57</v>
      </c>
      <c r="B1319" s="396" t="s">
        <v>116</v>
      </c>
      <c r="C1319" s="396">
        <v>7</v>
      </c>
      <c r="D1319" s="396" t="s">
        <v>506</v>
      </c>
      <c r="E1319" s="396" t="s">
        <v>2899</v>
      </c>
      <c r="F1319" s="396" t="s">
        <v>2900</v>
      </c>
      <c r="G1319" s="396" t="s">
        <v>116</v>
      </c>
      <c r="H1319" s="396" t="s">
        <v>506</v>
      </c>
      <c r="I1319" s="399">
        <v>0</v>
      </c>
      <c r="J1319" s="399">
        <v>0</v>
      </c>
      <c r="K1319" s="400">
        <v>0</v>
      </c>
      <c r="L1319" s="400">
        <v>0</v>
      </c>
      <c r="M1319" s="400">
        <v>0</v>
      </c>
      <c r="N1319" s="400">
        <v>0</v>
      </c>
      <c r="O1319" s="400">
        <v>0</v>
      </c>
      <c r="P1319" s="400">
        <v>0</v>
      </c>
      <c r="Q1319" s="400">
        <v>0</v>
      </c>
      <c r="R1319" s="401">
        <v>0</v>
      </c>
      <c r="S1319" s="402">
        <v>0</v>
      </c>
      <c r="T1319" s="401">
        <v>0</v>
      </c>
      <c r="U1319" s="402">
        <v>0</v>
      </c>
      <c r="V1319" s="403">
        <v>0</v>
      </c>
      <c r="W1319" s="402">
        <v>0</v>
      </c>
      <c r="X1319" s="404">
        <v>0</v>
      </c>
      <c r="Y1319" s="404">
        <v>0</v>
      </c>
      <c r="Z1319" s="404">
        <v>0</v>
      </c>
      <c r="AA1319" s="404">
        <v>10</v>
      </c>
      <c r="AB1319" s="404">
        <v>0</v>
      </c>
      <c r="AC1319" s="404">
        <v>0</v>
      </c>
      <c r="AD1319" s="404">
        <v>-10</v>
      </c>
    </row>
    <row r="1320" spans="1:30" x14ac:dyDescent="0.35">
      <c r="A1320" s="396">
        <v>57</v>
      </c>
      <c r="B1320" s="396" t="s">
        <v>116</v>
      </c>
      <c r="C1320" s="396">
        <v>8</v>
      </c>
      <c r="D1320" s="396" t="s">
        <v>153</v>
      </c>
      <c r="E1320" s="396" t="s">
        <v>2901</v>
      </c>
      <c r="F1320" s="396" t="s">
        <v>2902</v>
      </c>
      <c r="G1320" s="396" t="s">
        <v>116</v>
      </c>
      <c r="H1320" s="396" t="s">
        <v>153</v>
      </c>
      <c r="I1320" s="399">
        <v>54</v>
      </c>
      <c r="J1320" s="399">
        <v>49</v>
      </c>
      <c r="K1320" s="400">
        <v>54</v>
      </c>
      <c r="L1320" s="400">
        <v>14</v>
      </c>
      <c r="M1320" s="400">
        <v>0</v>
      </c>
      <c r="N1320" s="400">
        <v>171</v>
      </c>
      <c r="O1320" s="400">
        <v>13</v>
      </c>
      <c r="P1320" s="400">
        <v>11</v>
      </c>
      <c r="Q1320" s="400">
        <v>24</v>
      </c>
      <c r="R1320" s="401">
        <v>0.140350877192982</v>
      </c>
      <c r="S1320" s="402">
        <v>68</v>
      </c>
      <c r="T1320" s="401">
        <v>0.39766081871344999</v>
      </c>
      <c r="U1320" s="402">
        <v>68</v>
      </c>
      <c r="V1320" s="403">
        <v>0.39766081871344999</v>
      </c>
      <c r="W1320" s="402">
        <v>53</v>
      </c>
      <c r="X1320" s="404">
        <v>6488.75</v>
      </c>
      <c r="Y1320" s="404">
        <v>32008.03</v>
      </c>
      <c r="Z1320" s="404">
        <v>38496.78</v>
      </c>
      <c r="AA1320" s="404">
        <v>1600</v>
      </c>
      <c r="AB1320" s="404">
        <v>9</v>
      </c>
      <c r="AC1320" s="404">
        <v>67</v>
      </c>
      <c r="AD1320" s="404">
        <v>36897</v>
      </c>
    </row>
    <row r="1321" spans="1:30" x14ac:dyDescent="0.35">
      <c r="A1321" s="396">
        <v>57</v>
      </c>
      <c r="B1321" s="396" t="s">
        <v>116</v>
      </c>
      <c r="C1321" s="396">
        <v>9</v>
      </c>
      <c r="D1321" s="396" t="s">
        <v>144</v>
      </c>
      <c r="E1321" s="396" t="s">
        <v>2903</v>
      </c>
      <c r="F1321" s="396" t="s">
        <v>2904</v>
      </c>
      <c r="G1321" s="396" t="s">
        <v>116</v>
      </c>
      <c r="H1321" s="396" t="s">
        <v>144</v>
      </c>
      <c r="I1321" s="399">
        <v>14</v>
      </c>
      <c r="J1321" s="399">
        <v>8</v>
      </c>
      <c r="K1321" s="400">
        <v>1</v>
      </c>
      <c r="L1321" s="400">
        <v>6</v>
      </c>
      <c r="M1321" s="400">
        <v>1</v>
      </c>
      <c r="N1321" s="400">
        <v>30</v>
      </c>
      <c r="O1321" s="400">
        <v>1</v>
      </c>
      <c r="P1321" s="400">
        <v>2</v>
      </c>
      <c r="Q1321" s="400">
        <v>3</v>
      </c>
      <c r="R1321" s="401">
        <v>0.1</v>
      </c>
      <c r="S1321" s="402">
        <v>13</v>
      </c>
      <c r="T1321" s="401">
        <v>0.43333333333333302</v>
      </c>
      <c r="U1321" s="402">
        <v>14</v>
      </c>
      <c r="V1321" s="403">
        <v>0.46666666666666701</v>
      </c>
      <c r="W1321" s="402">
        <v>11</v>
      </c>
      <c r="X1321" s="404">
        <v>-1902.37</v>
      </c>
      <c r="Y1321" s="404">
        <v>3877.98</v>
      </c>
      <c r="Z1321" s="404">
        <v>1975.61</v>
      </c>
      <c r="AA1321" s="404">
        <v>0</v>
      </c>
      <c r="AB1321" s="404">
        <v>0</v>
      </c>
      <c r="AC1321" s="404">
        <v>0</v>
      </c>
      <c r="AD1321" s="404">
        <v>1976</v>
      </c>
    </row>
    <row r="1322" spans="1:30" x14ac:dyDescent="0.35">
      <c r="A1322" s="396">
        <v>57</v>
      </c>
      <c r="B1322" s="396" t="s">
        <v>116</v>
      </c>
      <c r="C1322" s="396">
        <v>10</v>
      </c>
      <c r="D1322" s="396" t="s">
        <v>414</v>
      </c>
      <c r="E1322" s="396" t="s">
        <v>2905</v>
      </c>
      <c r="F1322" s="396" t="s">
        <v>2906</v>
      </c>
      <c r="G1322" s="396" t="s">
        <v>116</v>
      </c>
      <c r="H1322" s="396" t="s">
        <v>414</v>
      </c>
      <c r="I1322" s="399">
        <v>0</v>
      </c>
      <c r="J1322" s="399">
        <v>0</v>
      </c>
      <c r="K1322" s="400">
        <v>0</v>
      </c>
      <c r="L1322" s="400">
        <v>4</v>
      </c>
      <c r="M1322" s="400">
        <v>0</v>
      </c>
      <c r="N1322" s="400">
        <v>4</v>
      </c>
      <c r="O1322" s="400">
        <v>0</v>
      </c>
      <c r="P1322" s="400">
        <v>0</v>
      </c>
      <c r="Q1322" s="400">
        <v>0</v>
      </c>
      <c r="R1322" s="401">
        <v>0</v>
      </c>
      <c r="S1322" s="402">
        <v>0</v>
      </c>
      <c r="T1322" s="401">
        <v>0</v>
      </c>
      <c r="U1322" s="402">
        <v>0</v>
      </c>
      <c r="V1322" s="403">
        <v>0</v>
      </c>
      <c r="W1322" s="402">
        <v>0</v>
      </c>
      <c r="X1322" s="404">
        <v>0</v>
      </c>
      <c r="Y1322" s="404">
        <v>0</v>
      </c>
      <c r="Z1322" s="404">
        <v>0</v>
      </c>
      <c r="AA1322" s="404">
        <v>0</v>
      </c>
      <c r="AB1322" s="404">
        <v>0</v>
      </c>
      <c r="AC1322" s="404">
        <v>0</v>
      </c>
      <c r="AD1322" s="404">
        <v>0</v>
      </c>
    </row>
    <row r="1323" spans="1:30" x14ac:dyDescent="0.35">
      <c r="A1323" s="396">
        <v>57</v>
      </c>
      <c r="B1323" s="396" t="s">
        <v>116</v>
      </c>
      <c r="C1323" s="396">
        <v>11</v>
      </c>
      <c r="D1323" s="396" t="s">
        <v>427</v>
      </c>
      <c r="E1323" s="396" t="s">
        <v>2907</v>
      </c>
      <c r="F1323" s="396" t="s">
        <v>2908</v>
      </c>
      <c r="G1323" s="396" t="s">
        <v>116</v>
      </c>
      <c r="H1323" s="396" t="s">
        <v>427</v>
      </c>
      <c r="I1323" s="399">
        <v>0</v>
      </c>
      <c r="J1323" s="399">
        <v>0</v>
      </c>
      <c r="K1323" s="400">
        <v>17</v>
      </c>
      <c r="L1323" s="400">
        <v>0</v>
      </c>
      <c r="M1323" s="400">
        <v>0</v>
      </c>
      <c r="N1323" s="400">
        <v>17</v>
      </c>
      <c r="O1323" s="400">
        <v>0</v>
      </c>
      <c r="P1323" s="400">
        <v>1</v>
      </c>
      <c r="Q1323" s="400">
        <v>1</v>
      </c>
      <c r="R1323" s="401">
        <v>5.8823529411764698E-2</v>
      </c>
      <c r="S1323" s="402">
        <v>2</v>
      </c>
      <c r="T1323" s="401">
        <v>0.11764705882352899</v>
      </c>
      <c r="U1323" s="402">
        <v>2</v>
      </c>
      <c r="V1323" s="403">
        <v>0.11764705882352899</v>
      </c>
      <c r="W1323" s="402">
        <v>1</v>
      </c>
      <c r="X1323" s="404">
        <v>510.62</v>
      </c>
      <c r="Y1323" s="404">
        <v>2625.44</v>
      </c>
      <c r="Z1323" s="404">
        <v>3136.06</v>
      </c>
      <c r="AA1323" s="404">
        <v>0</v>
      </c>
      <c r="AB1323" s="404">
        <v>0</v>
      </c>
      <c r="AC1323" s="404">
        <v>0</v>
      </c>
      <c r="AD1323" s="404">
        <v>3136</v>
      </c>
    </row>
    <row r="1324" spans="1:30" x14ac:dyDescent="0.35">
      <c r="A1324" s="396">
        <v>57</v>
      </c>
      <c r="B1324" s="396" t="s">
        <v>116</v>
      </c>
      <c r="C1324" s="396">
        <v>12</v>
      </c>
      <c r="D1324" s="396" t="s">
        <v>580</v>
      </c>
      <c r="E1324" s="396" t="s">
        <v>2909</v>
      </c>
      <c r="F1324" s="396" t="s">
        <v>2910</v>
      </c>
      <c r="G1324" s="396" t="s">
        <v>116</v>
      </c>
      <c r="H1324" s="396" t="s">
        <v>580</v>
      </c>
      <c r="I1324" s="399">
        <v>1</v>
      </c>
      <c r="J1324" s="399">
        <v>0</v>
      </c>
      <c r="K1324" s="400">
        <v>0</v>
      </c>
      <c r="L1324" s="400">
        <v>0</v>
      </c>
      <c r="M1324" s="400">
        <v>0</v>
      </c>
      <c r="N1324" s="400">
        <v>1</v>
      </c>
      <c r="O1324" s="400">
        <v>0</v>
      </c>
      <c r="P1324" s="400">
        <v>0</v>
      </c>
      <c r="Q1324" s="400">
        <v>0</v>
      </c>
      <c r="R1324" s="401">
        <v>0</v>
      </c>
      <c r="S1324" s="402">
        <v>1</v>
      </c>
      <c r="T1324" s="401">
        <v>1</v>
      </c>
      <c r="U1324" s="402">
        <v>1</v>
      </c>
      <c r="V1324" s="403">
        <v>1</v>
      </c>
      <c r="W1324" s="402">
        <v>1</v>
      </c>
      <c r="X1324" s="404">
        <v>0</v>
      </c>
      <c r="Y1324" s="404">
        <v>0</v>
      </c>
      <c r="Z1324" s="404">
        <v>0</v>
      </c>
      <c r="AA1324" s="404">
        <v>0</v>
      </c>
      <c r="AB1324" s="404">
        <v>0</v>
      </c>
      <c r="AC1324" s="404">
        <v>0</v>
      </c>
      <c r="AD1324" s="404">
        <v>0</v>
      </c>
    </row>
    <row r="1325" spans="1:30" x14ac:dyDescent="0.35">
      <c r="A1325" s="396">
        <v>57</v>
      </c>
      <c r="B1325" s="396" t="s">
        <v>116</v>
      </c>
      <c r="C1325" s="396">
        <v>13</v>
      </c>
      <c r="D1325" s="396" t="s">
        <v>518</v>
      </c>
      <c r="E1325" s="396" t="s">
        <v>2911</v>
      </c>
      <c r="F1325" s="396" t="s">
        <v>2912</v>
      </c>
      <c r="G1325" s="396" t="s">
        <v>116</v>
      </c>
      <c r="H1325" s="396" t="s">
        <v>518</v>
      </c>
      <c r="I1325" s="399">
        <v>0</v>
      </c>
      <c r="J1325" s="399">
        <v>0</v>
      </c>
      <c r="K1325" s="400">
        <v>7</v>
      </c>
      <c r="L1325" s="400">
        <v>0</v>
      </c>
      <c r="M1325" s="400">
        <v>0</v>
      </c>
      <c r="N1325" s="400">
        <v>7</v>
      </c>
      <c r="O1325" s="400">
        <v>0</v>
      </c>
      <c r="P1325" s="400">
        <v>1</v>
      </c>
      <c r="Q1325" s="400">
        <v>1</v>
      </c>
      <c r="R1325" s="401">
        <v>0.14285714285714299</v>
      </c>
      <c r="S1325" s="402">
        <v>1</v>
      </c>
      <c r="T1325" s="401">
        <v>0.14285714285714299</v>
      </c>
      <c r="U1325" s="402">
        <v>1</v>
      </c>
      <c r="V1325" s="403">
        <v>0.14285714285714299</v>
      </c>
      <c r="W1325" s="402">
        <v>1</v>
      </c>
      <c r="X1325" s="404">
        <v>-2949.62</v>
      </c>
      <c r="Y1325" s="404">
        <v>0</v>
      </c>
      <c r="Z1325" s="404">
        <v>-2949.62</v>
      </c>
      <c r="AA1325" s="404">
        <v>0</v>
      </c>
      <c r="AB1325" s="404">
        <v>0</v>
      </c>
      <c r="AC1325" s="404">
        <v>0</v>
      </c>
      <c r="AD1325" s="404">
        <v>-2950</v>
      </c>
    </row>
    <row r="1326" spans="1:30" x14ac:dyDescent="0.35">
      <c r="A1326" s="396">
        <v>57</v>
      </c>
      <c r="B1326" s="396" t="s">
        <v>116</v>
      </c>
      <c r="C1326" s="396">
        <v>14</v>
      </c>
      <c r="D1326" s="396" t="s">
        <v>261</v>
      </c>
      <c r="E1326" s="396" t="s">
        <v>2913</v>
      </c>
      <c r="F1326" s="396" t="s">
        <v>2914</v>
      </c>
      <c r="G1326" s="396" t="s">
        <v>116</v>
      </c>
      <c r="H1326" s="396" t="s">
        <v>261</v>
      </c>
      <c r="I1326" s="399">
        <v>3</v>
      </c>
      <c r="J1326" s="399">
        <v>22</v>
      </c>
      <c r="K1326" s="400">
        <v>0</v>
      </c>
      <c r="L1326" s="400">
        <v>15</v>
      </c>
      <c r="M1326" s="400">
        <v>0</v>
      </c>
      <c r="N1326" s="400">
        <v>40</v>
      </c>
      <c r="O1326" s="400">
        <v>4</v>
      </c>
      <c r="P1326" s="400">
        <v>1</v>
      </c>
      <c r="Q1326" s="400">
        <v>5</v>
      </c>
      <c r="R1326" s="401">
        <v>0.125</v>
      </c>
      <c r="S1326" s="402">
        <v>10</v>
      </c>
      <c r="T1326" s="401">
        <v>0.25</v>
      </c>
      <c r="U1326" s="402">
        <v>10</v>
      </c>
      <c r="V1326" s="403">
        <v>0.25</v>
      </c>
      <c r="W1326" s="402">
        <v>6</v>
      </c>
      <c r="X1326" s="404">
        <v>-3191.62</v>
      </c>
      <c r="Y1326" s="404">
        <v>7584.91</v>
      </c>
      <c r="Z1326" s="404">
        <v>4393.29</v>
      </c>
      <c r="AA1326" s="404">
        <v>22797</v>
      </c>
      <c r="AB1326" s="404">
        <v>570</v>
      </c>
      <c r="AC1326" s="404">
        <v>4559</v>
      </c>
      <c r="AD1326" s="404">
        <v>-18404</v>
      </c>
    </row>
    <row r="1327" spans="1:30" x14ac:dyDescent="0.35">
      <c r="A1327" s="396">
        <v>57</v>
      </c>
      <c r="B1327" s="396" t="s">
        <v>116</v>
      </c>
      <c r="C1327" s="396">
        <v>15</v>
      </c>
      <c r="D1327" s="396" t="s">
        <v>147</v>
      </c>
      <c r="E1327" s="396" t="s">
        <v>2915</v>
      </c>
      <c r="F1327" s="396" t="s">
        <v>2916</v>
      </c>
      <c r="G1327" s="396" t="s">
        <v>116</v>
      </c>
      <c r="H1327" s="396" t="s">
        <v>147</v>
      </c>
      <c r="I1327" s="399">
        <v>0</v>
      </c>
      <c r="J1327" s="399">
        <v>0</v>
      </c>
      <c r="K1327" s="400">
        <v>0</v>
      </c>
      <c r="L1327" s="400">
        <v>0</v>
      </c>
      <c r="M1327" s="400">
        <v>0</v>
      </c>
      <c r="N1327" s="400">
        <v>0</v>
      </c>
      <c r="O1327" s="400">
        <v>0</v>
      </c>
      <c r="P1327" s="400">
        <v>0</v>
      </c>
      <c r="Q1327" s="400">
        <v>0</v>
      </c>
      <c r="R1327" s="401">
        <v>0</v>
      </c>
      <c r="S1327" s="402">
        <v>2</v>
      </c>
      <c r="T1327" s="401">
        <v>0</v>
      </c>
      <c r="U1327" s="402">
        <v>2</v>
      </c>
      <c r="V1327" s="403">
        <v>0</v>
      </c>
      <c r="W1327" s="402">
        <v>0</v>
      </c>
      <c r="X1327" s="404">
        <v>0</v>
      </c>
      <c r="Y1327" s="404">
        <v>0</v>
      </c>
      <c r="Z1327" s="404">
        <v>0</v>
      </c>
      <c r="AA1327" s="404">
        <v>200</v>
      </c>
      <c r="AB1327" s="404">
        <v>0</v>
      </c>
      <c r="AC1327" s="404">
        <v>0</v>
      </c>
      <c r="AD1327" s="404">
        <v>-200</v>
      </c>
    </row>
    <row r="1328" spans="1:30" x14ac:dyDescent="0.35">
      <c r="A1328" s="396">
        <v>57</v>
      </c>
      <c r="B1328" s="396" t="s">
        <v>116</v>
      </c>
      <c r="C1328" s="396">
        <v>16</v>
      </c>
      <c r="D1328" s="396" t="s">
        <v>244</v>
      </c>
      <c r="E1328" s="396" t="s">
        <v>2917</v>
      </c>
      <c r="F1328" s="396" t="s">
        <v>2918</v>
      </c>
      <c r="G1328" s="396" t="s">
        <v>116</v>
      </c>
      <c r="H1328" s="396" t="s">
        <v>244</v>
      </c>
      <c r="I1328" s="399">
        <v>0</v>
      </c>
      <c r="J1328" s="399">
        <v>0</v>
      </c>
      <c r="K1328" s="400">
        <v>1</v>
      </c>
      <c r="L1328" s="400">
        <v>124</v>
      </c>
      <c r="M1328" s="400">
        <v>0</v>
      </c>
      <c r="N1328" s="400">
        <v>125</v>
      </c>
      <c r="O1328" s="400">
        <v>0</v>
      </c>
      <c r="P1328" s="400">
        <v>0</v>
      </c>
      <c r="Q1328" s="400">
        <v>0</v>
      </c>
      <c r="R1328" s="401">
        <v>0</v>
      </c>
      <c r="S1328" s="402">
        <v>6</v>
      </c>
      <c r="T1328" s="401">
        <v>4.8000000000000001E-2</v>
      </c>
      <c r="U1328" s="402">
        <v>6</v>
      </c>
      <c r="V1328" s="403">
        <v>4.8000000000000001E-2</v>
      </c>
      <c r="W1328" s="402">
        <v>3</v>
      </c>
      <c r="X1328" s="404">
        <v>0</v>
      </c>
      <c r="Y1328" s="404">
        <v>0</v>
      </c>
      <c r="Z1328" s="404">
        <v>0</v>
      </c>
      <c r="AA1328" s="404">
        <v>0</v>
      </c>
      <c r="AB1328" s="404">
        <v>0</v>
      </c>
      <c r="AC1328" s="404">
        <v>0</v>
      </c>
      <c r="AD1328" s="404">
        <v>0</v>
      </c>
    </row>
    <row r="1329" spans="1:30" x14ac:dyDescent="0.35">
      <c r="A1329" s="396">
        <v>57</v>
      </c>
      <c r="B1329" s="396" t="s">
        <v>116</v>
      </c>
      <c r="C1329" s="396">
        <v>17</v>
      </c>
      <c r="D1329" s="396" t="s">
        <v>328</v>
      </c>
      <c r="E1329" s="396" t="s">
        <v>2919</v>
      </c>
      <c r="F1329" s="396" t="s">
        <v>2920</v>
      </c>
      <c r="G1329" s="396" t="s">
        <v>116</v>
      </c>
      <c r="H1329" s="396" t="s">
        <v>328</v>
      </c>
      <c r="I1329" s="399">
        <v>0</v>
      </c>
      <c r="J1329" s="399">
        <v>0</v>
      </c>
      <c r="K1329" s="400">
        <v>0</v>
      </c>
      <c r="L1329" s="400">
        <v>2</v>
      </c>
      <c r="M1329" s="400">
        <v>0</v>
      </c>
      <c r="N1329" s="400">
        <v>2</v>
      </c>
      <c r="O1329" s="400">
        <v>0</v>
      </c>
      <c r="P1329" s="400">
        <v>0</v>
      </c>
      <c r="Q1329" s="400">
        <v>0</v>
      </c>
      <c r="R1329" s="401">
        <v>0</v>
      </c>
      <c r="S1329" s="402">
        <v>0</v>
      </c>
      <c r="T1329" s="401">
        <v>0</v>
      </c>
      <c r="U1329" s="402">
        <v>0</v>
      </c>
      <c r="V1329" s="403">
        <v>0</v>
      </c>
      <c r="W1329" s="402">
        <v>0</v>
      </c>
      <c r="X1329" s="404">
        <v>0</v>
      </c>
      <c r="Y1329" s="404">
        <v>0</v>
      </c>
      <c r="Z1329" s="404">
        <v>0</v>
      </c>
      <c r="AA1329" s="404">
        <v>0</v>
      </c>
      <c r="AB1329" s="404">
        <v>0</v>
      </c>
      <c r="AC1329" s="404">
        <v>0</v>
      </c>
      <c r="AD1329" s="404">
        <v>0</v>
      </c>
    </row>
    <row r="1330" spans="1:30" x14ac:dyDescent="0.35">
      <c r="A1330" s="396">
        <v>57</v>
      </c>
      <c r="B1330" s="396" t="s">
        <v>116</v>
      </c>
      <c r="C1330" s="396">
        <v>18</v>
      </c>
      <c r="D1330" s="396" t="s">
        <v>168</v>
      </c>
      <c r="E1330" s="396" t="s">
        <v>2921</v>
      </c>
      <c r="F1330" s="396" t="s">
        <v>2922</v>
      </c>
      <c r="G1330" s="396" t="s">
        <v>116</v>
      </c>
      <c r="H1330" s="396" t="s">
        <v>168</v>
      </c>
      <c r="I1330" s="399">
        <v>2</v>
      </c>
      <c r="J1330" s="399">
        <v>2</v>
      </c>
      <c r="K1330" s="400">
        <v>112</v>
      </c>
      <c r="L1330" s="400">
        <v>2</v>
      </c>
      <c r="M1330" s="400">
        <v>3</v>
      </c>
      <c r="N1330" s="400">
        <v>121</v>
      </c>
      <c r="O1330" s="400">
        <v>8</v>
      </c>
      <c r="P1330" s="400">
        <v>1</v>
      </c>
      <c r="Q1330" s="400">
        <v>9</v>
      </c>
      <c r="R1330" s="401">
        <v>7.43801652892562E-2</v>
      </c>
      <c r="S1330" s="402">
        <v>22</v>
      </c>
      <c r="T1330" s="401">
        <v>0.18181818181818199</v>
      </c>
      <c r="U1330" s="402">
        <v>22</v>
      </c>
      <c r="V1330" s="403">
        <v>0.18181818181818199</v>
      </c>
      <c r="W1330" s="402">
        <v>19</v>
      </c>
      <c r="X1330" s="404">
        <v>-435.23</v>
      </c>
      <c r="Y1330" s="404">
        <v>11000</v>
      </c>
      <c r="Z1330" s="404">
        <v>10564.77</v>
      </c>
      <c r="AA1330" s="404">
        <v>0</v>
      </c>
      <c r="AB1330" s="404">
        <v>0</v>
      </c>
      <c r="AC1330" s="404">
        <v>0</v>
      </c>
      <c r="AD1330" s="404">
        <v>10565</v>
      </c>
    </row>
    <row r="1331" spans="1:30" x14ac:dyDescent="0.35">
      <c r="A1331" s="396">
        <v>57</v>
      </c>
      <c r="B1331" s="396" t="s">
        <v>116</v>
      </c>
      <c r="C1331" s="396">
        <v>19</v>
      </c>
      <c r="D1331" s="396" t="s">
        <v>527</v>
      </c>
      <c r="E1331" s="396" t="s">
        <v>2923</v>
      </c>
      <c r="F1331" s="396" t="s">
        <v>2924</v>
      </c>
      <c r="G1331" s="396" t="s">
        <v>116</v>
      </c>
      <c r="H1331" s="396" t="s">
        <v>527</v>
      </c>
      <c r="I1331" s="399">
        <v>1</v>
      </c>
      <c r="J1331" s="399">
        <v>1</v>
      </c>
      <c r="K1331" s="400">
        <v>11</v>
      </c>
      <c r="L1331" s="400">
        <v>0</v>
      </c>
      <c r="M1331" s="400">
        <v>0</v>
      </c>
      <c r="N1331" s="400">
        <v>13</v>
      </c>
      <c r="O1331" s="400">
        <v>1</v>
      </c>
      <c r="P1331" s="400">
        <v>3</v>
      </c>
      <c r="Q1331" s="400">
        <v>4</v>
      </c>
      <c r="R1331" s="401">
        <v>0.30769230769230799</v>
      </c>
      <c r="S1331" s="402">
        <v>6</v>
      </c>
      <c r="T1331" s="401">
        <v>0.46153846153846201</v>
      </c>
      <c r="U1331" s="402">
        <v>6</v>
      </c>
      <c r="V1331" s="403">
        <v>0.46153846153846201</v>
      </c>
      <c r="W1331" s="402">
        <v>6</v>
      </c>
      <c r="X1331" s="404">
        <v>-2278.9</v>
      </c>
      <c r="Y1331" s="404">
        <v>16867.650000000001</v>
      </c>
      <c r="Z1331" s="404">
        <v>14588.75</v>
      </c>
      <c r="AA1331" s="404">
        <v>0</v>
      </c>
      <c r="AB1331" s="404">
        <v>0</v>
      </c>
      <c r="AC1331" s="404">
        <v>0</v>
      </c>
      <c r="AD1331" s="404">
        <v>14589</v>
      </c>
    </row>
    <row r="1332" spans="1:30" x14ac:dyDescent="0.35">
      <c r="A1332" s="396">
        <v>57</v>
      </c>
      <c r="B1332" s="396" t="s">
        <v>116</v>
      </c>
      <c r="C1332" s="396">
        <v>20</v>
      </c>
      <c r="D1332" s="396" t="s">
        <v>53</v>
      </c>
      <c r="E1332" s="396" t="s">
        <v>2925</v>
      </c>
      <c r="F1332" s="396" t="s">
        <v>2926</v>
      </c>
      <c r="G1332" s="396" t="s">
        <v>116</v>
      </c>
      <c r="H1332" s="396" t="s">
        <v>53</v>
      </c>
      <c r="I1332" s="399">
        <v>8</v>
      </c>
      <c r="J1332" s="399">
        <v>0</v>
      </c>
      <c r="K1332" s="400">
        <v>0</v>
      </c>
      <c r="L1332" s="400">
        <v>0</v>
      </c>
      <c r="M1332" s="400">
        <v>0</v>
      </c>
      <c r="N1332" s="400">
        <v>8</v>
      </c>
      <c r="O1332" s="400">
        <v>8</v>
      </c>
      <c r="P1332" s="400">
        <v>0</v>
      </c>
      <c r="Q1332" s="400">
        <v>8</v>
      </c>
      <c r="R1332" s="401">
        <v>1</v>
      </c>
      <c r="S1332" s="402">
        <v>0</v>
      </c>
      <c r="T1332" s="401">
        <v>0</v>
      </c>
      <c r="U1332" s="402">
        <v>0</v>
      </c>
      <c r="V1332" s="403">
        <v>0</v>
      </c>
      <c r="W1332" s="402">
        <v>0</v>
      </c>
      <c r="X1332" s="404">
        <v>-7425.18</v>
      </c>
      <c r="Y1332" s="404">
        <v>1675</v>
      </c>
      <c r="Z1332" s="404">
        <v>-5750.18</v>
      </c>
      <c r="AA1332" s="404">
        <v>0</v>
      </c>
      <c r="AB1332" s="404">
        <v>0</v>
      </c>
      <c r="AC1332" s="404">
        <v>0</v>
      </c>
      <c r="AD1332" s="404">
        <v>-5750</v>
      </c>
    </row>
    <row r="1333" spans="1:30" x14ac:dyDescent="0.35">
      <c r="A1333" s="396">
        <v>57</v>
      </c>
      <c r="B1333" s="396" t="s">
        <v>116</v>
      </c>
      <c r="C1333" s="396">
        <v>21</v>
      </c>
      <c r="D1333" s="396" t="s">
        <v>600</v>
      </c>
      <c r="E1333" s="396" t="s">
        <v>2927</v>
      </c>
      <c r="F1333" s="396" t="s">
        <v>2928</v>
      </c>
      <c r="G1333" s="396" t="s">
        <v>116</v>
      </c>
      <c r="H1333" s="396" t="s">
        <v>600</v>
      </c>
      <c r="I1333" s="399">
        <v>0</v>
      </c>
      <c r="J1333" s="399">
        <v>0</v>
      </c>
      <c r="K1333" s="400">
        <v>0</v>
      </c>
      <c r="L1333" s="400">
        <v>0</v>
      </c>
      <c r="M1333" s="400">
        <v>23</v>
      </c>
      <c r="N1333" s="400">
        <v>23</v>
      </c>
      <c r="O1333" s="400">
        <v>0</v>
      </c>
      <c r="P1333" s="400">
        <v>0</v>
      </c>
      <c r="Q1333" s="400">
        <v>0</v>
      </c>
      <c r="R1333" s="401">
        <v>0</v>
      </c>
      <c r="S1333" s="402">
        <v>0</v>
      </c>
      <c r="T1333" s="401">
        <v>0</v>
      </c>
      <c r="U1333" s="402">
        <v>0</v>
      </c>
      <c r="V1333" s="403">
        <v>0</v>
      </c>
      <c r="W1333" s="402">
        <v>0</v>
      </c>
      <c r="X1333" s="404">
        <v>0</v>
      </c>
      <c r="Y1333" s="404">
        <v>0</v>
      </c>
      <c r="Z1333" s="404">
        <v>0</v>
      </c>
      <c r="AA1333" s="404">
        <v>0</v>
      </c>
      <c r="AB1333" s="404">
        <v>0</v>
      </c>
      <c r="AC1333" s="404">
        <v>0</v>
      </c>
      <c r="AD1333" s="404">
        <v>0</v>
      </c>
    </row>
    <row r="1334" spans="1:30" x14ac:dyDescent="0.35">
      <c r="A1334" s="396">
        <v>57</v>
      </c>
      <c r="B1334" s="396" t="s">
        <v>116</v>
      </c>
      <c r="C1334" s="396">
        <v>22</v>
      </c>
      <c r="D1334" s="396" t="s">
        <v>138</v>
      </c>
      <c r="E1334" s="396" t="s">
        <v>2929</v>
      </c>
      <c r="F1334" s="396" t="s">
        <v>2930</v>
      </c>
      <c r="G1334" s="396" t="s">
        <v>116</v>
      </c>
      <c r="H1334" s="396" t="s">
        <v>138</v>
      </c>
      <c r="I1334" s="399">
        <v>10</v>
      </c>
      <c r="J1334" s="399">
        <v>4</v>
      </c>
      <c r="K1334" s="400">
        <v>11</v>
      </c>
      <c r="L1334" s="400">
        <v>5</v>
      </c>
      <c r="M1334" s="400">
        <v>8</v>
      </c>
      <c r="N1334" s="400">
        <v>38</v>
      </c>
      <c r="O1334" s="400">
        <v>20</v>
      </c>
      <c r="P1334" s="400">
        <v>7</v>
      </c>
      <c r="Q1334" s="400">
        <v>27</v>
      </c>
      <c r="R1334" s="401">
        <v>0.71052631578947401</v>
      </c>
      <c r="S1334" s="402">
        <v>41</v>
      </c>
      <c r="T1334" s="401">
        <v>1.07894736842105</v>
      </c>
      <c r="U1334" s="402">
        <v>39</v>
      </c>
      <c r="V1334" s="403">
        <v>1.0263157894736801</v>
      </c>
      <c r="W1334" s="402">
        <v>37</v>
      </c>
      <c r="X1334" s="404">
        <v>-4508.09</v>
      </c>
      <c r="Y1334" s="404">
        <v>55781.02</v>
      </c>
      <c r="Z1334" s="404">
        <v>51272.93</v>
      </c>
      <c r="AA1334" s="404">
        <v>0</v>
      </c>
      <c r="AB1334" s="404">
        <v>0</v>
      </c>
      <c r="AC1334" s="404">
        <v>0</v>
      </c>
      <c r="AD1334" s="404">
        <v>51273</v>
      </c>
    </row>
    <row r="1335" spans="1:30" x14ac:dyDescent="0.35">
      <c r="A1335" s="396">
        <v>57</v>
      </c>
      <c r="B1335" s="396" t="s">
        <v>116</v>
      </c>
      <c r="C1335" s="396">
        <v>23</v>
      </c>
      <c r="D1335" s="396" t="s">
        <v>532</v>
      </c>
      <c r="E1335" s="396" t="s">
        <v>2931</v>
      </c>
      <c r="F1335" s="396" t="s">
        <v>2932</v>
      </c>
      <c r="G1335" s="396" t="s">
        <v>116</v>
      </c>
      <c r="H1335" s="396" t="s">
        <v>532</v>
      </c>
      <c r="I1335" s="399">
        <v>16</v>
      </c>
      <c r="J1335" s="399">
        <v>3</v>
      </c>
      <c r="K1335" s="400">
        <v>1</v>
      </c>
      <c r="L1335" s="400">
        <v>0</v>
      </c>
      <c r="M1335" s="400">
        <v>0</v>
      </c>
      <c r="N1335" s="400">
        <v>20</v>
      </c>
      <c r="O1335" s="400">
        <v>2</v>
      </c>
      <c r="P1335" s="400">
        <v>0</v>
      </c>
      <c r="Q1335" s="400">
        <v>2</v>
      </c>
      <c r="R1335" s="401">
        <v>0.1</v>
      </c>
      <c r="S1335" s="402">
        <v>8</v>
      </c>
      <c r="T1335" s="401">
        <v>0.4</v>
      </c>
      <c r="U1335" s="402">
        <v>8</v>
      </c>
      <c r="V1335" s="403">
        <v>0.4</v>
      </c>
      <c r="W1335" s="402">
        <v>4</v>
      </c>
      <c r="X1335" s="404">
        <v>4997</v>
      </c>
      <c r="Y1335" s="404">
        <v>10604</v>
      </c>
      <c r="Z1335" s="404">
        <v>15601</v>
      </c>
      <c r="AA1335" s="404">
        <v>0</v>
      </c>
      <c r="AB1335" s="404">
        <v>0</v>
      </c>
      <c r="AC1335" s="404">
        <v>0</v>
      </c>
      <c r="AD1335" s="404">
        <v>15601</v>
      </c>
    </row>
    <row r="1336" spans="1:30" x14ac:dyDescent="0.35">
      <c r="A1336" s="396">
        <v>57</v>
      </c>
      <c r="B1336" s="396" t="s">
        <v>116</v>
      </c>
      <c r="C1336" s="396">
        <v>24</v>
      </c>
      <c r="D1336" s="396" t="s">
        <v>607</v>
      </c>
      <c r="E1336" s="396" t="s">
        <v>2933</v>
      </c>
      <c r="F1336" s="396" t="s">
        <v>2934</v>
      </c>
      <c r="G1336" s="396" t="s">
        <v>116</v>
      </c>
      <c r="H1336" s="396" t="s">
        <v>607</v>
      </c>
      <c r="I1336" s="399">
        <v>0</v>
      </c>
      <c r="J1336" s="399">
        <v>0</v>
      </c>
      <c r="K1336" s="400">
        <v>0</v>
      </c>
      <c r="L1336" s="400">
        <v>10</v>
      </c>
      <c r="M1336" s="400">
        <v>0</v>
      </c>
      <c r="N1336" s="400">
        <v>10</v>
      </c>
      <c r="O1336" s="400">
        <v>0</v>
      </c>
      <c r="P1336" s="400">
        <v>0</v>
      </c>
      <c r="Q1336" s="400">
        <v>0</v>
      </c>
      <c r="R1336" s="401">
        <v>0</v>
      </c>
      <c r="S1336" s="402">
        <v>0</v>
      </c>
      <c r="T1336" s="401">
        <v>0</v>
      </c>
      <c r="U1336" s="402">
        <v>0</v>
      </c>
      <c r="V1336" s="403">
        <v>0</v>
      </c>
      <c r="W1336" s="402">
        <v>0</v>
      </c>
      <c r="X1336" s="404">
        <v>0</v>
      </c>
      <c r="Y1336" s="404">
        <v>0</v>
      </c>
      <c r="Z1336" s="404">
        <v>0</v>
      </c>
      <c r="AA1336" s="404">
        <v>0</v>
      </c>
      <c r="AB1336" s="404">
        <v>0</v>
      </c>
      <c r="AC1336" s="404">
        <v>0</v>
      </c>
      <c r="AD1336" s="404">
        <v>0</v>
      </c>
    </row>
    <row r="1337" spans="1:30" x14ac:dyDescent="0.35">
      <c r="A1337" s="396">
        <v>58</v>
      </c>
      <c r="B1337" s="396" t="s">
        <v>75</v>
      </c>
      <c r="C1337" s="396">
        <v>1</v>
      </c>
      <c r="D1337" s="396" t="s">
        <v>10</v>
      </c>
      <c r="E1337" s="396" t="s">
        <v>2935</v>
      </c>
      <c r="F1337" s="396" t="s">
        <v>2936</v>
      </c>
      <c r="G1337" s="396" t="s">
        <v>75</v>
      </c>
      <c r="H1337" s="396" t="s">
        <v>10</v>
      </c>
      <c r="I1337" s="399">
        <v>0</v>
      </c>
      <c r="J1337" s="399">
        <v>12</v>
      </c>
      <c r="K1337" s="400">
        <v>45</v>
      </c>
      <c r="L1337" s="400">
        <v>11</v>
      </c>
      <c r="M1337" s="400">
        <v>0</v>
      </c>
      <c r="N1337" s="400">
        <v>68</v>
      </c>
      <c r="O1337" s="400">
        <v>0</v>
      </c>
      <c r="P1337" s="400">
        <v>11</v>
      </c>
      <c r="Q1337" s="400">
        <v>11</v>
      </c>
      <c r="R1337" s="401">
        <v>0.161764705882353</v>
      </c>
      <c r="S1337" s="402">
        <v>22</v>
      </c>
      <c r="T1337" s="401">
        <v>0.32352941176470601</v>
      </c>
      <c r="U1337" s="402">
        <v>22</v>
      </c>
      <c r="V1337" s="403">
        <v>0.32352941176470601</v>
      </c>
      <c r="W1337" s="402">
        <v>16</v>
      </c>
      <c r="X1337" s="404">
        <v>3795.35</v>
      </c>
      <c r="Y1337" s="404">
        <v>17935.54</v>
      </c>
      <c r="Z1337" s="404">
        <v>21730.89</v>
      </c>
      <c r="AA1337" s="404">
        <v>7500</v>
      </c>
      <c r="AB1337" s="404">
        <v>110</v>
      </c>
      <c r="AC1337" s="404">
        <v>682</v>
      </c>
      <c r="AD1337" s="404">
        <v>14231</v>
      </c>
    </row>
    <row r="1338" spans="1:30" x14ac:dyDescent="0.35">
      <c r="A1338" s="396">
        <v>58</v>
      </c>
      <c r="B1338" s="396" t="s">
        <v>75</v>
      </c>
      <c r="C1338" s="396">
        <v>2</v>
      </c>
      <c r="D1338" s="396" t="s">
        <v>945</v>
      </c>
      <c r="E1338" s="396" t="s">
        <v>2937</v>
      </c>
      <c r="F1338" s="396" t="s">
        <v>2938</v>
      </c>
      <c r="G1338" s="396" t="s">
        <v>75</v>
      </c>
      <c r="H1338" s="396" t="s">
        <v>945</v>
      </c>
      <c r="I1338" s="399">
        <v>0</v>
      </c>
      <c r="J1338" s="399">
        <v>0</v>
      </c>
      <c r="K1338" s="400">
        <v>25</v>
      </c>
      <c r="L1338" s="400">
        <v>21</v>
      </c>
      <c r="M1338" s="400">
        <v>0</v>
      </c>
      <c r="N1338" s="400">
        <v>46</v>
      </c>
      <c r="O1338" s="400">
        <v>4</v>
      </c>
      <c r="P1338" s="400">
        <v>2</v>
      </c>
      <c r="Q1338" s="400">
        <v>6</v>
      </c>
      <c r="R1338" s="401">
        <v>0.13043478260869601</v>
      </c>
      <c r="S1338" s="402">
        <v>17</v>
      </c>
      <c r="T1338" s="401">
        <v>0.36956521739130399</v>
      </c>
      <c r="U1338" s="402">
        <v>15</v>
      </c>
      <c r="V1338" s="403">
        <v>0.32608695652173902</v>
      </c>
      <c r="W1338" s="402">
        <v>10</v>
      </c>
      <c r="X1338" s="404">
        <v>8457.59</v>
      </c>
      <c r="Y1338" s="404">
        <v>14201.27</v>
      </c>
      <c r="Z1338" s="404">
        <v>22658.86</v>
      </c>
      <c r="AA1338" s="404">
        <v>0</v>
      </c>
      <c r="AB1338" s="404">
        <v>0</v>
      </c>
      <c r="AC1338" s="404">
        <v>0</v>
      </c>
      <c r="AD1338" s="404">
        <v>22659</v>
      </c>
    </row>
    <row r="1339" spans="1:30" x14ac:dyDescent="0.35">
      <c r="A1339" s="396">
        <v>58</v>
      </c>
      <c r="B1339" s="396" t="s">
        <v>75</v>
      </c>
      <c r="C1339" s="396">
        <v>3</v>
      </c>
      <c r="D1339" s="396" t="s">
        <v>11</v>
      </c>
      <c r="E1339" s="396" t="s">
        <v>2939</v>
      </c>
      <c r="F1339" s="396" t="s">
        <v>2940</v>
      </c>
      <c r="G1339" s="396" t="s">
        <v>75</v>
      </c>
      <c r="H1339" s="396" t="s">
        <v>11</v>
      </c>
      <c r="I1339" s="399">
        <v>0</v>
      </c>
      <c r="J1339" s="399">
        <v>4</v>
      </c>
      <c r="K1339" s="400">
        <v>31</v>
      </c>
      <c r="L1339" s="400">
        <v>21</v>
      </c>
      <c r="M1339" s="400">
        <v>0</v>
      </c>
      <c r="N1339" s="400">
        <v>56</v>
      </c>
      <c r="O1339" s="400">
        <v>0</v>
      </c>
      <c r="P1339" s="400">
        <v>6</v>
      </c>
      <c r="Q1339" s="400">
        <v>6</v>
      </c>
      <c r="R1339" s="401">
        <v>0.107142857142857</v>
      </c>
      <c r="S1339" s="402">
        <v>12</v>
      </c>
      <c r="T1339" s="401">
        <v>0.214285714285714</v>
      </c>
      <c r="U1339" s="402">
        <v>12</v>
      </c>
      <c r="V1339" s="403">
        <v>0.214285714285714</v>
      </c>
      <c r="W1339" s="402">
        <v>8</v>
      </c>
      <c r="X1339" s="404">
        <v>301.88</v>
      </c>
      <c r="Y1339" s="404">
        <v>5588.98</v>
      </c>
      <c r="Z1339" s="404">
        <v>5890.86</v>
      </c>
      <c r="AA1339" s="404">
        <v>1699</v>
      </c>
      <c r="AB1339" s="404">
        <v>30</v>
      </c>
      <c r="AC1339" s="404">
        <v>283</v>
      </c>
      <c r="AD1339" s="404">
        <v>4192</v>
      </c>
    </row>
    <row r="1340" spans="1:30" x14ac:dyDescent="0.35">
      <c r="A1340" s="396">
        <v>58</v>
      </c>
      <c r="B1340" s="396" t="s">
        <v>75</v>
      </c>
      <c r="C1340" s="396">
        <v>4</v>
      </c>
      <c r="D1340" s="396" t="s">
        <v>12</v>
      </c>
      <c r="E1340" s="396" t="s">
        <v>2941</v>
      </c>
      <c r="F1340" s="396" t="s">
        <v>2942</v>
      </c>
      <c r="G1340" s="396" t="s">
        <v>75</v>
      </c>
      <c r="H1340" s="396" t="s">
        <v>12</v>
      </c>
      <c r="I1340" s="399">
        <v>0</v>
      </c>
      <c r="J1340" s="399">
        <v>15</v>
      </c>
      <c r="K1340" s="400">
        <v>27</v>
      </c>
      <c r="L1340" s="400">
        <v>0</v>
      </c>
      <c r="M1340" s="400">
        <v>0</v>
      </c>
      <c r="N1340" s="400">
        <v>42</v>
      </c>
      <c r="O1340" s="400">
        <v>0</v>
      </c>
      <c r="P1340" s="400">
        <v>8</v>
      </c>
      <c r="Q1340" s="400">
        <v>8</v>
      </c>
      <c r="R1340" s="401">
        <v>0.19047619047618999</v>
      </c>
      <c r="S1340" s="402">
        <v>21</v>
      </c>
      <c r="T1340" s="401">
        <v>0.5</v>
      </c>
      <c r="U1340" s="402">
        <v>21</v>
      </c>
      <c r="V1340" s="403">
        <v>0.5</v>
      </c>
      <c r="W1340" s="402">
        <v>17</v>
      </c>
      <c r="X1340" s="404">
        <v>-8499.52</v>
      </c>
      <c r="Y1340" s="404">
        <v>14750.03</v>
      </c>
      <c r="Z1340" s="404">
        <v>6250.51</v>
      </c>
      <c r="AA1340" s="404">
        <v>3500</v>
      </c>
      <c r="AB1340" s="404">
        <v>83</v>
      </c>
      <c r="AC1340" s="404">
        <v>437</v>
      </c>
      <c r="AD1340" s="404">
        <v>2751</v>
      </c>
    </row>
    <row r="1341" spans="1:30" x14ac:dyDescent="0.35">
      <c r="A1341" s="396">
        <v>58</v>
      </c>
      <c r="B1341" s="396" t="s">
        <v>75</v>
      </c>
      <c r="C1341" s="396">
        <v>5</v>
      </c>
      <c r="D1341" s="396" t="s">
        <v>554</v>
      </c>
      <c r="E1341" s="396" t="s">
        <v>2943</v>
      </c>
      <c r="F1341" s="396" t="s">
        <v>2944</v>
      </c>
      <c r="G1341" s="396" t="s">
        <v>75</v>
      </c>
      <c r="H1341" s="396" t="s">
        <v>554</v>
      </c>
      <c r="I1341" s="399">
        <v>0</v>
      </c>
      <c r="J1341" s="399">
        <v>0</v>
      </c>
      <c r="K1341" s="400">
        <v>0</v>
      </c>
      <c r="L1341" s="400">
        <v>0</v>
      </c>
      <c r="M1341" s="400">
        <v>0</v>
      </c>
      <c r="N1341" s="400">
        <v>0</v>
      </c>
      <c r="O1341" s="400">
        <v>0</v>
      </c>
      <c r="P1341" s="400">
        <v>0</v>
      </c>
      <c r="Q1341" s="400">
        <v>0</v>
      </c>
      <c r="R1341" s="401">
        <v>0</v>
      </c>
      <c r="S1341" s="402">
        <v>0</v>
      </c>
      <c r="T1341" s="401">
        <v>0</v>
      </c>
      <c r="U1341" s="402">
        <v>0</v>
      </c>
      <c r="V1341" s="403">
        <v>0</v>
      </c>
      <c r="W1341" s="402">
        <v>0</v>
      </c>
      <c r="X1341" s="404">
        <v>0</v>
      </c>
      <c r="Y1341" s="404">
        <v>0</v>
      </c>
      <c r="Z1341" s="404">
        <v>0</v>
      </c>
      <c r="AA1341" s="404">
        <v>899</v>
      </c>
      <c r="AB1341" s="404">
        <v>0</v>
      </c>
      <c r="AC1341" s="404">
        <v>0</v>
      </c>
      <c r="AD1341" s="404">
        <v>-899</v>
      </c>
    </row>
    <row r="1342" spans="1:30" x14ac:dyDescent="0.35">
      <c r="A1342" s="396">
        <v>58</v>
      </c>
      <c r="B1342" s="396" t="s">
        <v>75</v>
      </c>
      <c r="C1342" s="396">
        <v>6</v>
      </c>
      <c r="D1342" s="396" t="s">
        <v>13</v>
      </c>
      <c r="E1342" s="396" t="s">
        <v>2945</v>
      </c>
      <c r="F1342" s="396" t="s">
        <v>2946</v>
      </c>
      <c r="G1342" s="396" t="s">
        <v>75</v>
      </c>
      <c r="H1342" s="396" t="s">
        <v>13</v>
      </c>
      <c r="I1342" s="399">
        <v>0</v>
      </c>
      <c r="J1342" s="399">
        <v>2</v>
      </c>
      <c r="K1342" s="400">
        <v>31</v>
      </c>
      <c r="L1342" s="400">
        <v>4</v>
      </c>
      <c r="M1342" s="400">
        <v>0</v>
      </c>
      <c r="N1342" s="400">
        <v>37</v>
      </c>
      <c r="O1342" s="400">
        <v>0</v>
      </c>
      <c r="P1342" s="400">
        <v>4</v>
      </c>
      <c r="Q1342" s="400">
        <v>4</v>
      </c>
      <c r="R1342" s="401">
        <v>0.108108108108108</v>
      </c>
      <c r="S1342" s="402">
        <v>12</v>
      </c>
      <c r="T1342" s="401">
        <v>0.32432432432432401</v>
      </c>
      <c r="U1342" s="402">
        <v>11</v>
      </c>
      <c r="V1342" s="403">
        <v>0.29729729729729698</v>
      </c>
      <c r="W1342" s="402">
        <v>8</v>
      </c>
      <c r="X1342" s="404">
        <v>-2022.03</v>
      </c>
      <c r="Y1342" s="404">
        <v>6793.65</v>
      </c>
      <c r="Z1342" s="404">
        <v>4771.62</v>
      </c>
      <c r="AA1342" s="404">
        <v>0</v>
      </c>
      <c r="AB1342" s="404">
        <v>0</v>
      </c>
      <c r="AC1342" s="404">
        <v>0</v>
      </c>
      <c r="AD1342" s="404">
        <v>4772</v>
      </c>
    </row>
    <row r="1343" spans="1:30" x14ac:dyDescent="0.35">
      <c r="A1343" s="396">
        <v>58</v>
      </c>
      <c r="B1343" s="396" t="s">
        <v>75</v>
      </c>
      <c r="C1343" s="396">
        <v>7</v>
      </c>
      <c r="D1343" s="396" t="s">
        <v>160</v>
      </c>
      <c r="E1343" s="396" t="s">
        <v>2947</v>
      </c>
      <c r="F1343" s="396" t="s">
        <v>2948</v>
      </c>
      <c r="G1343" s="396" t="s">
        <v>75</v>
      </c>
      <c r="H1343" s="396" t="s">
        <v>160</v>
      </c>
      <c r="I1343" s="399">
        <v>0</v>
      </c>
      <c r="J1343" s="399">
        <v>0</v>
      </c>
      <c r="K1343" s="400">
        <v>28</v>
      </c>
      <c r="L1343" s="400">
        <v>8</v>
      </c>
      <c r="M1343" s="400">
        <v>1</v>
      </c>
      <c r="N1343" s="400">
        <v>37</v>
      </c>
      <c r="O1343" s="400">
        <v>4</v>
      </c>
      <c r="P1343" s="400">
        <v>4</v>
      </c>
      <c r="Q1343" s="400">
        <v>8</v>
      </c>
      <c r="R1343" s="401">
        <v>0.21621621621621601</v>
      </c>
      <c r="S1343" s="402">
        <v>13</v>
      </c>
      <c r="T1343" s="401">
        <v>0.35135135135135098</v>
      </c>
      <c r="U1343" s="402">
        <v>13</v>
      </c>
      <c r="V1343" s="403">
        <v>0.35135135135135098</v>
      </c>
      <c r="W1343" s="402">
        <v>11</v>
      </c>
      <c r="X1343" s="404">
        <v>-957.41</v>
      </c>
      <c r="Y1343" s="404">
        <v>14708.62</v>
      </c>
      <c r="Z1343" s="404">
        <v>13751.21</v>
      </c>
      <c r="AA1343" s="404">
        <v>749</v>
      </c>
      <c r="AB1343" s="404">
        <v>20</v>
      </c>
      <c r="AC1343" s="404">
        <v>94</v>
      </c>
      <c r="AD1343" s="404">
        <v>13002</v>
      </c>
    </row>
    <row r="1344" spans="1:30" x14ac:dyDescent="0.35">
      <c r="A1344" s="396">
        <v>58</v>
      </c>
      <c r="B1344" s="396" t="s">
        <v>75</v>
      </c>
      <c r="C1344" s="396">
        <v>8</v>
      </c>
      <c r="D1344" s="396" t="s">
        <v>562</v>
      </c>
      <c r="E1344" s="396" t="s">
        <v>2949</v>
      </c>
      <c r="F1344" s="396" t="s">
        <v>2950</v>
      </c>
      <c r="G1344" s="396" t="s">
        <v>75</v>
      </c>
      <c r="H1344" s="396" t="s">
        <v>562</v>
      </c>
      <c r="I1344" s="399">
        <v>0</v>
      </c>
      <c r="J1344" s="399">
        <v>0</v>
      </c>
      <c r="K1344" s="400">
        <v>0</v>
      </c>
      <c r="L1344" s="400">
        <v>1</v>
      </c>
      <c r="M1344" s="400">
        <v>0</v>
      </c>
      <c r="N1344" s="400">
        <v>1</v>
      </c>
      <c r="O1344" s="400">
        <v>0</v>
      </c>
      <c r="P1344" s="400">
        <v>0</v>
      </c>
      <c r="Q1344" s="400">
        <v>0</v>
      </c>
      <c r="R1344" s="401">
        <v>0</v>
      </c>
      <c r="S1344" s="402">
        <v>0</v>
      </c>
      <c r="T1344" s="401">
        <v>0</v>
      </c>
      <c r="U1344" s="402">
        <v>0</v>
      </c>
      <c r="V1344" s="403">
        <v>0</v>
      </c>
      <c r="W1344" s="402">
        <v>0</v>
      </c>
      <c r="X1344" s="404">
        <v>0</v>
      </c>
      <c r="Y1344" s="404">
        <v>0</v>
      </c>
      <c r="Z1344" s="404">
        <v>0</v>
      </c>
      <c r="AA1344" s="404">
        <v>0</v>
      </c>
      <c r="AB1344" s="404">
        <v>0</v>
      </c>
      <c r="AC1344" s="404">
        <v>0</v>
      </c>
      <c r="AD1344" s="404">
        <v>0</v>
      </c>
    </row>
    <row r="1345" spans="1:30" x14ac:dyDescent="0.35">
      <c r="A1345" s="396">
        <v>58</v>
      </c>
      <c r="B1345" s="396" t="s">
        <v>75</v>
      </c>
      <c r="C1345" s="396">
        <v>9</v>
      </c>
      <c r="D1345" s="396" t="s">
        <v>506</v>
      </c>
      <c r="E1345" s="396" t="s">
        <v>2951</v>
      </c>
      <c r="F1345" s="396" t="s">
        <v>2952</v>
      </c>
      <c r="G1345" s="396" t="s">
        <v>75</v>
      </c>
      <c r="H1345" s="396" t="s">
        <v>506</v>
      </c>
      <c r="I1345" s="399">
        <v>0</v>
      </c>
      <c r="J1345" s="399">
        <v>0</v>
      </c>
      <c r="K1345" s="400">
        <v>0</v>
      </c>
      <c r="L1345" s="400">
        <v>0</v>
      </c>
      <c r="M1345" s="400">
        <v>0</v>
      </c>
      <c r="N1345" s="400">
        <v>0</v>
      </c>
      <c r="O1345" s="400">
        <v>0</v>
      </c>
      <c r="P1345" s="400">
        <v>0</v>
      </c>
      <c r="Q1345" s="400">
        <v>0</v>
      </c>
      <c r="R1345" s="401">
        <v>0</v>
      </c>
      <c r="S1345" s="402">
        <v>0</v>
      </c>
      <c r="T1345" s="401">
        <v>0</v>
      </c>
      <c r="U1345" s="402">
        <v>0</v>
      </c>
      <c r="V1345" s="403">
        <v>0</v>
      </c>
      <c r="W1345" s="402">
        <v>0</v>
      </c>
      <c r="X1345" s="404">
        <v>0</v>
      </c>
      <c r="Y1345" s="404">
        <v>0</v>
      </c>
      <c r="Z1345" s="404">
        <v>0</v>
      </c>
      <c r="AA1345" s="404">
        <v>10</v>
      </c>
      <c r="AB1345" s="404">
        <v>0</v>
      </c>
      <c r="AC1345" s="404">
        <v>0</v>
      </c>
      <c r="AD1345" s="404">
        <v>-10</v>
      </c>
    </row>
    <row r="1346" spans="1:30" x14ac:dyDescent="0.35">
      <c r="A1346" s="396">
        <v>58</v>
      </c>
      <c r="B1346" s="396" t="s">
        <v>75</v>
      </c>
      <c r="C1346" s="396">
        <v>10</v>
      </c>
      <c r="D1346" s="396" t="s">
        <v>153</v>
      </c>
      <c r="E1346" s="396" t="s">
        <v>2953</v>
      </c>
      <c r="F1346" s="396" t="s">
        <v>2954</v>
      </c>
      <c r="G1346" s="396" t="s">
        <v>75</v>
      </c>
      <c r="H1346" s="396" t="s">
        <v>153</v>
      </c>
      <c r="I1346" s="399">
        <v>193</v>
      </c>
      <c r="J1346" s="399">
        <v>107</v>
      </c>
      <c r="K1346" s="400">
        <v>168</v>
      </c>
      <c r="L1346" s="400">
        <v>103</v>
      </c>
      <c r="M1346" s="400">
        <v>1</v>
      </c>
      <c r="N1346" s="400">
        <v>572</v>
      </c>
      <c r="O1346" s="400">
        <v>86</v>
      </c>
      <c r="P1346" s="400">
        <v>64</v>
      </c>
      <c r="Q1346" s="400">
        <v>150</v>
      </c>
      <c r="R1346" s="401">
        <v>0.26223776223776202</v>
      </c>
      <c r="S1346" s="402">
        <v>186</v>
      </c>
      <c r="T1346" s="401">
        <v>0.32517482517482499</v>
      </c>
      <c r="U1346" s="402">
        <v>183</v>
      </c>
      <c r="V1346" s="403">
        <v>0.31993006993007</v>
      </c>
      <c r="W1346" s="402">
        <v>135</v>
      </c>
      <c r="X1346" s="404">
        <v>-105690.12</v>
      </c>
      <c r="Y1346" s="404">
        <v>285674.57</v>
      </c>
      <c r="Z1346" s="404">
        <v>179984.45</v>
      </c>
      <c r="AA1346" s="404">
        <v>1499</v>
      </c>
      <c r="AB1346" s="404">
        <v>3</v>
      </c>
      <c r="AC1346" s="404">
        <v>10</v>
      </c>
      <c r="AD1346" s="404">
        <v>178486</v>
      </c>
    </row>
    <row r="1347" spans="1:30" x14ac:dyDescent="0.35">
      <c r="A1347" s="396">
        <v>58</v>
      </c>
      <c r="B1347" s="396" t="s">
        <v>75</v>
      </c>
      <c r="C1347" s="396">
        <v>11</v>
      </c>
      <c r="D1347" s="396" t="s">
        <v>868</v>
      </c>
      <c r="E1347" s="396" t="s">
        <v>2955</v>
      </c>
      <c r="F1347" s="396" t="s">
        <v>2956</v>
      </c>
      <c r="G1347" s="396" t="s">
        <v>75</v>
      </c>
      <c r="H1347" s="396" t="s">
        <v>868</v>
      </c>
      <c r="I1347" s="399">
        <v>1</v>
      </c>
      <c r="J1347" s="399">
        <v>0</v>
      </c>
      <c r="K1347" s="400">
        <v>7</v>
      </c>
      <c r="L1347" s="400">
        <v>1</v>
      </c>
      <c r="M1347" s="400">
        <v>1</v>
      </c>
      <c r="N1347" s="400">
        <v>10</v>
      </c>
      <c r="O1347" s="400">
        <v>1</v>
      </c>
      <c r="P1347" s="400">
        <v>2</v>
      </c>
      <c r="Q1347" s="400">
        <v>3</v>
      </c>
      <c r="R1347" s="401">
        <v>0.3</v>
      </c>
      <c r="S1347" s="402">
        <v>1</v>
      </c>
      <c r="T1347" s="401">
        <v>0.1</v>
      </c>
      <c r="U1347" s="402">
        <v>1</v>
      </c>
      <c r="V1347" s="403">
        <v>0.1</v>
      </c>
      <c r="W1347" s="402">
        <v>1</v>
      </c>
      <c r="X1347" s="404">
        <v>-2405.1999999999998</v>
      </c>
      <c r="Y1347" s="404">
        <v>2401</v>
      </c>
      <c r="Z1347" s="404">
        <v>-4.1999999999998199</v>
      </c>
      <c r="AA1347" s="404">
        <v>0</v>
      </c>
      <c r="AB1347" s="404">
        <v>0</v>
      </c>
      <c r="AC1347" s="404">
        <v>0</v>
      </c>
      <c r="AD1347" s="404">
        <v>-4</v>
      </c>
    </row>
    <row r="1348" spans="1:30" x14ac:dyDescent="0.35">
      <c r="A1348" s="396">
        <v>58</v>
      </c>
      <c r="B1348" s="396" t="s">
        <v>75</v>
      </c>
      <c r="C1348" s="396">
        <v>12</v>
      </c>
      <c r="D1348" s="396" t="s">
        <v>144</v>
      </c>
      <c r="E1348" s="396" t="s">
        <v>2957</v>
      </c>
      <c r="F1348" s="396" t="s">
        <v>2958</v>
      </c>
      <c r="G1348" s="396" t="s">
        <v>75</v>
      </c>
      <c r="H1348" s="396" t="s">
        <v>144</v>
      </c>
      <c r="I1348" s="399">
        <v>6</v>
      </c>
      <c r="J1348" s="399">
        <v>5</v>
      </c>
      <c r="K1348" s="400">
        <v>4</v>
      </c>
      <c r="L1348" s="400">
        <v>3</v>
      </c>
      <c r="M1348" s="400">
        <v>170</v>
      </c>
      <c r="N1348" s="400">
        <v>188</v>
      </c>
      <c r="O1348" s="400">
        <v>18</v>
      </c>
      <c r="P1348" s="400">
        <v>8</v>
      </c>
      <c r="Q1348" s="400">
        <v>26</v>
      </c>
      <c r="R1348" s="401">
        <v>0.13829787234042601</v>
      </c>
      <c r="S1348" s="402">
        <v>35</v>
      </c>
      <c r="T1348" s="401">
        <v>0.18617021276595699</v>
      </c>
      <c r="U1348" s="402">
        <v>35</v>
      </c>
      <c r="V1348" s="403">
        <v>0.18617021276595699</v>
      </c>
      <c r="W1348" s="402">
        <v>27</v>
      </c>
      <c r="X1348" s="404">
        <v>-20177.82</v>
      </c>
      <c r="Y1348" s="404">
        <v>34069.5</v>
      </c>
      <c r="Z1348" s="404">
        <v>13891.68</v>
      </c>
      <c r="AA1348" s="404">
        <v>0</v>
      </c>
      <c r="AB1348" s="404">
        <v>0</v>
      </c>
      <c r="AC1348" s="404">
        <v>0</v>
      </c>
      <c r="AD1348" s="404">
        <v>13892</v>
      </c>
    </row>
    <row r="1349" spans="1:30" x14ac:dyDescent="0.35">
      <c r="A1349" s="396">
        <v>58</v>
      </c>
      <c r="B1349" s="396" t="s">
        <v>75</v>
      </c>
      <c r="C1349" s="396">
        <v>13</v>
      </c>
      <c r="D1349" s="396" t="s">
        <v>427</v>
      </c>
      <c r="E1349" s="396" t="s">
        <v>2959</v>
      </c>
      <c r="F1349" s="396" t="s">
        <v>2960</v>
      </c>
      <c r="G1349" s="396" t="s">
        <v>75</v>
      </c>
      <c r="H1349" s="396" t="s">
        <v>427</v>
      </c>
      <c r="I1349" s="399">
        <v>0</v>
      </c>
      <c r="J1349" s="399">
        <v>0</v>
      </c>
      <c r="K1349" s="400">
        <v>47</v>
      </c>
      <c r="L1349" s="400">
        <v>2</v>
      </c>
      <c r="M1349" s="400">
        <v>0</v>
      </c>
      <c r="N1349" s="400">
        <v>49</v>
      </c>
      <c r="O1349" s="400">
        <v>5</v>
      </c>
      <c r="P1349" s="400">
        <v>4</v>
      </c>
      <c r="Q1349" s="400">
        <v>9</v>
      </c>
      <c r="R1349" s="401">
        <v>0.183673469387755</v>
      </c>
      <c r="S1349" s="402">
        <v>10</v>
      </c>
      <c r="T1349" s="401">
        <v>0.20408163265306101</v>
      </c>
      <c r="U1349" s="402">
        <v>10</v>
      </c>
      <c r="V1349" s="403">
        <v>0.20408163265306101</v>
      </c>
      <c r="W1349" s="402">
        <v>9</v>
      </c>
      <c r="X1349" s="404">
        <v>-1923.09</v>
      </c>
      <c r="Y1349" s="404">
        <v>19770.939999999999</v>
      </c>
      <c r="Z1349" s="404">
        <v>17847.849999999999</v>
      </c>
      <c r="AA1349" s="404">
        <v>0</v>
      </c>
      <c r="AB1349" s="404">
        <v>0</v>
      </c>
      <c r="AC1349" s="404">
        <v>0</v>
      </c>
      <c r="AD1349" s="404">
        <v>17848</v>
      </c>
    </row>
    <row r="1350" spans="1:30" x14ac:dyDescent="0.35">
      <c r="A1350" s="396">
        <v>58</v>
      </c>
      <c r="B1350" s="396" t="s">
        <v>75</v>
      </c>
      <c r="C1350" s="396">
        <v>14</v>
      </c>
      <c r="D1350" s="396" t="s">
        <v>580</v>
      </c>
      <c r="E1350" s="396" t="s">
        <v>2961</v>
      </c>
      <c r="F1350" s="396" t="s">
        <v>2962</v>
      </c>
      <c r="G1350" s="396" t="s">
        <v>75</v>
      </c>
      <c r="H1350" s="396" t="s">
        <v>580</v>
      </c>
      <c r="I1350" s="399">
        <v>88</v>
      </c>
      <c r="J1350" s="399">
        <v>0</v>
      </c>
      <c r="K1350" s="400">
        <v>0</v>
      </c>
      <c r="L1350" s="400">
        <v>1</v>
      </c>
      <c r="M1350" s="400">
        <v>0</v>
      </c>
      <c r="N1350" s="400">
        <v>89</v>
      </c>
      <c r="O1350" s="400">
        <v>11</v>
      </c>
      <c r="P1350" s="400">
        <v>9</v>
      </c>
      <c r="Q1350" s="400">
        <v>20</v>
      </c>
      <c r="R1350" s="401">
        <v>0.224719101123596</v>
      </c>
      <c r="S1350" s="402">
        <v>19</v>
      </c>
      <c r="T1350" s="401">
        <v>0.213483146067416</v>
      </c>
      <c r="U1350" s="402">
        <v>19</v>
      </c>
      <c r="V1350" s="403">
        <v>0.213483146067416</v>
      </c>
      <c r="W1350" s="402">
        <v>10</v>
      </c>
      <c r="X1350" s="404">
        <v>-17521.16</v>
      </c>
      <c r="Y1350" s="404">
        <v>29279.81</v>
      </c>
      <c r="Z1350" s="404">
        <v>11758.65</v>
      </c>
      <c r="AA1350" s="404">
        <v>0</v>
      </c>
      <c r="AB1350" s="404">
        <v>0</v>
      </c>
      <c r="AC1350" s="404">
        <v>0</v>
      </c>
      <c r="AD1350" s="404">
        <v>11759</v>
      </c>
    </row>
    <row r="1351" spans="1:30" x14ac:dyDescent="0.35">
      <c r="A1351" s="396">
        <v>58</v>
      </c>
      <c r="B1351" s="396" t="s">
        <v>75</v>
      </c>
      <c r="C1351" s="396">
        <v>15</v>
      </c>
      <c r="D1351" s="396" t="s">
        <v>171</v>
      </c>
      <c r="E1351" s="396" t="s">
        <v>2963</v>
      </c>
      <c r="F1351" s="396" t="s">
        <v>2964</v>
      </c>
      <c r="G1351" s="396" t="s">
        <v>75</v>
      </c>
      <c r="H1351" s="396" t="s">
        <v>171</v>
      </c>
      <c r="I1351" s="399">
        <v>0</v>
      </c>
      <c r="J1351" s="399">
        <v>1</v>
      </c>
      <c r="K1351" s="400">
        <v>37</v>
      </c>
      <c r="L1351" s="400">
        <v>4</v>
      </c>
      <c r="M1351" s="400">
        <v>0</v>
      </c>
      <c r="N1351" s="400">
        <v>42</v>
      </c>
      <c r="O1351" s="400">
        <v>4</v>
      </c>
      <c r="P1351" s="400">
        <v>5</v>
      </c>
      <c r="Q1351" s="400">
        <v>9</v>
      </c>
      <c r="R1351" s="401">
        <v>0.214285714285714</v>
      </c>
      <c r="S1351" s="402">
        <v>11</v>
      </c>
      <c r="T1351" s="401">
        <v>0.26190476190476197</v>
      </c>
      <c r="U1351" s="402">
        <v>11</v>
      </c>
      <c r="V1351" s="403">
        <v>0.26190476190476197</v>
      </c>
      <c r="W1351" s="402">
        <v>9</v>
      </c>
      <c r="X1351" s="404">
        <v>-7924.02</v>
      </c>
      <c r="Y1351" s="404">
        <v>11869.58</v>
      </c>
      <c r="Z1351" s="404">
        <v>3945.56</v>
      </c>
      <c r="AA1351" s="404">
        <v>2000</v>
      </c>
      <c r="AB1351" s="404">
        <v>48</v>
      </c>
      <c r="AC1351" s="404">
        <v>222</v>
      </c>
      <c r="AD1351" s="404">
        <v>1945</v>
      </c>
    </row>
    <row r="1352" spans="1:30" x14ac:dyDescent="0.35">
      <c r="A1352" s="396">
        <v>58</v>
      </c>
      <c r="B1352" s="396" t="s">
        <v>75</v>
      </c>
      <c r="C1352" s="396">
        <v>16</v>
      </c>
      <c r="D1352" s="396" t="s">
        <v>518</v>
      </c>
      <c r="E1352" s="396" t="s">
        <v>2965</v>
      </c>
      <c r="F1352" s="396" t="s">
        <v>2966</v>
      </c>
      <c r="G1352" s="396" t="s">
        <v>75</v>
      </c>
      <c r="H1352" s="396" t="s">
        <v>518</v>
      </c>
      <c r="I1352" s="399">
        <v>0</v>
      </c>
      <c r="J1352" s="399">
        <v>0</v>
      </c>
      <c r="K1352" s="400">
        <v>1</v>
      </c>
      <c r="L1352" s="400">
        <v>5</v>
      </c>
      <c r="M1352" s="400">
        <v>0</v>
      </c>
      <c r="N1352" s="400">
        <v>6</v>
      </c>
      <c r="O1352" s="400">
        <v>1</v>
      </c>
      <c r="P1352" s="400">
        <v>0</v>
      </c>
      <c r="Q1352" s="400">
        <v>1</v>
      </c>
      <c r="R1352" s="401">
        <v>0.16666666666666699</v>
      </c>
      <c r="S1352" s="402">
        <v>1</v>
      </c>
      <c r="T1352" s="401">
        <v>0.16666666666666699</v>
      </c>
      <c r="U1352" s="402">
        <v>1</v>
      </c>
      <c r="V1352" s="403">
        <v>0.16666666666666699</v>
      </c>
      <c r="W1352" s="402">
        <v>1</v>
      </c>
      <c r="X1352" s="404">
        <v>-768.66</v>
      </c>
      <c r="Y1352" s="404">
        <v>304.56</v>
      </c>
      <c r="Z1352" s="404">
        <v>-464.1</v>
      </c>
      <c r="AA1352" s="404">
        <v>0</v>
      </c>
      <c r="AB1352" s="404">
        <v>0</v>
      </c>
      <c r="AC1352" s="404">
        <v>0</v>
      </c>
      <c r="AD1352" s="404">
        <v>-464</v>
      </c>
    </row>
    <row r="1353" spans="1:30" x14ac:dyDescent="0.35">
      <c r="A1353" s="396">
        <v>58</v>
      </c>
      <c r="B1353" s="396" t="s">
        <v>75</v>
      </c>
      <c r="C1353" s="396">
        <v>17</v>
      </c>
      <c r="D1353" s="396" t="s">
        <v>1055</v>
      </c>
      <c r="E1353" s="396" t="s">
        <v>2967</v>
      </c>
      <c r="F1353" s="396" t="s">
        <v>2968</v>
      </c>
      <c r="G1353" s="396" t="s">
        <v>75</v>
      </c>
      <c r="H1353" s="396" t="s">
        <v>1055</v>
      </c>
      <c r="I1353" s="399">
        <v>0</v>
      </c>
      <c r="J1353" s="399">
        <v>0</v>
      </c>
      <c r="K1353" s="400">
        <v>1</v>
      </c>
      <c r="L1353" s="400">
        <v>0</v>
      </c>
      <c r="M1353" s="400">
        <v>5</v>
      </c>
      <c r="N1353" s="400">
        <v>6</v>
      </c>
      <c r="O1353" s="400">
        <v>0</v>
      </c>
      <c r="P1353" s="400">
        <v>1</v>
      </c>
      <c r="Q1353" s="400">
        <v>1</v>
      </c>
      <c r="R1353" s="401">
        <v>0.16666666666666699</v>
      </c>
      <c r="S1353" s="402">
        <v>2</v>
      </c>
      <c r="T1353" s="401">
        <v>0.33333333333333298</v>
      </c>
      <c r="U1353" s="402">
        <v>2</v>
      </c>
      <c r="V1353" s="403">
        <v>0.33333333333333298</v>
      </c>
      <c r="W1353" s="402">
        <v>1</v>
      </c>
      <c r="X1353" s="404">
        <v>-130.9</v>
      </c>
      <c r="Y1353" s="404">
        <v>0</v>
      </c>
      <c r="Z1353" s="404">
        <v>-130.9</v>
      </c>
      <c r="AA1353" s="404">
        <v>0</v>
      </c>
      <c r="AB1353" s="404">
        <v>0</v>
      </c>
      <c r="AC1353" s="404">
        <v>0</v>
      </c>
      <c r="AD1353" s="404">
        <v>-131</v>
      </c>
    </row>
    <row r="1354" spans="1:30" x14ac:dyDescent="0.35">
      <c r="A1354" s="396">
        <v>58</v>
      </c>
      <c r="B1354" s="396" t="s">
        <v>75</v>
      </c>
      <c r="C1354" s="396">
        <v>18</v>
      </c>
      <c r="D1354" s="396" t="s">
        <v>261</v>
      </c>
      <c r="E1354" s="396" t="s">
        <v>2969</v>
      </c>
      <c r="F1354" s="396" t="s">
        <v>2970</v>
      </c>
      <c r="G1354" s="396" t="s">
        <v>75</v>
      </c>
      <c r="H1354" s="396" t="s">
        <v>261</v>
      </c>
      <c r="I1354" s="399">
        <v>0</v>
      </c>
      <c r="J1354" s="399">
        <v>0</v>
      </c>
      <c r="K1354" s="400">
        <v>0</v>
      </c>
      <c r="L1354" s="400">
        <v>0</v>
      </c>
      <c r="M1354" s="400">
        <v>0</v>
      </c>
      <c r="N1354" s="400">
        <v>0</v>
      </c>
      <c r="O1354" s="400">
        <v>0</v>
      </c>
      <c r="P1354" s="400">
        <v>0</v>
      </c>
      <c r="Q1354" s="400">
        <v>0</v>
      </c>
      <c r="R1354" s="401">
        <v>0</v>
      </c>
      <c r="S1354" s="402">
        <v>0</v>
      </c>
      <c r="T1354" s="401">
        <v>0</v>
      </c>
      <c r="U1354" s="402">
        <v>0</v>
      </c>
      <c r="V1354" s="403">
        <v>0</v>
      </c>
      <c r="W1354" s="402">
        <v>0</v>
      </c>
      <c r="X1354" s="404">
        <v>0</v>
      </c>
      <c r="Y1354" s="404">
        <v>0</v>
      </c>
      <c r="Z1354" s="404">
        <v>0</v>
      </c>
      <c r="AA1354" s="404">
        <v>21502</v>
      </c>
      <c r="AB1354" s="404">
        <v>0</v>
      </c>
      <c r="AC1354" s="404">
        <v>0</v>
      </c>
      <c r="AD1354" s="404">
        <v>-21502</v>
      </c>
    </row>
    <row r="1355" spans="1:30" x14ac:dyDescent="0.35">
      <c r="A1355" s="396">
        <v>58</v>
      </c>
      <c r="B1355" s="396" t="s">
        <v>75</v>
      </c>
      <c r="C1355" s="396">
        <v>19</v>
      </c>
      <c r="D1355" s="396" t="s">
        <v>147</v>
      </c>
      <c r="E1355" s="396" t="s">
        <v>2971</v>
      </c>
      <c r="F1355" s="396" t="s">
        <v>2972</v>
      </c>
      <c r="G1355" s="396" t="s">
        <v>75</v>
      </c>
      <c r="H1355" s="396" t="s">
        <v>147</v>
      </c>
      <c r="I1355" s="399">
        <v>0</v>
      </c>
      <c r="J1355" s="399">
        <v>0</v>
      </c>
      <c r="K1355" s="400">
        <v>0</v>
      </c>
      <c r="L1355" s="400">
        <v>0</v>
      </c>
      <c r="M1355" s="400">
        <v>0</v>
      </c>
      <c r="N1355" s="400">
        <v>0</v>
      </c>
      <c r="O1355" s="400">
        <v>0</v>
      </c>
      <c r="P1355" s="400">
        <v>1</v>
      </c>
      <c r="Q1355" s="400">
        <v>1</v>
      </c>
      <c r="R1355" s="401">
        <v>0</v>
      </c>
      <c r="S1355" s="402">
        <v>2</v>
      </c>
      <c r="T1355" s="401">
        <v>0</v>
      </c>
      <c r="U1355" s="402">
        <v>2</v>
      </c>
      <c r="V1355" s="403">
        <v>0</v>
      </c>
      <c r="W1355" s="402">
        <v>2</v>
      </c>
      <c r="X1355" s="404">
        <v>1195.47</v>
      </c>
      <c r="Y1355" s="404">
        <v>1889.53</v>
      </c>
      <c r="Z1355" s="404">
        <v>3085</v>
      </c>
      <c r="AA1355" s="404">
        <v>0</v>
      </c>
      <c r="AB1355" s="404">
        <v>0</v>
      </c>
      <c r="AC1355" s="404">
        <v>0</v>
      </c>
      <c r="AD1355" s="404">
        <v>3085</v>
      </c>
    </row>
    <row r="1356" spans="1:30" x14ac:dyDescent="0.35">
      <c r="A1356" s="396">
        <v>58</v>
      </c>
      <c r="B1356" s="396" t="s">
        <v>75</v>
      </c>
      <c r="C1356" s="396">
        <v>20</v>
      </c>
      <c r="D1356" s="396" t="s">
        <v>760</v>
      </c>
      <c r="E1356" s="396" t="s">
        <v>2973</v>
      </c>
      <c r="F1356" s="396" t="s">
        <v>2974</v>
      </c>
      <c r="G1356" s="396" t="s">
        <v>75</v>
      </c>
      <c r="H1356" s="396" t="s">
        <v>760</v>
      </c>
      <c r="I1356" s="399">
        <v>0</v>
      </c>
      <c r="J1356" s="399">
        <v>0</v>
      </c>
      <c r="K1356" s="400">
        <v>1</v>
      </c>
      <c r="L1356" s="400">
        <v>96</v>
      </c>
      <c r="M1356" s="400">
        <v>0</v>
      </c>
      <c r="N1356" s="400">
        <v>97</v>
      </c>
      <c r="O1356" s="400">
        <v>0</v>
      </c>
      <c r="P1356" s="400">
        <v>1</v>
      </c>
      <c r="Q1356" s="400">
        <v>1</v>
      </c>
      <c r="R1356" s="401">
        <v>1.03092783505155E-2</v>
      </c>
      <c r="S1356" s="402">
        <v>6</v>
      </c>
      <c r="T1356" s="401">
        <v>6.18556701030928E-2</v>
      </c>
      <c r="U1356" s="402">
        <v>6</v>
      </c>
      <c r="V1356" s="403">
        <v>6.18556701030928E-2</v>
      </c>
      <c r="W1356" s="402">
        <v>4</v>
      </c>
      <c r="X1356" s="404">
        <v>373.86</v>
      </c>
      <c r="Y1356" s="404">
        <v>5140.1499999999996</v>
      </c>
      <c r="Z1356" s="404">
        <v>5514.01</v>
      </c>
      <c r="AA1356" s="404">
        <v>0</v>
      </c>
      <c r="AB1356" s="404">
        <v>0</v>
      </c>
      <c r="AC1356" s="404">
        <v>0</v>
      </c>
      <c r="AD1356" s="404">
        <v>5514</v>
      </c>
    </row>
    <row r="1357" spans="1:30" x14ac:dyDescent="0.35">
      <c r="A1357" s="396">
        <v>58</v>
      </c>
      <c r="B1357" s="396" t="s">
        <v>75</v>
      </c>
      <c r="C1357" s="396">
        <v>21</v>
      </c>
      <c r="D1357" s="396" t="s">
        <v>244</v>
      </c>
      <c r="E1357" s="396" t="s">
        <v>2975</v>
      </c>
      <c r="F1357" s="396" t="s">
        <v>2976</v>
      </c>
      <c r="G1357" s="396" t="s">
        <v>75</v>
      </c>
      <c r="H1357" s="396" t="s">
        <v>244</v>
      </c>
      <c r="I1357" s="399">
        <v>1</v>
      </c>
      <c r="J1357" s="399">
        <v>0</v>
      </c>
      <c r="K1357" s="400">
        <v>61</v>
      </c>
      <c r="L1357" s="400">
        <v>124</v>
      </c>
      <c r="M1357" s="400">
        <v>0</v>
      </c>
      <c r="N1357" s="400">
        <v>186</v>
      </c>
      <c r="O1357" s="400">
        <v>4</v>
      </c>
      <c r="P1357" s="400">
        <v>0</v>
      </c>
      <c r="Q1357" s="400">
        <v>4</v>
      </c>
      <c r="R1357" s="401">
        <v>2.1505376344085999E-2</v>
      </c>
      <c r="S1357" s="402">
        <v>19</v>
      </c>
      <c r="T1357" s="401">
        <v>0.102150537634409</v>
      </c>
      <c r="U1357" s="402">
        <v>18</v>
      </c>
      <c r="V1357" s="403">
        <v>9.6774193548387094E-2</v>
      </c>
      <c r="W1357" s="402">
        <v>12</v>
      </c>
      <c r="X1357" s="404">
        <v>-9010.7000000000007</v>
      </c>
      <c r="Y1357" s="404">
        <v>8598.82</v>
      </c>
      <c r="Z1357" s="404">
        <v>-411.88000000000102</v>
      </c>
      <c r="AA1357" s="404">
        <v>0</v>
      </c>
      <c r="AB1357" s="404">
        <v>0</v>
      </c>
      <c r="AC1357" s="404">
        <v>0</v>
      </c>
      <c r="AD1357" s="404">
        <v>-412</v>
      </c>
    </row>
    <row r="1358" spans="1:30" x14ac:dyDescent="0.35">
      <c r="A1358" s="396">
        <v>58</v>
      </c>
      <c r="B1358" s="396" t="s">
        <v>75</v>
      </c>
      <c r="C1358" s="396">
        <v>22</v>
      </c>
      <c r="D1358" s="396" t="s">
        <v>168</v>
      </c>
      <c r="E1358" s="396" t="s">
        <v>2977</v>
      </c>
      <c r="F1358" s="396" t="s">
        <v>2978</v>
      </c>
      <c r="G1358" s="396" t="s">
        <v>75</v>
      </c>
      <c r="H1358" s="396" t="s">
        <v>168</v>
      </c>
      <c r="I1358" s="399">
        <v>6</v>
      </c>
      <c r="J1358" s="399">
        <v>2</v>
      </c>
      <c r="K1358" s="400">
        <v>21</v>
      </c>
      <c r="L1358" s="400">
        <v>6</v>
      </c>
      <c r="M1358" s="400">
        <v>0</v>
      </c>
      <c r="N1358" s="400">
        <v>35</v>
      </c>
      <c r="O1358" s="400">
        <v>7</v>
      </c>
      <c r="P1358" s="400">
        <v>1</v>
      </c>
      <c r="Q1358" s="400">
        <v>8</v>
      </c>
      <c r="R1358" s="401">
        <v>0.22857142857142901</v>
      </c>
      <c r="S1358" s="402">
        <v>10</v>
      </c>
      <c r="T1358" s="401">
        <v>0.28571428571428598</v>
      </c>
      <c r="U1358" s="402">
        <v>10</v>
      </c>
      <c r="V1358" s="403">
        <v>0.28571428571428598</v>
      </c>
      <c r="W1358" s="402">
        <v>9</v>
      </c>
      <c r="X1358" s="404">
        <v>-6066.85</v>
      </c>
      <c r="Y1358" s="404">
        <v>14277.63</v>
      </c>
      <c r="Z1358" s="404">
        <v>8210.7800000000007</v>
      </c>
      <c r="AA1358" s="404">
        <v>0</v>
      </c>
      <c r="AB1358" s="404">
        <v>0</v>
      </c>
      <c r="AC1358" s="404">
        <v>0</v>
      </c>
      <c r="AD1358" s="404">
        <v>8211</v>
      </c>
    </row>
    <row r="1359" spans="1:30" x14ac:dyDescent="0.35">
      <c r="A1359" s="396">
        <v>58</v>
      </c>
      <c r="B1359" s="396" t="s">
        <v>75</v>
      </c>
      <c r="C1359" s="396">
        <v>23</v>
      </c>
      <c r="D1359" s="396" t="s">
        <v>527</v>
      </c>
      <c r="E1359" s="396" t="s">
        <v>2979</v>
      </c>
      <c r="F1359" s="396" t="s">
        <v>2980</v>
      </c>
      <c r="G1359" s="396" t="s">
        <v>75</v>
      </c>
      <c r="H1359" s="396" t="s">
        <v>527</v>
      </c>
      <c r="I1359" s="399">
        <v>0</v>
      </c>
      <c r="J1359" s="399">
        <v>0</v>
      </c>
      <c r="K1359" s="400">
        <v>1</v>
      </c>
      <c r="L1359" s="400">
        <v>0</v>
      </c>
      <c r="M1359" s="400">
        <v>0</v>
      </c>
      <c r="N1359" s="400">
        <v>1</v>
      </c>
      <c r="O1359" s="400">
        <v>0</v>
      </c>
      <c r="P1359" s="400">
        <v>0</v>
      </c>
      <c r="Q1359" s="400">
        <v>0</v>
      </c>
      <c r="R1359" s="401">
        <v>0</v>
      </c>
      <c r="S1359" s="402">
        <v>1</v>
      </c>
      <c r="T1359" s="401">
        <v>1</v>
      </c>
      <c r="U1359" s="402">
        <v>1</v>
      </c>
      <c r="V1359" s="403">
        <v>1</v>
      </c>
      <c r="W1359" s="402">
        <v>0</v>
      </c>
      <c r="X1359" s="404">
        <v>0</v>
      </c>
      <c r="Y1359" s="404">
        <v>0</v>
      </c>
      <c r="Z1359" s="404">
        <v>0</v>
      </c>
      <c r="AA1359" s="404">
        <v>0</v>
      </c>
      <c r="AB1359" s="404">
        <v>0</v>
      </c>
      <c r="AC1359" s="404">
        <v>0</v>
      </c>
      <c r="AD1359" s="404">
        <v>0</v>
      </c>
    </row>
    <row r="1360" spans="1:30" x14ac:dyDescent="0.35">
      <c r="A1360" s="396">
        <v>58</v>
      </c>
      <c r="B1360" s="396" t="s">
        <v>75</v>
      </c>
      <c r="C1360" s="396">
        <v>24</v>
      </c>
      <c r="D1360" s="396" t="s">
        <v>600</v>
      </c>
      <c r="E1360" s="396" t="s">
        <v>2981</v>
      </c>
      <c r="F1360" s="396" t="s">
        <v>2982</v>
      </c>
      <c r="G1360" s="396" t="s">
        <v>75</v>
      </c>
      <c r="H1360" s="396" t="s">
        <v>600</v>
      </c>
      <c r="I1360" s="399">
        <v>0</v>
      </c>
      <c r="J1360" s="399">
        <v>0</v>
      </c>
      <c r="K1360" s="400">
        <v>0</v>
      </c>
      <c r="L1360" s="400">
        <v>0</v>
      </c>
      <c r="M1360" s="400">
        <v>372</v>
      </c>
      <c r="N1360" s="400">
        <v>372</v>
      </c>
      <c r="O1360" s="400">
        <v>6</v>
      </c>
      <c r="P1360" s="400">
        <v>0</v>
      </c>
      <c r="Q1360" s="400">
        <v>6</v>
      </c>
      <c r="R1360" s="401">
        <v>1.6129032258064498E-2</v>
      </c>
      <c r="S1360" s="402">
        <v>11</v>
      </c>
      <c r="T1360" s="401">
        <v>2.9569892473118298E-2</v>
      </c>
      <c r="U1360" s="402">
        <v>10</v>
      </c>
      <c r="V1360" s="403">
        <v>2.68817204301075E-2</v>
      </c>
      <c r="W1360" s="402">
        <v>7</v>
      </c>
      <c r="X1360" s="404">
        <v>-886.49</v>
      </c>
      <c r="Y1360" s="404">
        <v>4192.6000000000004</v>
      </c>
      <c r="Z1360" s="404">
        <v>3306.11</v>
      </c>
      <c r="AA1360" s="404">
        <v>0</v>
      </c>
      <c r="AB1360" s="404">
        <v>0</v>
      </c>
      <c r="AC1360" s="404">
        <v>0</v>
      </c>
      <c r="AD1360" s="404">
        <v>3306</v>
      </c>
    </row>
    <row r="1361" spans="1:30" x14ac:dyDescent="0.35">
      <c r="A1361" s="396">
        <v>58</v>
      </c>
      <c r="B1361" s="396" t="s">
        <v>75</v>
      </c>
      <c r="C1361" s="396">
        <v>25</v>
      </c>
      <c r="D1361" s="396" t="s">
        <v>138</v>
      </c>
      <c r="E1361" s="396" t="s">
        <v>2983</v>
      </c>
      <c r="F1361" s="396" t="s">
        <v>2984</v>
      </c>
      <c r="G1361" s="396" t="s">
        <v>75</v>
      </c>
      <c r="H1361" s="396" t="s">
        <v>138</v>
      </c>
      <c r="I1361" s="399">
        <v>12</v>
      </c>
      <c r="J1361" s="399">
        <v>7</v>
      </c>
      <c r="K1361" s="400">
        <v>6</v>
      </c>
      <c r="L1361" s="400">
        <v>0</v>
      </c>
      <c r="M1361" s="400">
        <v>444</v>
      </c>
      <c r="N1361" s="400">
        <v>469</v>
      </c>
      <c r="O1361" s="400">
        <v>44</v>
      </c>
      <c r="P1361" s="400">
        <v>14</v>
      </c>
      <c r="Q1361" s="400">
        <v>58</v>
      </c>
      <c r="R1361" s="401">
        <v>0.123667377398721</v>
      </c>
      <c r="S1361" s="402">
        <v>67</v>
      </c>
      <c r="T1361" s="401">
        <v>0.14285714285714299</v>
      </c>
      <c r="U1361" s="402">
        <v>66</v>
      </c>
      <c r="V1361" s="403">
        <v>0.140724946695096</v>
      </c>
      <c r="W1361" s="402">
        <v>56</v>
      </c>
      <c r="X1361" s="404">
        <v>-31665.95</v>
      </c>
      <c r="Y1361" s="404">
        <v>115618.63</v>
      </c>
      <c r="Z1361" s="404">
        <v>83952.68</v>
      </c>
      <c r="AA1361" s="404">
        <v>0</v>
      </c>
      <c r="AB1361" s="404">
        <v>0</v>
      </c>
      <c r="AC1361" s="404">
        <v>0</v>
      </c>
      <c r="AD1361" s="404">
        <v>83953</v>
      </c>
    </row>
    <row r="1362" spans="1:30" x14ac:dyDescent="0.35">
      <c r="A1362" s="396">
        <v>58</v>
      </c>
      <c r="B1362" s="396" t="s">
        <v>75</v>
      </c>
      <c r="C1362" s="396">
        <v>26</v>
      </c>
      <c r="D1362" s="396" t="s">
        <v>1684</v>
      </c>
      <c r="E1362" s="396" t="s">
        <v>2985</v>
      </c>
      <c r="F1362" s="396" t="s">
        <v>2986</v>
      </c>
      <c r="G1362" s="396" t="s">
        <v>75</v>
      </c>
      <c r="H1362" s="396" t="s">
        <v>1684</v>
      </c>
      <c r="I1362" s="399">
        <v>0</v>
      </c>
      <c r="J1362" s="399">
        <v>0</v>
      </c>
      <c r="K1362" s="400">
        <v>0</v>
      </c>
      <c r="L1362" s="400">
        <v>1</v>
      </c>
      <c r="M1362" s="400">
        <v>0</v>
      </c>
      <c r="N1362" s="400">
        <v>1</v>
      </c>
      <c r="O1362" s="400">
        <v>0</v>
      </c>
      <c r="P1362" s="400">
        <v>0</v>
      </c>
      <c r="Q1362" s="400">
        <v>0</v>
      </c>
      <c r="R1362" s="401">
        <v>0</v>
      </c>
      <c r="S1362" s="402">
        <v>0</v>
      </c>
      <c r="T1362" s="401">
        <v>0</v>
      </c>
      <c r="U1362" s="402">
        <v>0</v>
      </c>
      <c r="V1362" s="403">
        <v>0</v>
      </c>
      <c r="W1362" s="402">
        <v>0</v>
      </c>
      <c r="X1362" s="404">
        <v>0</v>
      </c>
      <c r="Y1362" s="404">
        <v>0</v>
      </c>
      <c r="Z1362" s="404">
        <v>0</v>
      </c>
      <c r="AA1362" s="404">
        <v>0</v>
      </c>
      <c r="AB1362" s="404">
        <v>0</v>
      </c>
      <c r="AC1362" s="404">
        <v>0</v>
      </c>
      <c r="AD1362" s="404">
        <v>0</v>
      </c>
    </row>
    <row r="1363" spans="1:30" x14ac:dyDescent="0.35">
      <c r="A1363" s="396">
        <v>58</v>
      </c>
      <c r="B1363" s="396" t="s">
        <v>75</v>
      </c>
      <c r="C1363" s="396">
        <v>27</v>
      </c>
      <c r="D1363" s="396" t="s">
        <v>1173</v>
      </c>
      <c r="E1363" s="396" t="s">
        <v>2987</v>
      </c>
      <c r="F1363" s="396" t="s">
        <v>2988</v>
      </c>
      <c r="G1363" s="396" t="s">
        <v>75</v>
      </c>
      <c r="H1363" s="396" t="s">
        <v>1173</v>
      </c>
      <c r="I1363" s="399">
        <v>0</v>
      </c>
      <c r="J1363" s="399">
        <v>0</v>
      </c>
      <c r="K1363" s="400">
        <v>6</v>
      </c>
      <c r="L1363" s="400">
        <v>0</v>
      </c>
      <c r="M1363" s="400">
        <v>2</v>
      </c>
      <c r="N1363" s="400">
        <v>8</v>
      </c>
      <c r="O1363" s="400">
        <v>4</v>
      </c>
      <c r="P1363" s="400">
        <v>0</v>
      </c>
      <c r="Q1363" s="400">
        <v>4</v>
      </c>
      <c r="R1363" s="401">
        <v>0.5</v>
      </c>
      <c r="S1363" s="402">
        <v>4</v>
      </c>
      <c r="T1363" s="401">
        <v>0.5</v>
      </c>
      <c r="U1363" s="402">
        <v>4</v>
      </c>
      <c r="V1363" s="403">
        <v>0.5</v>
      </c>
      <c r="W1363" s="402">
        <v>4</v>
      </c>
      <c r="X1363" s="404">
        <v>-11218.1</v>
      </c>
      <c r="Y1363" s="404">
        <v>2883.76</v>
      </c>
      <c r="Z1363" s="404">
        <v>-8334.34</v>
      </c>
      <c r="AA1363" s="404">
        <v>0</v>
      </c>
      <c r="AB1363" s="404">
        <v>0</v>
      </c>
      <c r="AC1363" s="404">
        <v>0</v>
      </c>
      <c r="AD1363" s="404">
        <v>-8334</v>
      </c>
    </row>
    <row r="1364" spans="1:30" x14ac:dyDescent="0.35">
      <c r="A1364" s="396">
        <v>58</v>
      </c>
      <c r="B1364" s="396" t="s">
        <v>75</v>
      </c>
      <c r="C1364" s="396">
        <v>28</v>
      </c>
      <c r="D1364" s="396" t="s">
        <v>1081</v>
      </c>
      <c r="E1364" s="396" t="s">
        <v>2989</v>
      </c>
      <c r="F1364" s="396" t="s">
        <v>2990</v>
      </c>
      <c r="G1364" s="396" t="s">
        <v>75</v>
      </c>
      <c r="H1364" s="396" t="s">
        <v>1081</v>
      </c>
      <c r="I1364" s="399">
        <v>0</v>
      </c>
      <c r="J1364" s="399">
        <v>44</v>
      </c>
      <c r="K1364" s="400">
        <v>0</v>
      </c>
      <c r="L1364" s="400">
        <v>22</v>
      </c>
      <c r="M1364" s="400">
        <v>1</v>
      </c>
      <c r="N1364" s="400">
        <v>67</v>
      </c>
      <c r="O1364" s="400">
        <v>9</v>
      </c>
      <c r="P1364" s="400">
        <v>1</v>
      </c>
      <c r="Q1364" s="400">
        <v>10</v>
      </c>
      <c r="R1364" s="401">
        <v>0.14925373134328401</v>
      </c>
      <c r="S1364" s="402">
        <v>36</v>
      </c>
      <c r="T1364" s="401">
        <v>0.537313432835821</v>
      </c>
      <c r="U1364" s="402">
        <v>35</v>
      </c>
      <c r="V1364" s="403">
        <v>0.52238805970149205</v>
      </c>
      <c r="W1364" s="402">
        <v>25</v>
      </c>
      <c r="X1364" s="404">
        <v>-3644.9</v>
      </c>
      <c r="Y1364" s="404">
        <v>25815.1</v>
      </c>
      <c r="Z1364" s="404">
        <v>22170.2</v>
      </c>
      <c r="AA1364" s="404">
        <v>0</v>
      </c>
      <c r="AB1364" s="404">
        <v>0</v>
      </c>
      <c r="AC1364" s="404">
        <v>0</v>
      </c>
      <c r="AD1364" s="404">
        <v>22170</v>
      </c>
    </row>
    <row r="1365" spans="1:30" x14ac:dyDescent="0.35">
      <c r="A1365" s="396">
        <v>58</v>
      </c>
      <c r="B1365" s="396" t="s">
        <v>75</v>
      </c>
      <c r="C1365" s="396">
        <v>29</v>
      </c>
      <c r="D1365" s="396" t="s">
        <v>25</v>
      </c>
      <c r="E1365" s="396" t="s">
        <v>2991</v>
      </c>
      <c r="F1365" s="396" t="s">
        <v>2992</v>
      </c>
      <c r="G1365" s="396" t="s">
        <v>75</v>
      </c>
      <c r="H1365" s="396" t="s">
        <v>25</v>
      </c>
      <c r="I1365" s="399">
        <v>0</v>
      </c>
      <c r="J1365" s="399">
        <v>0</v>
      </c>
      <c r="K1365" s="400">
        <v>0</v>
      </c>
      <c r="L1365" s="400">
        <v>0</v>
      </c>
      <c r="M1365" s="400">
        <v>0</v>
      </c>
      <c r="N1365" s="400">
        <v>0</v>
      </c>
      <c r="O1365" s="400">
        <v>0</v>
      </c>
      <c r="P1365" s="400">
        <v>0</v>
      </c>
      <c r="Q1365" s="400">
        <v>0</v>
      </c>
      <c r="R1365" s="401">
        <v>0</v>
      </c>
      <c r="S1365" s="402">
        <v>1</v>
      </c>
      <c r="T1365" s="401">
        <v>0</v>
      </c>
      <c r="U1365" s="402">
        <v>0</v>
      </c>
      <c r="V1365" s="403">
        <v>0</v>
      </c>
      <c r="W1365" s="402">
        <v>1</v>
      </c>
      <c r="X1365" s="404">
        <v>0</v>
      </c>
      <c r="Y1365" s="404">
        <v>0</v>
      </c>
      <c r="Z1365" s="404">
        <v>0</v>
      </c>
      <c r="AA1365" s="404">
        <v>0</v>
      </c>
      <c r="AB1365" s="404">
        <v>0</v>
      </c>
      <c r="AC1365" s="404">
        <v>0</v>
      </c>
      <c r="AD1365" s="404">
        <v>0</v>
      </c>
    </row>
    <row r="1366" spans="1:30" x14ac:dyDescent="0.35">
      <c r="A1366" s="396">
        <v>58</v>
      </c>
      <c r="B1366" s="396" t="s">
        <v>75</v>
      </c>
      <c r="C1366" s="396">
        <v>30</v>
      </c>
      <c r="D1366" s="396" t="s">
        <v>532</v>
      </c>
      <c r="E1366" s="396" t="s">
        <v>2993</v>
      </c>
      <c r="F1366" s="396" t="s">
        <v>2994</v>
      </c>
      <c r="G1366" s="396" t="s">
        <v>75</v>
      </c>
      <c r="H1366" s="396" t="s">
        <v>532</v>
      </c>
      <c r="I1366" s="399">
        <v>18</v>
      </c>
      <c r="J1366" s="399">
        <v>14</v>
      </c>
      <c r="K1366" s="400">
        <v>0</v>
      </c>
      <c r="L1366" s="400">
        <v>10</v>
      </c>
      <c r="M1366" s="400">
        <v>12</v>
      </c>
      <c r="N1366" s="400">
        <v>54</v>
      </c>
      <c r="O1366" s="400">
        <v>0</v>
      </c>
      <c r="P1366" s="400">
        <v>1</v>
      </c>
      <c r="Q1366" s="400">
        <v>1</v>
      </c>
      <c r="R1366" s="401">
        <v>1.85185185185185E-2</v>
      </c>
      <c r="S1366" s="402">
        <v>4</v>
      </c>
      <c r="T1366" s="401">
        <v>7.4074074074074098E-2</v>
      </c>
      <c r="U1366" s="402">
        <v>4</v>
      </c>
      <c r="V1366" s="403">
        <v>7.4074074074074098E-2</v>
      </c>
      <c r="W1366" s="402">
        <v>2</v>
      </c>
      <c r="X1366" s="404">
        <v>1185.23</v>
      </c>
      <c r="Y1366" s="404">
        <v>449.85</v>
      </c>
      <c r="Z1366" s="404">
        <v>1635.08</v>
      </c>
      <c r="AA1366" s="404">
        <v>0</v>
      </c>
      <c r="AB1366" s="404">
        <v>0</v>
      </c>
      <c r="AC1366" s="404">
        <v>0</v>
      </c>
      <c r="AD1366" s="404">
        <v>1635</v>
      </c>
    </row>
    <row r="1367" spans="1:30" x14ac:dyDescent="0.35">
      <c r="A1367" s="396">
        <v>58</v>
      </c>
      <c r="B1367" s="396" t="s">
        <v>75</v>
      </c>
      <c r="C1367" s="396">
        <v>31</v>
      </c>
      <c r="D1367" s="396" t="s">
        <v>607</v>
      </c>
      <c r="E1367" s="396" t="s">
        <v>2995</v>
      </c>
      <c r="F1367" s="396" t="s">
        <v>2996</v>
      </c>
      <c r="G1367" s="396" t="s">
        <v>75</v>
      </c>
      <c r="H1367" s="396" t="s">
        <v>607</v>
      </c>
      <c r="I1367" s="399">
        <v>0</v>
      </c>
      <c r="J1367" s="399">
        <v>0</v>
      </c>
      <c r="K1367" s="400">
        <v>0</v>
      </c>
      <c r="L1367" s="400">
        <v>11</v>
      </c>
      <c r="M1367" s="400">
        <v>0</v>
      </c>
      <c r="N1367" s="400">
        <v>11</v>
      </c>
      <c r="O1367" s="400">
        <v>0</v>
      </c>
      <c r="P1367" s="400">
        <v>0</v>
      </c>
      <c r="Q1367" s="400">
        <v>0</v>
      </c>
      <c r="R1367" s="401">
        <v>0</v>
      </c>
      <c r="S1367" s="402">
        <v>0</v>
      </c>
      <c r="T1367" s="401">
        <v>0</v>
      </c>
      <c r="U1367" s="402">
        <v>0</v>
      </c>
      <c r="V1367" s="403">
        <v>0</v>
      </c>
      <c r="W1367" s="402">
        <v>0</v>
      </c>
      <c r="X1367" s="404">
        <v>0</v>
      </c>
      <c r="Y1367" s="404">
        <v>0</v>
      </c>
      <c r="Z1367" s="404">
        <v>0</v>
      </c>
      <c r="AA1367" s="404">
        <v>0</v>
      </c>
      <c r="AB1367" s="404">
        <v>0</v>
      </c>
      <c r="AC1367" s="404">
        <v>0</v>
      </c>
      <c r="AD1367" s="404">
        <v>0</v>
      </c>
    </row>
    <row r="1368" spans="1:30" x14ac:dyDescent="0.35">
      <c r="A1368" s="396">
        <v>59</v>
      </c>
      <c r="B1368" s="396" t="s">
        <v>108</v>
      </c>
      <c r="C1368" s="396">
        <v>1</v>
      </c>
      <c r="D1368" s="396" t="s">
        <v>940</v>
      </c>
      <c r="E1368" s="396" t="s">
        <v>2997</v>
      </c>
      <c r="F1368" s="396" t="s">
        <v>2998</v>
      </c>
      <c r="G1368" s="396" t="s">
        <v>108</v>
      </c>
      <c r="H1368" s="396" t="s">
        <v>940</v>
      </c>
      <c r="I1368" s="399">
        <v>0</v>
      </c>
      <c r="J1368" s="399">
        <v>0</v>
      </c>
      <c r="K1368" s="400">
        <v>0</v>
      </c>
      <c r="L1368" s="400">
        <v>0</v>
      </c>
      <c r="M1368" s="400">
        <v>0</v>
      </c>
      <c r="N1368" s="400">
        <v>0</v>
      </c>
      <c r="O1368" s="400">
        <v>0</v>
      </c>
      <c r="P1368" s="400">
        <v>0</v>
      </c>
      <c r="Q1368" s="400">
        <v>0</v>
      </c>
      <c r="R1368" s="401">
        <v>0</v>
      </c>
      <c r="S1368" s="402">
        <v>0</v>
      </c>
      <c r="T1368" s="401">
        <v>0</v>
      </c>
      <c r="U1368" s="402">
        <v>0</v>
      </c>
      <c r="V1368" s="403">
        <v>0</v>
      </c>
      <c r="W1368" s="402">
        <v>0</v>
      </c>
      <c r="X1368" s="404">
        <v>0</v>
      </c>
      <c r="Y1368" s="404">
        <v>0</v>
      </c>
      <c r="Z1368" s="404">
        <v>0</v>
      </c>
      <c r="AA1368" s="404">
        <v>1099</v>
      </c>
      <c r="AB1368" s="404">
        <v>0</v>
      </c>
      <c r="AC1368" s="404">
        <v>0</v>
      </c>
      <c r="AD1368" s="404">
        <v>-1099</v>
      </c>
    </row>
    <row r="1369" spans="1:30" x14ac:dyDescent="0.35">
      <c r="A1369" s="396">
        <v>59</v>
      </c>
      <c r="B1369" s="396" t="s">
        <v>108</v>
      </c>
      <c r="C1369" s="396">
        <v>2</v>
      </c>
      <c r="D1369" s="396" t="s">
        <v>10</v>
      </c>
      <c r="E1369" s="396" t="s">
        <v>2999</v>
      </c>
      <c r="F1369" s="396" t="s">
        <v>3000</v>
      </c>
      <c r="G1369" s="396" t="s">
        <v>108</v>
      </c>
      <c r="H1369" s="396" t="s">
        <v>10</v>
      </c>
      <c r="I1369" s="399">
        <v>0</v>
      </c>
      <c r="J1369" s="399">
        <v>0</v>
      </c>
      <c r="K1369" s="400">
        <v>4</v>
      </c>
      <c r="L1369" s="400">
        <v>0</v>
      </c>
      <c r="M1369" s="400">
        <v>0</v>
      </c>
      <c r="N1369" s="400">
        <v>4</v>
      </c>
      <c r="O1369" s="400">
        <v>0</v>
      </c>
      <c r="P1369" s="400">
        <v>0</v>
      </c>
      <c r="Q1369" s="400">
        <v>0</v>
      </c>
      <c r="R1369" s="401">
        <v>0</v>
      </c>
      <c r="S1369" s="402">
        <v>0</v>
      </c>
      <c r="T1369" s="401">
        <v>0</v>
      </c>
      <c r="U1369" s="402">
        <v>0</v>
      </c>
      <c r="V1369" s="403">
        <v>0</v>
      </c>
      <c r="W1369" s="402">
        <v>0</v>
      </c>
      <c r="X1369" s="404">
        <v>0</v>
      </c>
      <c r="Y1369" s="404">
        <v>0</v>
      </c>
      <c r="Z1369" s="404">
        <v>0</v>
      </c>
      <c r="AA1369" s="404">
        <v>0</v>
      </c>
      <c r="AB1369" s="404">
        <v>0</v>
      </c>
      <c r="AC1369" s="404">
        <v>0</v>
      </c>
      <c r="AD1369" s="404">
        <v>0</v>
      </c>
    </row>
    <row r="1370" spans="1:30" x14ac:dyDescent="0.35">
      <c r="A1370" s="396">
        <v>59</v>
      </c>
      <c r="B1370" s="396" t="s">
        <v>108</v>
      </c>
      <c r="C1370" s="396">
        <v>3</v>
      </c>
      <c r="D1370" s="396" t="s">
        <v>11</v>
      </c>
      <c r="E1370" s="396" t="s">
        <v>3001</v>
      </c>
      <c r="F1370" s="396" t="s">
        <v>3002</v>
      </c>
      <c r="G1370" s="396" t="s">
        <v>108</v>
      </c>
      <c r="H1370" s="396" t="s">
        <v>11</v>
      </c>
      <c r="I1370" s="399">
        <v>0</v>
      </c>
      <c r="J1370" s="399">
        <v>0</v>
      </c>
      <c r="K1370" s="400">
        <v>0</v>
      </c>
      <c r="L1370" s="400">
        <v>16</v>
      </c>
      <c r="M1370" s="400">
        <v>0</v>
      </c>
      <c r="N1370" s="400">
        <v>16</v>
      </c>
      <c r="O1370" s="400">
        <v>0</v>
      </c>
      <c r="P1370" s="400">
        <v>0</v>
      </c>
      <c r="Q1370" s="400">
        <v>0</v>
      </c>
      <c r="R1370" s="401">
        <v>0</v>
      </c>
      <c r="S1370" s="402">
        <v>0</v>
      </c>
      <c r="T1370" s="401">
        <v>0</v>
      </c>
      <c r="U1370" s="402">
        <v>0</v>
      </c>
      <c r="V1370" s="403">
        <v>0</v>
      </c>
      <c r="W1370" s="402">
        <v>0</v>
      </c>
      <c r="X1370" s="404">
        <v>0</v>
      </c>
      <c r="Y1370" s="404">
        <v>0</v>
      </c>
      <c r="Z1370" s="404">
        <v>0</v>
      </c>
      <c r="AA1370" s="404">
        <v>0</v>
      </c>
      <c r="AB1370" s="404">
        <v>0</v>
      </c>
      <c r="AC1370" s="404">
        <v>0</v>
      </c>
      <c r="AD1370" s="404">
        <v>0</v>
      </c>
    </row>
    <row r="1371" spans="1:30" x14ac:dyDescent="0.35">
      <c r="A1371" s="396">
        <v>59</v>
      </c>
      <c r="B1371" s="396" t="s">
        <v>108</v>
      </c>
      <c r="C1371" s="396">
        <v>4</v>
      </c>
      <c r="D1371" s="396" t="s">
        <v>13</v>
      </c>
      <c r="E1371" s="396" t="s">
        <v>3003</v>
      </c>
      <c r="F1371" s="396" t="s">
        <v>3004</v>
      </c>
      <c r="G1371" s="396" t="s">
        <v>108</v>
      </c>
      <c r="H1371" s="396" t="s">
        <v>13</v>
      </c>
      <c r="I1371" s="399">
        <v>1</v>
      </c>
      <c r="J1371" s="399">
        <v>1</v>
      </c>
      <c r="K1371" s="400">
        <v>50</v>
      </c>
      <c r="L1371" s="400">
        <v>5</v>
      </c>
      <c r="M1371" s="400">
        <v>0</v>
      </c>
      <c r="N1371" s="400">
        <v>57</v>
      </c>
      <c r="O1371" s="400">
        <v>0</v>
      </c>
      <c r="P1371" s="400">
        <v>1</v>
      </c>
      <c r="Q1371" s="400">
        <v>1</v>
      </c>
      <c r="R1371" s="401">
        <v>1.7543859649122799E-2</v>
      </c>
      <c r="S1371" s="402">
        <v>4</v>
      </c>
      <c r="T1371" s="401">
        <v>7.0175438596491196E-2</v>
      </c>
      <c r="U1371" s="402">
        <v>4</v>
      </c>
      <c r="V1371" s="403">
        <v>7.0175438596491196E-2</v>
      </c>
      <c r="W1371" s="402">
        <v>1</v>
      </c>
      <c r="X1371" s="404">
        <v>1763.67</v>
      </c>
      <c r="Y1371" s="404">
        <v>1500</v>
      </c>
      <c r="Z1371" s="404">
        <v>3263.67</v>
      </c>
      <c r="AA1371" s="404">
        <v>0</v>
      </c>
      <c r="AB1371" s="404">
        <v>0</v>
      </c>
      <c r="AC1371" s="404">
        <v>0</v>
      </c>
      <c r="AD1371" s="404">
        <v>3264</v>
      </c>
    </row>
    <row r="1372" spans="1:30" x14ac:dyDescent="0.35">
      <c r="A1372" s="396">
        <v>59</v>
      </c>
      <c r="B1372" s="396" t="s">
        <v>108</v>
      </c>
      <c r="C1372" s="396">
        <v>5</v>
      </c>
      <c r="D1372" s="396" t="s">
        <v>628</v>
      </c>
      <c r="E1372" s="396" t="s">
        <v>3005</v>
      </c>
      <c r="F1372" s="396" t="s">
        <v>3006</v>
      </c>
      <c r="G1372" s="396" t="s">
        <v>108</v>
      </c>
      <c r="H1372" s="396" t="s">
        <v>628</v>
      </c>
      <c r="I1372" s="399">
        <v>0</v>
      </c>
      <c r="J1372" s="399">
        <v>0</v>
      </c>
      <c r="K1372" s="400">
        <v>6</v>
      </c>
      <c r="L1372" s="400">
        <v>0</v>
      </c>
      <c r="M1372" s="400">
        <v>0</v>
      </c>
      <c r="N1372" s="400">
        <v>6</v>
      </c>
      <c r="O1372" s="400">
        <v>0</v>
      </c>
      <c r="P1372" s="400">
        <v>0</v>
      </c>
      <c r="Q1372" s="400">
        <v>0</v>
      </c>
      <c r="R1372" s="401">
        <v>0</v>
      </c>
      <c r="S1372" s="402">
        <v>0</v>
      </c>
      <c r="T1372" s="401">
        <v>0</v>
      </c>
      <c r="U1372" s="402">
        <v>0</v>
      </c>
      <c r="V1372" s="403">
        <v>0</v>
      </c>
      <c r="W1372" s="402">
        <v>0</v>
      </c>
      <c r="X1372" s="404">
        <v>0</v>
      </c>
      <c r="Y1372" s="404">
        <v>0</v>
      </c>
      <c r="Z1372" s="404">
        <v>0</v>
      </c>
      <c r="AA1372" s="404">
        <v>0</v>
      </c>
      <c r="AB1372" s="404">
        <v>0</v>
      </c>
      <c r="AC1372" s="404">
        <v>0</v>
      </c>
      <c r="AD1372" s="404">
        <v>0</v>
      </c>
    </row>
    <row r="1373" spans="1:30" x14ac:dyDescent="0.35">
      <c r="A1373" s="396">
        <v>59</v>
      </c>
      <c r="B1373" s="396" t="s">
        <v>108</v>
      </c>
      <c r="C1373" s="396">
        <v>6</v>
      </c>
      <c r="D1373" s="396" t="s">
        <v>160</v>
      </c>
      <c r="E1373" s="396" t="s">
        <v>3007</v>
      </c>
      <c r="F1373" s="396" t="s">
        <v>3008</v>
      </c>
      <c r="G1373" s="396" t="s">
        <v>108</v>
      </c>
      <c r="H1373" s="396" t="s">
        <v>160</v>
      </c>
      <c r="I1373" s="399">
        <v>0</v>
      </c>
      <c r="J1373" s="399">
        <v>0</v>
      </c>
      <c r="K1373" s="400">
        <v>30</v>
      </c>
      <c r="L1373" s="400">
        <v>5</v>
      </c>
      <c r="M1373" s="400">
        <v>0</v>
      </c>
      <c r="N1373" s="400">
        <v>35</v>
      </c>
      <c r="O1373" s="400">
        <v>0</v>
      </c>
      <c r="P1373" s="400">
        <v>1</v>
      </c>
      <c r="Q1373" s="400">
        <v>1</v>
      </c>
      <c r="R1373" s="401">
        <v>2.8571428571428598E-2</v>
      </c>
      <c r="S1373" s="402">
        <v>10</v>
      </c>
      <c r="T1373" s="401">
        <v>0.28571428571428598</v>
      </c>
      <c r="U1373" s="402">
        <v>9</v>
      </c>
      <c r="V1373" s="403">
        <v>0.25714285714285701</v>
      </c>
      <c r="W1373" s="402">
        <v>6</v>
      </c>
      <c r="X1373" s="404">
        <v>-3491.13</v>
      </c>
      <c r="Y1373" s="404">
        <v>0</v>
      </c>
      <c r="Z1373" s="404">
        <v>-3491.13</v>
      </c>
      <c r="AA1373" s="404">
        <v>0</v>
      </c>
      <c r="AB1373" s="404">
        <v>0</v>
      </c>
      <c r="AC1373" s="404">
        <v>0</v>
      </c>
      <c r="AD1373" s="404">
        <v>-3491</v>
      </c>
    </row>
    <row r="1374" spans="1:30" x14ac:dyDescent="0.35">
      <c r="A1374" s="396">
        <v>59</v>
      </c>
      <c r="B1374" s="396" t="s">
        <v>108</v>
      </c>
      <c r="C1374" s="396">
        <v>7</v>
      </c>
      <c r="D1374" s="396" t="s">
        <v>562</v>
      </c>
      <c r="E1374" s="396" t="s">
        <v>3009</v>
      </c>
      <c r="F1374" s="396" t="s">
        <v>3010</v>
      </c>
      <c r="G1374" s="396" t="s">
        <v>108</v>
      </c>
      <c r="H1374" s="396" t="s">
        <v>562</v>
      </c>
      <c r="I1374" s="399">
        <v>0</v>
      </c>
      <c r="J1374" s="399">
        <v>0</v>
      </c>
      <c r="K1374" s="400">
        <v>1</v>
      </c>
      <c r="L1374" s="400">
        <v>0</v>
      </c>
      <c r="M1374" s="400">
        <v>0</v>
      </c>
      <c r="N1374" s="400">
        <v>1</v>
      </c>
      <c r="O1374" s="400">
        <v>0</v>
      </c>
      <c r="P1374" s="400">
        <v>0</v>
      </c>
      <c r="Q1374" s="400">
        <v>0</v>
      </c>
      <c r="R1374" s="401">
        <v>0</v>
      </c>
      <c r="S1374" s="402">
        <v>0</v>
      </c>
      <c r="T1374" s="401">
        <v>0</v>
      </c>
      <c r="U1374" s="402">
        <v>0</v>
      </c>
      <c r="V1374" s="403">
        <v>0</v>
      </c>
      <c r="W1374" s="402">
        <v>0</v>
      </c>
      <c r="X1374" s="404">
        <v>0</v>
      </c>
      <c r="Y1374" s="404">
        <v>0</v>
      </c>
      <c r="Z1374" s="404">
        <v>0</v>
      </c>
      <c r="AA1374" s="404">
        <v>0</v>
      </c>
      <c r="AB1374" s="404">
        <v>0</v>
      </c>
      <c r="AC1374" s="404">
        <v>0</v>
      </c>
      <c r="AD1374" s="404">
        <v>0</v>
      </c>
    </row>
    <row r="1375" spans="1:30" x14ac:dyDescent="0.35">
      <c r="A1375" s="396">
        <v>59</v>
      </c>
      <c r="B1375" s="396" t="s">
        <v>108</v>
      </c>
      <c r="C1375" s="396">
        <v>8</v>
      </c>
      <c r="D1375" s="396" t="s">
        <v>202</v>
      </c>
      <c r="E1375" s="396" t="s">
        <v>3011</v>
      </c>
      <c r="F1375" s="396" t="s">
        <v>3012</v>
      </c>
      <c r="G1375" s="396" t="s">
        <v>108</v>
      </c>
      <c r="H1375" s="396" t="s">
        <v>202</v>
      </c>
      <c r="I1375" s="399">
        <v>0</v>
      </c>
      <c r="J1375" s="399">
        <v>0</v>
      </c>
      <c r="K1375" s="400">
        <v>29</v>
      </c>
      <c r="L1375" s="400">
        <v>0</v>
      </c>
      <c r="M1375" s="400">
        <v>0</v>
      </c>
      <c r="N1375" s="400">
        <v>29</v>
      </c>
      <c r="O1375" s="400">
        <v>4</v>
      </c>
      <c r="P1375" s="400">
        <v>0</v>
      </c>
      <c r="Q1375" s="400">
        <v>4</v>
      </c>
      <c r="R1375" s="401">
        <v>0.13793103448275901</v>
      </c>
      <c r="S1375" s="402">
        <v>17</v>
      </c>
      <c r="T1375" s="401">
        <v>0.58620689655172398</v>
      </c>
      <c r="U1375" s="402">
        <v>16</v>
      </c>
      <c r="V1375" s="403">
        <v>0.55172413793103403</v>
      </c>
      <c r="W1375" s="402">
        <v>10</v>
      </c>
      <c r="X1375" s="404">
        <v>-1146.3599999999999</v>
      </c>
      <c r="Y1375" s="404">
        <v>125</v>
      </c>
      <c r="Z1375" s="404">
        <v>-1021.36</v>
      </c>
      <c r="AA1375" s="404">
        <v>2250</v>
      </c>
      <c r="AB1375" s="404">
        <v>78</v>
      </c>
      <c r="AC1375" s="404">
        <v>562</v>
      </c>
      <c r="AD1375" s="404">
        <v>-3271</v>
      </c>
    </row>
    <row r="1376" spans="1:30" x14ac:dyDescent="0.35">
      <c r="A1376" s="396">
        <v>59</v>
      </c>
      <c r="B1376" s="396" t="s">
        <v>108</v>
      </c>
      <c r="C1376" s="396">
        <v>9</v>
      </c>
      <c r="D1376" s="396" t="s">
        <v>506</v>
      </c>
      <c r="E1376" s="396" t="s">
        <v>3013</v>
      </c>
      <c r="F1376" s="396" t="s">
        <v>3014</v>
      </c>
      <c r="G1376" s="396" t="s">
        <v>108</v>
      </c>
      <c r="H1376" s="396" t="s">
        <v>506</v>
      </c>
      <c r="I1376" s="399">
        <v>0</v>
      </c>
      <c r="J1376" s="399">
        <v>0</v>
      </c>
      <c r="K1376" s="400">
        <v>0</v>
      </c>
      <c r="L1376" s="400">
        <v>0</v>
      </c>
      <c r="M1376" s="400">
        <v>0</v>
      </c>
      <c r="N1376" s="400">
        <v>0</v>
      </c>
      <c r="O1376" s="400">
        <v>0</v>
      </c>
      <c r="P1376" s="400">
        <v>0</v>
      </c>
      <c r="Q1376" s="400">
        <v>0</v>
      </c>
      <c r="R1376" s="401">
        <v>0</v>
      </c>
      <c r="S1376" s="402">
        <v>0</v>
      </c>
      <c r="T1376" s="401">
        <v>0</v>
      </c>
      <c r="U1376" s="402">
        <v>0</v>
      </c>
      <c r="V1376" s="403">
        <v>0</v>
      </c>
      <c r="W1376" s="402">
        <v>0</v>
      </c>
      <c r="X1376" s="404">
        <v>0</v>
      </c>
      <c r="Y1376" s="404">
        <v>0</v>
      </c>
      <c r="Z1376" s="404">
        <v>0</v>
      </c>
      <c r="AA1376" s="404">
        <v>10</v>
      </c>
      <c r="AB1376" s="404">
        <v>0</v>
      </c>
      <c r="AC1376" s="404">
        <v>0</v>
      </c>
      <c r="AD1376" s="404">
        <v>-10</v>
      </c>
    </row>
    <row r="1377" spans="1:30" x14ac:dyDescent="0.35">
      <c r="A1377" s="396">
        <v>59</v>
      </c>
      <c r="B1377" s="396" t="s">
        <v>108</v>
      </c>
      <c r="C1377" s="396">
        <v>10</v>
      </c>
      <c r="D1377" s="396" t="s">
        <v>153</v>
      </c>
      <c r="E1377" s="396" t="s">
        <v>3015</v>
      </c>
      <c r="F1377" s="396" t="s">
        <v>3016</v>
      </c>
      <c r="G1377" s="396" t="s">
        <v>108</v>
      </c>
      <c r="H1377" s="396" t="s">
        <v>153</v>
      </c>
      <c r="I1377" s="399">
        <v>126</v>
      </c>
      <c r="J1377" s="399">
        <v>73</v>
      </c>
      <c r="K1377" s="400">
        <v>91</v>
      </c>
      <c r="L1377" s="400">
        <v>45</v>
      </c>
      <c r="M1377" s="400">
        <v>0</v>
      </c>
      <c r="N1377" s="400">
        <v>335</v>
      </c>
      <c r="O1377" s="400">
        <v>74</v>
      </c>
      <c r="P1377" s="400">
        <v>18</v>
      </c>
      <c r="Q1377" s="400">
        <v>92</v>
      </c>
      <c r="R1377" s="401">
        <v>0.27462686567164202</v>
      </c>
      <c r="S1377" s="402">
        <v>100</v>
      </c>
      <c r="T1377" s="401">
        <v>0.29850746268656703</v>
      </c>
      <c r="U1377" s="402">
        <v>98</v>
      </c>
      <c r="V1377" s="403">
        <v>0.29253731343283601</v>
      </c>
      <c r="W1377" s="402">
        <v>74</v>
      </c>
      <c r="X1377" s="404">
        <v>2935.94</v>
      </c>
      <c r="Y1377" s="404">
        <v>155394.59</v>
      </c>
      <c r="Z1377" s="404">
        <v>158330.53</v>
      </c>
      <c r="AA1377" s="404">
        <v>1350</v>
      </c>
      <c r="AB1377" s="404">
        <v>4</v>
      </c>
      <c r="AC1377" s="404">
        <v>15</v>
      </c>
      <c r="AD1377" s="404">
        <v>156980</v>
      </c>
    </row>
    <row r="1378" spans="1:30" x14ac:dyDescent="0.35">
      <c r="A1378" s="396">
        <v>59</v>
      </c>
      <c r="B1378" s="396" t="s">
        <v>108</v>
      </c>
      <c r="C1378" s="396">
        <v>11</v>
      </c>
      <c r="D1378" s="396" t="s">
        <v>144</v>
      </c>
      <c r="E1378" s="396" t="s">
        <v>3017</v>
      </c>
      <c r="F1378" s="396" t="s">
        <v>3018</v>
      </c>
      <c r="G1378" s="396" t="s">
        <v>108</v>
      </c>
      <c r="H1378" s="396" t="s">
        <v>144</v>
      </c>
      <c r="I1378" s="399">
        <v>66</v>
      </c>
      <c r="J1378" s="399">
        <v>16</v>
      </c>
      <c r="K1378" s="400">
        <v>0</v>
      </c>
      <c r="L1378" s="400">
        <v>0</v>
      </c>
      <c r="M1378" s="400">
        <v>2</v>
      </c>
      <c r="N1378" s="400">
        <v>84</v>
      </c>
      <c r="O1378" s="400">
        <v>16</v>
      </c>
      <c r="P1378" s="400">
        <v>5</v>
      </c>
      <c r="Q1378" s="400">
        <v>21</v>
      </c>
      <c r="R1378" s="401">
        <v>0.25</v>
      </c>
      <c r="S1378" s="402">
        <v>19</v>
      </c>
      <c r="T1378" s="401">
        <v>0.226190476190476</v>
      </c>
      <c r="U1378" s="402">
        <v>20</v>
      </c>
      <c r="V1378" s="403">
        <v>0.238095238095238</v>
      </c>
      <c r="W1378" s="402">
        <v>13</v>
      </c>
      <c r="X1378" s="404">
        <v>3529.5</v>
      </c>
      <c r="Y1378" s="404">
        <v>39402.97</v>
      </c>
      <c r="Z1378" s="404">
        <v>42932.47</v>
      </c>
      <c r="AA1378" s="404">
        <v>0</v>
      </c>
      <c r="AB1378" s="404">
        <v>0</v>
      </c>
      <c r="AC1378" s="404">
        <v>0</v>
      </c>
      <c r="AD1378" s="404">
        <v>42932</v>
      </c>
    </row>
    <row r="1379" spans="1:30" x14ac:dyDescent="0.35">
      <c r="A1379" s="396">
        <v>59</v>
      </c>
      <c r="B1379" s="396" t="s">
        <v>108</v>
      </c>
      <c r="C1379" s="396">
        <v>12</v>
      </c>
      <c r="D1379" s="396" t="s">
        <v>513</v>
      </c>
      <c r="E1379" s="396" t="s">
        <v>3019</v>
      </c>
      <c r="F1379" s="396" t="s">
        <v>3020</v>
      </c>
      <c r="G1379" s="396" t="s">
        <v>108</v>
      </c>
      <c r="H1379" s="396" t="s">
        <v>513</v>
      </c>
      <c r="I1379" s="399">
        <v>11</v>
      </c>
      <c r="J1379" s="399">
        <v>4</v>
      </c>
      <c r="K1379" s="400">
        <v>0</v>
      </c>
      <c r="L1379" s="400">
        <v>0</v>
      </c>
      <c r="M1379" s="400">
        <v>0</v>
      </c>
      <c r="N1379" s="400">
        <v>15</v>
      </c>
      <c r="O1379" s="400">
        <v>10</v>
      </c>
      <c r="P1379" s="400">
        <v>0</v>
      </c>
      <c r="Q1379" s="400">
        <v>10</v>
      </c>
      <c r="R1379" s="401">
        <v>0.66666666666666696</v>
      </c>
      <c r="S1379" s="402">
        <v>0</v>
      </c>
      <c r="T1379" s="401">
        <v>0</v>
      </c>
      <c r="U1379" s="402">
        <v>0</v>
      </c>
      <c r="V1379" s="403">
        <v>0</v>
      </c>
      <c r="W1379" s="402">
        <v>0</v>
      </c>
      <c r="X1379" s="404">
        <v>2109.9499999999998</v>
      </c>
      <c r="Y1379" s="404">
        <v>13781.56</v>
      </c>
      <c r="Z1379" s="404">
        <v>15891.51</v>
      </c>
      <c r="AA1379" s="404">
        <v>0</v>
      </c>
      <c r="AB1379" s="404">
        <v>0</v>
      </c>
      <c r="AC1379" s="404">
        <v>0</v>
      </c>
      <c r="AD1379" s="404">
        <v>15892</v>
      </c>
    </row>
    <row r="1380" spans="1:30" x14ac:dyDescent="0.35">
      <c r="A1380" s="396">
        <v>59</v>
      </c>
      <c r="B1380" s="396" t="s">
        <v>108</v>
      </c>
      <c r="C1380" s="396">
        <v>13</v>
      </c>
      <c r="D1380" s="396" t="s">
        <v>414</v>
      </c>
      <c r="E1380" s="396" t="s">
        <v>3021</v>
      </c>
      <c r="F1380" s="396" t="s">
        <v>3022</v>
      </c>
      <c r="G1380" s="396" t="s">
        <v>108</v>
      </c>
      <c r="H1380" s="396" t="s">
        <v>414</v>
      </c>
      <c r="I1380" s="399">
        <v>0</v>
      </c>
      <c r="J1380" s="399">
        <v>5</v>
      </c>
      <c r="K1380" s="400">
        <v>0</v>
      </c>
      <c r="L1380" s="400">
        <v>3</v>
      </c>
      <c r="M1380" s="400">
        <v>0</v>
      </c>
      <c r="N1380" s="400">
        <v>8</v>
      </c>
      <c r="O1380" s="400">
        <v>0</v>
      </c>
      <c r="P1380" s="400">
        <v>0</v>
      </c>
      <c r="Q1380" s="400">
        <v>0</v>
      </c>
      <c r="R1380" s="401">
        <v>0</v>
      </c>
      <c r="S1380" s="402">
        <v>0</v>
      </c>
      <c r="T1380" s="401">
        <v>0</v>
      </c>
      <c r="U1380" s="402">
        <v>0</v>
      </c>
      <c r="V1380" s="403">
        <v>0</v>
      </c>
      <c r="W1380" s="402">
        <v>0</v>
      </c>
      <c r="X1380" s="404">
        <v>0</v>
      </c>
      <c r="Y1380" s="404">
        <v>0</v>
      </c>
      <c r="Z1380" s="404">
        <v>0</v>
      </c>
      <c r="AA1380" s="404">
        <v>0</v>
      </c>
      <c r="AB1380" s="404">
        <v>0</v>
      </c>
      <c r="AC1380" s="404">
        <v>0</v>
      </c>
      <c r="AD1380" s="404">
        <v>0</v>
      </c>
    </row>
    <row r="1381" spans="1:30" x14ac:dyDescent="0.35">
      <c r="A1381" s="396">
        <v>59</v>
      </c>
      <c r="B1381" s="396" t="s">
        <v>108</v>
      </c>
      <c r="C1381" s="396">
        <v>14</v>
      </c>
      <c r="D1381" s="396" t="s">
        <v>427</v>
      </c>
      <c r="E1381" s="396" t="s">
        <v>3023</v>
      </c>
      <c r="F1381" s="396" t="s">
        <v>3024</v>
      </c>
      <c r="G1381" s="396" t="s">
        <v>108</v>
      </c>
      <c r="H1381" s="396" t="s">
        <v>427</v>
      </c>
      <c r="I1381" s="399">
        <v>15</v>
      </c>
      <c r="J1381" s="399">
        <v>0</v>
      </c>
      <c r="K1381" s="400">
        <v>80</v>
      </c>
      <c r="L1381" s="400">
        <v>2</v>
      </c>
      <c r="M1381" s="400">
        <v>0</v>
      </c>
      <c r="N1381" s="400">
        <v>97</v>
      </c>
      <c r="O1381" s="400">
        <v>11</v>
      </c>
      <c r="P1381" s="400">
        <v>8</v>
      </c>
      <c r="Q1381" s="400">
        <v>19</v>
      </c>
      <c r="R1381" s="401">
        <v>0.19587628865979401</v>
      </c>
      <c r="S1381" s="402">
        <v>47</v>
      </c>
      <c r="T1381" s="401">
        <v>0.48453608247422703</v>
      </c>
      <c r="U1381" s="402">
        <v>48</v>
      </c>
      <c r="V1381" s="403">
        <v>0.49484536082474201</v>
      </c>
      <c r="W1381" s="402">
        <v>31</v>
      </c>
      <c r="X1381" s="404">
        <v>-7860.51</v>
      </c>
      <c r="Y1381" s="404">
        <v>29305.54</v>
      </c>
      <c r="Z1381" s="404">
        <v>21445.03</v>
      </c>
      <c r="AA1381" s="404">
        <v>0</v>
      </c>
      <c r="AB1381" s="404">
        <v>0</v>
      </c>
      <c r="AC1381" s="404">
        <v>0</v>
      </c>
      <c r="AD1381" s="404">
        <v>21445</v>
      </c>
    </row>
    <row r="1382" spans="1:30" x14ac:dyDescent="0.35">
      <c r="A1382" s="396">
        <v>59</v>
      </c>
      <c r="B1382" s="396" t="s">
        <v>108</v>
      </c>
      <c r="C1382" s="396">
        <v>15</v>
      </c>
      <c r="D1382" s="396" t="s">
        <v>580</v>
      </c>
      <c r="E1382" s="396" t="s">
        <v>3025</v>
      </c>
      <c r="F1382" s="396" t="s">
        <v>3026</v>
      </c>
      <c r="G1382" s="396" t="s">
        <v>108</v>
      </c>
      <c r="H1382" s="396" t="s">
        <v>580</v>
      </c>
      <c r="I1382" s="399">
        <v>54</v>
      </c>
      <c r="J1382" s="399">
        <v>0</v>
      </c>
      <c r="K1382" s="400">
        <v>0</v>
      </c>
      <c r="L1382" s="400">
        <v>0</v>
      </c>
      <c r="M1382" s="400">
        <v>0</v>
      </c>
      <c r="N1382" s="400">
        <v>54</v>
      </c>
      <c r="O1382" s="400">
        <v>15</v>
      </c>
      <c r="P1382" s="400">
        <v>9</v>
      </c>
      <c r="Q1382" s="400">
        <v>24</v>
      </c>
      <c r="R1382" s="401">
        <v>0.44444444444444398</v>
      </c>
      <c r="S1382" s="402">
        <v>7</v>
      </c>
      <c r="T1382" s="401">
        <v>0.12962962962963001</v>
      </c>
      <c r="U1382" s="402">
        <v>7</v>
      </c>
      <c r="V1382" s="403">
        <v>0.12962962962963001</v>
      </c>
      <c r="W1382" s="402">
        <v>5</v>
      </c>
      <c r="X1382" s="404">
        <v>-5477.99</v>
      </c>
      <c r="Y1382" s="404">
        <v>55048.81</v>
      </c>
      <c r="Z1382" s="404">
        <v>49570.82</v>
      </c>
      <c r="AA1382" s="404">
        <v>0</v>
      </c>
      <c r="AB1382" s="404">
        <v>0</v>
      </c>
      <c r="AC1382" s="404">
        <v>0</v>
      </c>
      <c r="AD1382" s="404">
        <v>49571</v>
      </c>
    </row>
    <row r="1383" spans="1:30" x14ac:dyDescent="0.35">
      <c r="A1383" s="396">
        <v>59</v>
      </c>
      <c r="B1383" s="396" t="s">
        <v>108</v>
      </c>
      <c r="C1383" s="396">
        <v>16</v>
      </c>
      <c r="D1383" s="396" t="s">
        <v>171</v>
      </c>
      <c r="E1383" s="396" t="s">
        <v>3027</v>
      </c>
      <c r="F1383" s="396" t="s">
        <v>3028</v>
      </c>
      <c r="G1383" s="396" t="s">
        <v>108</v>
      </c>
      <c r="H1383" s="396" t="s">
        <v>171</v>
      </c>
      <c r="I1383" s="399">
        <v>0</v>
      </c>
      <c r="J1383" s="399">
        <v>2</v>
      </c>
      <c r="K1383" s="400">
        <v>39</v>
      </c>
      <c r="L1383" s="400">
        <v>9</v>
      </c>
      <c r="M1383" s="400">
        <v>0</v>
      </c>
      <c r="N1383" s="400">
        <v>50</v>
      </c>
      <c r="O1383" s="400">
        <v>1</v>
      </c>
      <c r="P1383" s="400">
        <v>0</v>
      </c>
      <c r="Q1383" s="400">
        <v>1</v>
      </c>
      <c r="R1383" s="401">
        <v>0.02</v>
      </c>
      <c r="S1383" s="402">
        <v>4</v>
      </c>
      <c r="T1383" s="401">
        <v>0.08</v>
      </c>
      <c r="U1383" s="402">
        <v>5</v>
      </c>
      <c r="V1383" s="403">
        <v>0.1</v>
      </c>
      <c r="W1383" s="402">
        <v>2</v>
      </c>
      <c r="X1383" s="404">
        <v>-254.84</v>
      </c>
      <c r="Y1383" s="404">
        <v>1033.23</v>
      </c>
      <c r="Z1383" s="404">
        <v>778.39</v>
      </c>
      <c r="AA1383" s="404">
        <v>2000</v>
      </c>
      <c r="AB1383" s="404">
        <v>40</v>
      </c>
      <c r="AC1383" s="404">
        <v>2000</v>
      </c>
      <c r="AD1383" s="404">
        <v>-1222</v>
      </c>
    </row>
    <row r="1384" spans="1:30" x14ac:dyDescent="0.35">
      <c r="A1384" s="396">
        <v>59</v>
      </c>
      <c r="B1384" s="396" t="s">
        <v>108</v>
      </c>
      <c r="C1384" s="396">
        <v>17</v>
      </c>
      <c r="D1384" s="396" t="s">
        <v>518</v>
      </c>
      <c r="E1384" s="396" t="s">
        <v>3029</v>
      </c>
      <c r="F1384" s="396" t="s">
        <v>3030</v>
      </c>
      <c r="G1384" s="396" t="s">
        <v>108</v>
      </c>
      <c r="H1384" s="396" t="s">
        <v>518</v>
      </c>
      <c r="I1384" s="399">
        <v>0</v>
      </c>
      <c r="J1384" s="399">
        <v>0</v>
      </c>
      <c r="K1384" s="400">
        <v>0</v>
      </c>
      <c r="L1384" s="400">
        <v>10</v>
      </c>
      <c r="M1384" s="400">
        <v>0</v>
      </c>
      <c r="N1384" s="400">
        <v>10</v>
      </c>
      <c r="O1384" s="400">
        <v>0</v>
      </c>
      <c r="P1384" s="400">
        <v>0</v>
      </c>
      <c r="Q1384" s="400">
        <v>0</v>
      </c>
      <c r="R1384" s="401">
        <v>0</v>
      </c>
      <c r="S1384" s="402">
        <v>1</v>
      </c>
      <c r="T1384" s="401">
        <v>0.1</v>
      </c>
      <c r="U1384" s="402">
        <v>1</v>
      </c>
      <c r="V1384" s="403">
        <v>0.1</v>
      </c>
      <c r="W1384" s="402">
        <v>0</v>
      </c>
      <c r="X1384" s="404">
        <v>0</v>
      </c>
      <c r="Y1384" s="404">
        <v>0</v>
      </c>
      <c r="Z1384" s="404">
        <v>0</v>
      </c>
      <c r="AA1384" s="404">
        <v>0</v>
      </c>
      <c r="AB1384" s="404">
        <v>0</v>
      </c>
      <c r="AC1384" s="404">
        <v>0</v>
      </c>
      <c r="AD1384" s="404">
        <v>0</v>
      </c>
    </row>
    <row r="1385" spans="1:30" x14ac:dyDescent="0.35">
      <c r="A1385" s="396">
        <v>59</v>
      </c>
      <c r="B1385" s="396" t="s">
        <v>108</v>
      </c>
      <c r="C1385" s="396">
        <v>18</v>
      </c>
      <c r="D1385" s="396" t="s">
        <v>1055</v>
      </c>
      <c r="E1385" s="396" t="s">
        <v>3031</v>
      </c>
      <c r="F1385" s="396" t="s">
        <v>3032</v>
      </c>
      <c r="G1385" s="396" t="s">
        <v>108</v>
      </c>
      <c r="H1385" s="396" t="s">
        <v>1055</v>
      </c>
      <c r="I1385" s="399">
        <v>0</v>
      </c>
      <c r="J1385" s="399">
        <v>0</v>
      </c>
      <c r="K1385" s="400">
        <v>8</v>
      </c>
      <c r="L1385" s="400">
        <v>0</v>
      </c>
      <c r="M1385" s="400">
        <v>0</v>
      </c>
      <c r="N1385" s="400">
        <v>8</v>
      </c>
      <c r="O1385" s="400">
        <v>2</v>
      </c>
      <c r="P1385" s="400">
        <v>0</v>
      </c>
      <c r="Q1385" s="400">
        <v>2</v>
      </c>
      <c r="R1385" s="401">
        <v>0.25</v>
      </c>
      <c r="S1385" s="402">
        <v>3</v>
      </c>
      <c r="T1385" s="401">
        <v>0.375</v>
      </c>
      <c r="U1385" s="402">
        <v>2</v>
      </c>
      <c r="V1385" s="403">
        <v>0.25</v>
      </c>
      <c r="W1385" s="402">
        <v>2</v>
      </c>
      <c r="X1385" s="404">
        <v>-1006.31</v>
      </c>
      <c r="Y1385" s="404">
        <v>3206.42</v>
      </c>
      <c r="Z1385" s="404">
        <v>2200.11</v>
      </c>
      <c r="AA1385" s="404">
        <v>0</v>
      </c>
      <c r="AB1385" s="404">
        <v>0</v>
      </c>
      <c r="AC1385" s="404">
        <v>0</v>
      </c>
      <c r="AD1385" s="404">
        <v>2200</v>
      </c>
    </row>
    <row r="1386" spans="1:30" x14ac:dyDescent="0.35">
      <c r="A1386" s="396">
        <v>59</v>
      </c>
      <c r="B1386" s="396" t="s">
        <v>108</v>
      </c>
      <c r="C1386" s="396">
        <v>19</v>
      </c>
      <c r="D1386" s="396" t="s">
        <v>261</v>
      </c>
      <c r="E1386" s="396" t="s">
        <v>3033</v>
      </c>
      <c r="F1386" s="396" t="s">
        <v>3034</v>
      </c>
      <c r="G1386" s="396" t="s">
        <v>108</v>
      </c>
      <c r="H1386" s="396" t="s">
        <v>261</v>
      </c>
      <c r="I1386" s="399">
        <v>14</v>
      </c>
      <c r="J1386" s="399">
        <v>104</v>
      </c>
      <c r="K1386" s="400">
        <v>1</v>
      </c>
      <c r="L1386" s="400">
        <v>64</v>
      </c>
      <c r="M1386" s="400">
        <v>0</v>
      </c>
      <c r="N1386" s="400">
        <v>183</v>
      </c>
      <c r="O1386" s="400">
        <v>18</v>
      </c>
      <c r="P1386" s="400">
        <v>7</v>
      </c>
      <c r="Q1386" s="400">
        <v>25</v>
      </c>
      <c r="R1386" s="401">
        <v>0.13661202185792401</v>
      </c>
      <c r="S1386" s="402">
        <v>57</v>
      </c>
      <c r="T1386" s="401">
        <v>0.31147540983606598</v>
      </c>
      <c r="U1386" s="402">
        <v>60</v>
      </c>
      <c r="V1386" s="403">
        <v>0.32786885245901598</v>
      </c>
      <c r="W1386" s="402">
        <v>31</v>
      </c>
      <c r="X1386" s="404">
        <v>3373.81</v>
      </c>
      <c r="Y1386" s="404">
        <v>45475.93</v>
      </c>
      <c r="Z1386" s="404">
        <v>48849.74</v>
      </c>
      <c r="AA1386" s="404">
        <v>10000</v>
      </c>
      <c r="AB1386" s="404">
        <v>55</v>
      </c>
      <c r="AC1386" s="404">
        <v>400</v>
      </c>
      <c r="AD1386" s="404">
        <v>38850</v>
      </c>
    </row>
    <row r="1387" spans="1:30" x14ac:dyDescent="0.35">
      <c r="A1387" s="396">
        <v>59</v>
      </c>
      <c r="B1387" s="396" t="s">
        <v>108</v>
      </c>
      <c r="C1387" s="396">
        <v>20</v>
      </c>
      <c r="D1387" s="396" t="s">
        <v>147</v>
      </c>
      <c r="E1387" s="396" t="s">
        <v>3035</v>
      </c>
      <c r="F1387" s="396" t="s">
        <v>3036</v>
      </c>
      <c r="G1387" s="396" t="s">
        <v>108</v>
      </c>
      <c r="H1387" s="396" t="s">
        <v>147</v>
      </c>
      <c r="I1387" s="399">
        <v>0</v>
      </c>
      <c r="J1387" s="399">
        <v>0</v>
      </c>
      <c r="K1387" s="400">
        <v>14</v>
      </c>
      <c r="L1387" s="400">
        <v>51</v>
      </c>
      <c r="M1387" s="400">
        <v>0</v>
      </c>
      <c r="N1387" s="400">
        <v>65</v>
      </c>
      <c r="O1387" s="400">
        <v>4</v>
      </c>
      <c r="P1387" s="400">
        <v>0</v>
      </c>
      <c r="Q1387" s="400">
        <v>4</v>
      </c>
      <c r="R1387" s="401">
        <v>6.15384615384615E-2</v>
      </c>
      <c r="S1387" s="402">
        <v>7</v>
      </c>
      <c r="T1387" s="401">
        <v>0.107692307692308</v>
      </c>
      <c r="U1387" s="402">
        <v>7</v>
      </c>
      <c r="V1387" s="403">
        <v>0.107692307692308</v>
      </c>
      <c r="W1387" s="402">
        <v>5</v>
      </c>
      <c r="X1387" s="404">
        <v>-3044.36</v>
      </c>
      <c r="Y1387" s="404">
        <v>11835.21</v>
      </c>
      <c r="Z1387" s="404">
        <v>8790.85</v>
      </c>
      <c r="AA1387" s="404">
        <v>205</v>
      </c>
      <c r="AB1387" s="404">
        <v>3</v>
      </c>
      <c r="AC1387" s="404">
        <v>51</v>
      </c>
      <c r="AD1387" s="404">
        <v>8586</v>
      </c>
    </row>
    <row r="1388" spans="1:30" x14ac:dyDescent="0.35">
      <c r="A1388" s="396">
        <v>59</v>
      </c>
      <c r="B1388" s="396" t="s">
        <v>108</v>
      </c>
      <c r="C1388" s="396">
        <v>21</v>
      </c>
      <c r="D1388" s="396" t="s">
        <v>760</v>
      </c>
      <c r="E1388" s="396" t="s">
        <v>3037</v>
      </c>
      <c r="F1388" s="396" t="s">
        <v>3038</v>
      </c>
      <c r="G1388" s="396" t="s">
        <v>108</v>
      </c>
      <c r="H1388" s="396" t="s">
        <v>760</v>
      </c>
      <c r="I1388" s="399">
        <v>0</v>
      </c>
      <c r="J1388" s="399">
        <v>0</v>
      </c>
      <c r="K1388" s="400">
        <v>1</v>
      </c>
      <c r="L1388" s="400">
        <v>111</v>
      </c>
      <c r="M1388" s="400">
        <v>0</v>
      </c>
      <c r="N1388" s="400">
        <v>112</v>
      </c>
      <c r="O1388" s="400">
        <v>1</v>
      </c>
      <c r="P1388" s="400">
        <v>0</v>
      </c>
      <c r="Q1388" s="400">
        <v>1</v>
      </c>
      <c r="R1388" s="401">
        <v>8.9285714285714298E-3</v>
      </c>
      <c r="S1388" s="402">
        <v>5</v>
      </c>
      <c r="T1388" s="401">
        <v>4.4642857142857102E-2</v>
      </c>
      <c r="U1388" s="402">
        <v>7</v>
      </c>
      <c r="V1388" s="403">
        <v>6.25E-2</v>
      </c>
      <c r="W1388" s="402">
        <v>0</v>
      </c>
      <c r="X1388" s="404">
        <v>-673.84</v>
      </c>
      <c r="Y1388" s="404">
        <v>5904.06</v>
      </c>
      <c r="Z1388" s="404">
        <v>5230.22</v>
      </c>
      <c r="AA1388" s="404">
        <v>2000</v>
      </c>
      <c r="AB1388" s="404">
        <v>18</v>
      </c>
      <c r="AC1388" s="404">
        <v>2000</v>
      </c>
      <c r="AD1388" s="404">
        <v>3230</v>
      </c>
    </row>
    <row r="1389" spans="1:30" x14ac:dyDescent="0.35">
      <c r="A1389" s="396">
        <v>59</v>
      </c>
      <c r="B1389" s="396" t="s">
        <v>108</v>
      </c>
      <c r="C1389" s="396">
        <v>22</v>
      </c>
      <c r="D1389" s="396" t="s">
        <v>244</v>
      </c>
      <c r="E1389" s="396" t="s">
        <v>3039</v>
      </c>
      <c r="F1389" s="396" t="s">
        <v>3040</v>
      </c>
      <c r="G1389" s="396" t="s">
        <v>108</v>
      </c>
      <c r="H1389" s="396" t="s">
        <v>244</v>
      </c>
      <c r="I1389" s="399">
        <v>0</v>
      </c>
      <c r="J1389" s="399">
        <v>0</v>
      </c>
      <c r="K1389" s="400">
        <v>0</v>
      </c>
      <c r="L1389" s="400">
        <v>0</v>
      </c>
      <c r="M1389" s="400">
        <v>0</v>
      </c>
      <c r="N1389" s="400">
        <v>0</v>
      </c>
      <c r="O1389" s="400">
        <v>0</v>
      </c>
      <c r="P1389" s="400">
        <v>0</v>
      </c>
      <c r="Q1389" s="400">
        <v>0</v>
      </c>
      <c r="R1389" s="401">
        <v>0</v>
      </c>
      <c r="S1389" s="402">
        <v>0</v>
      </c>
      <c r="T1389" s="401">
        <v>0</v>
      </c>
      <c r="U1389" s="402">
        <v>0</v>
      </c>
      <c r="V1389" s="403">
        <v>0</v>
      </c>
      <c r="W1389" s="402">
        <v>0</v>
      </c>
      <c r="X1389" s="404">
        <v>0</v>
      </c>
      <c r="Y1389" s="404">
        <v>0</v>
      </c>
      <c r="Z1389" s="404">
        <v>0</v>
      </c>
      <c r="AA1389" s="404">
        <v>3285</v>
      </c>
      <c r="AB1389" s="404">
        <v>0</v>
      </c>
      <c r="AC1389" s="404">
        <v>0</v>
      </c>
      <c r="AD1389" s="404">
        <v>-3285</v>
      </c>
    </row>
    <row r="1390" spans="1:30" x14ac:dyDescent="0.35">
      <c r="A1390" s="396">
        <v>59</v>
      </c>
      <c r="B1390" s="396" t="s">
        <v>108</v>
      </c>
      <c r="C1390" s="396">
        <v>23</v>
      </c>
      <c r="D1390" s="396" t="s">
        <v>168</v>
      </c>
      <c r="E1390" s="396" t="s">
        <v>3041</v>
      </c>
      <c r="F1390" s="396" t="s">
        <v>3042</v>
      </c>
      <c r="G1390" s="396" t="s">
        <v>108</v>
      </c>
      <c r="H1390" s="396" t="s">
        <v>168</v>
      </c>
      <c r="I1390" s="399">
        <v>72</v>
      </c>
      <c r="J1390" s="399">
        <v>12</v>
      </c>
      <c r="K1390" s="400">
        <v>89</v>
      </c>
      <c r="L1390" s="400">
        <v>9</v>
      </c>
      <c r="M1390" s="400">
        <v>0</v>
      </c>
      <c r="N1390" s="400">
        <v>182</v>
      </c>
      <c r="O1390" s="400">
        <v>42</v>
      </c>
      <c r="P1390" s="400">
        <v>14</v>
      </c>
      <c r="Q1390" s="400">
        <v>56</v>
      </c>
      <c r="R1390" s="401">
        <v>0.30769230769230799</v>
      </c>
      <c r="S1390" s="402">
        <v>22</v>
      </c>
      <c r="T1390" s="401">
        <v>0.120879120879121</v>
      </c>
      <c r="U1390" s="402">
        <v>24</v>
      </c>
      <c r="V1390" s="403">
        <v>0.13186813186813201</v>
      </c>
      <c r="W1390" s="402">
        <v>16</v>
      </c>
      <c r="X1390" s="404">
        <v>-14301.32</v>
      </c>
      <c r="Y1390" s="404">
        <v>98119.24</v>
      </c>
      <c r="Z1390" s="404">
        <v>83817.919999999998</v>
      </c>
      <c r="AA1390" s="404">
        <v>0</v>
      </c>
      <c r="AB1390" s="404">
        <v>0</v>
      </c>
      <c r="AC1390" s="404">
        <v>0</v>
      </c>
      <c r="AD1390" s="404">
        <v>83818</v>
      </c>
    </row>
    <row r="1391" spans="1:30" x14ac:dyDescent="0.35">
      <c r="A1391" s="396">
        <v>59</v>
      </c>
      <c r="B1391" s="396" t="s">
        <v>108</v>
      </c>
      <c r="C1391" s="396">
        <v>24</v>
      </c>
      <c r="D1391" s="396" t="s">
        <v>527</v>
      </c>
      <c r="E1391" s="396" t="s">
        <v>3043</v>
      </c>
      <c r="F1391" s="396" t="s">
        <v>3044</v>
      </c>
      <c r="G1391" s="396" t="s">
        <v>108</v>
      </c>
      <c r="H1391" s="396" t="s">
        <v>527</v>
      </c>
      <c r="I1391" s="399">
        <v>0</v>
      </c>
      <c r="J1391" s="399">
        <v>0</v>
      </c>
      <c r="K1391" s="400">
        <v>0</v>
      </c>
      <c r="L1391" s="400">
        <v>1</v>
      </c>
      <c r="M1391" s="400">
        <v>0</v>
      </c>
      <c r="N1391" s="400">
        <v>1</v>
      </c>
      <c r="O1391" s="400">
        <v>8</v>
      </c>
      <c r="P1391" s="400">
        <v>6</v>
      </c>
      <c r="Q1391" s="400">
        <v>14</v>
      </c>
      <c r="R1391" s="401">
        <v>14</v>
      </c>
      <c r="S1391" s="402">
        <v>2</v>
      </c>
      <c r="T1391" s="401">
        <v>2</v>
      </c>
      <c r="U1391" s="402">
        <v>2</v>
      </c>
      <c r="V1391" s="403">
        <v>2</v>
      </c>
      <c r="W1391" s="402">
        <v>2</v>
      </c>
      <c r="X1391" s="404">
        <v>-9012.75</v>
      </c>
      <c r="Y1391" s="404">
        <v>12527.67</v>
      </c>
      <c r="Z1391" s="404">
        <v>3514.92</v>
      </c>
      <c r="AA1391" s="404">
        <v>0</v>
      </c>
      <c r="AB1391" s="404">
        <v>0</v>
      </c>
      <c r="AC1391" s="404">
        <v>0</v>
      </c>
      <c r="AD1391" s="404">
        <v>3515</v>
      </c>
    </row>
    <row r="1392" spans="1:30" x14ac:dyDescent="0.35">
      <c r="A1392" s="396">
        <v>59</v>
      </c>
      <c r="B1392" s="396" t="s">
        <v>108</v>
      </c>
      <c r="C1392" s="396">
        <v>25</v>
      </c>
      <c r="D1392" s="396" t="s">
        <v>600</v>
      </c>
      <c r="E1392" s="396" t="s">
        <v>3045</v>
      </c>
      <c r="F1392" s="396" t="s">
        <v>3046</v>
      </c>
      <c r="G1392" s="396" t="s">
        <v>108</v>
      </c>
      <c r="H1392" s="396" t="s">
        <v>600</v>
      </c>
      <c r="I1392" s="399">
        <v>0</v>
      </c>
      <c r="J1392" s="399">
        <v>0</v>
      </c>
      <c r="K1392" s="400">
        <v>0</v>
      </c>
      <c r="L1392" s="400">
        <v>0</v>
      </c>
      <c r="M1392" s="400">
        <v>461</v>
      </c>
      <c r="N1392" s="400">
        <v>461</v>
      </c>
      <c r="O1392" s="400">
        <v>0</v>
      </c>
      <c r="P1392" s="400">
        <v>0</v>
      </c>
      <c r="Q1392" s="400">
        <v>0</v>
      </c>
      <c r="R1392" s="401">
        <v>0</v>
      </c>
      <c r="S1392" s="402">
        <v>2</v>
      </c>
      <c r="T1392" s="401">
        <v>4.33839479392625E-3</v>
      </c>
      <c r="U1392" s="402">
        <v>2</v>
      </c>
      <c r="V1392" s="403">
        <v>4.33839479392625E-3</v>
      </c>
      <c r="W1392" s="402">
        <v>1</v>
      </c>
      <c r="X1392" s="404">
        <v>0</v>
      </c>
      <c r="Y1392" s="404">
        <v>0</v>
      </c>
      <c r="Z1392" s="404">
        <v>0</v>
      </c>
      <c r="AA1392" s="404">
        <v>500</v>
      </c>
      <c r="AB1392" s="404">
        <v>1</v>
      </c>
      <c r="AC1392" s="404">
        <v>0</v>
      </c>
      <c r="AD1392" s="404">
        <v>-500</v>
      </c>
    </row>
    <row r="1393" spans="1:30" x14ac:dyDescent="0.35">
      <c r="A1393" s="396">
        <v>59</v>
      </c>
      <c r="B1393" s="396" t="s">
        <v>108</v>
      </c>
      <c r="C1393" s="396">
        <v>26</v>
      </c>
      <c r="D1393" s="396" t="s">
        <v>138</v>
      </c>
      <c r="E1393" s="396" t="s">
        <v>3047</v>
      </c>
      <c r="F1393" s="396" t="s">
        <v>3048</v>
      </c>
      <c r="G1393" s="396" t="s">
        <v>108</v>
      </c>
      <c r="H1393" s="396" t="s">
        <v>138</v>
      </c>
      <c r="I1393" s="399">
        <v>0</v>
      </c>
      <c r="J1393" s="399">
        <v>0</v>
      </c>
      <c r="K1393" s="400">
        <v>0</v>
      </c>
      <c r="L1393" s="400">
        <v>0</v>
      </c>
      <c r="M1393" s="400">
        <v>168</v>
      </c>
      <c r="N1393" s="400">
        <v>168</v>
      </c>
      <c r="O1393" s="400">
        <v>44</v>
      </c>
      <c r="P1393" s="400">
        <v>8</v>
      </c>
      <c r="Q1393" s="400">
        <v>52</v>
      </c>
      <c r="R1393" s="401">
        <v>0.30952380952380998</v>
      </c>
      <c r="S1393" s="402">
        <v>17</v>
      </c>
      <c r="T1393" s="401">
        <v>0.101190476190476</v>
      </c>
      <c r="U1393" s="402">
        <v>17</v>
      </c>
      <c r="V1393" s="403">
        <v>0.101190476190476</v>
      </c>
      <c r="W1393" s="402">
        <v>14</v>
      </c>
      <c r="X1393" s="404">
        <v>7316.56</v>
      </c>
      <c r="Y1393" s="404">
        <v>106452.27</v>
      </c>
      <c r="Z1393" s="404">
        <v>113768.83</v>
      </c>
      <c r="AA1393" s="404">
        <v>0</v>
      </c>
      <c r="AB1393" s="404">
        <v>0</v>
      </c>
      <c r="AC1393" s="404">
        <v>0</v>
      </c>
      <c r="AD1393" s="404">
        <v>113769</v>
      </c>
    </row>
    <row r="1394" spans="1:30" x14ac:dyDescent="0.35">
      <c r="A1394" s="396">
        <v>59</v>
      </c>
      <c r="B1394" s="396" t="s">
        <v>108</v>
      </c>
      <c r="C1394" s="396">
        <v>27</v>
      </c>
      <c r="D1394" s="396" t="s">
        <v>532</v>
      </c>
      <c r="E1394" s="396" t="s">
        <v>3049</v>
      </c>
      <c r="F1394" s="396" t="s">
        <v>3050</v>
      </c>
      <c r="G1394" s="396" t="s">
        <v>108</v>
      </c>
      <c r="H1394" s="396" t="s">
        <v>532</v>
      </c>
      <c r="I1394" s="399">
        <v>43</v>
      </c>
      <c r="J1394" s="399">
        <v>2</v>
      </c>
      <c r="K1394" s="400">
        <v>0</v>
      </c>
      <c r="L1394" s="400">
        <v>0</v>
      </c>
      <c r="M1394" s="400">
        <v>0</v>
      </c>
      <c r="N1394" s="400">
        <v>45</v>
      </c>
      <c r="O1394" s="400">
        <v>12</v>
      </c>
      <c r="P1394" s="400">
        <v>0</v>
      </c>
      <c r="Q1394" s="400">
        <v>12</v>
      </c>
      <c r="R1394" s="401">
        <v>0.266666666666667</v>
      </c>
      <c r="S1394" s="402">
        <v>0</v>
      </c>
      <c r="T1394" s="401">
        <v>0</v>
      </c>
      <c r="U1394" s="402">
        <v>0</v>
      </c>
      <c r="V1394" s="403">
        <v>0</v>
      </c>
      <c r="W1394" s="402">
        <v>0</v>
      </c>
      <c r="X1394" s="404">
        <v>-16923.080000000002</v>
      </c>
      <c r="Y1394" s="404">
        <v>0</v>
      </c>
      <c r="Z1394" s="404">
        <v>-16923.080000000002</v>
      </c>
      <c r="AA1394" s="404">
        <v>0</v>
      </c>
      <c r="AB1394" s="404">
        <v>0</v>
      </c>
      <c r="AC1394" s="404">
        <v>0</v>
      </c>
      <c r="AD1394" s="404">
        <v>-16923</v>
      </c>
    </row>
    <row r="1395" spans="1:30" x14ac:dyDescent="0.35">
      <c r="A1395" s="396">
        <v>59</v>
      </c>
      <c r="B1395" s="396" t="s">
        <v>108</v>
      </c>
      <c r="C1395" s="396">
        <v>28</v>
      </c>
      <c r="D1395" s="396" t="s">
        <v>607</v>
      </c>
      <c r="E1395" s="396" t="s">
        <v>3051</v>
      </c>
      <c r="F1395" s="396" t="s">
        <v>3052</v>
      </c>
      <c r="G1395" s="396" t="s">
        <v>108</v>
      </c>
      <c r="H1395" s="396" t="s">
        <v>607</v>
      </c>
      <c r="I1395" s="399">
        <v>0</v>
      </c>
      <c r="J1395" s="399">
        <v>0</v>
      </c>
      <c r="K1395" s="400">
        <v>0</v>
      </c>
      <c r="L1395" s="400">
        <v>38</v>
      </c>
      <c r="M1395" s="400">
        <v>1</v>
      </c>
      <c r="N1395" s="400">
        <v>39</v>
      </c>
      <c r="O1395" s="400">
        <v>1</v>
      </c>
      <c r="P1395" s="400">
        <v>0</v>
      </c>
      <c r="Q1395" s="400">
        <v>1</v>
      </c>
      <c r="R1395" s="401">
        <v>2.5641025641025599E-2</v>
      </c>
      <c r="S1395" s="402">
        <v>1</v>
      </c>
      <c r="T1395" s="401">
        <v>2.5641025641025599E-2</v>
      </c>
      <c r="U1395" s="402">
        <v>1</v>
      </c>
      <c r="V1395" s="403">
        <v>2.5641025641025599E-2</v>
      </c>
      <c r="W1395" s="402">
        <v>1</v>
      </c>
      <c r="X1395" s="404">
        <v>-1012.84</v>
      </c>
      <c r="Y1395" s="404">
        <v>4911</v>
      </c>
      <c r="Z1395" s="404">
        <v>3898.16</v>
      </c>
      <c r="AA1395" s="404">
        <v>0</v>
      </c>
      <c r="AB1395" s="404">
        <v>0</v>
      </c>
      <c r="AC1395" s="404">
        <v>0</v>
      </c>
      <c r="AD1395" s="404">
        <v>3898</v>
      </c>
    </row>
    <row r="1396" spans="1:30" x14ac:dyDescent="0.35">
      <c r="A1396" s="396">
        <v>60</v>
      </c>
      <c r="B1396" s="396" t="s">
        <v>95</v>
      </c>
      <c r="C1396" s="396">
        <v>1</v>
      </c>
      <c r="D1396" s="396" t="s">
        <v>10</v>
      </c>
      <c r="E1396" s="396" t="s">
        <v>3053</v>
      </c>
      <c r="F1396" s="396" t="s">
        <v>3054</v>
      </c>
      <c r="G1396" s="396" t="s">
        <v>95</v>
      </c>
      <c r="H1396" s="396" t="s">
        <v>10</v>
      </c>
      <c r="I1396" s="399">
        <v>1</v>
      </c>
      <c r="J1396" s="399">
        <v>1</v>
      </c>
      <c r="K1396" s="400">
        <v>25</v>
      </c>
      <c r="L1396" s="400">
        <v>3</v>
      </c>
      <c r="M1396" s="400">
        <v>0</v>
      </c>
      <c r="N1396" s="400">
        <v>30</v>
      </c>
      <c r="O1396" s="400">
        <v>0</v>
      </c>
      <c r="P1396" s="400">
        <v>4</v>
      </c>
      <c r="Q1396" s="400">
        <v>4</v>
      </c>
      <c r="R1396" s="401">
        <v>0.133333333333333</v>
      </c>
      <c r="S1396" s="402">
        <v>11</v>
      </c>
      <c r="T1396" s="401">
        <v>0.36666666666666697</v>
      </c>
      <c r="U1396" s="402">
        <v>7</v>
      </c>
      <c r="V1396" s="403">
        <v>0.233333333333333</v>
      </c>
      <c r="W1396" s="402">
        <v>7</v>
      </c>
      <c r="X1396" s="404">
        <v>1195.46</v>
      </c>
      <c r="Y1396" s="404">
        <v>2235.94</v>
      </c>
      <c r="Z1396" s="404">
        <v>3431.4</v>
      </c>
      <c r="AA1396" s="404">
        <v>3500</v>
      </c>
      <c r="AB1396" s="404">
        <v>117</v>
      </c>
      <c r="AC1396" s="404">
        <v>875</v>
      </c>
      <c r="AD1396" s="404">
        <v>-69</v>
      </c>
    </row>
    <row r="1397" spans="1:30" x14ac:dyDescent="0.35">
      <c r="A1397" s="396">
        <v>60</v>
      </c>
      <c r="B1397" s="396" t="s">
        <v>95</v>
      </c>
      <c r="C1397" s="396">
        <v>2</v>
      </c>
      <c r="D1397" s="396" t="s">
        <v>11</v>
      </c>
      <c r="E1397" s="396" t="s">
        <v>3055</v>
      </c>
      <c r="F1397" s="396" t="s">
        <v>3056</v>
      </c>
      <c r="G1397" s="396" t="s">
        <v>95</v>
      </c>
      <c r="H1397" s="396" t="s">
        <v>11</v>
      </c>
      <c r="I1397" s="399">
        <v>0</v>
      </c>
      <c r="J1397" s="399">
        <v>2</v>
      </c>
      <c r="K1397" s="400">
        <v>36</v>
      </c>
      <c r="L1397" s="400">
        <v>18</v>
      </c>
      <c r="M1397" s="400">
        <v>0</v>
      </c>
      <c r="N1397" s="400">
        <v>56</v>
      </c>
      <c r="O1397" s="400">
        <v>0</v>
      </c>
      <c r="P1397" s="400">
        <v>1</v>
      </c>
      <c r="Q1397" s="400">
        <v>1</v>
      </c>
      <c r="R1397" s="401">
        <v>1.7857142857142901E-2</v>
      </c>
      <c r="S1397" s="402">
        <v>10</v>
      </c>
      <c r="T1397" s="401">
        <v>0.17857142857142899</v>
      </c>
      <c r="U1397" s="402">
        <v>10</v>
      </c>
      <c r="V1397" s="403">
        <v>0.17857142857142899</v>
      </c>
      <c r="W1397" s="402">
        <v>6</v>
      </c>
      <c r="X1397" s="404">
        <v>1716.94</v>
      </c>
      <c r="Y1397" s="404">
        <v>0</v>
      </c>
      <c r="Z1397" s="404">
        <v>1716.94</v>
      </c>
      <c r="AA1397" s="404">
        <v>1379</v>
      </c>
      <c r="AB1397" s="404">
        <v>25</v>
      </c>
      <c r="AC1397" s="404">
        <v>1379</v>
      </c>
      <c r="AD1397" s="404">
        <v>338</v>
      </c>
    </row>
    <row r="1398" spans="1:30" x14ac:dyDescent="0.35">
      <c r="A1398" s="396">
        <v>60</v>
      </c>
      <c r="B1398" s="396" t="s">
        <v>95</v>
      </c>
      <c r="C1398" s="396">
        <v>3</v>
      </c>
      <c r="D1398" s="396" t="s">
        <v>12</v>
      </c>
      <c r="E1398" s="396" t="s">
        <v>3057</v>
      </c>
      <c r="F1398" s="396" t="s">
        <v>3058</v>
      </c>
      <c r="G1398" s="396" t="s">
        <v>95</v>
      </c>
      <c r="H1398" s="396" t="s">
        <v>12</v>
      </c>
      <c r="I1398" s="399">
        <v>0</v>
      </c>
      <c r="J1398" s="399">
        <v>0</v>
      </c>
      <c r="K1398" s="400">
        <v>11</v>
      </c>
      <c r="L1398" s="400">
        <v>2</v>
      </c>
      <c r="M1398" s="400">
        <v>0</v>
      </c>
      <c r="N1398" s="400">
        <v>13</v>
      </c>
      <c r="O1398" s="400">
        <v>0</v>
      </c>
      <c r="P1398" s="400">
        <v>1</v>
      </c>
      <c r="Q1398" s="400">
        <v>1</v>
      </c>
      <c r="R1398" s="401">
        <v>7.69230769230769E-2</v>
      </c>
      <c r="S1398" s="402">
        <v>2</v>
      </c>
      <c r="T1398" s="401">
        <v>0.15384615384615399</v>
      </c>
      <c r="U1398" s="402">
        <v>2</v>
      </c>
      <c r="V1398" s="403">
        <v>0.15384615384615399</v>
      </c>
      <c r="W1398" s="402">
        <v>1</v>
      </c>
      <c r="X1398" s="404">
        <v>521.28</v>
      </c>
      <c r="Y1398" s="404">
        <v>424.24</v>
      </c>
      <c r="Z1398" s="404">
        <v>945.52</v>
      </c>
      <c r="AA1398" s="404">
        <v>0</v>
      </c>
      <c r="AB1398" s="404">
        <v>0</v>
      </c>
      <c r="AC1398" s="404">
        <v>0</v>
      </c>
      <c r="AD1398" s="404">
        <v>946</v>
      </c>
    </row>
    <row r="1399" spans="1:30" x14ac:dyDescent="0.35">
      <c r="A1399" s="396">
        <v>60</v>
      </c>
      <c r="B1399" s="396" t="s">
        <v>95</v>
      </c>
      <c r="C1399" s="396">
        <v>4</v>
      </c>
      <c r="D1399" s="396" t="s">
        <v>554</v>
      </c>
      <c r="E1399" s="396" t="s">
        <v>3059</v>
      </c>
      <c r="F1399" s="396" t="s">
        <v>3060</v>
      </c>
      <c r="G1399" s="396" t="s">
        <v>95</v>
      </c>
      <c r="H1399" s="396" t="s">
        <v>554</v>
      </c>
      <c r="I1399" s="399">
        <v>0</v>
      </c>
      <c r="J1399" s="399">
        <v>0</v>
      </c>
      <c r="K1399" s="400">
        <v>0</v>
      </c>
      <c r="L1399" s="400">
        <v>0</v>
      </c>
      <c r="M1399" s="400">
        <v>0</v>
      </c>
      <c r="N1399" s="400">
        <v>0</v>
      </c>
      <c r="O1399" s="400">
        <v>0</v>
      </c>
      <c r="P1399" s="400">
        <v>0</v>
      </c>
      <c r="Q1399" s="400">
        <v>0</v>
      </c>
      <c r="R1399" s="401">
        <v>0</v>
      </c>
      <c r="S1399" s="402">
        <v>0</v>
      </c>
      <c r="T1399" s="401">
        <v>0</v>
      </c>
      <c r="U1399" s="402">
        <v>0</v>
      </c>
      <c r="V1399" s="403">
        <v>0</v>
      </c>
      <c r="W1399" s="402">
        <v>0</v>
      </c>
      <c r="X1399" s="404">
        <v>0</v>
      </c>
      <c r="Y1399" s="404">
        <v>0</v>
      </c>
      <c r="Z1399" s="404">
        <v>0</v>
      </c>
      <c r="AA1399" s="404">
        <v>799</v>
      </c>
      <c r="AB1399" s="404">
        <v>0</v>
      </c>
      <c r="AC1399" s="404">
        <v>0</v>
      </c>
      <c r="AD1399" s="404">
        <v>-799</v>
      </c>
    </row>
    <row r="1400" spans="1:30" x14ac:dyDescent="0.35">
      <c r="A1400" s="396">
        <v>60</v>
      </c>
      <c r="B1400" s="396" t="s">
        <v>95</v>
      </c>
      <c r="C1400" s="396">
        <v>5</v>
      </c>
      <c r="D1400" s="396" t="s">
        <v>13</v>
      </c>
      <c r="E1400" s="396" t="s">
        <v>3061</v>
      </c>
      <c r="F1400" s="396" t="s">
        <v>3062</v>
      </c>
      <c r="G1400" s="396" t="s">
        <v>95</v>
      </c>
      <c r="H1400" s="396" t="s">
        <v>13</v>
      </c>
      <c r="I1400" s="399">
        <v>0</v>
      </c>
      <c r="J1400" s="399">
        <v>2</v>
      </c>
      <c r="K1400" s="400">
        <v>33</v>
      </c>
      <c r="L1400" s="400">
        <v>4</v>
      </c>
      <c r="M1400" s="400">
        <v>0</v>
      </c>
      <c r="N1400" s="400">
        <v>39</v>
      </c>
      <c r="O1400" s="400">
        <v>0</v>
      </c>
      <c r="P1400" s="400">
        <v>5</v>
      </c>
      <c r="Q1400" s="400">
        <v>5</v>
      </c>
      <c r="R1400" s="401">
        <v>0.128205128205128</v>
      </c>
      <c r="S1400" s="402">
        <v>9</v>
      </c>
      <c r="T1400" s="401">
        <v>0.230769230769231</v>
      </c>
      <c r="U1400" s="402">
        <v>9</v>
      </c>
      <c r="V1400" s="403">
        <v>0.230769230769231</v>
      </c>
      <c r="W1400" s="402">
        <v>9</v>
      </c>
      <c r="X1400" s="404">
        <v>-2605.87</v>
      </c>
      <c r="Y1400" s="404">
        <v>2900.8</v>
      </c>
      <c r="Z1400" s="404">
        <v>294.93</v>
      </c>
      <c r="AA1400" s="404">
        <v>0</v>
      </c>
      <c r="AB1400" s="404">
        <v>0</v>
      </c>
      <c r="AC1400" s="404">
        <v>0</v>
      </c>
      <c r="AD1400" s="404">
        <v>295</v>
      </c>
    </row>
    <row r="1401" spans="1:30" x14ac:dyDescent="0.35">
      <c r="A1401" s="396">
        <v>60</v>
      </c>
      <c r="B1401" s="396" t="s">
        <v>95</v>
      </c>
      <c r="C1401" s="396">
        <v>6</v>
      </c>
      <c r="D1401" s="396" t="s">
        <v>160</v>
      </c>
      <c r="E1401" s="396" t="s">
        <v>3063</v>
      </c>
      <c r="F1401" s="396" t="s">
        <v>3064</v>
      </c>
      <c r="G1401" s="396" t="s">
        <v>95</v>
      </c>
      <c r="H1401" s="396" t="s">
        <v>160</v>
      </c>
      <c r="I1401" s="399">
        <v>0</v>
      </c>
      <c r="J1401" s="399">
        <v>0</v>
      </c>
      <c r="K1401" s="400">
        <v>19</v>
      </c>
      <c r="L1401" s="400">
        <v>6</v>
      </c>
      <c r="M1401" s="400">
        <v>0</v>
      </c>
      <c r="N1401" s="400">
        <v>25</v>
      </c>
      <c r="O1401" s="400">
        <v>4</v>
      </c>
      <c r="P1401" s="400">
        <v>1</v>
      </c>
      <c r="Q1401" s="400">
        <v>5</v>
      </c>
      <c r="R1401" s="401">
        <v>0.2</v>
      </c>
      <c r="S1401" s="402">
        <v>8</v>
      </c>
      <c r="T1401" s="401">
        <v>0.32</v>
      </c>
      <c r="U1401" s="402">
        <v>7</v>
      </c>
      <c r="V1401" s="403">
        <v>0.28000000000000003</v>
      </c>
      <c r="W1401" s="402">
        <v>7</v>
      </c>
      <c r="X1401" s="404">
        <v>1775.12</v>
      </c>
      <c r="Y1401" s="404">
        <v>3389</v>
      </c>
      <c r="Z1401" s="404">
        <v>5164.12</v>
      </c>
      <c r="AA1401" s="404">
        <v>0</v>
      </c>
      <c r="AB1401" s="404">
        <v>0</v>
      </c>
      <c r="AC1401" s="404">
        <v>0</v>
      </c>
      <c r="AD1401" s="404">
        <v>5164</v>
      </c>
    </row>
    <row r="1402" spans="1:30" x14ac:dyDescent="0.35">
      <c r="A1402" s="396">
        <v>60</v>
      </c>
      <c r="B1402" s="396" t="s">
        <v>95</v>
      </c>
      <c r="C1402" s="396">
        <v>7</v>
      </c>
      <c r="D1402" s="396" t="s">
        <v>202</v>
      </c>
      <c r="E1402" s="396" t="s">
        <v>3065</v>
      </c>
      <c r="F1402" s="396" t="s">
        <v>3066</v>
      </c>
      <c r="G1402" s="396" t="s">
        <v>95</v>
      </c>
      <c r="H1402" s="396" t="s">
        <v>202</v>
      </c>
      <c r="I1402" s="399">
        <v>0</v>
      </c>
      <c r="J1402" s="399">
        <v>0</v>
      </c>
      <c r="K1402" s="400">
        <v>49</v>
      </c>
      <c r="L1402" s="400">
        <v>1</v>
      </c>
      <c r="M1402" s="400">
        <v>0</v>
      </c>
      <c r="N1402" s="400">
        <v>50</v>
      </c>
      <c r="O1402" s="400">
        <v>5</v>
      </c>
      <c r="P1402" s="400">
        <v>2</v>
      </c>
      <c r="Q1402" s="400">
        <v>7</v>
      </c>
      <c r="R1402" s="401">
        <v>0.14000000000000001</v>
      </c>
      <c r="S1402" s="402">
        <v>12</v>
      </c>
      <c r="T1402" s="401">
        <v>0.24</v>
      </c>
      <c r="U1402" s="402">
        <v>15</v>
      </c>
      <c r="V1402" s="403">
        <v>0.3</v>
      </c>
      <c r="W1402" s="402">
        <v>8</v>
      </c>
      <c r="X1402" s="404">
        <v>-7297.11</v>
      </c>
      <c r="Y1402" s="404">
        <v>6900.12</v>
      </c>
      <c r="Z1402" s="404">
        <v>-396.99</v>
      </c>
      <c r="AA1402" s="404">
        <v>0</v>
      </c>
      <c r="AB1402" s="404">
        <v>0</v>
      </c>
      <c r="AC1402" s="404">
        <v>0</v>
      </c>
      <c r="AD1402" s="404">
        <v>-397</v>
      </c>
    </row>
    <row r="1403" spans="1:30" x14ac:dyDescent="0.35">
      <c r="A1403" s="396">
        <v>60</v>
      </c>
      <c r="B1403" s="396" t="s">
        <v>95</v>
      </c>
      <c r="C1403" s="396">
        <v>8</v>
      </c>
      <c r="D1403" s="396" t="s">
        <v>506</v>
      </c>
      <c r="E1403" s="396" t="s">
        <v>3067</v>
      </c>
      <c r="F1403" s="396" t="s">
        <v>3068</v>
      </c>
      <c r="G1403" s="396" t="s">
        <v>95</v>
      </c>
      <c r="H1403" s="396" t="s">
        <v>506</v>
      </c>
      <c r="I1403" s="399">
        <v>0</v>
      </c>
      <c r="J1403" s="399">
        <v>0</v>
      </c>
      <c r="K1403" s="400">
        <v>0</v>
      </c>
      <c r="L1403" s="400">
        <v>0</v>
      </c>
      <c r="M1403" s="400">
        <v>0</v>
      </c>
      <c r="N1403" s="400">
        <v>0</v>
      </c>
      <c r="O1403" s="400">
        <v>0</v>
      </c>
      <c r="P1403" s="400">
        <v>0</v>
      </c>
      <c r="Q1403" s="400">
        <v>0</v>
      </c>
      <c r="R1403" s="401">
        <v>0</v>
      </c>
      <c r="S1403" s="402">
        <v>0</v>
      </c>
      <c r="T1403" s="401">
        <v>0</v>
      </c>
      <c r="U1403" s="402">
        <v>0</v>
      </c>
      <c r="V1403" s="403">
        <v>0</v>
      </c>
      <c r="W1403" s="402">
        <v>0</v>
      </c>
      <c r="X1403" s="404">
        <v>0</v>
      </c>
      <c r="Y1403" s="404">
        <v>0</v>
      </c>
      <c r="Z1403" s="404">
        <v>0</v>
      </c>
      <c r="AA1403" s="404">
        <v>10</v>
      </c>
      <c r="AB1403" s="404">
        <v>0</v>
      </c>
      <c r="AC1403" s="404">
        <v>0</v>
      </c>
      <c r="AD1403" s="404">
        <v>-10</v>
      </c>
    </row>
    <row r="1404" spans="1:30" x14ac:dyDescent="0.35">
      <c r="A1404" s="396">
        <v>60</v>
      </c>
      <c r="B1404" s="396" t="s">
        <v>95</v>
      </c>
      <c r="C1404" s="396">
        <v>9</v>
      </c>
      <c r="D1404" s="396" t="s">
        <v>153</v>
      </c>
      <c r="E1404" s="396" t="s">
        <v>3069</v>
      </c>
      <c r="F1404" s="396" t="s">
        <v>3070</v>
      </c>
      <c r="G1404" s="396" t="s">
        <v>95</v>
      </c>
      <c r="H1404" s="396" t="s">
        <v>153</v>
      </c>
      <c r="I1404" s="399">
        <v>72</v>
      </c>
      <c r="J1404" s="399">
        <v>61</v>
      </c>
      <c r="K1404" s="400">
        <v>35</v>
      </c>
      <c r="L1404" s="400">
        <v>30</v>
      </c>
      <c r="M1404" s="400">
        <v>1</v>
      </c>
      <c r="N1404" s="400">
        <v>199</v>
      </c>
      <c r="O1404" s="400">
        <v>31</v>
      </c>
      <c r="P1404" s="400">
        <v>28</v>
      </c>
      <c r="Q1404" s="400">
        <v>59</v>
      </c>
      <c r="R1404" s="401">
        <v>0.29648241206030201</v>
      </c>
      <c r="S1404" s="402">
        <v>71</v>
      </c>
      <c r="T1404" s="401">
        <v>0.35678391959799</v>
      </c>
      <c r="U1404" s="402">
        <v>71</v>
      </c>
      <c r="V1404" s="403">
        <v>0.35678391959799</v>
      </c>
      <c r="W1404" s="402">
        <v>50</v>
      </c>
      <c r="X1404" s="404">
        <v>-7098.6</v>
      </c>
      <c r="Y1404" s="404">
        <v>87642.91</v>
      </c>
      <c r="Z1404" s="404">
        <v>80544.31</v>
      </c>
      <c r="AA1404" s="404">
        <v>1350</v>
      </c>
      <c r="AB1404" s="404">
        <v>7</v>
      </c>
      <c r="AC1404" s="404">
        <v>23</v>
      </c>
      <c r="AD1404" s="404">
        <v>79194</v>
      </c>
    </row>
    <row r="1405" spans="1:30" x14ac:dyDescent="0.35">
      <c r="A1405" s="396">
        <v>60</v>
      </c>
      <c r="B1405" s="396" t="s">
        <v>95</v>
      </c>
      <c r="C1405" s="396">
        <v>10</v>
      </c>
      <c r="D1405" s="396" t="s">
        <v>144</v>
      </c>
      <c r="E1405" s="396" t="s">
        <v>3071</v>
      </c>
      <c r="F1405" s="396" t="s">
        <v>3072</v>
      </c>
      <c r="G1405" s="396" t="s">
        <v>95</v>
      </c>
      <c r="H1405" s="396" t="s">
        <v>144</v>
      </c>
      <c r="I1405" s="399">
        <v>33</v>
      </c>
      <c r="J1405" s="399">
        <v>13</v>
      </c>
      <c r="K1405" s="400">
        <v>0</v>
      </c>
      <c r="L1405" s="400">
        <v>2</v>
      </c>
      <c r="M1405" s="400">
        <v>26</v>
      </c>
      <c r="N1405" s="400">
        <v>74</v>
      </c>
      <c r="O1405" s="400">
        <v>39</v>
      </c>
      <c r="P1405" s="400">
        <v>6</v>
      </c>
      <c r="Q1405" s="400">
        <v>45</v>
      </c>
      <c r="R1405" s="401">
        <v>0.608108108108108</v>
      </c>
      <c r="S1405" s="402">
        <v>44</v>
      </c>
      <c r="T1405" s="401">
        <v>0.59459459459459496</v>
      </c>
      <c r="U1405" s="402">
        <v>44</v>
      </c>
      <c r="V1405" s="403">
        <v>0.59459459459459496</v>
      </c>
      <c r="W1405" s="402">
        <v>33</v>
      </c>
      <c r="X1405" s="404">
        <v>-32672.17</v>
      </c>
      <c r="Y1405" s="404">
        <v>47423.55</v>
      </c>
      <c r="Z1405" s="404">
        <v>14751.38</v>
      </c>
      <c r="AA1405" s="404">
        <v>0</v>
      </c>
      <c r="AB1405" s="404">
        <v>0</v>
      </c>
      <c r="AC1405" s="404">
        <v>0</v>
      </c>
      <c r="AD1405" s="404">
        <v>14751</v>
      </c>
    </row>
    <row r="1406" spans="1:30" x14ac:dyDescent="0.35">
      <c r="A1406" s="396">
        <v>60</v>
      </c>
      <c r="B1406" s="396" t="s">
        <v>95</v>
      </c>
      <c r="C1406" s="396">
        <v>11</v>
      </c>
      <c r="D1406" s="396" t="s">
        <v>414</v>
      </c>
      <c r="E1406" s="396" t="s">
        <v>3073</v>
      </c>
      <c r="F1406" s="396" t="s">
        <v>3074</v>
      </c>
      <c r="G1406" s="396" t="s">
        <v>95</v>
      </c>
      <c r="H1406" s="396" t="s">
        <v>414</v>
      </c>
      <c r="I1406" s="399">
        <v>2</v>
      </c>
      <c r="J1406" s="399">
        <v>1</v>
      </c>
      <c r="K1406" s="400">
        <v>1</v>
      </c>
      <c r="L1406" s="400">
        <v>10</v>
      </c>
      <c r="M1406" s="400">
        <v>1</v>
      </c>
      <c r="N1406" s="400">
        <v>15</v>
      </c>
      <c r="O1406" s="400">
        <v>0</v>
      </c>
      <c r="P1406" s="400">
        <v>1</v>
      </c>
      <c r="Q1406" s="400">
        <v>1</v>
      </c>
      <c r="R1406" s="401">
        <v>6.6666666666666693E-2</v>
      </c>
      <c r="S1406" s="402">
        <v>0</v>
      </c>
      <c r="T1406" s="401">
        <v>0</v>
      </c>
      <c r="U1406" s="402">
        <v>0</v>
      </c>
      <c r="V1406" s="403">
        <v>0</v>
      </c>
      <c r="W1406" s="402">
        <v>0</v>
      </c>
      <c r="X1406" s="404">
        <v>-493.69</v>
      </c>
      <c r="Y1406" s="404">
        <v>5206.0600000000004</v>
      </c>
      <c r="Z1406" s="404">
        <v>4712.37</v>
      </c>
      <c r="AA1406" s="404">
        <v>0</v>
      </c>
      <c r="AB1406" s="404">
        <v>0</v>
      </c>
      <c r="AC1406" s="404">
        <v>0</v>
      </c>
      <c r="AD1406" s="404">
        <v>4712</v>
      </c>
    </row>
    <row r="1407" spans="1:30" x14ac:dyDescent="0.35">
      <c r="A1407" s="396">
        <v>60</v>
      </c>
      <c r="B1407" s="396" t="s">
        <v>95</v>
      </c>
      <c r="C1407" s="396">
        <v>12</v>
      </c>
      <c r="D1407" s="396" t="s">
        <v>575</v>
      </c>
      <c r="E1407" s="396" t="s">
        <v>3075</v>
      </c>
      <c r="F1407" s="396" t="s">
        <v>3076</v>
      </c>
      <c r="G1407" s="396" t="s">
        <v>95</v>
      </c>
      <c r="H1407" s="396" t="s">
        <v>575</v>
      </c>
      <c r="I1407" s="399">
        <v>0</v>
      </c>
      <c r="J1407" s="399">
        <v>0</v>
      </c>
      <c r="K1407" s="400">
        <v>0</v>
      </c>
      <c r="L1407" s="400">
        <v>0</v>
      </c>
      <c r="M1407" s="400">
        <v>0</v>
      </c>
      <c r="N1407" s="400">
        <v>0</v>
      </c>
      <c r="O1407" s="400">
        <v>0</v>
      </c>
      <c r="P1407" s="400">
        <v>0</v>
      </c>
      <c r="Q1407" s="400">
        <v>0</v>
      </c>
      <c r="R1407" s="401">
        <v>0</v>
      </c>
      <c r="S1407" s="402">
        <v>0</v>
      </c>
      <c r="T1407" s="401">
        <v>0</v>
      </c>
      <c r="U1407" s="402">
        <v>0</v>
      </c>
      <c r="V1407" s="403">
        <v>0</v>
      </c>
      <c r="W1407" s="402">
        <v>0</v>
      </c>
      <c r="X1407" s="404">
        <v>0</v>
      </c>
      <c r="Y1407" s="404">
        <v>0</v>
      </c>
      <c r="Z1407" s="404">
        <v>0</v>
      </c>
      <c r="AA1407" s="404">
        <v>750</v>
      </c>
      <c r="AB1407" s="404">
        <v>0</v>
      </c>
      <c r="AC1407" s="404">
        <v>0</v>
      </c>
      <c r="AD1407" s="404">
        <v>-750</v>
      </c>
    </row>
    <row r="1408" spans="1:30" x14ac:dyDescent="0.35">
      <c r="A1408" s="396">
        <v>60</v>
      </c>
      <c r="B1408" s="396" t="s">
        <v>95</v>
      </c>
      <c r="C1408" s="396">
        <v>13</v>
      </c>
      <c r="D1408" s="396" t="s">
        <v>427</v>
      </c>
      <c r="E1408" s="396" t="s">
        <v>3077</v>
      </c>
      <c r="F1408" s="396" t="s">
        <v>3078</v>
      </c>
      <c r="G1408" s="396" t="s">
        <v>95</v>
      </c>
      <c r="H1408" s="396" t="s">
        <v>427</v>
      </c>
      <c r="I1408" s="399">
        <v>3</v>
      </c>
      <c r="J1408" s="399">
        <v>0</v>
      </c>
      <c r="K1408" s="400">
        <v>77</v>
      </c>
      <c r="L1408" s="400">
        <v>10</v>
      </c>
      <c r="M1408" s="400">
        <v>1</v>
      </c>
      <c r="N1408" s="400">
        <v>91</v>
      </c>
      <c r="O1408" s="400">
        <v>14</v>
      </c>
      <c r="P1408" s="400">
        <v>11</v>
      </c>
      <c r="Q1408" s="400">
        <v>25</v>
      </c>
      <c r="R1408" s="401">
        <v>0.27472527472527503</v>
      </c>
      <c r="S1408" s="402">
        <v>40</v>
      </c>
      <c r="T1408" s="401">
        <v>0.43956043956044</v>
      </c>
      <c r="U1408" s="402">
        <v>38</v>
      </c>
      <c r="V1408" s="403">
        <v>0.41758241758241799</v>
      </c>
      <c r="W1408" s="402">
        <v>27</v>
      </c>
      <c r="X1408" s="404">
        <v>43006.34</v>
      </c>
      <c r="Y1408" s="404">
        <v>43905.24</v>
      </c>
      <c r="Z1408" s="404">
        <v>86911.58</v>
      </c>
      <c r="AA1408" s="404">
        <v>0</v>
      </c>
      <c r="AB1408" s="404">
        <v>0</v>
      </c>
      <c r="AC1408" s="404">
        <v>0</v>
      </c>
      <c r="AD1408" s="404">
        <v>86912</v>
      </c>
    </row>
    <row r="1409" spans="1:30" x14ac:dyDescent="0.35">
      <c r="A1409" s="396">
        <v>60</v>
      </c>
      <c r="B1409" s="396" t="s">
        <v>95</v>
      </c>
      <c r="C1409" s="396">
        <v>14</v>
      </c>
      <c r="D1409" s="396" t="s">
        <v>580</v>
      </c>
      <c r="E1409" s="396" t="s">
        <v>3079</v>
      </c>
      <c r="F1409" s="396" t="s">
        <v>3080</v>
      </c>
      <c r="G1409" s="396" t="s">
        <v>95</v>
      </c>
      <c r="H1409" s="396" t="s">
        <v>580</v>
      </c>
      <c r="I1409" s="399">
        <v>2</v>
      </c>
      <c r="J1409" s="399">
        <v>0</v>
      </c>
      <c r="K1409" s="400">
        <v>0</v>
      </c>
      <c r="L1409" s="400">
        <v>0</v>
      </c>
      <c r="M1409" s="400">
        <v>0</v>
      </c>
      <c r="N1409" s="400">
        <v>2</v>
      </c>
      <c r="O1409" s="400">
        <v>2</v>
      </c>
      <c r="P1409" s="400">
        <v>0</v>
      </c>
      <c r="Q1409" s="400">
        <v>2</v>
      </c>
      <c r="R1409" s="401">
        <v>1</v>
      </c>
      <c r="S1409" s="402">
        <v>2</v>
      </c>
      <c r="T1409" s="401">
        <v>1</v>
      </c>
      <c r="U1409" s="402">
        <v>2</v>
      </c>
      <c r="V1409" s="403">
        <v>1</v>
      </c>
      <c r="W1409" s="402">
        <v>1</v>
      </c>
      <c r="X1409" s="404">
        <v>3178.79</v>
      </c>
      <c r="Y1409" s="404">
        <v>4357</v>
      </c>
      <c r="Z1409" s="404">
        <v>7535.79</v>
      </c>
      <c r="AA1409" s="404">
        <v>0</v>
      </c>
      <c r="AB1409" s="404">
        <v>0</v>
      </c>
      <c r="AC1409" s="404">
        <v>0</v>
      </c>
      <c r="AD1409" s="404">
        <v>7536</v>
      </c>
    </row>
    <row r="1410" spans="1:30" x14ac:dyDescent="0.35">
      <c r="A1410" s="396">
        <v>60</v>
      </c>
      <c r="B1410" s="396" t="s">
        <v>95</v>
      </c>
      <c r="C1410" s="396">
        <v>15</v>
      </c>
      <c r="D1410" s="396" t="s">
        <v>171</v>
      </c>
      <c r="E1410" s="396" t="s">
        <v>3081</v>
      </c>
      <c r="F1410" s="396" t="s">
        <v>3082</v>
      </c>
      <c r="G1410" s="396" t="s">
        <v>95</v>
      </c>
      <c r="H1410" s="396" t="s">
        <v>171</v>
      </c>
      <c r="I1410" s="399">
        <v>1</v>
      </c>
      <c r="J1410" s="399">
        <v>1</v>
      </c>
      <c r="K1410" s="400">
        <v>24</v>
      </c>
      <c r="L1410" s="400">
        <v>2</v>
      </c>
      <c r="M1410" s="400">
        <v>0</v>
      </c>
      <c r="N1410" s="400">
        <v>28</v>
      </c>
      <c r="O1410" s="400">
        <v>2</v>
      </c>
      <c r="P1410" s="400">
        <v>1</v>
      </c>
      <c r="Q1410" s="400">
        <v>3</v>
      </c>
      <c r="R1410" s="401">
        <v>0.107142857142857</v>
      </c>
      <c r="S1410" s="402">
        <v>6</v>
      </c>
      <c r="T1410" s="401">
        <v>0.214285714285714</v>
      </c>
      <c r="U1410" s="402">
        <v>6</v>
      </c>
      <c r="V1410" s="403">
        <v>0.214285714285714</v>
      </c>
      <c r="W1410" s="402">
        <v>3</v>
      </c>
      <c r="X1410" s="404">
        <v>9247.36</v>
      </c>
      <c r="Y1410" s="404">
        <v>6024.32</v>
      </c>
      <c r="Z1410" s="404">
        <v>15271.68</v>
      </c>
      <c r="AA1410" s="404">
        <v>2000</v>
      </c>
      <c r="AB1410" s="404">
        <v>71</v>
      </c>
      <c r="AC1410" s="404">
        <v>667</v>
      </c>
      <c r="AD1410" s="404">
        <v>13272</v>
      </c>
    </row>
    <row r="1411" spans="1:30" x14ac:dyDescent="0.35">
      <c r="A1411" s="396">
        <v>60</v>
      </c>
      <c r="B1411" s="396" t="s">
        <v>95</v>
      </c>
      <c r="C1411" s="396">
        <v>16</v>
      </c>
      <c r="D1411" s="396" t="s">
        <v>518</v>
      </c>
      <c r="E1411" s="396" t="s">
        <v>3083</v>
      </c>
      <c r="F1411" s="396" t="s">
        <v>3084</v>
      </c>
      <c r="G1411" s="396" t="s">
        <v>95</v>
      </c>
      <c r="H1411" s="396" t="s">
        <v>518</v>
      </c>
      <c r="I1411" s="399">
        <v>1</v>
      </c>
      <c r="J1411" s="399">
        <v>0</v>
      </c>
      <c r="K1411" s="400">
        <v>2</v>
      </c>
      <c r="L1411" s="400">
        <v>21</v>
      </c>
      <c r="M1411" s="400">
        <v>0</v>
      </c>
      <c r="N1411" s="400">
        <v>24</v>
      </c>
      <c r="O1411" s="400">
        <v>1</v>
      </c>
      <c r="P1411" s="400">
        <v>1</v>
      </c>
      <c r="Q1411" s="400">
        <v>2</v>
      </c>
      <c r="R1411" s="401">
        <v>8.3333333333333301E-2</v>
      </c>
      <c r="S1411" s="402">
        <v>5</v>
      </c>
      <c r="T1411" s="401">
        <v>0.20833333333333301</v>
      </c>
      <c r="U1411" s="402">
        <v>5</v>
      </c>
      <c r="V1411" s="403">
        <v>0.20833333333333301</v>
      </c>
      <c r="W1411" s="402">
        <v>4</v>
      </c>
      <c r="X1411" s="404">
        <v>377.5</v>
      </c>
      <c r="Y1411" s="404">
        <v>1188</v>
      </c>
      <c r="Z1411" s="404">
        <v>1565.5</v>
      </c>
      <c r="AA1411" s="404">
        <v>0</v>
      </c>
      <c r="AB1411" s="404">
        <v>0</v>
      </c>
      <c r="AC1411" s="404">
        <v>0</v>
      </c>
      <c r="AD1411" s="404">
        <v>1566</v>
      </c>
    </row>
    <row r="1412" spans="1:30" x14ac:dyDescent="0.35">
      <c r="A1412" s="396">
        <v>60</v>
      </c>
      <c r="B1412" s="396" t="s">
        <v>95</v>
      </c>
      <c r="C1412" s="396">
        <v>17</v>
      </c>
      <c r="D1412" s="396" t="s">
        <v>1055</v>
      </c>
      <c r="E1412" s="396" t="s">
        <v>3085</v>
      </c>
      <c r="F1412" s="396" t="s">
        <v>3086</v>
      </c>
      <c r="G1412" s="396" t="s">
        <v>95</v>
      </c>
      <c r="H1412" s="396" t="s">
        <v>1055</v>
      </c>
      <c r="I1412" s="399">
        <v>0</v>
      </c>
      <c r="J1412" s="399">
        <v>0</v>
      </c>
      <c r="K1412" s="400">
        <v>5</v>
      </c>
      <c r="L1412" s="400">
        <v>2</v>
      </c>
      <c r="M1412" s="400">
        <v>0</v>
      </c>
      <c r="N1412" s="400">
        <v>7</v>
      </c>
      <c r="O1412" s="400">
        <v>0</v>
      </c>
      <c r="P1412" s="400">
        <v>0</v>
      </c>
      <c r="Q1412" s="400">
        <v>0</v>
      </c>
      <c r="R1412" s="401">
        <v>0</v>
      </c>
      <c r="S1412" s="402">
        <v>0</v>
      </c>
      <c r="T1412" s="401">
        <v>0</v>
      </c>
      <c r="U1412" s="402">
        <v>0</v>
      </c>
      <c r="V1412" s="403">
        <v>0</v>
      </c>
      <c r="W1412" s="402">
        <v>0</v>
      </c>
      <c r="X1412" s="404">
        <v>0</v>
      </c>
      <c r="Y1412" s="404">
        <v>0</v>
      </c>
      <c r="Z1412" s="404">
        <v>0</v>
      </c>
      <c r="AA1412" s="404">
        <v>1000</v>
      </c>
      <c r="AB1412" s="404">
        <v>143</v>
      </c>
      <c r="AC1412" s="404">
        <v>0</v>
      </c>
      <c r="AD1412" s="404">
        <v>-1000</v>
      </c>
    </row>
    <row r="1413" spans="1:30" x14ac:dyDescent="0.35">
      <c r="A1413" s="396">
        <v>60</v>
      </c>
      <c r="B1413" s="396" t="s">
        <v>95</v>
      </c>
      <c r="C1413" s="396">
        <v>18</v>
      </c>
      <c r="D1413" s="396" t="s">
        <v>585</v>
      </c>
      <c r="E1413" s="396" t="s">
        <v>3087</v>
      </c>
      <c r="F1413" s="396" t="s">
        <v>3088</v>
      </c>
      <c r="G1413" s="396" t="s">
        <v>95</v>
      </c>
      <c r="H1413" s="396" t="s">
        <v>585</v>
      </c>
      <c r="I1413" s="399">
        <v>0</v>
      </c>
      <c r="J1413" s="399">
        <v>0</v>
      </c>
      <c r="K1413" s="400">
        <v>0</v>
      </c>
      <c r="L1413" s="400">
        <v>9</v>
      </c>
      <c r="M1413" s="400">
        <v>0</v>
      </c>
      <c r="N1413" s="400">
        <v>9</v>
      </c>
      <c r="O1413" s="400">
        <v>0</v>
      </c>
      <c r="P1413" s="400">
        <v>0</v>
      </c>
      <c r="Q1413" s="400">
        <v>0</v>
      </c>
      <c r="R1413" s="401">
        <v>0</v>
      </c>
      <c r="S1413" s="402">
        <v>1</v>
      </c>
      <c r="T1413" s="401">
        <v>0.11111111111111099</v>
      </c>
      <c r="U1413" s="402">
        <v>1</v>
      </c>
      <c r="V1413" s="403">
        <v>0.11111111111111099</v>
      </c>
      <c r="W1413" s="402">
        <v>0</v>
      </c>
      <c r="X1413" s="404">
        <v>0</v>
      </c>
      <c r="Y1413" s="404">
        <v>0</v>
      </c>
      <c r="Z1413" s="404">
        <v>0</v>
      </c>
      <c r="AA1413" s="404">
        <v>0</v>
      </c>
      <c r="AB1413" s="404">
        <v>0</v>
      </c>
      <c r="AC1413" s="404">
        <v>0</v>
      </c>
      <c r="AD1413" s="404">
        <v>0</v>
      </c>
    </row>
    <row r="1414" spans="1:30" x14ac:dyDescent="0.35">
      <c r="A1414" s="396">
        <v>60</v>
      </c>
      <c r="B1414" s="396" t="s">
        <v>95</v>
      </c>
      <c r="C1414" s="396">
        <v>19</v>
      </c>
      <c r="D1414" s="396" t="s">
        <v>261</v>
      </c>
      <c r="E1414" s="396" t="s">
        <v>3089</v>
      </c>
      <c r="F1414" s="396" t="s">
        <v>3090</v>
      </c>
      <c r="G1414" s="396" t="s">
        <v>95</v>
      </c>
      <c r="H1414" s="396" t="s">
        <v>261</v>
      </c>
      <c r="I1414" s="399">
        <v>14</v>
      </c>
      <c r="J1414" s="399">
        <v>25</v>
      </c>
      <c r="K1414" s="400">
        <v>0</v>
      </c>
      <c r="L1414" s="400">
        <v>38</v>
      </c>
      <c r="M1414" s="400">
        <v>1</v>
      </c>
      <c r="N1414" s="400">
        <v>78</v>
      </c>
      <c r="O1414" s="400">
        <v>6</v>
      </c>
      <c r="P1414" s="400">
        <v>3</v>
      </c>
      <c r="Q1414" s="400">
        <v>9</v>
      </c>
      <c r="R1414" s="401">
        <v>0.115384615384615</v>
      </c>
      <c r="S1414" s="402">
        <v>20</v>
      </c>
      <c r="T1414" s="401">
        <v>0.256410256410256</v>
      </c>
      <c r="U1414" s="402">
        <v>21</v>
      </c>
      <c r="V1414" s="403">
        <v>0.269230769230769</v>
      </c>
      <c r="W1414" s="402">
        <v>15</v>
      </c>
      <c r="X1414" s="404">
        <v>8990.99</v>
      </c>
      <c r="Y1414" s="404">
        <v>18108.2</v>
      </c>
      <c r="Z1414" s="404">
        <v>27099.19</v>
      </c>
      <c r="AA1414" s="404">
        <v>18295</v>
      </c>
      <c r="AB1414" s="404">
        <v>235</v>
      </c>
      <c r="AC1414" s="404">
        <v>2033</v>
      </c>
      <c r="AD1414" s="404">
        <v>8804</v>
      </c>
    </row>
    <row r="1415" spans="1:30" x14ac:dyDescent="0.35">
      <c r="A1415" s="396">
        <v>60</v>
      </c>
      <c r="B1415" s="396" t="s">
        <v>95</v>
      </c>
      <c r="C1415" s="396">
        <v>20</v>
      </c>
      <c r="D1415" s="396" t="s">
        <v>147</v>
      </c>
      <c r="E1415" s="396" t="s">
        <v>3091</v>
      </c>
      <c r="F1415" s="396" t="s">
        <v>3092</v>
      </c>
      <c r="G1415" s="396" t="s">
        <v>95</v>
      </c>
      <c r="H1415" s="396" t="s">
        <v>147</v>
      </c>
      <c r="I1415" s="399">
        <v>0</v>
      </c>
      <c r="J1415" s="399">
        <v>0</v>
      </c>
      <c r="K1415" s="400">
        <v>36</v>
      </c>
      <c r="L1415" s="400">
        <v>3</v>
      </c>
      <c r="M1415" s="400">
        <v>0</v>
      </c>
      <c r="N1415" s="400">
        <v>39</v>
      </c>
      <c r="O1415" s="400">
        <v>1</v>
      </c>
      <c r="P1415" s="400">
        <v>1</v>
      </c>
      <c r="Q1415" s="400">
        <v>2</v>
      </c>
      <c r="R1415" s="401">
        <v>5.1282051282051301E-2</v>
      </c>
      <c r="S1415" s="402">
        <v>8</v>
      </c>
      <c r="T1415" s="401">
        <v>0.20512820512820501</v>
      </c>
      <c r="U1415" s="402">
        <v>7</v>
      </c>
      <c r="V1415" s="403">
        <v>0.17948717948717899</v>
      </c>
      <c r="W1415" s="402">
        <v>3</v>
      </c>
      <c r="X1415" s="404">
        <v>-456.61</v>
      </c>
      <c r="Y1415" s="404">
        <v>490</v>
      </c>
      <c r="Z1415" s="404">
        <v>33.390000000000299</v>
      </c>
      <c r="AA1415" s="404">
        <v>605</v>
      </c>
      <c r="AB1415" s="404">
        <v>16</v>
      </c>
      <c r="AC1415" s="404">
        <v>303</v>
      </c>
      <c r="AD1415" s="404">
        <v>-572</v>
      </c>
    </row>
    <row r="1416" spans="1:30" x14ac:dyDescent="0.35">
      <c r="A1416" s="396">
        <v>60</v>
      </c>
      <c r="B1416" s="396" t="s">
        <v>95</v>
      </c>
      <c r="C1416" s="396">
        <v>21</v>
      </c>
      <c r="D1416" s="396" t="s">
        <v>760</v>
      </c>
      <c r="E1416" s="396" t="s">
        <v>3093</v>
      </c>
      <c r="F1416" s="396" t="s">
        <v>3094</v>
      </c>
      <c r="G1416" s="396" t="s">
        <v>95</v>
      </c>
      <c r="H1416" s="396" t="s">
        <v>760</v>
      </c>
      <c r="I1416" s="399">
        <v>0</v>
      </c>
      <c r="J1416" s="399">
        <v>0</v>
      </c>
      <c r="K1416" s="400">
        <v>19</v>
      </c>
      <c r="L1416" s="400">
        <v>1</v>
      </c>
      <c r="M1416" s="400">
        <v>0</v>
      </c>
      <c r="N1416" s="400">
        <v>20</v>
      </c>
      <c r="O1416" s="400">
        <v>0</v>
      </c>
      <c r="P1416" s="400">
        <v>0</v>
      </c>
      <c r="Q1416" s="400">
        <v>0</v>
      </c>
      <c r="R1416" s="401">
        <v>0</v>
      </c>
      <c r="S1416" s="402">
        <v>1</v>
      </c>
      <c r="T1416" s="401">
        <v>0.05</v>
      </c>
      <c r="U1416" s="402">
        <v>1</v>
      </c>
      <c r="V1416" s="403">
        <v>0.05</v>
      </c>
      <c r="W1416" s="402">
        <v>0</v>
      </c>
      <c r="X1416" s="404">
        <v>0</v>
      </c>
      <c r="Y1416" s="404">
        <v>0</v>
      </c>
      <c r="Z1416" s="404">
        <v>0</v>
      </c>
      <c r="AA1416" s="404">
        <v>0</v>
      </c>
      <c r="AB1416" s="404">
        <v>0</v>
      </c>
      <c r="AC1416" s="404">
        <v>0</v>
      </c>
      <c r="AD1416" s="404">
        <v>0</v>
      </c>
    </row>
    <row r="1417" spans="1:30" x14ac:dyDescent="0.35">
      <c r="A1417" s="396">
        <v>60</v>
      </c>
      <c r="B1417" s="396" t="s">
        <v>95</v>
      </c>
      <c r="C1417" s="396">
        <v>22</v>
      </c>
      <c r="D1417" s="396" t="s">
        <v>328</v>
      </c>
      <c r="E1417" s="396" t="s">
        <v>3095</v>
      </c>
      <c r="F1417" s="396" t="s">
        <v>3096</v>
      </c>
      <c r="G1417" s="396" t="s">
        <v>95</v>
      </c>
      <c r="H1417" s="396" t="s">
        <v>328</v>
      </c>
      <c r="I1417" s="399">
        <v>0</v>
      </c>
      <c r="J1417" s="399">
        <v>0</v>
      </c>
      <c r="K1417" s="400">
        <v>0</v>
      </c>
      <c r="L1417" s="400">
        <v>2</v>
      </c>
      <c r="M1417" s="400">
        <v>0</v>
      </c>
      <c r="N1417" s="400">
        <v>2</v>
      </c>
      <c r="O1417" s="400">
        <v>0</v>
      </c>
      <c r="P1417" s="400">
        <v>0</v>
      </c>
      <c r="Q1417" s="400">
        <v>0</v>
      </c>
      <c r="R1417" s="401">
        <v>0</v>
      </c>
      <c r="S1417" s="402">
        <v>1</v>
      </c>
      <c r="T1417" s="401">
        <v>0.5</v>
      </c>
      <c r="U1417" s="402">
        <v>1</v>
      </c>
      <c r="V1417" s="403">
        <v>0.5</v>
      </c>
      <c r="W1417" s="402">
        <v>1</v>
      </c>
      <c r="X1417" s="404">
        <v>0</v>
      </c>
      <c r="Y1417" s="404">
        <v>0</v>
      </c>
      <c r="Z1417" s="404">
        <v>0</v>
      </c>
      <c r="AA1417" s="404">
        <v>0</v>
      </c>
      <c r="AB1417" s="404">
        <v>0</v>
      </c>
      <c r="AC1417" s="404">
        <v>0</v>
      </c>
      <c r="AD1417" s="404">
        <v>0</v>
      </c>
    </row>
    <row r="1418" spans="1:30" x14ac:dyDescent="0.35">
      <c r="A1418" s="396">
        <v>60</v>
      </c>
      <c r="B1418" s="396" t="s">
        <v>95</v>
      </c>
      <c r="C1418" s="396">
        <v>23</v>
      </c>
      <c r="D1418" s="396" t="s">
        <v>168</v>
      </c>
      <c r="E1418" s="396" t="s">
        <v>3097</v>
      </c>
      <c r="F1418" s="396" t="s">
        <v>3098</v>
      </c>
      <c r="G1418" s="396" t="s">
        <v>95</v>
      </c>
      <c r="H1418" s="396" t="s">
        <v>168</v>
      </c>
      <c r="I1418" s="399">
        <v>1</v>
      </c>
      <c r="J1418" s="399">
        <v>0</v>
      </c>
      <c r="K1418" s="400">
        <v>34</v>
      </c>
      <c r="L1418" s="400">
        <v>7</v>
      </c>
      <c r="M1418" s="400">
        <v>0</v>
      </c>
      <c r="N1418" s="400">
        <v>42</v>
      </c>
      <c r="O1418" s="400">
        <v>8</v>
      </c>
      <c r="P1418" s="400">
        <v>0</v>
      </c>
      <c r="Q1418" s="400">
        <v>8</v>
      </c>
      <c r="R1418" s="401">
        <v>0.19047619047618999</v>
      </c>
      <c r="S1418" s="402">
        <v>19</v>
      </c>
      <c r="T1418" s="401">
        <v>0.452380952380952</v>
      </c>
      <c r="U1418" s="402">
        <v>19</v>
      </c>
      <c r="V1418" s="403">
        <v>0.452380952380952</v>
      </c>
      <c r="W1418" s="402">
        <v>13</v>
      </c>
      <c r="X1418" s="404">
        <v>11247.68</v>
      </c>
      <c r="Y1418" s="404">
        <v>11340.15</v>
      </c>
      <c r="Z1418" s="404">
        <v>22587.83</v>
      </c>
      <c r="AA1418" s="404">
        <v>0</v>
      </c>
      <c r="AB1418" s="404">
        <v>0</v>
      </c>
      <c r="AC1418" s="404">
        <v>0</v>
      </c>
      <c r="AD1418" s="404">
        <v>22588</v>
      </c>
    </row>
    <row r="1419" spans="1:30" x14ac:dyDescent="0.35">
      <c r="A1419" s="396">
        <v>60</v>
      </c>
      <c r="B1419" s="396" t="s">
        <v>95</v>
      </c>
      <c r="C1419" s="396">
        <v>24</v>
      </c>
      <c r="D1419" s="396" t="s">
        <v>527</v>
      </c>
      <c r="E1419" s="396" t="s">
        <v>3099</v>
      </c>
      <c r="F1419" s="396" t="s">
        <v>3100</v>
      </c>
      <c r="G1419" s="396" t="s">
        <v>95</v>
      </c>
      <c r="H1419" s="396" t="s">
        <v>527</v>
      </c>
      <c r="I1419" s="399">
        <v>0</v>
      </c>
      <c r="J1419" s="399">
        <v>0</v>
      </c>
      <c r="K1419" s="400">
        <v>0</v>
      </c>
      <c r="L1419" s="400">
        <v>2</v>
      </c>
      <c r="M1419" s="400">
        <v>0</v>
      </c>
      <c r="N1419" s="400">
        <v>2</v>
      </c>
      <c r="O1419" s="400">
        <v>50</v>
      </c>
      <c r="P1419" s="400">
        <v>18</v>
      </c>
      <c r="Q1419" s="400">
        <v>68</v>
      </c>
      <c r="R1419" s="401">
        <v>34</v>
      </c>
      <c r="S1419" s="402">
        <v>25</v>
      </c>
      <c r="T1419" s="401">
        <v>12.5</v>
      </c>
      <c r="U1419" s="402">
        <v>25</v>
      </c>
      <c r="V1419" s="403">
        <v>12.5</v>
      </c>
      <c r="W1419" s="402">
        <v>16</v>
      </c>
      <c r="X1419" s="404">
        <v>33873.800000000003</v>
      </c>
      <c r="Y1419" s="404">
        <v>102136.16</v>
      </c>
      <c r="Z1419" s="404">
        <v>136009.96</v>
      </c>
      <c r="AA1419" s="404">
        <v>0</v>
      </c>
      <c r="AB1419" s="404">
        <v>0</v>
      </c>
      <c r="AC1419" s="404">
        <v>0</v>
      </c>
      <c r="AD1419" s="404">
        <v>136010</v>
      </c>
    </row>
    <row r="1420" spans="1:30" x14ac:dyDescent="0.35">
      <c r="A1420" s="396">
        <v>60</v>
      </c>
      <c r="B1420" s="396" t="s">
        <v>95</v>
      </c>
      <c r="C1420" s="396">
        <v>25</v>
      </c>
      <c r="D1420" s="396" t="s">
        <v>600</v>
      </c>
      <c r="E1420" s="396" t="s">
        <v>3101</v>
      </c>
      <c r="F1420" s="396" t="s">
        <v>3102</v>
      </c>
      <c r="G1420" s="396" t="s">
        <v>95</v>
      </c>
      <c r="H1420" s="396" t="s">
        <v>600</v>
      </c>
      <c r="I1420" s="399">
        <v>0</v>
      </c>
      <c r="J1420" s="399">
        <v>0</v>
      </c>
      <c r="K1420" s="400">
        <v>0</v>
      </c>
      <c r="L1420" s="400">
        <v>0</v>
      </c>
      <c r="M1420" s="400">
        <v>669</v>
      </c>
      <c r="N1420" s="400">
        <v>669</v>
      </c>
      <c r="O1420" s="400">
        <v>4</v>
      </c>
      <c r="P1420" s="400">
        <v>1</v>
      </c>
      <c r="Q1420" s="400">
        <v>5</v>
      </c>
      <c r="R1420" s="401">
        <v>7.4738415545590403E-3</v>
      </c>
      <c r="S1420" s="402">
        <v>10</v>
      </c>
      <c r="T1420" s="401">
        <v>1.49476831091181E-2</v>
      </c>
      <c r="U1420" s="402">
        <v>10</v>
      </c>
      <c r="V1420" s="403">
        <v>1.49476831091181E-2</v>
      </c>
      <c r="W1420" s="402">
        <v>5</v>
      </c>
      <c r="X1420" s="404">
        <v>3782.25</v>
      </c>
      <c r="Y1420" s="404">
        <v>6993.22</v>
      </c>
      <c r="Z1420" s="404">
        <v>10775.47</v>
      </c>
      <c r="AA1420" s="404">
        <v>0</v>
      </c>
      <c r="AB1420" s="404">
        <v>0</v>
      </c>
      <c r="AC1420" s="404">
        <v>0</v>
      </c>
      <c r="AD1420" s="404">
        <v>10775</v>
      </c>
    </row>
    <row r="1421" spans="1:30" x14ac:dyDescent="0.35">
      <c r="A1421" s="396">
        <v>60</v>
      </c>
      <c r="B1421" s="396" t="s">
        <v>95</v>
      </c>
      <c r="C1421" s="396">
        <v>26</v>
      </c>
      <c r="D1421" s="396" t="s">
        <v>138</v>
      </c>
      <c r="E1421" s="396" t="s">
        <v>3103</v>
      </c>
      <c r="F1421" s="396" t="s">
        <v>3104</v>
      </c>
      <c r="G1421" s="396" t="s">
        <v>95</v>
      </c>
      <c r="H1421" s="396" t="s">
        <v>138</v>
      </c>
      <c r="I1421" s="399">
        <v>10</v>
      </c>
      <c r="J1421" s="399">
        <v>1</v>
      </c>
      <c r="K1421" s="400">
        <v>0</v>
      </c>
      <c r="L1421" s="400">
        <v>1</v>
      </c>
      <c r="M1421" s="400">
        <v>246</v>
      </c>
      <c r="N1421" s="400">
        <v>258</v>
      </c>
      <c r="O1421" s="400">
        <v>35</v>
      </c>
      <c r="P1421" s="400">
        <v>17</v>
      </c>
      <c r="Q1421" s="400">
        <v>52</v>
      </c>
      <c r="R1421" s="401">
        <v>0.201550387596899</v>
      </c>
      <c r="S1421" s="402">
        <v>64</v>
      </c>
      <c r="T1421" s="401">
        <v>0.24806201550387599</v>
      </c>
      <c r="U1421" s="402">
        <v>63</v>
      </c>
      <c r="V1421" s="403">
        <v>0.24418604651162801</v>
      </c>
      <c r="W1421" s="402">
        <v>39</v>
      </c>
      <c r="X1421" s="404">
        <v>-2659.15</v>
      </c>
      <c r="Y1421" s="404">
        <v>81397.02</v>
      </c>
      <c r="Z1421" s="404">
        <v>78737.87</v>
      </c>
      <c r="AA1421" s="404">
        <v>0</v>
      </c>
      <c r="AB1421" s="404">
        <v>0</v>
      </c>
      <c r="AC1421" s="404">
        <v>0</v>
      </c>
      <c r="AD1421" s="404">
        <v>78738</v>
      </c>
    </row>
    <row r="1422" spans="1:30" x14ac:dyDescent="0.35">
      <c r="A1422" s="396">
        <v>60</v>
      </c>
      <c r="B1422" s="396" t="s">
        <v>95</v>
      </c>
      <c r="C1422" s="396">
        <v>27</v>
      </c>
      <c r="D1422" s="396" t="s">
        <v>1684</v>
      </c>
      <c r="E1422" s="396" t="s">
        <v>3105</v>
      </c>
      <c r="F1422" s="396" t="s">
        <v>3106</v>
      </c>
      <c r="G1422" s="396" t="s">
        <v>95</v>
      </c>
      <c r="H1422" s="396" t="s">
        <v>1684</v>
      </c>
      <c r="I1422" s="399">
        <v>0</v>
      </c>
      <c r="J1422" s="399">
        <v>0</v>
      </c>
      <c r="K1422" s="400">
        <v>0</v>
      </c>
      <c r="L1422" s="400">
        <v>1</v>
      </c>
      <c r="M1422" s="400">
        <v>0</v>
      </c>
      <c r="N1422" s="400">
        <v>1</v>
      </c>
      <c r="O1422" s="400">
        <v>1</v>
      </c>
      <c r="P1422" s="400">
        <v>0</v>
      </c>
      <c r="Q1422" s="400">
        <v>1</v>
      </c>
      <c r="R1422" s="401">
        <v>1</v>
      </c>
      <c r="S1422" s="402">
        <v>2</v>
      </c>
      <c r="T1422" s="401">
        <v>2</v>
      </c>
      <c r="U1422" s="402">
        <v>2</v>
      </c>
      <c r="V1422" s="403">
        <v>2</v>
      </c>
      <c r="W1422" s="402">
        <v>1</v>
      </c>
      <c r="X1422" s="404">
        <v>3224.71</v>
      </c>
      <c r="Y1422" s="404">
        <v>774</v>
      </c>
      <c r="Z1422" s="404">
        <v>3998.71</v>
      </c>
      <c r="AA1422" s="404">
        <v>0</v>
      </c>
      <c r="AB1422" s="404">
        <v>0</v>
      </c>
      <c r="AC1422" s="404">
        <v>0</v>
      </c>
      <c r="AD1422" s="404">
        <v>3999</v>
      </c>
    </row>
    <row r="1423" spans="1:30" x14ac:dyDescent="0.35">
      <c r="A1423" s="396">
        <v>60</v>
      </c>
      <c r="B1423" s="396" t="s">
        <v>95</v>
      </c>
      <c r="C1423" s="396">
        <v>28</v>
      </c>
      <c r="D1423" s="396" t="s">
        <v>532</v>
      </c>
      <c r="E1423" s="396" t="s">
        <v>3107</v>
      </c>
      <c r="F1423" s="396" t="s">
        <v>3108</v>
      </c>
      <c r="G1423" s="396" t="s">
        <v>95</v>
      </c>
      <c r="H1423" s="396" t="s">
        <v>532</v>
      </c>
      <c r="I1423" s="399">
        <v>240</v>
      </c>
      <c r="J1423" s="399">
        <v>9</v>
      </c>
      <c r="K1423" s="400">
        <v>0</v>
      </c>
      <c r="L1423" s="400">
        <v>1</v>
      </c>
      <c r="M1423" s="400">
        <v>1</v>
      </c>
      <c r="N1423" s="400">
        <v>251</v>
      </c>
      <c r="O1423" s="400">
        <v>23</v>
      </c>
      <c r="P1423" s="400">
        <v>0</v>
      </c>
      <c r="Q1423" s="400">
        <v>23</v>
      </c>
      <c r="R1423" s="401">
        <v>9.1633466135458197E-2</v>
      </c>
      <c r="S1423" s="402">
        <v>8</v>
      </c>
      <c r="T1423" s="401">
        <v>3.1872509960159397E-2</v>
      </c>
      <c r="U1423" s="402">
        <v>8</v>
      </c>
      <c r="V1423" s="403">
        <v>3.1872509960159397E-2</v>
      </c>
      <c r="W1423" s="402">
        <v>3</v>
      </c>
      <c r="X1423" s="404">
        <v>-41370.71</v>
      </c>
      <c r="Y1423" s="404">
        <v>11524.17</v>
      </c>
      <c r="Z1423" s="404">
        <v>-29846.54</v>
      </c>
      <c r="AA1423" s="404">
        <v>0</v>
      </c>
      <c r="AB1423" s="404">
        <v>0</v>
      </c>
      <c r="AC1423" s="404">
        <v>0</v>
      </c>
      <c r="AD1423" s="404">
        <v>-29847</v>
      </c>
    </row>
    <row r="1424" spans="1:30" x14ac:dyDescent="0.35">
      <c r="A1424" s="396">
        <v>60</v>
      </c>
      <c r="B1424" s="396" t="s">
        <v>95</v>
      </c>
      <c r="C1424" s="396">
        <v>29</v>
      </c>
      <c r="D1424" s="396" t="s">
        <v>607</v>
      </c>
      <c r="E1424" s="396" t="s">
        <v>3109</v>
      </c>
      <c r="F1424" s="396" t="s">
        <v>3110</v>
      </c>
      <c r="G1424" s="396" t="s">
        <v>95</v>
      </c>
      <c r="H1424" s="396" t="s">
        <v>607</v>
      </c>
      <c r="I1424" s="399">
        <v>0</v>
      </c>
      <c r="J1424" s="399">
        <v>0</v>
      </c>
      <c r="K1424" s="400">
        <v>0</v>
      </c>
      <c r="L1424" s="400">
        <v>15</v>
      </c>
      <c r="M1424" s="400">
        <v>0</v>
      </c>
      <c r="N1424" s="400">
        <v>15</v>
      </c>
      <c r="O1424" s="400">
        <v>0</v>
      </c>
      <c r="P1424" s="400">
        <v>0</v>
      </c>
      <c r="Q1424" s="400">
        <v>0</v>
      </c>
      <c r="R1424" s="401">
        <v>0</v>
      </c>
      <c r="S1424" s="402">
        <v>0</v>
      </c>
      <c r="T1424" s="401">
        <v>0</v>
      </c>
      <c r="U1424" s="402">
        <v>2</v>
      </c>
      <c r="V1424" s="403">
        <v>0.133333333333333</v>
      </c>
      <c r="W1424" s="402">
        <v>0</v>
      </c>
      <c r="X1424" s="404">
        <v>0</v>
      </c>
      <c r="Y1424" s="404">
        <v>0</v>
      </c>
      <c r="Z1424" s="404">
        <v>0</v>
      </c>
      <c r="AA1424" s="404">
        <v>0</v>
      </c>
      <c r="AB1424" s="404">
        <v>0</v>
      </c>
      <c r="AC1424" s="404">
        <v>0</v>
      </c>
      <c r="AD1424" s="404">
        <v>0</v>
      </c>
    </row>
    <row r="1425" spans="1:30" x14ac:dyDescent="0.35">
      <c r="A1425" s="396">
        <v>61</v>
      </c>
      <c r="B1425" s="396" t="s">
        <v>106</v>
      </c>
      <c r="C1425" s="396">
        <v>1</v>
      </c>
      <c r="D1425" s="396" t="s">
        <v>138</v>
      </c>
      <c r="E1425" s="396" t="s">
        <v>3111</v>
      </c>
      <c r="F1425" s="396" t="s">
        <v>3112</v>
      </c>
      <c r="G1425" s="396" t="s">
        <v>106</v>
      </c>
      <c r="H1425" s="396" t="s">
        <v>138</v>
      </c>
      <c r="I1425" s="399">
        <v>0</v>
      </c>
      <c r="J1425" s="399">
        <v>0</v>
      </c>
      <c r="K1425" s="400">
        <v>0</v>
      </c>
      <c r="L1425" s="400">
        <v>135</v>
      </c>
      <c r="M1425" s="400">
        <v>0</v>
      </c>
      <c r="N1425" s="400">
        <v>135</v>
      </c>
      <c r="O1425" s="400" t="s">
        <v>141</v>
      </c>
      <c r="P1425" s="400" t="s">
        <v>141</v>
      </c>
      <c r="Q1425" s="400">
        <v>6</v>
      </c>
      <c r="R1425" s="401">
        <v>4.4444444444444446E-2</v>
      </c>
      <c r="S1425" s="402" t="s">
        <v>141</v>
      </c>
      <c r="T1425" s="401" t="s">
        <v>141</v>
      </c>
      <c r="U1425" s="402">
        <v>9</v>
      </c>
      <c r="V1425" s="403">
        <v>6.6666666666666666E-2</v>
      </c>
      <c r="W1425" s="402">
        <v>3</v>
      </c>
      <c r="X1425" s="404">
        <v>-935.5</v>
      </c>
      <c r="Y1425" s="404">
        <v>1706.8333333333301</v>
      </c>
      <c r="Z1425" s="404">
        <v>771.16666666666595</v>
      </c>
      <c r="AA1425" s="404">
        <v>1000</v>
      </c>
      <c r="AB1425" s="404" t="s">
        <v>141</v>
      </c>
      <c r="AC1425" s="404" t="s">
        <v>141</v>
      </c>
      <c r="AD1425" s="404" t="s">
        <v>141</v>
      </c>
    </row>
    <row r="1426" spans="1:30" x14ac:dyDescent="0.35">
      <c r="A1426" s="396">
        <v>61</v>
      </c>
      <c r="B1426" s="396" t="s">
        <v>106</v>
      </c>
      <c r="C1426" s="396">
        <v>2</v>
      </c>
      <c r="D1426" s="396" t="s">
        <v>244</v>
      </c>
      <c r="E1426" s="396" t="s">
        <v>3113</v>
      </c>
      <c r="F1426" s="396" t="s">
        <v>3114</v>
      </c>
      <c r="G1426" s="396" t="s">
        <v>106</v>
      </c>
      <c r="H1426" s="396" t="s">
        <v>244</v>
      </c>
      <c r="I1426" s="399">
        <v>0</v>
      </c>
      <c r="J1426" s="399">
        <v>0</v>
      </c>
      <c r="K1426" s="400">
        <v>0</v>
      </c>
      <c r="L1426" s="400">
        <v>40</v>
      </c>
      <c r="M1426" s="400">
        <v>0</v>
      </c>
      <c r="N1426" s="400">
        <v>40</v>
      </c>
      <c r="O1426" s="400" t="s">
        <v>141</v>
      </c>
      <c r="P1426" s="400" t="s">
        <v>141</v>
      </c>
      <c r="Q1426" s="400">
        <v>0</v>
      </c>
      <c r="R1426" s="401">
        <v>0</v>
      </c>
      <c r="S1426" s="402" t="s">
        <v>141</v>
      </c>
      <c r="T1426" s="401" t="s">
        <v>141</v>
      </c>
      <c r="U1426" s="402">
        <v>0</v>
      </c>
      <c r="V1426" s="403">
        <v>0</v>
      </c>
      <c r="W1426" s="402">
        <v>0</v>
      </c>
      <c r="X1426" s="404">
        <v>0</v>
      </c>
      <c r="Y1426" s="404">
        <v>0</v>
      </c>
      <c r="Z1426" s="404">
        <v>0</v>
      </c>
      <c r="AA1426" s="404">
        <v>2500</v>
      </c>
      <c r="AB1426" s="404" t="s">
        <v>141</v>
      </c>
      <c r="AC1426" s="404" t="s">
        <v>141</v>
      </c>
      <c r="AD1426" s="404" t="s">
        <v>141</v>
      </c>
    </row>
    <row r="1427" spans="1:30" x14ac:dyDescent="0.35">
      <c r="A1427" s="396">
        <v>61</v>
      </c>
      <c r="B1427" s="396" t="s">
        <v>106</v>
      </c>
      <c r="C1427" s="396">
        <v>3</v>
      </c>
      <c r="D1427" s="396" t="s">
        <v>168</v>
      </c>
      <c r="E1427" s="396" t="s">
        <v>3115</v>
      </c>
      <c r="F1427" s="396" t="s">
        <v>3116</v>
      </c>
      <c r="G1427" s="396" t="s">
        <v>106</v>
      </c>
      <c r="H1427" s="396" t="s">
        <v>168</v>
      </c>
      <c r="I1427" s="399">
        <v>0</v>
      </c>
      <c r="J1427" s="399">
        <v>1</v>
      </c>
      <c r="K1427" s="400">
        <v>4</v>
      </c>
      <c r="L1427" s="400">
        <v>38</v>
      </c>
      <c r="M1427" s="400">
        <v>0</v>
      </c>
      <c r="N1427" s="400">
        <v>43</v>
      </c>
      <c r="O1427" s="400" t="s">
        <v>141</v>
      </c>
      <c r="P1427" s="400" t="s">
        <v>141</v>
      </c>
      <c r="Q1427" s="400">
        <v>3</v>
      </c>
      <c r="R1427" s="401">
        <v>6.9767441860465115E-2</v>
      </c>
      <c r="S1427" s="402" t="s">
        <v>141</v>
      </c>
      <c r="T1427" s="401" t="s">
        <v>141</v>
      </c>
      <c r="U1427" s="402">
        <v>0</v>
      </c>
      <c r="V1427" s="403">
        <v>0</v>
      </c>
      <c r="W1427" s="402">
        <v>0</v>
      </c>
      <c r="X1427" s="404">
        <v>-257</v>
      </c>
      <c r="Y1427" s="404">
        <v>1187</v>
      </c>
      <c r="Z1427" s="404">
        <v>929.66666666666595</v>
      </c>
      <c r="AA1427" s="404">
        <v>0</v>
      </c>
      <c r="AB1427" s="404" t="s">
        <v>141</v>
      </c>
      <c r="AC1427" s="404" t="s">
        <v>141</v>
      </c>
      <c r="AD1427" s="404" t="s">
        <v>141</v>
      </c>
    </row>
    <row r="1428" spans="1:30" x14ac:dyDescent="0.35">
      <c r="A1428" s="396">
        <v>61</v>
      </c>
      <c r="B1428" s="396" t="s">
        <v>106</v>
      </c>
      <c r="C1428" s="396">
        <v>4</v>
      </c>
      <c r="D1428" s="396" t="s">
        <v>427</v>
      </c>
      <c r="E1428" s="396" t="s">
        <v>3117</v>
      </c>
      <c r="F1428" s="396" t="s">
        <v>3118</v>
      </c>
      <c r="G1428" s="396" t="s">
        <v>106</v>
      </c>
      <c r="H1428" s="396" t="s">
        <v>427</v>
      </c>
      <c r="I1428" s="399">
        <v>0</v>
      </c>
      <c r="J1428" s="399">
        <v>0</v>
      </c>
      <c r="K1428" s="400">
        <v>43</v>
      </c>
      <c r="L1428" s="400">
        <v>10</v>
      </c>
      <c r="M1428" s="400">
        <v>0</v>
      </c>
      <c r="N1428" s="400">
        <v>53</v>
      </c>
      <c r="O1428" s="400" t="s">
        <v>141</v>
      </c>
      <c r="P1428" s="400" t="s">
        <v>141</v>
      </c>
      <c r="Q1428" s="400">
        <v>1</v>
      </c>
      <c r="R1428" s="401">
        <v>1.8867924528301886E-2</v>
      </c>
      <c r="S1428" s="402" t="s">
        <v>141</v>
      </c>
      <c r="T1428" s="401" t="s">
        <v>141</v>
      </c>
      <c r="U1428" s="402">
        <v>2</v>
      </c>
      <c r="V1428" s="403">
        <v>3.7735849056603772E-2</v>
      </c>
      <c r="W1428" s="402">
        <v>1</v>
      </c>
      <c r="X1428" s="404">
        <v>-2335</v>
      </c>
      <c r="Y1428" s="404">
        <v>803</v>
      </c>
      <c r="Z1428" s="404">
        <v>-1531</v>
      </c>
      <c r="AA1428" s="404">
        <v>0</v>
      </c>
      <c r="AB1428" s="404" t="s">
        <v>141</v>
      </c>
      <c r="AC1428" s="404" t="s">
        <v>141</v>
      </c>
      <c r="AD1428" s="404" t="s">
        <v>141</v>
      </c>
    </row>
    <row r="1429" spans="1:30" x14ac:dyDescent="0.35">
      <c r="A1429" s="396">
        <v>61</v>
      </c>
      <c r="B1429" s="396" t="s">
        <v>106</v>
      </c>
      <c r="C1429" s="396">
        <v>5</v>
      </c>
      <c r="D1429" s="396" t="s">
        <v>144</v>
      </c>
      <c r="E1429" s="396" t="s">
        <v>3119</v>
      </c>
      <c r="F1429" s="396" t="s">
        <v>3120</v>
      </c>
      <c r="G1429" s="396" t="s">
        <v>106</v>
      </c>
      <c r="H1429" s="396" t="s">
        <v>144</v>
      </c>
      <c r="I1429" s="399">
        <v>12</v>
      </c>
      <c r="J1429" s="399">
        <v>12</v>
      </c>
      <c r="K1429" s="400">
        <v>0</v>
      </c>
      <c r="L1429" s="400">
        <v>7</v>
      </c>
      <c r="M1429" s="400">
        <v>0</v>
      </c>
      <c r="N1429" s="400">
        <v>31</v>
      </c>
      <c r="O1429" s="400" t="s">
        <v>141</v>
      </c>
      <c r="P1429" s="400" t="s">
        <v>141</v>
      </c>
      <c r="Q1429" s="400">
        <v>9</v>
      </c>
      <c r="R1429" s="401">
        <v>0.29032258064516131</v>
      </c>
      <c r="S1429" s="402" t="s">
        <v>141</v>
      </c>
      <c r="T1429" s="401" t="s">
        <v>141</v>
      </c>
      <c r="U1429" s="402">
        <v>5</v>
      </c>
      <c r="V1429" s="403">
        <v>0.16129032258064516</v>
      </c>
      <c r="W1429" s="402">
        <v>5</v>
      </c>
      <c r="X1429" s="404">
        <v>-1566.5</v>
      </c>
      <c r="Y1429" s="404">
        <v>2091.8571428571422</v>
      </c>
      <c r="Z1429" s="404">
        <v>525.35714285713993</v>
      </c>
      <c r="AA1429" s="404">
        <v>0</v>
      </c>
      <c r="AB1429" s="404" t="s">
        <v>141</v>
      </c>
      <c r="AC1429" s="404" t="s">
        <v>141</v>
      </c>
      <c r="AD1429" s="404" t="s">
        <v>141</v>
      </c>
    </row>
    <row r="1430" spans="1:30" x14ac:dyDescent="0.35">
      <c r="A1430" s="396">
        <v>61</v>
      </c>
      <c r="B1430" s="396" t="s">
        <v>106</v>
      </c>
      <c r="C1430" s="396">
        <v>6</v>
      </c>
      <c r="D1430" s="396" t="s">
        <v>147</v>
      </c>
      <c r="E1430" s="396" t="s">
        <v>3121</v>
      </c>
      <c r="F1430" s="396" t="s">
        <v>3122</v>
      </c>
      <c r="G1430" s="396" t="s">
        <v>106</v>
      </c>
      <c r="H1430" s="396" t="s">
        <v>147</v>
      </c>
      <c r="I1430" s="399">
        <v>0</v>
      </c>
      <c r="J1430" s="399">
        <v>0</v>
      </c>
      <c r="K1430" s="400">
        <v>0</v>
      </c>
      <c r="L1430" s="400">
        <v>7</v>
      </c>
      <c r="M1430" s="400">
        <v>0</v>
      </c>
      <c r="N1430" s="400">
        <v>7</v>
      </c>
      <c r="O1430" s="400" t="s">
        <v>141</v>
      </c>
      <c r="P1430" s="400" t="s">
        <v>141</v>
      </c>
      <c r="Q1430" s="400">
        <v>0</v>
      </c>
      <c r="R1430" s="401">
        <v>0</v>
      </c>
      <c r="S1430" s="402" t="s">
        <v>141</v>
      </c>
      <c r="T1430" s="401" t="s">
        <v>141</v>
      </c>
      <c r="U1430" s="402">
        <v>1</v>
      </c>
      <c r="V1430" s="403">
        <v>0.14285714285714285</v>
      </c>
      <c r="W1430" s="402">
        <v>0</v>
      </c>
      <c r="X1430" s="404">
        <v>0</v>
      </c>
      <c r="Y1430" s="404">
        <v>0</v>
      </c>
      <c r="Z1430" s="404">
        <v>0</v>
      </c>
      <c r="AA1430" s="404">
        <v>599</v>
      </c>
      <c r="AB1430" s="404" t="s">
        <v>141</v>
      </c>
      <c r="AC1430" s="404" t="s">
        <v>141</v>
      </c>
      <c r="AD1430" s="404" t="s">
        <v>141</v>
      </c>
    </row>
    <row r="1431" spans="1:30" x14ac:dyDescent="0.35">
      <c r="A1431" s="396">
        <v>61</v>
      </c>
      <c r="B1431" s="396" t="s">
        <v>106</v>
      </c>
      <c r="C1431" s="396">
        <v>7</v>
      </c>
      <c r="D1431" s="396" t="s">
        <v>150</v>
      </c>
      <c r="E1431" s="396" t="s">
        <v>3123</v>
      </c>
      <c r="F1431" s="396" t="s">
        <v>3124</v>
      </c>
      <c r="G1431" s="396" t="s">
        <v>106</v>
      </c>
      <c r="H1431" s="396" t="s">
        <v>150</v>
      </c>
      <c r="I1431" s="399">
        <v>0</v>
      </c>
      <c r="J1431" s="399">
        <v>0</v>
      </c>
      <c r="K1431" s="400">
        <v>0</v>
      </c>
      <c r="L1431" s="400">
        <v>4</v>
      </c>
      <c r="M1431" s="400">
        <v>0</v>
      </c>
      <c r="N1431" s="400">
        <v>4</v>
      </c>
      <c r="O1431" s="400" t="s">
        <v>141</v>
      </c>
      <c r="P1431" s="400" t="s">
        <v>141</v>
      </c>
      <c r="Q1431" s="400">
        <v>0</v>
      </c>
      <c r="R1431" s="401">
        <v>0</v>
      </c>
      <c r="S1431" s="402" t="s">
        <v>141</v>
      </c>
      <c r="T1431" s="401" t="s">
        <v>141</v>
      </c>
      <c r="U1431" s="402">
        <v>0</v>
      </c>
      <c r="V1431" s="403">
        <v>0</v>
      </c>
      <c r="W1431" s="402">
        <v>0</v>
      </c>
      <c r="X1431" s="404">
        <v>0</v>
      </c>
      <c r="Y1431" s="404">
        <v>0</v>
      </c>
      <c r="Z1431" s="404">
        <v>0</v>
      </c>
      <c r="AA1431" s="404">
        <v>10</v>
      </c>
      <c r="AB1431" s="404" t="s">
        <v>141</v>
      </c>
      <c r="AC1431" s="404" t="s">
        <v>141</v>
      </c>
      <c r="AD1431" s="404" t="s">
        <v>141</v>
      </c>
    </row>
    <row r="1432" spans="1:30" x14ac:dyDescent="0.35">
      <c r="A1432" s="396">
        <v>61</v>
      </c>
      <c r="B1432" s="396" t="s">
        <v>106</v>
      </c>
      <c r="C1432" s="396">
        <v>8</v>
      </c>
      <c r="D1432" s="396" t="s">
        <v>153</v>
      </c>
      <c r="E1432" s="396" t="s">
        <v>3125</v>
      </c>
      <c r="F1432" s="396" t="s">
        <v>3126</v>
      </c>
      <c r="G1432" s="396" t="s">
        <v>106</v>
      </c>
      <c r="H1432" s="396" t="s">
        <v>153</v>
      </c>
      <c r="I1432" s="399">
        <v>29</v>
      </c>
      <c r="J1432" s="399">
        <v>20</v>
      </c>
      <c r="K1432" s="400">
        <v>36</v>
      </c>
      <c r="L1432" s="400">
        <v>2</v>
      </c>
      <c r="M1432" s="400">
        <v>0</v>
      </c>
      <c r="N1432" s="400">
        <v>87</v>
      </c>
      <c r="O1432" s="400" t="s">
        <v>141</v>
      </c>
      <c r="P1432" s="400" t="s">
        <v>141</v>
      </c>
      <c r="Q1432" s="400">
        <v>24</v>
      </c>
      <c r="R1432" s="401">
        <v>0.27586206896551724</v>
      </c>
      <c r="S1432" s="402" t="s">
        <v>141</v>
      </c>
      <c r="T1432" s="401" t="s">
        <v>141</v>
      </c>
      <c r="U1432" s="402">
        <v>25</v>
      </c>
      <c r="V1432" s="403">
        <v>0.28735632183908044</v>
      </c>
      <c r="W1432" s="402">
        <v>17</v>
      </c>
      <c r="X1432" s="404">
        <v>-2916.4682539682499</v>
      </c>
      <c r="Y1432" s="404">
        <v>3349.6468253968196</v>
      </c>
      <c r="Z1432" s="404">
        <v>433.7579365079373</v>
      </c>
      <c r="AA1432" s="404">
        <v>1999</v>
      </c>
      <c r="AB1432" s="404" t="s">
        <v>141</v>
      </c>
      <c r="AC1432" s="404" t="s">
        <v>141</v>
      </c>
      <c r="AD1432" s="404" t="s">
        <v>141</v>
      </c>
    </row>
    <row r="1433" spans="1:30" x14ac:dyDescent="0.35">
      <c r="A1433" s="396">
        <v>61</v>
      </c>
      <c r="B1433" s="396" t="s">
        <v>106</v>
      </c>
      <c r="C1433" s="396">
        <v>9</v>
      </c>
      <c r="D1433" s="396" t="s">
        <v>233</v>
      </c>
      <c r="E1433" s="396" t="s">
        <v>3127</v>
      </c>
      <c r="F1433" s="396" t="s">
        <v>3128</v>
      </c>
      <c r="G1433" s="396" t="s">
        <v>106</v>
      </c>
      <c r="H1433" s="396" t="s">
        <v>233</v>
      </c>
      <c r="I1433" s="399">
        <v>0</v>
      </c>
      <c r="J1433" s="399">
        <v>0</v>
      </c>
      <c r="K1433" s="400">
        <v>0</v>
      </c>
      <c r="L1433" s="400">
        <v>3</v>
      </c>
      <c r="M1433" s="400">
        <v>0</v>
      </c>
      <c r="N1433" s="400">
        <v>3</v>
      </c>
      <c r="O1433" s="400" t="s">
        <v>141</v>
      </c>
      <c r="P1433" s="400" t="s">
        <v>141</v>
      </c>
      <c r="Q1433" s="400">
        <v>0</v>
      </c>
      <c r="R1433" s="401">
        <v>0</v>
      </c>
      <c r="S1433" s="402" t="s">
        <v>141</v>
      </c>
      <c r="T1433" s="401" t="s">
        <v>141</v>
      </c>
      <c r="U1433" s="402">
        <v>0</v>
      </c>
      <c r="V1433" s="403">
        <v>0</v>
      </c>
      <c r="W1433" s="402">
        <v>0</v>
      </c>
      <c r="X1433" s="404">
        <v>0</v>
      </c>
      <c r="Y1433" s="404">
        <v>0</v>
      </c>
      <c r="Z1433" s="404">
        <v>0</v>
      </c>
      <c r="AA1433" s="404">
        <v>750</v>
      </c>
      <c r="AB1433" s="404" t="s">
        <v>141</v>
      </c>
      <c r="AC1433" s="404" t="s">
        <v>141</v>
      </c>
      <c r="AD1433" s="404" t="s">
        <v>141</v>
      </c>
    </row>
    <row r="1434" spans="1:30" x14ac:dyDescent="0.35">
      <c r="A1434" s="396">
        <v>61</v>
      </c>
      <c r="B1434" s="396" t="s">
        <v>106</v>
      </c>
      <c r="C1434" s="396">
        <v>10</v>
      </c>
      <c r="D1434" s="396" t="s">
        <v>11</v>
      </c>
      <c r="E1434" s="396" t="s">
        <v>3129</v>
      </c>
      <c r="F1434" s="396" t="s">
        <v>3130</v>
      </c>
      <c r="G1434" s="396" t="s">
        <v>106</v>
      </c>
      <c r="H1434" s="396" t="s">
        <v>11</v>
      </c>
      <c r="I1434" s="399">
        <v>0</v>
      </c>
      <c r="J1434" s="399">
        <v>0</v>
      </c>
      <c r="K1434" s="400">
        <v>0</v>
      </c>
      <c r="L1434" s="400">
        <v>3</v>
      </c>
      <c r="M1434" s="400">
        <v>0</v>
      </c>
      <c r="N1434" s="400">
        <v>3</v>
      </c>
      <c r="O1434" s="400" t="s">
        <v>141</v>
      </c>
      <c r="P1434" s="400" t="s">
        <v>141</v>
      </c>
      <c r="Q1434" s="400">
        <v>0</v>
      </c>
      <c r="R1434" s="401">
        <v>0</v>
      </c>
      <c r="S1434" s="402" t="s">
        <v>141</v>
      </c>
      <c r="T1434" s="401" t="s">
        <v>141</v>
      </c>
      <c r="U1434" s="402">
        <v>0</v>
      </c>
      <c r="V1434" s="403">
        <v>0</v>
      </c>
      <c r="W1434" s="402">
        <v>0</v>
      </c>
      <c r="X1434" s="404">
        <v>0</v>
      </c>
      <c r="Y1434" s="404">
        <v>0</v>
      </c>
      <c r="Z1434" s="404">
        <v>0</v>
      </c>
      <c r="AA1434" s="404">
        <v>0</v>
      </c>
      <c r="AB1434" s="404" t="s">
        <v>141</v>
      </c>
      <c r="AC1434" s="404" t="s">
        <v>141</v>
      </c>
      <c r="AD1434" s="404" t="s">
        <v>141</v>
      </c>
    </row>
    <row r="1435" spans="1:30" x14ac:dyDescent="0.35">
      <c r="A1435" s="396">
        <v>61</v>
      </c>
      <c r="B1435" s="396" t="s">
        <v>106</v>
      </c>
      <c r="C1435" s="396">
        <v>11</v>
      </c>
      <c r="D1435" s="396" t="s">
        <v>10</v>
      </c>
      <c r="E1435" s="396" t="s">
        <v>3131</v>
      </c>
      <c r="F1435" s="396" t="s">
        <v>3132</v>
      </c>
      <c r="G1435" s="396" t="s">
        <v>106</v>
      </c>
      <c r="H1435" s="396" t="s">
        <v>10</v>
      </c>
      <c r="I1435" s="399">
        <v>7</v>
      </c>
      <c r="J1435" s="399">
        <v>4</v>
      </c>
      <c r="K1435" s="400">
        <v>16</v>
      </c>
      <c r="L1435" s="400">
        <v>1</v>
      </c>
      <c r="M1435" s="400">
        <v>0</v>
      </c>
      <c r="N1435" s="400">
        <v>28</v>
      </c>
      <c r="O1435" s="400" t="s">
        <v>141</v>
      </c>
      <c r="P1435" s="400" t="s">
        <v>141</v>
      </c>
      <c r="Q1435" s="400">
        <v>5</v>
      </c>
      <c r="R1435" s="401">
        <v>0.17857142857142858</v>
      </c>
      <c r="S1435" s="402" t="s">
        <v>141</v>
      </c>
      <c r="T1435" s="401" t="s">
        <v>141</v>
      </c>
      <c r="U1435" s="402">
        <v>5</v>
      </c>
      <c r="V1435" s="403">
        <v>0.17857142857142858</v>
      </c>
      <c r="W1435" s="402">
        <v>4</v>
      </c>
      <c r="X1435" s="404">
        <v>-3597</v>
      </c>
      <c r="Y1435" s="404">
        <v>3004</v>
      </c>
      <c r="Z1435" s="404">
        <v>-594.5</v>
      </c>
      <c r="AA1435" s="404">
        <v>2000</v>
      </c>
      <c r="AB1435" s="404" t="s">
        <v>141</v>
      </c>
      <c r="AC1435" s="404" t="s">
        <v>141</v>
      </c>
      <c r="AD1435" s="404" t="s">
        <v>141</v>
      </c>
    </row>
    <row r="1436" spans="1:30" x14ac:dyDescent="0.35">
      <c r="A1436" s="396">
        <v>61</v>
      </c>
      <c r="B1436" s="396" t="s">
        <v>106</v>
      </c>
      <c r="C1436" s="396">
        <v>12</v>
      </c>
      <c r="D1436" s="396" t="s">
        <v>12</v>
      </c>
      <c r="E1436" s="396" t="s">
        <v>3133</v>
      </c>
      <c r="F1436" s="396" t="s">
        <v>3134</v>
      </c>
      <c r="G1436" s="396" t="s">
        <v>106</v>
      </c>
      <c r="H1436" s="396" t="s">
        <v>12</v>
      </c>
      <c r="I1436" s="399">
        <v>0</v>
      </c>
      <c r="J1436" s="399">
        <v>2</v>
      </c>
      <c r="K1436" s="400">
        <v>0</v>
      </c>
      <c r="L1436" s="400">
        <v>0</v>
      </c>
      <c r="M1436" s="400">
        <v>0</v>
      </c>
      <c r="N1436" s="400">
        <v>2</v>
      </c>
      <c r="O1436" s="400" t="s">
        <v>141</v>
      </c>
      <c r="P1436" s="400" t="s">
        <v>141</v>
      </c>
      <c r="Q1436" s="400">
        <v>0</v>
      </c>
      <c r="R1436" s="401">
        <v>0</v>
      </c>
      <c r="S1436" s="402" t="s">
        <v>141</v>
      </c>
      <c r="T1436" s="401" t="s">
        <v>141</v>
      </c>
      <c r="U1436" s="402">
        <v>0</v>
      </c>
      <c r="V1436" s="403">
        <v>0</v>
      </c>
      <c r="W1436" s="402">
        <v>0</v>
      </c>
      <c r="X1436" s="404">
        <v>0</v>
      </c>
      <c r="Y1436" s="404">
        <v>0</v>
      </c>
      <c r="Z1436" s="404">
        <v>0</v>
      </c>
      <c r="AA1436" s="404">
        <v>9894</v>
      </c>
      <c r="AB1436" s="404" t="s">
        <v>141</v>
      </c>
      <c r="AC1436" s="404" t="s">
        <v>141</v>
      </c>
      <c r="AD1436" s="404" t="s">
        <v>141</v>
      </c>
    </row>
    <row r="1437" spans="1:30" x14ac:dyDescent="0.35">
      <c r="A1437" s="396">
        <v>61</v>
      </c>
      <c r="B1437" s="396" t="s">
        <v>106</v>
      </c>
      <c r="C1437" s="396">
        <v>13</v>
      </c>
      <c r="D1437" s="396" t="s">
        <v>281</v>
      </c>
      <c r="E1437" s="396" t="s">
        <v>3135</v>
      </c>
      <c r="F1437" s="396" t="s">
        <v>3136</v>
      </c>
      <c r="G1437" s="396" t="s">
        <v>106</v>
      </c>
      <c r="H1437" s="396" t="s">
        <v>281</v>
      </c>
      <c r="I1437" s="399">
        <v>0</v>
      </c>
      <c r="J1437" s="399">
        <v>0</v>
      </c>
      <c r="K1437" s="400">
        <v>0</v>
      </c>
      <c r="L1437" s="400">
        <v>1</v>
      </c>
      <c r="M1437" s="400">
        <v>0</v>
      </c>
      <c r="N1437" s="400">
        <v>1</v>
      </c>
      <c r="O1437" s="400" t="s">
        <v>141</v>
      </c>
      <c r="P1437" s="400" t="s">
        <v>141</v>
      </c>
      <c r="Q1437" s="400">
        <v>1</v>
      </c>
      <c r="R1437" s="401">
        <v>1</v>
      </c>
      <c r="S1437" s="402" t="s">
        <v>141</v>
      </c>
      <c r="T1437" s="401" t="s">
        <v>141</v>
      </c>
      <c r="U1437" s="402">
        <v>1</v>
      </c>
      <c r="V1437" s="403">
        <v>1</v>
      </c>
      <c r="W1437" s="402">
        <v>1</v>
      </c>
      <c r="X1437" s="404">
        <v>-2431</v>
      </c>
      <c r="Y1437" s="404">
        <v>2509</v>
      </c>
      <c r="Z1437" s="404">
        <v>77</v>
      </c>
      <c r="AA1437" s="404">
        <v>100</v>
      </c>
      <c r="AB1437" s="404" t="s">
        <v>141</v>
      </c>
      <c r="AC1437" s="404" t="s">
        <v>141</v>
      </c>
      <c r="AD1437" s="404" t="s">
        <v>141</v>
      </c>
    </row>
    <row r="1438" spans="1:30" x14ac:dyDescent="0.35">
      <c r="A1438" s="396">
        <v>61</v>
      </c>
      <c r="B1438" s="396" t="s">
        <v>106</v>
      </c>
      <c r="C1438" s="396">
        <v>14</v>
      </c>
      <c r="D1438" s="396" t="s">
        <v>160</v>
      </c>
      <c r="E1438" s="396" t="s">
        <v>3137</v>
      </c>
      <c r="F1438" s="396" t="s">
        <v>3138</v>
      </c>
      <c r="G1438" s="396" t="s">
        <v>106</v>
      </c>
      <c r="H1438" s="396" t="s">
        <v>160</v>
      </c>
      <c r="I1438" s="399">
        <v>0</v>
      </c>
      <c r="J1438" s="399">
        <v>0</v>
      </c>
      <c r="K1438" s="400">
        <v>11</v>
      </c>
      <c r="L1438" s="400">
        <v>0</v>
      </c>
      <c r="M1438" s="400">
        <v>0</v>
      </c>
      <c r="N1438" s="400">
        <v>11</v>
      </c>
      <c r="O1438" s="400" t="s">
        <v>141</v>
      </c>
      <c r="P1438" s="400" t="s">
        <v>141</v>
      </c>
      <c r="Q1438" s="400">
        <v>1</v>
      </c>
      <c r="R1438" s="401">
        <v>9.0909090909090912E-2</v>
      </c>
      <c r="S1438" s="402" t="s">
        <v>141</v>
      </c>
      <c r="T1438" s="401" t="s">
        <v>141</v>
      </c>
      <c r="U1438" s="402">
        <v>3</v>
      </c>
      <c r="V1438" s="403">
        <v>0.27272727272727271</v>
      </c>
      <c r="W1438" s="402">
        <v>3</v>
      </c>
      <c r="X1438" s="404">
        <v>-2021</v>
      </c>
      <c r="Y1438" s="404">
        <v>1421</v>
      </c>
      <c r="Z1438" s="404">
        <v>-599</v>
      </c>
      <c r="AA1438" s="404">
        <v>0</v>
      </c>
      <c r="AB1438" s="404" t="s">
        <v>141</v>
      </c>
      <c r="AC1438" s="404" t="s">
        <v>141</v>
      </c>
      <c r="AD1438" s="404" t="s">
        <v>141</v>
      </c>
    </row>
    <row r="1439" spans="1:30" x14ac:dyDescent="0.35">
      <c r="A1439" s="396">
        <v>61</v>
      </c>
      <c r="B1439" s="396" t="s">
        <v>106</v>
      </c>
      <c r="C1439" s="396">
        <v>15</v>
      </c>
      <c r="D1439" s="396" t="s">
        <v>13</v>
      </c>
      <c r="E1439" s="396" t="s">
        <v>3139</v>
      </c>
      <c r="F1439" s="396" t="s">
        <v>3140</v>
      </c>
      <c r="G1439" s="396" t="s">
        <v>106</v>
      </c>
      <c r="H1439" s="396" t="s">
        <v>13</v>
      </c>
      <c r="I1439" s="399">
        <v>3</v>
      </c>
      <c r="J1439" s="399">
        <v>4</v>
      </c>
      <c r="K1439" s="400">
        <v>15</v>
      </c>
      <c r="L1439" s="400">
        <v>0</v>
      </c>
      <c r="M1439" s="400">
        <v>0</v>
      </c>
      <c r="N1439" s="400">
        <v>22</v>
      </c>
      <c r="O1439" s="400" t="s">
        <v>141</v>
      </c>
      <c r="P1439" s="400" t="s">
        <v>141</v>
      </c>
      <c r="Q1439" s="400">
        <v>2</v>
      </c>
      <c r="R1439" s="401">
        <v>9.0909090909090912E-2</v>
      </c>
      <c r="S1439" s="402" t="s">
        <v>141</v>
      </c>
      <c r="T1439" s="401" t="s">
        <v>141</v>
      </c>
      <c r="U1439" s="402">
        <v>4</v>
      </c>
      <c r="V1439" s="403">
        <v>0.18181818181818182</v>
      </c>
      <c r="W1439" s="402">
        <v>1</v>
      </c>
      <c r="X1439" s="404">
        <v>-127</v>
      </c>
      <c r="Y1439" s="404">
        <v>4259</v>
      </c>
      <c r="Z1439" s="404">
        <v>4133</v>
      </c>
      <c r="AA1439" s="404">
        <v>0</v>
      </c>
      <c r="AB1439" s="404" t="s">
        <v>141</v>
      </c>
      <c r="AC1439" s="404" t="s">
        <v>141</v>
      </c>
      <c r="AD1439" s="404" t="s">
        <v>141</v>
      </c>
    </row>
    <row r="1440" spans="1:30" x14ac:dyDescent="0.35">
      <c r="A1440" s="396">
        <v>61</v>
      </c>
      <c r="B1440" s="396" t="s">
        <v>106</v>
      </c>
      <c r="C1440" s="396">
        <v>16</v>
      </c>
      <c r="D1440" s="396" t="s">
        <v>171</v>
      </c>
      <c r="E1440" s="396" t="s">
        <v>3141</v>
      </c>
      <c r="F1440" s="396" t="s">
        <v>3142</v>
      </c>
      <c r="G1440" s="396" t="s">
        <v>106</v>
      </c>
      <c r="H1440" s="396" t="s">
        <v>171</v>
      </c>
      <c r="I1440" s="399">
        <v>0</v>
      </c>
      <c r="J1440" s="399">
        <v>0</v>
      </c>
      <c r="K1440" s="400">
        <v>7</v>
      </c>
      <c r="L1440" s="400">
        <v>0</v>
      </c>
      <c r="M1440" s="400">
        <v>0</v>
      </c>
      <c r="N1440" s="400">
        <v>7</v>
      </c>
      <c r="O1440" s="400" t="s">
        <v>141</v>
      </c>
      <c r="P1440" s="400" t="s">
        <v>141</v>
      </c>
      <c r="Q1440" s="400">
        <v>1</v>
      </c>
      <c r="R1440" s="401">
        <v>0.14285714285714285</v>
      </c>
      <c r="S1440" s="402" t="s">
        <v>141</v>
      </c>
      <c r="T1440" s="401" t="s">
        <v>141</v>
      </c>
      <c r="U1440" s="402">
        <v>1</v>
      </c>
      <c r="V1440" s="403">
        <v>0.14285714285714285</v>
      </c>
      <c r="W1440" s="402">
        <v>1</v>
      </c>
      <c r="X1440" s="404">
        <v>-182</v>
      </c>
      <c r="Y1440" s="404">
        <v>0</v>
      </c>
      <c r="Z1440" s="404">
        <v>-182</v>
      </c>
      <c r="AA1440" s="404">
        <v>0</v>
      </c>
      <c r="AB1440" s="404" t="s">
        <v>141</v>
      </c>
      <c r="AC1440" s="404" t="s">
        <v>141</v>
      </c>
      <c r="AD1440" s="404" t="s">
        <v>141</v>
      </c>
    </row>
    <row r="1441" spans="1:30" x14ac:dyDescent="0.35">
      <c r="A1441" s="396">
        <v>61</v>
      </c>
      <c r="B1441" s="396" t="s">
        <v>106</v>
      </c>
      <c r="C1441" s="396">
        <v>17</v>
      </c>
      <c r="D1441" s="396" t="s">
        <v>446</v>
      </c>
      <c r="E1441" s="396" t="s">
        <v>3143</v>
      </c>
      <c r="F1441" s="396" t="s">
        <v>3144</v>
      </c>
      <c r="G1441" s="396" t="s">
        <v>106</v>
      </c>
      <c r="H1441" s="396" t="s">
        <v>446</v>
      </c>
      <c r="I1441" s="399">
        <v>0</v>
      </c>
      <c r="J1441" s="399">
        <v>0</v>
      </c>
      <c r="K1441" s="400">
        <v>4</v>
      </c>
      <c r="L1441" s="400">
        <v>0</v>
      </c>
      <c r="M1441" s="400">
        <v>0</v>
      </c>
      <c r="N1441" s="400">
        <v>4</v>
      </c>
      <c r="O1441" s="400" t="s">
        <v>141</v>
      </c>
      <c r="P1441" s="400" t="s">
        <v>141</v>
      </c>
      <c r="Q1441" s="400">
        <v>0</v>
      </c>
      <c r="R1441" s="401">
        <v>0</v>
      </c>
      <c r="S1441" s="402" t="s">
        <v>141</v>
      </c>
      <c r="T1441" s="401" t="s">
        <v>141</v>
      </c>
      <c r="U1441" s="402">
        <v>0</v>
      </c>
      <c r="V1441" s="403">
        <v>0</v>
      </c>
      <c r="W1441" s="402">
        <v>0</v>
      </c>
      <c r="X1441" s="404">
        <v>0</v>
      </c>
      <c r="Y1441" s="404">
        <v>0</v>
      </c>
      <c r="Z1441" s="404">
        <v>0</v>
      </c>
      <c r="AA1441" s="404">
        <v>0</v>
      </c>
      <c r="AB1441" s="404" t="s">
        <v>141</v>
      </c>
      <c r="AC1441" s="404" t="s">
        <v>141</v>
      </c>
      <c r="AD1441" s="404" t="s">
        <v>141</v>
      </c>
    </row>
    <row r="1442" spans="1:30" x14ac:dyDescent="0.35">
      <c r="A1442" s="396">
        <v>61</v>
      </c>
      <c r="B1442" s="396" t="s">
        <v>106</v>
      </c>
      <c r="C1442" s="396">
        <v>18</v>
      </c>
      <c r="D1442" s="396" t="s">
        <v>3145</v>
      </c>
      <c r="E1442" s="396" t="s">
        <v>3146</v>
      </c>
      <c r="F1442" s="396" t="s">
        <v>3147</v>
      </c>
      <c r="G1442" s="396" t="s">
        <v>106</v>
      </c>
      <c r="H1442" s="396" t="s">
        <v>3145</v>
      </c>
      <c r="I1442" s="399">
        <v>0</v>
      </c>
      <c r="J1442" s="399">
        <v>0</v>
      </c>
      <c r="K1442" s="400">
        <v>2</v>
      </c>
      <c r="L1442" s="400">
        <v>0</v>
      </c>
      <c r="M1442" s="400">
        <v>0</v>
      </c>
      <c r="N1442" s="400">
        <v>2</v>
      </c>
      <c r="O1442" s="400" t="s">
        <v>141</v>
      </c>
      <c r="P1442" s="400" t="s">
        <v>141</v>
      </c>
      <c r="Q1442" s="400">
        <v>0</v>
      </c>
      <c r="R1442" s="401">
        <v>0</v>
      </c>
      <c r="S1442" s="402" t="s">
        <v>141</v>
      </c>
      <c r="T1442" s="401" t="s">
        <v>141</v>
      </c>
      <c r="U1442" s="402">
        <v>0</v>
      </c>
      <c r="V1442" s="403">
        <v>0</v>
      </c>
      <c r="W1442" s="402">
        <v>0</v>
      </c>
      <c r="X1442" s="404">
        <v>0</v>
      </c>
      <c r="Y1442" s="404">
        <v>0</v>
      </c>
      <c r="Z1442" s="404">
        <v>0</v>
      </c>
      <c r="AA1442" s="404">
        <v>0</v>
      </c>
      <c r="AB1442" s="404" t="s">
        <v>141</v>
      </c>
      <c r="AC1442" s="404" t="s">
        <v>141</v>
      </c>
      <c r="AD1442" s="404" t="s">
        <v>141</v>
      </c>
    </row>
    <row r="1443" spans="1:30" x14ac:dyDescent="0.35">
      <c r="A1443" s="396">
        <v>61</v>
      </c>
      <c r="B1443" s="396" t="s">
        <v>106</v>
      </c>
      <c r="C1443" s="396">
        <v>19</v>
      </c>
      <c r="D1443" s="396" t="s">
        <v>261</v>
      </c>
      <c r="E1443" s="396" t="s">
        <v>3148</v>
      </c>
      <c r="F1443" s="396" t="s">
        <v>3149</v>
      </c>
      <c r="G1443" s="396" t="s">
        <v>106</v>
      </c>
      <c r="H1443" s="396" t="s">
        <v>261</v>
      </c>
      <c r="I1443" s="399">
        <v>0</v>
      </c>
      <c r="J1443" s="399">
        <v>1</v>
      </c>
      <c r="K1443" s="400">
        <v>0</v>
      </c>
      <c r="L1443" s="400">
        <v>0</v>
      </c>
      <c r="M1443" s="400">
        <v>0</v>
      </c>
      <c r="N1443" s="400">
        <v>1</v>
      </c>
      <c r="O1443" s="400" t="s">
        <v>141</v>
      </c>
      <c r="P1443" s="400" t="s">
        <v>141</v>
      </c>
      <c r="Q1443" s="400">
        <v>0</v>
      </c>
      <c r="R1443" s="401">
        <v>0</v>
      </c>
      <c r="S1443" s="402" t="s">
        <v>141</v>
      </c>
      <c r="T1443" s="401" t="s">
        <v>141</v>
      </c>
      <c r="U1443" s="402">
        <v>0</v>
      </c>
      <c r="V1443" s="403">
        <v>0</v>
      </c>
      <c r="W1443" s="402">
        <v>0</v>
      </c>
      <c r="X1443" s="404">
        <v>0</v>
      </c>
      <c r="Y1443" s="404">
        <v>0</v>
      </c>
      <c r="Z1443" s="404">
        <v>0</v>
      </c>
      <c r="AA1443" s="404">
        <v>0</v>
      </c>
      <c r="AB1443" s="404" t="s">
        <v>141</v>
      </c>
      <c r="AC1443" s="404" t="s">
        <v>141</v>
      </c>
      <c r="AD1443" s="404" t="s">
        <v>141</v>
      </c>
    </row>
    <row r="1444" spans="1:30" x14ac:dyDescent="0.35">
      <c r="A1444" s="396">
        <v>61</v>
      </c>
      <c r="B1444" s="396" t="s">
        <v>106</v>
      </c>
      <c r="C1444" s="396">
        <v>20</v>
      </c>
      <c r="D1444" s="396" t="s">
        <v>532</v>
      </c>
      <c r="E1444" s="396" t="s">
        <v>3150</v>
      </c>
      <c r="F1444" s="396" t="s">
        <v>3151</v>
      </c>
      <c r="G1444" s="396" t="s">
        <v>106</v>
      </c>
      <c r="H1444" s="396" t="s">
        <v>532</v>
      </c>
      <c r="I1444" s="399">
        <v>2</v>
      </c>
      <c r="J1444" s="399">
        <v>1</v>
      </c>
      <c r="K1444" s="400">
        <v>0</v>
      </c>
      <c r="L1444" s="400">
        <v>0</v>
      </c>
      <c r="M1444" s="400">
        <v>0</v>
      </c>
      <c r="N1444" s="400">
        <v>3</v>
      </c>
      <c r="O1444" s="400" t="s">
        <v>141</v>
      </c>
      <c r="P1444" s="400" t="s">
        <v>141</v>
      </c>
      <c r="Q1444" s="400">
        <v>2</v>
      </c>
      <c r="R1444" s="401">
        <v>0.66666666666666663</v>
      </c>
      <c r="S1444" s="402" t="s">
        <v>141</v>
      </c>
      <c r="T1444" s="401" t="s">
        <v>141</v>
      </c>
      <c r="U1444" s="402">
        <v>0</v>
      </c>
      <c r="V1444" s="403">
        <v>0</v>
      </c>
      <c r="W1444" s="402">
        <v>0</v>
      </c>
      <c r="X1444" s="404">
        <v>866</v>
      </c>
      <c r="Y1444" s="404">
        <v>347</v>
      </c>
      <c r="Z1444" s="404">
        <v>1213</v>
      </c>
      <c r="AA1444" s="404">
        <v>0</v>
      </c>
      <c r="AB1444" s="404" t="s">
        <v>141</v>
      </c>
      <c r="AC1444" s="404" t="s">
        <v>141</v>
      </c>
      <c r="AD1444" s="404" t="s">
        <v>141</v>
      </c>
    </row>
    <row r="1445" spans="1:30" x14ac:dyDescent="0.35">
      <c r="A1445" s="396">
        <v>61</v>
      </c>
      <c r="B1445" s="396" t="s">
        <v>106</v>
      </c>
      <c r="C1445" s="396">
        <v>21</v>
      </c>
      <c r="D1445" s="396" t="s">
        <v>177</v>
      </c>
      <c r="E1445" s="396" t="s">
        <v>3152</v>
      </c>
      <c r="F1445" s="396" t="s">
        <v>3153</v>
      </c>
      <c r="G1445" s="396" t="s">
        <v>106</v>
      </c>
      <c r="H1445" s="396" t="s">
        <v>177</v>
      </c>
      <c r="I1445" s="399">
        <v>19</v>
      </c>
      <c r="J1445" s="399">
        <v>0</v>
      </c>
      <c r="K1445" s="400">
        <v>0</v>
      </c>
      <c r="L1445" s="400">
        <v>0</v>
      </c>
      <c r="M1445" s="400">
        <v>0</v>
      </c>
      <c r="N1445" s="400">
        <v>19</v>
      </c>
      <c r="O1445" s="400" t="s">
        <v>141</v>
      </c>
      <c r="P1445" s="400" t="s">
        <v>141</v>
      </c>
      <c r="Q1445" s="400">
        <v>5</v>
      </c>
      <c r="R1445" s="401">
        <v>0.26315789473684209</v>
      </c>
      <c r="S1445" s="402" t="s">
        <v>141</v>
      </c>
      <c r="T1445" s="401" t="s">
        <v>141</v>
      </c>
      <c r="U1445" s="402">
        <v>4</v>
      </c>
      <c r="V1445" s="403">
        <v>0.21052631578947367</v>
      </c>
      <c r="W1445" s="402">
        <v>2</v>
      </c>
      <c r="X1445" s="404">
        <v>-921.8</v>
      </c>
      <c r="Y1445" s="404">
        <v>735.4</v>
      </c>
      <c r="Z1445" s="404">
        <v>-186.2</v>
      </c>
      <c r="AA1445" s="404">
        <v>0</v>
      </c>
      <c r="AB1445" s="404" t="s">
        <v>141</v>
      </c>
      <c r="AC1445" s="404" t="s">
        <v>141</v>
      </c>
      <c r="AD1445" s="404" t="s">
        <v>141</v>
      </c>
    </row>
    <row r="1446" spans="1:30" x14ac:dyDescent="0.35">
      <c r="A1446" s="396">
        <v>62</v>
      </c>
      <c r="B1446" s="396" t="s">
        <v>134</v>
      </c>
      <c r="C1446" s="396">
        <v>1</v>
      </c>
      <c r="D1446" s="396" t="s">
        <v>168</v>
      </c>
      <c r="E1446" s="396" t="s">
        <v>3154</v>
      </c>
      <c r="F1446" s="396" t="s">
        <v>3155</v>
      </c>
      <c r="G1446" s="396" t="s">
        <v>134</v>
      </c>
      <c r="H1446" s="396" t="s">
        <v>168</v>
      </c>
      <c r="I1446" s="399">
        <v>1</v>
      </c>
      <c r="J1446" s="399">
        <v>0</v>
      </c>
      <c r="K1446" s="400">
        <v>31</v>
      </c>
      <c r="L1446" s="400">
        <v>52</v>
      </c>
      <c r="M1446" s="400">
        <v>0</v>
      </c>
      <c r="N1446" s="400">
        <v>84</v>
      </c>
      <c r="O1446" s="400" t="s">
        <v>141</v>
      </c>
      <c r="P1446" s="400" t="s">
        <v>141</v>
      </c>
      <c r="Q1446" s="400">
        <v>3</v>
      </c>
      <c r="R1446" s="401">
        <v>3.5714285714285712E-2</v>
      </c>
      <c r="S1446" s="402" t="s">
        <v>141</v>
      </c>
      <c r="T1446" s="401" t="s">
        <v>141</v>
      </c>
      <c r="U1446" s="402">
        <v>2</v>
      </c>
      <c r="V1446" s="403">
        <v>2.3809523809523808E-2</v>
      </c>
      <c r="W1446" s="402">
        <v>2</v>
      </c>
      <c r="X1446" s="404">
        <v>-2505</v>
      </c>
      <c r="Y1446" s="404">
        <v>3066.5</v>
      </c>
      <c r="Z1446" s="404">
        <v>561.5</v>
      </c>
      <c r="AA1446" s="404">
        <v>575</v>
      </c>
      <c r="AB1446" s="404" t="s">
        <v>141</v>
      </c>
      <c r="AC1446" s="404" t="s">
        <v>141</v>
      </c>
      <c r="AD1446" s="404" t="s">
        <v>141</v>
      </c>
    </row>
    <row r="1447" spans="1:30" x14ac:dyDescent="0.35">
      <c r="A1447" s="396">
        <v>62</v>
      </c>
      <c r="B1447" s="396" t="s">
        <v>134</v>
      </c>
      <c r="C1447" s="396">
        <v>2</v>
      </c>
      <c r="D1447" s="396" t="s">
        <v>11</v>
      </c>
      <c r="E1447" s="396" t="s">
        <v>3156</v>
      </c>
      <c r="F1447" s="396" t="s">
        <v>3157</v>
      </c>
      <c r="G1447" s="396" t="s">
        <v>134</v>
      </c>
      <c r="H1447" s="396" t="s">
        <v>11</v>
      </c>
      <c r="I1447" s="399">
        <v>0</v>
      </c>
      <c r="J1447" s="399">
        <v>0</v>
      </c>
      <c r="K1447" s="400">
        <v>5</v>
      </c>
      <c r="L1447" s="400">
        <v>29</v>
      </c>
      <c r="M1447" s="400">
        <v>0</v>
      </c>
      <c r="N1447" s="400">
        <v>34</v>
      </c>
      <c r="O1447" s="400" t="s">
        <v>141</v>
      </c>
      <c r="P1447" s="400" t="s">
        <v>141</v>
      </c>
      <c r="Q1447" s="400">
        <v>0</v>
      </c>
      <c r="R1447" s="401">
        <v>0</v>
      </c>
      <c r="S1447" s="402" t="s">
        <v>141</v>
      </c>
      <c r="T1447" s="401" t="s">
        <v>141</v>
      </c>
      <c r="U1447" s="402">
        <v>3</v>
      </c>
      <c r="V1447" s="403">
        <v>8.8235294117647065E-2</v>
      </c>
      <c r="W1447" s="402">
        <v>1</v>
      </c>
      <c r="X1447" s="404">
        <v>0</v>
      </c>
      <c r="Y1447" s="404">
        <v>0</v>
      </c>
      <c r="Z1447" s="404">
        <v>0</v>
      </c>
      <c r="AA1447" s="404">
        <v>0</v>
      </c>
      <c r="AB1447" s="404" t="s">
        <v>141</v>
      </c>
      <c r="AC1447" s="404" t="s">
        <v>141</v>
      </c>
      <c r="AD1447" s="404" t="s">
        <v>141</v>
      </c>
    </row>
    <row r="1448" spans="1:30" x14ac:dyDescent="0.35">
      <c r="A1448" s="396">
        <v>62</v>
      </c>
      <c r="B1448" s="396" t="s">
        <v>134</v>
      </c>
      <c r="C1448" s="396">
        <v>3</v>
      </c>
      <c r="D1448" s="396" t="s">
        <v>138</v>
      </c>
      <c r="E1448" s="396" t="s">
        <v>3158</v>
      </c>
      <c r="F1448" s="396" t="s">
        <v>3159</v>
      </c>
      <c r="G1448" s="396" t="s">
        <v>134</v>
      </c>
      <c r="H1448" s="396" t="s">
        <v>138</v>
      </c>
      <c r="I1448" s="399">
        <v>0</v>
      </c>
      <c r="J1448" s="399">
        <v>0</v>
      </c>
      <c r="K1448" s="400">
        <v>0</v>
      </c>
      <c r="L1448" s="400">
        <v>20</v>
      </c>
      <c r="M1448" s="400">
        <v>0</v>
      </c>
      <c r="N1448" s="400">
        <v>20</v>
      </c>
      <c r="O1448" s="400" t="s">
        <v>141</v>
      </c>
      <c r="P1448" s="400" t="s">
        <v>141</v>
      </c>
      <c r="Q1448" s="400">
        <v>7</v>
      </c>
      <c r="R1448" s="401">
        <v>0.35</v>
      </c>
      <c r="S1448" s="402" t="s">
        <v>141</v>
      </c>
      <c r="T1448" s="401" t="s">
        <v>141</v>
      </c>
      <c r="U1448" s="402">
        <v>4</v>
      </c>
      <c r="V1448" s="403">
        <v>0.2</v>
      </c>
      <c r="W1448" s="402">
        <v>4</v>
      </c>
      <c r="X1448" s="404">
        <v>-1503.42857142857</v>
      </c>
      <c r="Y1448" s="404">
        <v>1614.42857142857</v>
      </c>
      <c r="Z1448" s="404">
        <v>110.85714285714199</v>
      </c>
      <c r="AA1448" s="404">
        <v>0</v>
      </c>
      <c r="AB1448" s="404" t="s">
        <v>141</v>
      </c>
      <c r="AC1448" s="404" t="s">
        <v>141</v>
      </c>
      <c r="AD1448" s="404" t="s">
        <v>141</v>
      </c>
    </row>
    <row r="1449" spans="1:30" x14ac:dyDescent="0.35">
      <c r="A1449" s="396">
        <v>62</v>
      </c>
      <c r="B1449" s="396" t="s">
        <v>134</v>
      </c>
      <c r="C1449" s="396">
        <v>4</v>
      </c>
      <c r="D1449" s="396" t="s">
        <v>244</v>
      </c>
      <c r="E1449" s="396" t="s">
        <v>3160</v>
      </c>
      <c r="F1449" s="396" t="s">
        <v>3161</v>
      </c>
      <c r="G1449" s="396" t="s">
        <v>134</v>
      </c>
      <c r="H1449" s="396" t="s">
        <v>244</v>
      </c>
      <c r="I1449" s="399">
        <v>0</v>
      </c>
      <c r="J1449" s="399">
        <v>0</v>
      </c>
      <c r="K1449" s="400">
        <v>0</v>
      </c>
      <c r="L1449" s="400">
        <v>10</v>
      </c>
      <c r="M1449" s="400">
        <v>0</v>
      </c>
      <c r="N1449" s="400">
        <v>10</v>
      </c>
      <c r="O1449" s="400" t="s">
        <v>141</v>
      </c>
      <c r="P1449" s="400" t="s">
        <v>141</v>
      </c>
      <c r="Q1449" s="400">
        <v>0</v>
      </c>
      <c r="R1449" s="401">
        <v>0</v>
      </c>
      <c r="S1449" s="402" t="s">
        <v>141</v>
      </c>
      <c r="T1449" s="401" t="s">
        <v>141</v>
      </c>
      <c r="U1449" s="402">
        <v>0</v>
      </c>
      <c r="V1449" s="403">
        <v>0</v>
      </c>
      <c r="W1449" s="402">
        <v>0</v>
      </c>
      <c r="X1449" s="404">
        <v>0</v>
      </c>
      <c r="Y1449" s="404">
        <v>0</v>
      </c>
      <c r="Z1449" s="404">
        <v>0</v>
      </c>
      <c r="AA1449" s="404">
        <v>500</v>
      </c>
      <c r="AB1449" s="404" t="s">
        <v>141</v>
      </c>
      <c r="AC1449" s="404" t="s">
        <v>141</v>
      </c>
      <c r="AD1449" s="404" t="s">
        <v>141</v>
      </c>
    </row>
    <row r="1450" spans="1:30" x14ac:dyDescent="0.35">
      <c r="A1450" s="396">
        <v>62</v>
      </c>
      <c r="B1450" s="396" t="s">
        <v>134</v>
      </c>
      <c r="C1450" s="396">
        <v>5</v>
      </c>
      <c r="D1450" s="396" t="s">
        <v>150</v>
      </c>
      <c r="E1450" s="396" t="s">
        <v>3162</v>
      </c>
      <c r="F1450" s="396" t="s">
        <v>3163</v>
      </c>
      <c r="G1450" s="396" t="s">
        <v>134</v>
      </c>
      <c r="H1450" s="396" t="s">
        <v>150</v>
      </c>
      <c r="I1450" s="399">
        <v>0</v>
      </c>
      <c r="J1450" s="399">
        <v>0</v>
      </c>
      <c r="K1450" s="400">
        <v>0</v>
      </c>
      <c r="L1450" s="400">
        <v>1</v>
      </c>
      <c r="M1450" s="400">
        <v>0</v>
      </c>
      <c r="N1450" s="400">
        <v>1</v>
      </c>
      <c r="O1450" s="400" t="s">
        <v>141</v>
      </c>
      <c r="P1450" s="400" t="s">
        <v>141</v>
      </c>
      <c r="Q1450" s="400">
        <v>0</v>
      </c>
      <c r="R1450" s="401">
        <v>0</v>
      </c>
      <c r="S1450" s="402" t="s">
        <v>141</v>
      </c>
      <c r="T1450" s="401" t="s">
        <v>141</v>
      </c>
      <c r="U1450" s="402">
        <v>0</v>
      </c>
      <c r="V1450" s="403">
        <v>0</v>
      </c>
      <c r="W1450" s="402">
        <v>0</v>
      </c>
      <c r="X1450" s="404">
        <v>0</v>
      </c>
      <c r="Y1450" s="404">
        <v>0</v>
      </c>
      <c r="Z1450" s="404">
        <v>0</v>
      </c>
      <c r="AA1450" s="404">
        <v>0</v>
      </c>
      <c r="AB1450" s="404" t="s">
        <v>141</v>
      </c>
      <c r="AC1450" s="404" t="s">
        <v>141</v>
      </c>
      <c r="AD1450" s="404" t="s">
        <v>141</v>
      </c>
    </row>
    <row r="1451" spans="1:30" x14ac:dyDescent="0.35">
      <c r="A1451" s="396">
        <v>62</v>
      </c>
      <c r="B1451" s="396" t="s">
        <v>134</v>
      </c>
      <c r="C1451" s="396">
        <v>6</v>
      </c>
      <c r="D1451" s="396" t="s">
        <v>144</v>
      </c>
      <c r="E1451" s="396" t="s">
        <v>3164</v>
      </c>
      <c r="F1451" s="396" t="s">
        <v>3165</v>
      </c>
      <c r="G1451" s="396" t="s">
        <v>134</v>
      </c>
      <c r="H1451" s="396" t="s">
        <v>144</v>
      </c>
      <c r="I1451" s="399">
        <v>8</v>
      </c>
      <c r="J1451" s="399">
        <v>7</v>
      </c>
      <c r="K1451" s="400">
        <v>0</v>
      </c>
      <c r="L1451" s="400">
        <v>3</v>
      </c>
      <c r="M1451" s="400">
        <v>0</v>
      </c>
      <c r="N1451" s="400">
        <v>18</v>
      </c>
      <c r="O1451" s="400" t="s">
        <v>141</v>
      </c>
      <c r="P1451" s="400" t="s">
        <v>141</v>
      </c>
      <c r="Q1451" s="400">
        <v>1</v>
      </c>
      <c r="R1451" s="401">
        <v>5.5555555555555552E-2</v>
      </c>
      <c r="S1451" s="402" t="s">
        <v>141</v>
      </c>
      <c r="T1451" s="401" t="s">
        <v>141</v>
      </c>
      <c r="U1451" s="402">
        <v>2</v>
      </c>
      <c r="V1451" s="403">
        <v>0.1111111111111111</v>
      </c>
      <c r="W1451" s="402">
        <v>1</v>
      </c>
      <c r="X1451" s="404">
        <v>-945</v>
      </c>
      <c r="Y1451" s="404">
        <v>2347</v>
      </c>
      <c r="Z1451" s="404">
        <v>1402</v>
      </c>
      <c r="AA1451" s="404">
        <v>10</v>
      </c>
      <c r="AB1451" s="404" t="s">
        <v>141</v>
      </c>
      <c r="AC1451" s="404" t="s">
        <v>141</v>
      </c>
      <c r="AD1451" s="404" t="s">
        <v>141</v>
      </c>
    </row>
    <row r="1452" spans="1:30" x14ac:dyDescent="0.35">
      <c r="A1452" s="396">
        <v>62</v>
      </c>
      <c r="B1452" s="396" t="s">
        <v>134</v>
      </c>
      <c r="C1452" s="396">
        <v>7</v>
      </c>
      <c r="D1452" s="396" t="s">
        <v>233</v>
      </c>
      <c r="E1452" s="396" t="s">
        <v>3166</v>
      </c>
      <c r="F1452" s="396" t="s">
        <v>3167</v>
      </c>
      <c r="G1452" s="396" t="s">
        <v>134</v>
      </c>
      <c r="H1452" s="396" t="s">
        <v>233</v>
      </c>
      <c r="I1452" s="399">
        <v>0</v>
      </c>
      <c r="J1452" s="399">
        <v>0</v>
      </c>
      <c r="K1452" s="400">
        <v>0</v>
      </c>
      <c r="L1452" s="400">
        <v>1</v>
      </c>
      <c r="M1452" s="400">
        <v>0</v>
      </c>
      <c r="N1452" s="400">
        <v>1</v>
      </c>
      <c r="O1452" s="400" t="s">
        <v>141</v>
      </c>
      <c r="P1452" s="400" t="s">
        <v>141</v>
      </c>
      <c r="Q1452" s="400">
        <v>0</v>
      </c>
      <c r="R1452" s="401">
        <v>0</v>
      </c>
      <c r="S1452" s="402" t="s">
        <v>141</v>
      </c>
      <c r="T1452" s="401" t="s">
        <v>141</v>
      </c>
      <c r="U1452" s="402">
        <v>0</v>
      </c>
      <c r="V1452" s="403">
        <v>0</v>
      </c>
      <c r="W1452" s="402">
        <v>0</v>
      </c>
      <c r="X1452" s="404">
        <v>0</v>
      </c>
      <c r="Y1452" s="404">
        <v>0</v>
      </c>
      <c r="Z1452" s="404">
        <v>0</v>
      </c>
      <c r="AA1452" s="404">
        <v>1999</v>
      </c>
      <c r="AB1452" s="404" t="s">
        <v>141</v>
      </c>
      <c r="AC1452" s="404" t="s">
        <v>141</v>
      </c>
      <c r="AD1452" s="404" t="s">
        <v>141</v>
      </c>
    </row>
    <row r="1453" spans="1:30" x14ac:dyDescent="0.35">
      <c r="A1453" s="396">
        <v>62</v>
      </c>
      <c r="B1453" s="396" t="s">
        <v>134</v>
      </c>
      <c r="C1453" s="396">
        <v>8</v>
      </c>
      <c r="D1453" s="396" t="s">
        <v>328</v>
      </c>
      <c r="E1453" s="396" t="s">
        <v>3168</v>
      </c>
      <c r="F1453" s="396" t="s">
        <v>3169</v>
      </c>
      <c r="G1453" s="396" t="s">
        <v>134</v>
      </c>
      <c r="H1453" s="396" t="s">
        <v>328</v>
      </c>
      <c r="I1453" s="399">
        <v>0</v>
      </c>
      <c r="J1453" s="399">
        <v>0</v>
      </c>
      <c r="K1453" s="400">
        <v>0</v>
      </c>
      <c r="L1453" s="400">
        <v>2</v>
      </c>
      <c r="M1453" s="400">
        <v>0</v>
      </c>
      <c r="N1453" s="400">
        <v>2</v>
      </c>
      <c r="O1453" s="400" t="s">
        <v>141</v>
      </c>
      <c r="P1453" s="400" t="s">
        <v>141</v>
      </c>
      <c r="Q1453" s="400">
        <v>0</v>
      </c>
      <c r="R1453" s="401">
        <v>0</v>
      </c>
      <c r="S1453" s="402" t="s">
        <v>141</v>
      </c>
      <c r="T1453" s="401" t="s">
        <v>141</v>
      </c>
      <c r="U1453" s="402">
        <v>0</v>
      </c>
      <c r="V1453" s="403">
        <v>0</v>
      </c>
      <c r="W1453" s="402">
        <v>0</v>
      </c>
      <c r="X1453" s="404">
        <v>0</v>
      </c>
      <c r="Y1453" s="404">
        <v>0</v>
      </c>
      <c r="Z1453" s="404">
        <v>0</v>
      </c>
      <c r="AA1453" s="404">
        <v>750</v>
      </c>
      <c r="AB1453" s="404" t="s">
        <v>141</v>
      </c>
      <c r="AC1453" s="404" t="s">
        <v>141</v>
      </c>
      <c r="AD1453" s="404" t="s">
        <v>141</v>
      </c>
    </row>
    <row r="1454" spans="1:30" x14ac:dyDescent="0.35">
      <c r="A1454" s="396">
        <v>62</v>
      </c>
      <c r="B1454" s="396" t="s">
        <v>134</v>
      </c>
      <c r="C1454" s="396">
        <v>9</v>
      </c>
      <c r="D1454" s="396" t="s">
        <v>147</v>
      </c>
      <c r="E1454" s="396" t="s">
        <v>3170</v>
      </c>
      <c r="F1454" s="396" t="s">
        <v>3171</v>
      </c>
      <c r="G1454" s="396" t="s">
        <v>134</v>
      </c>
      <c r="H1454" s="396" t="s">
        <v>147</v>
      </c>
      <c r="I1454" s="399">
        <v>0</v>
      </c>
      <c r="J1454" s="399">
        <v>0</v>
      </c>
      <c r="K1454" s="400">
        <v>0</v>
      </c>
      <c r="L1454" s="400">
        <v>1</v>
      </c>
      <c r="M1454" s="400">
        <v>0</v>
      </c>
      <c r="N1454" s="400">
        <v>1</v>
      </c>
      <c r="O1454" s="400" t="s">
        <v>141</v>
      </c>
      <c r="P1454" s="400" t="s">
        <v>141</v>
      </c>
      <c r="Q1454" s="400">
        <v>0</v>
      </c>
      <c r="R1454" s="401">
        <v>0</v>
      </c>
      <c r="S1454" s="402" t="s">
        <v>141</v>
      </c>
      <c r="T1454" s="401" t="s">
        <v>141</v>
      </c>
      <c r="U1454" s="402">
        <v>0</v>
      </c>
      <c r="V1454" s="403">
        <v>0</v>
      </c>
      <c r="W1454" s="402">
        <v>0</v>
      </c>
      <c r="X1454" s="404">
        <v>0</v>
      </c>
      <c r="Y1454" s="404">
        <v>0</v>
      </c>
      <c r="Z1454" s="404">
        <v>0</v>
      </c>
      <c r="AA1454" s="404">
        <v>0</v>
      </c>
      <c r="AB1454" s="404" t="s">
        <v>141</v>
      </c>
      <c r="AC1454" s="404" t="s">
        <v>141</v>
      </c>
      <c r="AD1454" s="404" t="s">
        <v>141</v>
      </c>
    </row>
    <row r="1455" spans="1:30" x14ac:dyDescent="0.35">
      <c r="A1455" s="396">
        <v>62</v>
      </c>
      <c r="B1455" s="396" t="s">
        <v>134</v>
      </c>
      <c r="C1455" s="396">
        <v>10</v>
      </c>
      <c r="D1455" s="396" t="s">
        <v>1100</v>
      </c>
      <c r="E1455" s="396" t="s">
        <v>3172</v>
      </c>
      <c r="F1455" s="396" t="s">
        <v>3173</v>
      </c>
      <c r="G1455" s="396" t="s">
        <v>134</v>
      </c>
      <c r="H1455" s="396" t="s">
        <v>1100</v>
      </c>
      <c r="I1455" s="399">
        <v>18</v>
      </c>
      <c r="J1455" s="399">
        <v>32</v>
      </c>
      <c r="K1455" s="400">
        <v>59</v>
      </c>
      <c r="L1455" s="400">
        <v>1</v>
      </c>
      <c r="M1455" s="400">
        <v>0</v>
      </c>
      <c r="N1455" s="400">
        <v>110</v>
      </c>
      <c r="O1455" s="400" t="s">
        <v>141</v>
      </c>
      <c r="P1455" s="400" t="s">
        <v>141</v>
      </c>
      <c r="Q1455" s="400">
        <v>23</v>
      </c>
      <c r="R1455" s="401">
        <v>0.20909090909090908</v>
      </c>
      <c r="S1455" s="402" t="s">
        <v>141</v>
      </c>
      <c r="T1455" s="401" t="s">
        <v>141</v>
      </c>
      <c r="U1455" s="402">
        <v>29</v>
      </c>
      <c r="V1455" s="403">
        <v>0.26363636363636361</v>
      </c>
      <c r="W1455" s="402">
        <v>20</v>
      </c>
      <c r="X1455" s="404">
        <v>-2802.0202020202009</v>
      </c>
      <c r="Y1455" s="404">
        <v>2655.3737373737349</v>
      </c>
      <c r="Z1455" s="404">
        <v>-146.111111111112</v>
      </c>
      <c r="AA1455" s="404">
        <v>0</v>
      </c>
      <c r="AB1455" s="404" t="s">
        <v>141</v>
      </c>
      <c r="AC1455" s="404" t="s">
        <v>141</v>
      </c>
      <c r="AD1455" s="404" t="s">
        <v>141</v>
      </c>
    </row>
    <row r="1456" spans="1:30" x14ac:dyDescent="0.35">
      <c r="A1456" s="396">
        <v>62</v>
      </c>
      <c r="B1456" s="396" t="s">
        <v>134</v>
      </c>
      <c r="C1456" s="396">
        <v>11</v>
      </c>
      <c r="D1456" s="396" t="s">
        <v>160</v>
      </c>
      <c r="E1456" s="396" t="s">
        <v>3174</v>
      </c>
      <c r="F1456" s="396" t="s">
        <v>3175</v>
      </c>
      <c r="G1456" s="396" t="s">
        <v>134</v>
      </c>
      <c r="H1456" s="396" t="s">
        <v>160</v>
      </c>
      <c r="I1456" s="399">
        <v>0</v>
      </c>
      <c r="J1456" s="399">
        <v>0</v>
      </c>
      <c r="K1456" s="400">
        <v>16</v>
      </c>
      <c r="L1456" s="400">
        <v>0</v>
      </c>
      <c r="M1456" s="400">
        <v>0</v>
      </c>
      <c r="N1456" s="400">
        <v>16</v>
      </c>
      <c r="O1456" s="400" t="s">
        <v>141</v>
      </c>
      <c r="P1456" s="400" t="s">
        <v>141</v>
      </c>
      <c r="Q1456" s="400">
        <v>2</v>
      </c>
      <c r="R1456" s="401">
        <v>0.125</v>
      </c>
      <c r="S1456" s="402" t="s">
        <v>141</v>
      </c>
      <c r="T1456" s="401" t="s">
        <v>141</v>
      </c>
      <c r="U1456" s="402">
        <v>3</v>
      </c>
      <c r="V1456" s="403">
        <v>0.1875</v>
      </c>
      <c r="W1456" s="402">
        <v>2</v>
      </c>
      <c r="X1456" s="404">
        <v>-2733</v>
      </c>
      <c r="Y1456" s="404">
        <v>462</v>
      </c>
      <c r="Z1456" s="404">
        <v>-2270.5</v>
      </c>
      <c r="AA1456" s="404">
        <v>2000</v>
      </c>
      <c r="AB1456" s="404" t="s">
        <v>141</v>
      </c>
      <c r="AC1456" s="404" t="s">
        <v>141</v>
      </c>
      <c r="AD1456" s="404" t="s">
        <v>141</v>
      </c>
    </row>
    <row r="1457" spans="1:30" x14ac:dyDescent="0.35">
      <c r="A1457" s="396">
        <v>62</v>
      </c>
      <c r="B1457" s="396" t="s">
        <v>134</v>
      </c>
      <c r="C1457" s="396">
        <v>12</v>
      </c>
      <c r="D1457" s="396" t="s">
        <v>163</v>
      </c>
      <c r="E1457" s="396" t="s">
        <v>3176</v>
      </c>
      <c r="F1457" s="396" t="s">
        <v>3177</v>
      </c>
      <c r="G1457" s="396" t="s">
        <v>134</v>
      </c>
      <c r="H1457" s="396" t="s">
        <v>163</v>
      </c>
      <c r="I1457" s="399">
        <v>0</v>
      </c>
      <c r="J1457" s="399">
        <v>0</v>
      </c>
      <c r="K1457" s="400">
        <v>84</v>
      </c>
      <c r="L1457" s="400">
        <v>0</v>
      </c>
      <c r="M1457" s="400">
        <v>0</v>
      </c>
      <c r="N1457" s="400">
        <v>84</v>
      </c>
      <c r="O1457" s="400" t="s">
        <v>141</v>
      </c>
      <c r="P1457" s="400" t="s">
        <v>141</v>
      </c>
      <c r="Q1457" s="400">
        <v>2</v>
      </c>
      <c r="R1457" s="401">
        <v>2.3809523809523808E-2</v>
      </c>
      <c r="S1457" s="402" t="s">
        <v>141</v>
      </c>
      <c r="T1457" s="401" t="s">
        <v>141</v>
      </c>
      <c r="U1457" s="402">
        <v>9</v>
      </c>
      <c r="V1457" s="403">
        <v>0.10714285714285714</v>
      </c>
      <c r="W1457" s="402">
        <v>4</v>
      </c>
      <c r="X1457" s="404">
        <v>-2095</v>
      </c>
      <c r="Y1457" s="404">
        <v>1584.5</v>
      </c>
      <c r="Z1457" s="404">
        <v>-510</v>
      </c>
      <c r="AA1457" s="404">
        <v>13003</v>
      </c>
      <c r="AB1457" s="404" t="s">
        <v>141</v>
      </c>
      <c r="AC1457" s="404" t="s">
        <v>141</v>
      </c>
      <c r="AD1457" s="404" t="s">
        <v>141</v>
      </c>
    </row>
    <row r="1458" spans="1:30" x14ac:dyDescent="0.35">
      <c r="A1458" s="396">
        <v>62</v>
      </c>
      <c r="B1458" s="396" t="s">
        <v>134</v>
      </c>
      <c r="C1458" s="396">
        <v>13</v>
      </c>
      <c r="D1458" s="396" t="s">
        <v>12</v>
      </c>
      <c r="E1458" s="396" t="s">
        <v>3178</v>
      </c>
      <c r="F1458" s="396" t="s">
        <v>3179</v>
      </c>
      <c r="G1458" s="396" t="s">
        <v>134</v>
      </c>
      <c r="H1458" s="396" t="s">
        <v>12</v>
      </c>
      <c r="I1458" s="399">
        <v>2</v>
      </c>
      <c r="J1458" s="399">
        <v>2</v>
      </c>
      <c r="K1458" s="400">
        <v>18</v>
      </c>
      <c r="L1458" s="400">
        <v>0</v>
      </c>
      <c r="M1458" s="400">
        <v>0</v>
      </c>
      <c r="N1458" s="400">
        <v>22</v>
      </c>
      <c r="O1458" s="400" t="s">
        <v>141</v>
      </c>
      <c r="P1458" s="400" t="s">
        <v>141</v>
      </c>
      <c r="Q1458" s="400">
        <v>3</v>
      </c>
      <c r="R1458" s="401">
        <v>0.13636363636363635</v>
      </c>
      <c r="S1458" s="402" t="s">
        <v>141</v>
      </c>
      <c r="T1458" s="401" t="s">
        <v>141</v>
      </c>
      <c r="U1458" s="402">
        <v>5</v>
      </c>
      <c r="V1458" s="403">
        <v>0.22727272727272727</v>
      </c>
      <c r="W1458" s="402">
        <v>2</v>
      </c>
      <c r="X1458" s="404">
        <v>719</v>
      </c>
      <c r="Y1458" s="404">
        <v>1578</v>
      </c>
      <c r="Z1458" s="404">
        <v>2297</v>
      </c>
      <c r="AA1458" s="404">
        <v>1265</v>
      </c>
      <c r="AB1458" s="404" t="s">
        <v>141</v>
      </c>
      <c r="AC1458" s="404" t="s">
        <v>141</v>
      </c>
      <c r="AD1458" s="404" t="s">
        <v>141</v>
      </c>
    </row>
    <row r="1459" spans="1:30" x14ac:dyDescent="0.35">
      <c r="A1459" s="396">
        <v>62</v>
      </c>
      <c r="B1459" s="396" t="s">
        <v>134</v>
      </c>
      <c r="C1459" s="396">
        <v>14</v>
      </c>
      <c r="D1459" s="396" t="s">
        <v>13</v>
      </c>
      <c r="E1459" s="396" t="s">
        <v>3180</v>
      </c>
      <c r="F1459" s="396" t="s">
        <v>3181</v>
      </c>
      <c r="G1459" s="396" t="s">
        <v>134</v>
      </c>
      <c r="H1459" s="396" t="s">
        <v>13</v>
      </c>
      <c r="I1459" s="399">
        <v>1</v>
      </c>
      <c r="J1459" s="399">
        <v>0</v>
      </c>
      <c r="K1459" s="400">
        <v>12</v>
      </c>
      <c r="L1459" s="400">
        <v>0</v>
      </c>
      <c r="M1459" s="400">
        <v>0</v>
      </c>
      <c r="N1459" s="400">
        <v>13</v>
      </c>
      <c r="O1459" s="400" t="s">
        <v>141</v>
      </c>
      <c r="P1459" s="400" t="s">
        <v>141</v>
      </c>
      <c r="Q1459" s="400">
        <v>3</v>
      </c>
      <c r="R1459" s="401">
        <v>0.23076923076923078</v>
      </c>
      <c r="S1459" s="402" t="s">
        <v>141</v>
      </c>
      <c r="T1459" s="401" t="s">
        <v>141</v>
      </c>
      <c r="U1459" s="402">
        <v>4</v>
      </c>
      <c r="V1459" s="403">
        <v>0.30769230769230771</v>
      </c>
      <c r="W1459" s="402">
        <v>2</v>
      </c>
      <c r="X1459" s="404">
        <v>-854</v>
      </c>
      <c r="Y1459" s="404">
        <v>605</v>
      </c>
      <c r="Z1459" s="404">
        <v>-248</v>
      </c>
      <c r="AA1459" s="404">
        <v>0</v>
      </c>
      <c r="AB1459" s="404" t="s">
        <v>141</v>
      </c>
      <c r="AC1459" s="404" t="s">
        <v>141</v>
      </c>
      <c r="AD1459" s="404" t="s">
        <v>141</v>
      </c>
    </row>
    <row r="1460" spans="1:30" x14ac:dyDescent="0.35">
      <c r="A1460" s="396">
        <v>62</v>
      </c>
      <c r="B1460" s="396" t="s">
        <v>134</v>
      </c>
      <c r="C1460" s="396">
        <v>15</v>
      </c>
      <c r="D1460" s="396" t="s">
        <v>171</v>
      </c>
      <c r="E1460" s="396" t="s">
        <v>3182</v>
      </c>
      <c r="F1460" s="396" t="s">
        <v>3183</v>
      </c>
      <c r="G1460" s="396" t="s">
        <v>134</v>
      </c>
      <c r="H1460" s="396" t="s">
        <v>171</v>
      </c>
      <c r="I1460" s="399">
        <v>0</v>
      </c>
      <c r="J1460" s="399">
        <v>0</v>
      </c>
      <c r="K1460" s="400">
        <v>10</v>
      </c>
      <c r="L1460" s="400">
        <v>0</v>
      </c>
      <c r="M1460" s="400">
        <v>0</v>
      </c>
      <c r="N1460" s="400">
        <v>10</v>
      </c>
      <c r="O1460" s="400" t="s">
        <v>141</v>
      </c>
      <c r="P1460" s="400" t="s">
        <v>141</v>
      </c>
      <c r="Q1460" s="400">
        <v>1</v>
      </c>
      <c r="R1460" s="401">
        <v>0.1</v>
      </c>
      <c r="S1460" s="402" t="s">
        <v>141</v>
      </c>
      <c r="T1460" s="401" t="s">
        <v>141</v>
      </c>
      <c r="U1460" s="402">
        <v>3</v>
      </c>
      <c r="V1460" s="403">
        <v>0.3</v>
      </c>
      <c r="W1460" s="402">
        <v>1</v>
      </c>
      <c r="X1460" s="404">
        <v>-1149</v>
      </c>
      <c r="Y1460" s="404">
        <v>418</v>
      </c>
      <c r="Z1460" s="404">
        <v>-730</v>
      </c>
      <c r="AA1460" s="404">
        <v>0</v>
      </c>
      <c r="AB1460" s="404" t="s">
        <v>141</v>
      </c>
      <c r="AC1460" s="404" t="s">
        <v>141</v>
      </c>
      <c r="AD1460" s="404" t="s">
        <v>141</v>
      </c>
    </row>
    <row r="1461" spans="1:30" x14ac:dyDescent="0.35">
      <c r="A1461" s="396">
        <v>62</v>
      </c>
      <c r="B1461" s="396" t="s">
        <v>134</v>
      </c>
      <c r="C1461" s="396">
        <v>16</v>
      </c>
      <c r="D1461" s="396" t="s">
        <v>261</v>
      </c>
      <c r="E1461" s="396" t="s">
        <v>3184</v>
      </c>
      <c r="F1461" s="396" t="s">
        <v>3185</v>
      </c>
      <c r="G1461" s="396" t="s">
        <v>134</v>
      </c>
      <c r="H1461" s="396" t="s">
        <v>261</v>
      </c>
      <c r="I1461" s="399">
        <v>1</v>
      </c>
      <c r="J1461" s="399">
        <v>3</v>
      </c>
      <c r="K1461" s="400">
        <v>0</v>
      </c>
      <c r="L1461" s="400">
        <v>0</v>
      </c>
      <c r="M1461" s="400">
        <v>0</v>
      </c>
      <c r="N1461" s="400">
        <v>4</v>
      </c>
      <c r="O1461" s="400" t="s">
        <v>141</v>
      </c>
      <c r="P1461" s="400" t="s">
        <v>141</v>
      </c>
      <c r="Q1461" s="400">
        <v>2</v>
      </c>
      <c r="R1461" s="401">
        <v>0.5</v>
      </c>
      <c r="S1461" s="402" t="s">
        <v>141</v>
      </c>
      <c r="T1461" s="401" t="s">
        <v>141</v>
      </c>
      <c r="U1461" s="402">
        <v>1</v>
      </c>
      <c r="V1461" s="403">
        <v>0.25</v>
      </c>
      <c r="W1461" s="402">
        <v>1</v>
      </c>
      <c r="X1461" s="404">
        <v>-231</v>
      </c>
      <c r="Y1461" s="404">
        <v>1194</v>
      </c>
      <c r="Z1461" s="404">
        <v>963</v>
      </c>
      <c r="AA1461" s="404">
        <v>0</v>
      </c>
      <c r="AB1461" s="404" t="s">
        <v>141</v>
      </c>
      <c r="AC1461" s="404" t="s">
        <v>141</v>
      </c>
      <c r="AD1461" s="404" t="s">
        <v>141</v>
      </c>
    </row>
    <row r="1462" spans="1:30" x14ac:dyDescent="0.35">
      <c r="A1462" s="396">
        <v>62</v>
      </c>
      <c r="B1462" s="396" t="s">
        <v>134</v>
      </c>
      <c r="C1462" s="396">
        <v>17</v>
      </c>
      <c r="D1462" s="396" t="s">
        <v>180</v>
      </c>
      <c r="E1462" s="396" t="s">
        <v>3186</v>
      </c>
      <c r="F1462" s="396" t="s">
        <v>3187</v>
      </c>
      <c r="G1462" s="396" t="s">
        <v>134</v>
      </c>
      <c r="H1462" s="396" t="s">
        <v>180</v>
      </c>
      <c r="I1462" s="399">
        <v>2</v>
      </c>
      <c r="J1462" s="399">
        <v>0</v>
      </c>
      <c r="K1462" s="400">
        <v>0</v>
      </c>
      <c r="L1462" s="400">
        <v>0</v>
      </c>
      <c r="M1462" s="400">
        <v>0</v>
      </c>
      <c r="N1462" s="400">
        <v>2</v>
      </c>
      <c r="O1462" s="400" t="s">
        <v>141</v>
      </c>
      <c r="P1462" s="400" t="s">
        <v>141</v>
      </c>
      <c r="Q1462" s="400">
        <v>2</v>
      </c>
      <c r="R1462" s="401">
        <v>1</v>
      </c>
      <c r="S1462" s="402" t="s">
        <v>141</v>
      </c>
      <c r="T1462" s="401" t="s">
        <v>141</v>
      </c>
      <c r="U1462" s="402">
        <v>0</v>
      </c>
      <c r="V1462" s="403">
        <v>0</v>
      </c>
      <c r="W1462" s="402">
        <v>0</v>
      </c>
      <c r="X1462" s="404">
        <v>-2188.5</v>
      </c>
      <c r="Y1462" s="404">
        <v>562.5</v>
      </c>
      <c r="Z1462" s="404">
        <v>-1625.5</v>
      </c>
      <c r="AA1462" s="404">
        <v>0</v>
      </c>
      <c r="AB1462" s="404" t="s">
        <v>141</v>
      </c>
      <c r="AC1462" s="404" t="s">
        <v>141</v>
      </c>
      <c r="AD1462" s="404" t="s">
        <v>141</v>
      </c>
    </row>
    <row r="1463" spans="1:30" x14ac:dyDescent="0.35">
      <c r="A1463" s="396">
        <v>62</v>
      </c>
      <c r="B1463" s="396" t="s">
        <v>134</v>
      </c>
      <c r="C1463" s="396">
        <v>18</v>
      </c>
      <c r="D1463" s="396" t="s">
        <v>177</v>
      </c>
      <c r="E1463" s="396" t="s">
        <v>3188</v>
      </c>
      <c r="F1463" s="396" t="s">
        <v>3189</v>
      </c>
      <c r="G1463" s="396" t="s">
        <v>134</v>
      </c>
      <c r="H1463" s="396" t="s">
        <v>177</v>
      </c>
      <c r="I1463" s="399">
        <v>32</v>
      </c>
      <c r="J1463" s="399">
        <v>0</v>
      </c>
      <c r="K1463" s="400">
        <v>0</v>
      </c>
      <c r="L1463" s="400">
        <v>0</v>
      </c>
      <c r="M1463" s="400">
        <v>0</v>
      </c>
      <c r="N1463" s="400">
        <v>32</v>
      </c>
      <c r="O1463" s="400" t="s">
        <v>141</v>
      </c>
      <c r="P1463" s="400" t="s">
        <v>141</v>
      </c>
      <c r="Q1463" s="400">
        <v>8</v>
      </c>
      <c r="R1463" s="401">
        <v>0.25</v>
      </c>
      <c r="S1463" s="402" t="s">
        <v>141</v>
      </c>
      <c r="T1463" s="401" t="s">
        <v>141</v>
      </c>
      <c r="U1463" s="402">
        <v>5</v>
      </c>
      <c r="V1463" s="403">
        <v>0.15625</v>
      </c>
      <c r="W1463" s="402">
        <v>4</v>
      </c>
      <c r="X1463" s="404">
        <v>-634.125</v>
      </c>
      <c r="Y1463" s="404">
        <v>1035.625</v>
      </c>
      <c r="Z1463" s="404">
        <v>401.75</v>
      </c>
      <c r="AA1463" s="404">
        <v>0</v>
      </c>
      <c r="AB1463" s="404" t="s">
        <v>141</v>
      </c>
      <c r="AC1463" s="404" t="s">
        <v>141</v>
      </c>
      <c r="AD1463" s="404" t="s">
        <v>141</v>
      </c>
    </row>
    <row r="1464" spans="1:30" x14ac:dyDescent="0.35">
      <c r="A1464" s="396">
        <v>62</v>
      </c>
      <c r="B1464" s="396" t="s">
        <v>134</v>
      </c>
      <c r="C1464" s="396">
        <v>19</v>
      </c>
      <c r="D1464" s="396" t="s">
        <v>10</v>
      </c>
      <c r="E1464" s="396" t="s">
        <v>3190</v>
      </c>
      <c r="F1464" s="396" t="s">
        <v>3191</v>
      </c>
      <c r="G1464" s="396" t="s">
        <v>134</v>
      </c>
      <c r="H1464" s="396" t="s">
        <v>10</v>
      </c>
      <c r="I1464" s="399">
        <v>2</v>
      </c>
      <c r="J1464" s="399">
        <v>0</v>
      </c>
      <c r="K1464" s="400">
        <v>0</v>
      </c>
      <c r="L1464" s="400">
        <v>0</v>
      </c>
      <c r="M1464" s="400">
        <v>0</v>
      </c>
      <c r="N1464" s="400">
        <v>2</v>
      </c>
      <c r="O1464" s="400" t="s">
        <v>141</v>
      </c>
      <c r="P1464" s="400" t="s">
        <v>141</v>
      </c>
      <c r="Q1464" s="400">
        <v>2</v>
      </c>
      <c r="R1464" s="401">
        <v>1</v>
      </c>
      <c r="S1464" s="402" t="s">
        <v>141</v>
      </c>
      <c r="T1464" s="401" t="s">
        <v>141</v>
      </c>
      <c r="U1464" s="402">
        <v>1</v>
      </c>
      <c r="V1464" s="403">
        <v>0.5</v>
      </c>
      <c r="W1464" s="402">
        <v>1</v>
      </c>
      <c r="X1464" s="404">
        <v>-2592.5</v>
      </c>
      <c r="Y1464" s="404">
        <v>299</v>
      </c>
      <c r="Z1464" s="404">
        <v>-2293.5</v>
      </c>
      <c r="AA1464" s="404">
        <v>0</v>
      </c>
      <c r="AB1464" s="404" t="s">
        <v>141</v>
      </c>
      <c r="AC1464" s="404" t="s">
        <v>141</v>
      </c>
      <c r="AD1464" s="404" t="s">
        <v>141</v>
      </c>
    </row>
    <row r="1465" spans="1:30" x14ac:dyDescent="0.35">
      <c r="A1465" s="396" t="s">
        <v>536</v>
      </c>
      <c r="B1465" s="396" t="s">
        <v>536</v>
      </c>
      <c r="C1465" s="396" t="s">
        <v>536</v>
      </c>
      <c r="D1465" s="396" t="s">
        <v>536</v>
      </c>
      <c r="E1465" s="396" t="s">
        <v>536</v>
      </c>
      <c r="F1465" s="396" t="s">
        <v>536</v>
      </c>
      <c r="G1465" s="396" t="s">
        <v>536</v>
      </c>
      <c r="H1465" s="396" t="s">
        <v>536</v>
      </c>
      <c r="I1465" s="399" t="s">
        <v>536</v>
      </c>
      <c r="J1465" s="399" t="s">
        <v>536</v>
      </c>
      <c r="K1465" s="400" t="s">
        <v>536</v>
      </c>
      <c r="L1465" s="400" t="s">
        <v>536</v>
      </c>
      <c r="M1465" s="400" t="s">
        <v>536</v>
      </c>
      <c r="N1465" s="400" t="s">
        <v>536</v>
      </c>
      <c r="O1465" s="400" t="s">
        <v>536</v>
      </c>
      <c r="P1465" s="400" t="s">
        <v>536</v>
      </c>
      <c r="Q1465" s="400" t="s">
        <v>536</v>
      </c>
      <c r="R1465" s="401" t="s">
        <v>536</v>
      </c>
      <c r="S1465" s="402" t="s">
        <v>536</v>
      </c>
      <c r="T1465" s="401" t="s">
        <v>536</v>
      </c>
      <c r="U1465" s="402" t="s">
        <v>536</v>
      </c>
      <c r="V1465" s="403" t="s">
        <v>536</v>
      </c>
      <c r="W1465" s="402" t="s">
        <v>536</v>
      </c>
      <c r="X1465" s="404" t="s">
        <v>536</v>
      </c>
      <c r="Y1465" s="404" t="s">
        <v>536</v>
      </c>
      <c r="Z1465" s="404" t="s">
        <v>536</v>
      </c>
      <c r="AA1465" s="404" t="s">
        <v>536</v>
      </c>
      <c r="AB1465" s="404" t="s">
        <v>536</v>
      </c>
      <c r="AC1465" s="404" t="s">
        <v>536</v>
      </c>
      <c r="AD1465" s="404" t="s">
        <v>536</v>
      </c>
    </row>
    <row r="1466" spans="1:30" x14ac:dyDescent="0.35">
      <c r="A1466" s="396" t="s">
        <v>536</v>
      </c>
      <c r="B1466" s="396" t="s">
        <v>536</v>
      </c>
      <c r="C1466" s="396" t="s">
        <v>536</v>
      </c>
      <c r="D1466" s="396" t="s">
        <v>536</v>
      </c>
      <c r="E1466" s="396" t="s">
        <v>536</v>
      </c>
      <c r="F1466" s="396" t="s">
        <v>536</v>
      </c>
      <c r="G1466" s="396" t="s">
        <v>536</v>
      </c>
      <c r="H1466" s="396" t="s">
        <v>536</v>
      </c>
      <c r="I1466" s="399" t="s">
        <v>536</v>
      </c>
      <c r="J1466" s="399" t="s">
        <v>536</v>
      </c>
      <c r="K1466" s="400" t="s">
        <v>536</v>
      </c>
      <c r="L1466" s="400" t="s">
        <v>536</v>
      </c>
      <c r="M1466" s="400" t="s">
        <v>536</v>
      </c>
      <c r="N1466" s="400" t="s">
        <v>536</v>
      </c>
      <c r="O1466" s="400" t="s">
        <v>536</v>
      </c>
      <c r="P1466" s="400" t="s">
        <v>536</v>
      </c>
      <c r="Q1466" s="400" t="s">
        <v>536</v>
      </c>
      <c r="R1466" s="401" t="s">
        <v>536</v>
      </c>
      <c r="S1466" s="402" t="s">
        <v>536</v>
      </c>
      <c r="T1466" s="401" t="s">
        <v>536</v>
      </c>
      <c r="U1466" s="402" t="s">
        <v>536</v>
      </c>
      <c r="V1466" s="403" t="s">
        <v>536</v>
      </c>
      <c r="W1466" s="402" t="s">
        <v>536</v>
      </c>
      <c r="X1466" s="404" t="s">
        <v>536</v>
      </c>
      <c r="Y1466" s="404" t="s">
        <v>536</v>
      </c>
      <c r="Z1466" s="404" t="s">
        <v>536</v>
      </c>
      <c r="AA1466" s="404" t="s">
        <v>536</v>
      </c>
      <c r="AB1466" s="404" t="s">
        <v>536</v>
      </c>
      <c r="AC1466" s="404" t="s">
        <v>536</v>
      </c>
      <c r="AD1466" s="404" t="s">
        <v>536</v>
      </c>
    </row>
    <row r="1467" spans="1:30" x14ac:dyDescent="0.35">
      <c r="A1467" s="396" t="s">
        <v>536</v>
      </c>
      <c r="B1467" s="396" t="s">
        <v>536</v>
      </c>
      <c r="C1467" s="396" t="s">
        <v>536</v>
      </c>
      <c r="D1467" s="396" t="s">
        <v>536</v>
      </c>
      <c r="E1467" s="396" t="s">
        <v>536</v>
      </c>
      <c r="F1467" s="396" t="s">
        <v>536</v>
      </c>
      <c r="G1467" s="396" t="s">
        <v>536</v>
      </c>
      <c r="H1467" s="396" t="s">
        <v>536</v>
      </c>
      <c r="I1467" s="399" t="s">
        <v>536</v>
      </c>
      <c r="J1467" s="399" t="s">
        <v>536</v>
      </c>
      <c r="K1467" s="400" t="s">
        <v>536</v>
      </c>
      <c r="L1467" s="400" t="s">
        <v>536</v>
      </c>
      <c r="M1467" s="400" t="s">
        <v>536</v>
      </c>
      <c r="N1467" s="400" t="s">
        <v>536</v>
      </c>
      <c r="O1467" s="400" t="s">
        <v>536</v>
      </c>
      <c r="P1467" s="400" t="s">
        <v>536</v>
      </c>
      <c r="Q1467" s="400" t="s">
        <v>536</v>
      </c>
      <c r="R1467" s="401" t="s">
        <v>536</v>
      </c>
      <c r="S1467" s="402" t="s">
        <v>536</v>
      </c>
      <c r="T1467" s="401" t="s">
        <v>536</v>
      </c>
      <c r="U1467" s="402" t="s">
        <v>536</v>
      </c>
      <c r="V1467" s="403" t="s">
        <v>536</v>
      </c>
      <c r="W1467" s="402" t="s">
        <v>536</v>
      </c>
      <c r="X1467" s="404" t="s">
        <v>536</v>
      </c>
      <c r="Y1467" s="404" t="s">
        <v>536</v>
      </c>
      <c r="Z1467" s="404" t="s">
        <v>536</v>
      </c>
      <c r="AA1467" s="404" t="s">
        <v>536</v>
      </c>
      <c r="AB1467" s="404" t="s">
        <v>536</v>
      </c>
      <c r="AC1467" s="404" t="s">
        <v>536</v>
      </c>
      <c r="AD1467" s="404" t="s">
        <v>536</v>
      </c>
    </row>
    <row r="1468" spans="1:30" x14ac:dyDescent="0.35">
      <c r="A1468" s="396" t="s">
        <v>536</v>
      </c>
      <c r="B1468" s="396" t="s">
        <v>536</v>
      </c>
      <c r="C1468" s="396" t="s">
        <v>536</v>
      </c>
      <c r="D1468" s="396" t="s">
        <v>536</v>
      </c>
      <c r="E1468" s="396" t="s">
        <v>536</v>
      </c>
      <c r="F1468" s="396" t="s">
        <v>536</v>
      </c>
      <c r="G1468" s="396" t="s">
        <v>536</v>
      </c>
      <c r="H1468" s="396" t="s">
        <v>536</v>
      </c>
      <c r="I1468" s="399" t="s">
        <v>536</v>
      </c>
      <c r="J1468" s="399" t="s">
        <v>536</v>
      </c>
      <c r="K1468" s="400" t="s">
        <v>536</v>
      </c>
      <c r="L1468" s="400" t="s">
        <v>536</v>
      </c>
      <c r="M1468" s="400" t="s">
        <v>536</v>
      </c>
      <c r="N1468" s="400" t="s">
        <v>536</v>
      </c>
      <c r="O1468" s="400" t="s">
        <v>536</v>
      </c>
      <c r="P1468" s="400" t="s">
        <v>536</v>
      </c>
      <c r="Q1468" s="400" t="s">
        <v>536</v>
      </c>
      <c r="R1468" s="401" t="s">
        <v>536</v>
      </c>
      <c r="S1468" s="402" t="s">
        <v>536</v>
      </c>
      <c r="T1468" s="401" t="s">
        <v>536</v>
      </c>
      <c r="U1468" s="402" t="s">
        <v>536</v>
      </c>
      <c r="V1468" s="403" t="s">
        <v>536</v>
      </c>
      <c r="W1468" s="402" t="s">
        <v>536</v>
      </c>
      <c r="X1468" s="404" t="s">
        <v>536</v>
      </c>
      <c r="Y1468" s="404" t="s">
        <v>536</v>
      </c>
      <c r="Z1468" s="404" t="s">
        <v>536</v>
      </c>
      <c r="AA1468" s="404" t="s">
        <v>536</v>
      </c>
      <c r="AB1468" s="404" t="s">
        <v>536</v>
      </c>
      <c r="AC1468" s="404" t="s">
        <v>536</v>
      </c>
      <c r="AD1468" s="404" t="s">
        <v>536</v>
      </c>
    </row>
    <row r="1469" spans="1:30" x14ac:dyDescent="0.35">
      <c r="A1469" s="396" t="s">
        <v>536</v>
      </c>
      <c r="B1469" s="396" t="s">
        <v>536</v>
      </c>
      <c r="C1469" s="396" t="s">
        <v>536</v>
      </c>
      <c r="D1469" s="396" t="s">
        <v>536</v>
      </c>
      <c r="E1469" s="396" t="s">
        <v>536</v>
      </c>
      <c r="F1469" s="396" t="s">
        <v>536</v>
      </c>
      <c r="G1469" s="396" t="s">
        <v>536</v>
      </c>
      <c r="H1469" s="396" t="s">
        <v>536</v>
      </c>
      <c r="I1469" s="399" t="s">
        <v>536</v>
      </c>
      <c r="J1469" s="399" t="s">
        <v>536</v>
      </c>
      <c r="K1469" s="400" t="s">
        <v>536</v>
      </c>
      <c r="L1469" s="400" t="s">
        <v>536</v>
      </c>
      <c r="M1469" s="400" t="s">
        <v>536</v>
      </c>
      <c r="N1469" s="400" t="s">
        <v>536</v>
      </c>
      <c r="O1469" s="400" t="s">
        <v>536</v>
      </c>
      <c r="P1469" s="400" t="s">
        <v>536</v>
      </c>
      <c r="Q1469" s="400" t="s">
        <v>536</v>
      </c>
      <c r="R1469" s="401" t="s">
        <v>536</v>
      </c>
      <c r="S1469" s="402" t="s">
        <v>536</v>
      </c>
      <c r="T1469" s="401" t="s">
        <v>536</v>
      </c>
      <c r="U1469" s="402" t="s">
        <v>536</v>
      </c>
      <c r="V1469" s="403" t="s">
        <v>536</v>
      </c>
      <c r="W1469" s="402" t="s">
        <v>536</v>
      </c>
      <c r="X1469" s="404" t="s">
        <v>536</v>
      </c>
      <c r="Y1469" s="404" t="s">
        <v>536</v>
      </c>
      <c r="Z1469" s="404" t="s">
        <v>536</v>
      </c>
      <c r="AA1469" s="404" t="s">
        <v>536</v>
      </c>
      <c r="AB1469" s="404" t="s">
        <v>536</v>
      </c>
      <c r="AC1469" s="404" t="s">
        <v>536</v>
      </c>
      <c r="AD1469" s="404" t="s">
        <v>536</v>
      </c>
    </row>
    <row r="1470" spans="1:30" x14ac:dyDescent="0.35">
      <c r="A1470" s="396" t="s">
        <v>536</v>
      </c>
      <c r="B1470" s="396" t="s">
        <v>536</v>
      </c>
      <c r="C1470" s="396" t="s">
        <v>536</v>
      </c>
      <c r="D1470" s="396" t="s">
        <v>536</v>
      </c>
      <c r="E1470" s="396" t="s">
        <v>536</v>
      </c>
      <c r="F1470" s="396" t="s">
        <v>536</v>
      </c>
      <c r="G1470" s="396" t="s">
        <v>536</v>
      </c>
      <c r="H1470" s="396" t="s">
        <v>536</v>
      </c>
      <c r="I1470" s="399" t="s">
        <v>536</v>
      </c>
      <c r="J1470" s="399" t="s">
        <v>536</v>
      </c>
      <c r="K1470" s="400" t="s">
        <v>536</v>
      </c>
      <c r="L1470" s="400" t="s">
        <v>536</v>
      </c>
      <c r="M1470" s="400" t="s">
        <v>536</v>
      </c>
      <c r="N1470" s="400" t="s">
        <v>536</v>
      </c>
      <c r="O1470" s="400" t="s">
        <v>536</v>
      </c>
      <c r="P1470" s="400" t="s">
        <v>536</v>
      </c>
      <c r="Q1470" s="400" t="s">
        <v>536</v>
      </c>
      <c r="R1470" s="401" t="s">
        <v>536</v>
      </c>
      <c r="S1470" s="402" t="s">
        <v>536</v>
      </c>
      <c r="T1470" s="401" t="s">
        <v>536</v>
      </c>
      <c r="U1470" s="402" t="s">
        <v>536</v>
      </c>
      <c r="V1470" s="403" t="s">
        <v>536</v>
      </c>
      <c r="W1470" s="402" t="s">
        <v>536</v>
      </c>
      <c r="X1470" s="404" t="s">
        <v>536</v>
      </c>
      <c r="Y1470" s="404" t="s">
        <v>536</v>
      </c>
      <c r="Z1470" s="404" t="s">
        <v>536</v>
      </c>
      <c r="AA1470" s="404" t="s">
        <v>536</v>
      </c>
      <c r="AB1470" s="404" t="s">
        <v>536</v>
      </c>
      <c r="AC1470" s="404" t="s">
        <v>536</v>
      </c>
      <c r="AD1470" s="404" t="s">
        <v>536</v>
      </c>
    </row>
    <row r="1471" spans="1:30" x14ac:dyDescent="0.35">
      <c r="A1471" s="396" t="s">
        <v>536</v>
      </c>
      <c r="B1471" s="396" t="s">
        <v>536</v>
      </c>
      <c r="C1471" s="396" t="s">
        <v>536</v>
      </c>
      <c r="D1471" s="396" t="s">
        <v>536</v>
      </c>
      <c r="E1471" s="396" t="s">
        <v>536</v>
      </c>
      <c r="F1471" s="396" t="s">
        <v>536</v>
      </c>
      <c r="G1471" s="396" t="s">
        <v>536</v>
      </c>
      <c r="H1471" s="396" t="s">
        <v>536</v>
      </c>
      <c r="I1471" s="399" t="s">
        <v>536</v>
      </c>
      <c r="J1471" s="399" t="s">
        <v>536</v>
      </c>
      <c r="K1471" s="400" t="s">
        <v>536</v>
      </c>
      <c r="L1471" s="400" t="s">
        <v>536</v>
      </c>
      <c r="M1471" s="400" t="s">
        <v>536</v>
      </c>
      <c r="N1471" s="400" t="s">
        <v>536</v>
      </c>
      <c r="O1471" s="400" t="s">
        <v>536</v>
      </c>
      <c r="P1471" s="400" t="s">
        <v>536</v>
      </c>
      <c r="Q1471" s="400" t="s">
        <v>536</v>
      </c>
      <c r="R1471" s="401" t="s">
        <v>536</v>
      </c>
      <c r="S1471" s="402" t="s">
        <v>536</v>
      </c>
      <c r="T1471" s="401" t="s">
        <v>536</v>
      </c>
      <c r="U1471" s="402" t="s">
        <v>536</v>
      </c>
      <c r="V1471" s="403" t="s">
        <v>536</v>
      </c>
      <c r="W1471" s="402" t="s">
        <v>536</v>
      </c>
      <c r="X1471" s="404" t="s">
        <v>536</v>
      </c>
      <c r="Y1471" s="404" t="s">
        <v>536</v>
      </c>
      <c r="Z1471" s="404" t="s">
        <v>536</v>
      </c>
      <c r="AA1471" s="404" t="s">
        <v>536</v>
      </c>
      <c r="AB1471" s="404" t="s">
        <v>536</v>
      </c>
      <c r="AC1471" s="404" t="s">
        <v>536</v>
      </c>
      <c r="AD1471" s="404" t="s">
        <v>536</v>
      </c>
    </row>
    <row r="1472" spans="1:30" x14ac:dyDescent="0.35">
      <c r="A1472" s="396" t="s">
        <v>536</v>
      </c>
      <c r="B1472" s="396" t="s">
        <v>536</v>
      </c>
      <c r="C1472" s="396" t="s">
        <v>536</v>
      </c>
      <c r="D1472" s="396" t="s">
        <v>536</v>
      </c>
      <c r="E1472" s="396" t="s">
        <v>536</v>
      </c>
      <c r="F1472" s="396" t="s">
        <v>536</v>
      </c>
      <c r="G1472" s="396" t="s">
        <v>536</v>
      </c>
      <c r="H1472" s="396" t="s">
        <v>536</v>
      </c>
      <c r="I1472" s="399" t="s">
        <v>536</v>
      </c>
      <c r="J1472" s="399" t="s">
        <v>536</v>
      </c>
      <c r="K1472" s="400" t="s">
        <v>536</v>
      </c>
      <c r="L1472" s="400" t="s">
        <v>536</v>
      </c>
      <c r="M1472" s="400" t="s">
        <v>536</v>
      </c>
      <c r="N1472" s="400" t="s">
        <v>536</v>
      </c>
      <c r="O1472" s="400" t="s">
        <v>536</v>
      </c>
      <c r="P1472" s="400" t="s">
        <v>536</v>
      </c>
      <c r="Q1472" s="400" t="s">
        <v>536</v>
      </c>
      <c r="R1472" s="401" t="s">
        <v>536</v>
      </c>
      <c r="S1472" s="402" t="s">
        <v>536</v>
      </c>
      <c r="T1472" s="401" t="s">
        <v>536</v>
      </c>
      <c r="U1472" s="402" t="s">
        <v>536</v>
      </c>
      <c r="V1472" s="403" t="s">
        <v>536</v>
      </c>
      <c r="W1472" s="402" t="s">
        <v>536</v>
      </c>
      <c r="X1472" s="404" t="s">
        <v>536</v>
      </c>
      <c r="Y1472" s="404" t="s">
        <v>536</v>
      </c>
      <c r="Z1472" s="404" t="s">
        <v>536</v>
      </c>
      <c r="AA1472" s="404" t="s">
        <v>536</v>
      </c>
      <c r="AB1472" s="404" t="s">
        <v>536</v>
      </c>
      <c r="AC1472" s="404" t="s">
        <v>536</v>
      </c>
      <c r="AD1472" s="404" t="s">
        <v>536</v>
      </c>
    </row>
    <row r="1473" spans="1:30" x14ac:dyDescent="0.35">
      <c r="A1473" s="396" t="s">
        <v>536</v>
      </c>
      <c r="B1473" s="396" t="s">
        <v>536</v>
      </c>
      <c r="C1473" s="396" t="s">
        <v>536</v>
      </c>
      <c r="D1473" s="396" t="s">
        <v>536</v>
      </c>
      <c r="E1473" s="396" t="s">
        <v>536</v>
      </c>
      <c r="F1473" s="396" t="s">
        <v>536</v>
      </c>
      <c r="G1473" s="396" t="s">
        <v>536</v>
      </c>
      <c r="H1473" s="396" t="s">
        <v>536</v>
      </c>
      <c r="I1473" s="399" t="s">
        <v>536</v>
      </c>
      <c r="J1473" s="399" t="s">
        <v>536</v>
      </c>
      <c r="K1473" s="400" t="s">
        <v>536</v>
      </c>
      <c r="L1473" s="400" t="s">
        <v>536</v>
      </c>
      <c r="M1473" s="400" t="s">
        <v>536</v>
      </c>
      <c r="N1473" s="400" t="s">
        <v>536</v>
      </c>
      <c r="O1473" s="400" t="s">
        <v>536</v>
      </c>
      <c r="P1473" s="400" t="s">
        <v>536</v>
      </c>
      <c r="Q1473" s="400" t="s">
        <v>536</v>
      </c>
      <c r="R1473" s="401" t="s">
        <v>536</v>
      </c>
      <c r="S1473" s="402" t="s">
        <v>536</v>
      </c>
      <c r="T1473" s="401" t="s">
        <v>536</v>
      </c>
      <c r="U1473" s="402" t="s">
        <v>536</v>
      </c>
      <c r="V1473" s="403" t="s">
        <v>536</v>
      </c>
      <c r="W1473" s="402" t="s">
        <v>536</v>
      </c>
      <c r="X1473" s="404" t="s">
        <v>536</v>
      </c>
      <c r="Y1473" s="404" t="s">
        <v>536</v>
      </c>
      <c r="Z1473" s="404" t="s">
        <v>536</v>
      </c>
      <c r="AA1473" s="404" t="s">
        <v>536</v>
      </c>
      <c r="AB1473" s="404" t="s">
        <v>536</v>
      </c>
      <c r="AC1473" s="404" t="s">
        <v>536</v>
      </c>
      <c r="AD1473" s="404" t="s">
        <v>536</v>
      </c>
    </row>
    <row r="1474" spans="1:30" x14ac:dyDescent="0.35">
      <c r="A1474" s="396" t="s">
        <v>536</v>
      </c>
      <c r="B1474" s="396" t="s">
        <v>536</v>
      </c>
      <c r="C1474" s="396" t="s">
        <v>536</v>
      </c>
      <c r="D1474" s="396" t="s">
        <v>536</v>
      </c>
      <c r="E1474" s="396" t="s">
        <v>536</v>
      </c>
      <c r="F1474" s="396" t="s">
        <v>536</v>
      </c>
      <c r="G1474" s="396" t="s">
        <v>536</v>
      </c>
      <c r="H1474" s="396" t="s">
        <v>536</v>
      </c>
      <c r="I1474" s="399" t="s">
        <v>536</v>
      </c>
      <c r="J1474" s="399" t="s">
        <v>536</v>
      </c>
      <c r="K1474" s="400" t="s">
        <v>536</v>
      </c>
      <c r="L1474" s="400" t="s">
        <v>536</v>
      </c>
      <c r="M1474" s="400" t="s">
        <v>536</v>
      </c>
      <c r="N1474" s="400" t="s">
        <v>536</v>
      </c>
      <c r="O1474" s="400" t="s">
        <v>536</v>
      </c>
      <c r="P1474" s="400" t="s">
        <v>536</v>
      </c>
      <c r="Q1474" s="400" t="s">
        <v>536</v>
      </c>
      <c r="R1474" s="401" t="s">
        <v>536</v>
      </c>
      <c r="S1474" s="402" t="s">
        <v>536</v>
      </c>
      <c r="T1474" s="401" t="s">
        <v>536</v>
      </c>
      <c r="U1474" s="402" t="s">
        <v>536</v>
      </c>
      <c r="V1474" s="403" t="s">
        <v>536</v>
      </c>
      <c r="W1474" s="402" t="s">
        <v>536</v>
      </c>
      <c r="X1474" s="404" t="s">
        <v>536</v>
      </c>
      <c r="Y1474" s="404" t="s">
        <v>536</v>
      </c>
      <c r="Z1474" s="404" t="s">
        <v>536</v>
      </c>
      <c r="AA1474" s="404" t="s">
        <v>536</v>
      </c>
      <c r="AB1474" s="404" t="s">
        <v>536</v>
      </c>
      <c r="AC1474" s="404" t="s">
        <v>536</v>
      </c>
      <c r="AD1474" s="404" t="s">
        <v>536</v>
      </c>
    </row>
    <row r="1475" spans="1:30" x14ac:dyDescent="0.35">
      <c r="A1475" s="396" t="s">
        <v>536</v>
      </c>
      <c r="B1475" s="396" t="s">
        <v>536</v>
      </c>
      <c r="C1475" s="396" t="s">
        <v>536</v>
      </c>
      <c r="D1475" s="396" t="s">
        <v>536</v>
      </c>
      <c r="E1475" s="396" t="s">
        <v>536</v>
      </c>
      <c r="F1475" s="396" t="s">
        <v>536</v>
      </c>
      <c r="G1475" s="396" t="s">
        <v>536</v>
      </c>
      <c r="H1475" s="396" t="s">
        <v>536</v>
      </c>
      <c r="I1475" s="399" t="s">
        <v>536</v>
      </c>
      <c r="J1475" s="399" t="s">
        <v>536</v>
      </c>
      <c r="K1475" s="400" t="s">
        <v>536</v>
      </c>
      <c r="L1475" s="400" t="s">
        <v>536</v>
      </c>
      <c r="M1475" s="400" t="s">
        <v>536</v>
      </c>
      <c r="N1475" s="400" t="s">
        <v>536</v>
      </c>
      <c r="O1475" s="400" t="s">
        <v>536</v>
      </c>
      <c r="P1475" s="400" t="s">
        <v>536</v>
      </c>
      <c r="Q1475" s="400" t="s">
        <v>536</v>
      </c>
      <c r="R1475" s="401" t="s">
        <v>536</v>
      </c>
      <c r="S1475" s="402" t="s">
        <v>536</v>
      </c>
      <c r="T1475" s="401" t="s">
        <v>536</v>
      </c>
      <c r="U1475" s="402" t="s">
        <v>536</v>
      </c>
      <c r="V1475" s="403" t="s">
        <v>536</v>
      </c>
      <c r="W1475" s="402" t="s">
        <v>536</v>
      </c>
      <c r="X1475" s="404" t="s">
        <v>536</v>
      </c>
      <c r="Y1475" s="404" t="s">
        <v>536</v>
      </c>
      <c r="Z1475" s="404" t="s">
        <v>536</v>
      </c>
      <c r="AA1475" s="404" t="s">
        <v>536</v>
      </c>
      <c r="AB1475" s="404" t="s">
        <v>536</v>
      </c>
      <c r="AC1475" s="404" t="s">
        <v>536</v>
      </c>
      <c r="AD1475" s="404" t="s">
        <v>536</v>
      </c>
    </row>
    <row r="1476" spans="1:30" x14ac:dyDescent="0.35">
      <c r="A1476" s="396" t="s">
        <v>536</v>
      </c>
      <c r="B1476" s="396" t="s">
        <v>536</v>
      </c>
      <c r="C1476" s="396" t="s">
        <v>536</v>
      </c>
      <c r="D1476" s="396" t="s">
        <v>536</v>
      </c>
      <c r="E1476" s="396" t="s">
        <v>536</v>
      </c>
      <c r="F1476" s="396" t="s">
        <v>536</v>
      </c>
      <c r="G1476" s="396" t="s">
        <v>536</v>
      </c>
      <c r="H1476" s="396" t="s">
        <v>536</v>
      </c>
      <c r="I1476" s="399" t="s">
        <v>536</v>
      </c>
      <c r="J1476" s="399" t="s">
        <v>536</v>
      </c>
      <c r="K1476" s="400" t="s">
        <v>536</v>
      </c>
      <c r="L1476" s="400" t="s">
        <v>536</v>
      </c>
      <c r="M1476" s="400" t="s">
        <v>536</v>
      </c>
      <c r="N1476" s="400" t="s">
        <v>536</v>
      </c>
      <c r="O1476" s="400" t="s">
        <v>536</v>
      </c>
      <c r="P1476" s="400" t="s">
        <v>536</v>
      </c>
      <c r="Q1476" s="400" t="s">
        <v>536</v>
      </c>
      <c r="R1476" s="401" t="s">
        <v>536</v>
      </c>
      <c r="S1476" s="402" t="s">
        <v>536</v>
      </c>
      <c r="T1476" s="401" t="s">
        <v>536</v>
      </c>
      <c r="U1476" s="402" t="s">
        <v>536</v>
      </c>
      <c r="V1476" s="403" t="s">
        <v>536</v>
      </c>
      <c r="W1476" s="402" t="s">
        <v>536</v>
      </c>
      <c r="X1476" s="404" t="s">
        <v>536</v>
      </c>
      <c r="Y1476" s="404" t="s">
        <v>536</v>
      </c>
      <c r="Z1476" s="404" t="s">
        <v>536</v>
      </c>
      <c r="AA1476" s="404" t="s">
        <v>536</v>
      </c>
      <c r="AB1476" s="404" t="s">
        <v>536</v>
      </c>
      <c r="AC1476" s="404" t="s">
        <v>536</v>
      </c>
      <c r="AD1476" s="404" t="s">
        <v>536</v>
      </c>
    </row>
    <row r="1477" spans="1:30" x14ac:dyDescent="0.35">
      <c r="A1477" s="396" t="s">
        <v>536</v>
      </c>
      <c r="B1477" s="396" t="s">
        <v>536</v>
      </c>
      <c r="C1477" s="396" t="s">
        <v>536</v>
      </c>
      <c r="D1477" s="396" t="s">
        <v>536</v>
      </c>
      <c r="E1477" s="396" t="s">
        <v>536</v>
      </c>
      <c r="F1477" s="396" t="s">
        <v>536</v>
      </c>
      <c r="G1477" s="396" t="s">
        <v>536</v>
      </c>
      <c r="H1477" s="396" t="s">
        <v>536</v>
      </c>
      <c r="I1477" s="399" t="s">
        <v>536</v>
      </c>
      <c r="J1477" s="399" t="s">
        <v>536</v>
      </c>
      <c r="K1477" s="400" t="s">
        <v>536</v>
      </c>
      <c r="L1477" s="400" t="s">
        <v>536</v>
      </c>
      <c r="M1477" s="400" t="s">
        <v>536</v>
      </c>
      <c r="N1477" s="400" t="s">
        <v>536</v>
      </c>
      <c r="O1477" s="400" t="s">
        <v>536</v>
      </c>
      <c r="P1477" s="400" t="s">
        <v>536</v>
      </c>
      <c r="Q1477" s="400" t="s">
        <v>536</v>
      </c>
      <c r="R1477" s="401" t="s">
        <v>536</v>
      </c>
      <c r="S1477" s="402" t="s">
        <v>536</v>
      </c>
      <c r="T1477" s="401" t="s">
        <v>536</v>
      </c>
      <c r="U1477" s="402" t="s">
        <v>536</v>
      </c>
      <c r="V1477" s="403" t="s">
        <v>536</v>
      </c>
      <c r="W1477" s="402" t="s">
        <v>536</v>
      </c>
      <c r="X1477" s="404" t="s">
        <v>536</v>
      </c>
      <c r="Y1477" s="404" t="s">
        <v>536</v>
      </c>
      <c r="Z1477" s="404" t="s">
        <v>536</v>
      </c>
      <c r="AA1477" s="404" t="s">
        <v>536</v>
      </c>
      <c r="AB1477" s="404" t="s">
        <v>536</v>
      </c>
      <c r="AC1477" s="404" t="s">
        <v>536</v>
      </c>
      <c r="AD1477" s="404" t="s">
        <v>536</v>
      </c>
    </row>
    <row r="1478" spans="1:30" x14ac:dyDescent="0.35">
      <c r="A1478" s="396" t="s">
        <v>536</v>
      </c>
      <c r="B1478" s="396" t="s">
        <v>536</v>
      </c>
      <c r="C1478" s="396" t="s">
        <v>536</v>
      </c>
      <c r="D1478" s="396" t="s">
        <v>536</v>
      </c>
      <c r="E1478" s="396" t="s">
        <v>536</v>
      </c>
      <c r="F1478" s="396" t="s">
        <v>536</v>
      </c>
      <c r="G1478" s="396" t="s">
        <v>536</v>
      </c>
      <c r="H1478" s="396" t="s">
        <v>536</v>
      </c>
      <c r="I1478" s="399" t="s">
        <v>536</v>
      </c>
      <c r="J1478" s="399" t="s">
        <v>536</v>
      </c>
      <c r="K1478" s="400" t="s">
        <v>536</v>
      </c>
      <c r="L1478" s="400" t="s">
        <v>536</v>
      </c>
      <c r="M1478" s="400" t="s">
        <v>536</v>
      </c>
      <c r="N1478" s="400" t="s">
        <v>536</v>
      </c>
      <c r="O1478" s="400" t="s">
        <v>536</v>
      </c>
      <c r="P1478" s="400" t="s">
        <v>536</v>
      </c>
      <c r="Q1478" s="400" t="s">
        <v>536</v>
      </c>
      <c r="R1478" s="401" t="s">
        <v>536</v>
      </c>
      <c r="S1478" s="402" t="s">
        <v>536</v>
      </c>
      <c r="T1478" s="401" t="s">
        <v>536</v>
      </c>
      <c r="U1478" s="402" t="s">
        <v>536</v>
      </c>
      <c r="V1478" s="403" t="s">
        <v>536</v>
      </c>
      <c r="W1478" s="402" t="s">
        <v>536</v>
      </c>
      <c r="X1478" s="404" t="s">
        <v>536</v>
      </c>
      <c r="Y1478" s="404" t="s">
        <v>536</v>
      </c>
      <c r="Z1478" s="404" t="s">
        <v>536</v>
      </c>
      <c r="AA1478" s="404" t="s">
        <v>536</v>
      </c>
      <c r="AB1478" s="404" t="s">
        <v>536</v>
      </c>
      <c r="AC1478" s="404" t="s">
        <v>536</v>
      </c>
      <c r="AD1478" s="404" t="s">
        <v>536</v>
      </c>
    </row>
    <row r="1479" spans="1:30" x14ac:dyDescent="0.35">
      <c r="A1479" s="396" t="s">
        <v>536</v>
      </c>
      <c r="B1479" s="396" t="s">
        <v>536</v>
      </c>
      <c r="C1479" s="396" t="s">
        <v>536</v>
      </c>
      <c r="D1479" s="396" t="s">
        <v>536</v>
      </c>
      <c r="E1479" s="396" t="s">
        <v>536</v>
      </c>
      <c r="F1479" s="396" t="s">
        <v>536</v>
      </c>
      <c r="G1479" s="396" t="s">
        <v>536</v>
      </c>
      <c r="H1479" s="396" t="s">
        <v>536</v>
      </c>
      <c r="I1479" s="399" t="s">
        <v>536</v>
      </c>
      <c r="J1479" s="399" t="s">
        <v>536</v>
      </c>
      <c r="K1479" s="400" t="s">
        <v>536</v>
      </c>
      <c r="L1479" s="400" t="s">
        <v>536</v>
      </c>
      <c r="M1479" s="400" t="s">
        <v>536</v>
      </c>
      <c r="N1479" s="400" t="s">
        <v>536</v>
      </c>
      <c r="O1479" s="400" t="s">
        <v>536</v>
      </c>
      <c r="P1479" s="400" t="s">
        <v>536</v>
      </c>
      <c r="Q1479" s="400" t="s">
        <v>536</v>
      </c>
      <c r="R1479" s="401" t="s">
        <v>536</v>
      </c>
      <c r="S1479" s="402" t="s">
        <v>536</v>
      </c>
      <c r="T1479" s="401" t="s">
        <v>536</v>
      </c>
      <c r="U1479" s="402" t="s">
        <v>536</v>
      </c>
      <c r="V1479" s="403" t="s">
        <v>536</v>
      </c>
      <c r="W1479" s="402" t="s">
        <v>536</v>
      </c>
      <c r="X1479" s="404" t="s">
        <v>536</v>
      </c>
      <c r="Y1479" s="404" t="s">
        <v>536</v>
      </c>
      <c r="Z1479" s="404" t="s">
        <v>536</v>
      </c>
      <c r="AA1479" s="404" t="s">
        <v>536</v>
      </c>
      <c r="AB1479" s="404" t="s">
        <v>536</v>
      </c>
      <c r="AC1479" s="404" t="s">
        <v>536</v>
      </c>
      <c r="AD1479" s="404" t="s">
        <v>536</v>
      </c>
    </row>
    <row r="1480" spans="1:30" x14ac:dyDescent="0.35">
      <c r="A1480" s="396" t="s">
        <v>536</v>
      </c>
      <c r="B1480" s="396" t="s">
        <v>536</v>
      </c>
      <c r="C1480" s="396" t="s">
        <v>536</v>
      </c>
      <c r="D1480" s="396" t="s">
        <v>536</v>
      </c>
      <c r="E1480" s="396" t="s">
        <v>536</v>
      </c>
      <c r="F1480" s="396" t="s">
        <v>536</v>
      </c>
      <c r="G1480" s="396" t="s">
        <v>536</v>
      </c>
      <c r="H1480" s="396" t="s">
        <v>536</v>
      </c>
      <c r="I1480" s="399" t="s">
        <v>536</v>
      </c>
      <c r="J1480" s="399" t="s">
        <v>536</v>
      </c>
      <c r="K1480" s="400" t="s">
        <v>536</v>
      </c>
      <c r="L1480" s="400" t="s">
        <v>536</v>
      </c>
      <c r="M1480" s="400" t="s">
        <v>536</v>
      </c>
      <c r="N1480" s="400" t="s">
        <v>536</v>
      </c>
      <c r="O1480" s="400" t="s">
        <v>536</v>
      </c>
      <c r="P1480" s="400" t="s">
        <v>536</v>
      </c>
      <c r="Q1480" s="400" t="s">
        <v>536</v>
      </c>
      <c r="R1480" s="401" t="s">
        <v>536</v>
      </c>
      <c r="S1480" s="402" t="s">
        <v>536</v>
      </c>
      <c r="T1480" s="401" t="s">
        <v>536</v>
      </c>
      <c r="U1480" s="402" t="s">
        <v>536</v>
      </c>
      <c r="V1480" s="403" t="s">
        <v>536</v>
      </c>
      <c r="W1480" s="402" t="s">
        <v>536</v>
      </c>
      <c r="X1480" s="404" t="s">
        <v>536</v>
      </c>
      <c r="Y1480" s="404" t="s">
        <v>536</v>
      </c>
      <c r="Z1480" s="404" t="s">
        <v>536</v>
      </c>
      <c r="AA1480" s="404" t="s">
        <v>536</v>
      </c>
      <c r="AB1480" s="404" t="s">
        <v>536</v>
      </c>
      <c r="AC1480" s="404" t="s">
        <v>536</v>
      </c>
      <c r="AD1480" s="404" t="s">
        <v>536</v>
      </c>
    </row>
    <row r="1481" spans="1:30" x14ac:dyDescent="0.35">
      <c r="A1481" s="396" t="s">
        <v>536</v>
      </c>
      <c r="B1481" s="396" t="s">
        <v>536</v>
      </c>
      <c r="C1481" s="396" t="s">
        <v>536</v>
      </c>
      <c r="D1481" s="396" t="s">
        <v>536</v>
      </c>
      <c r="E1481" s="396" t="s">
        <v>536</v>
      </c>
      <c r="F1481" s="396" t="s">
        <v>536</v>
      </c>
      <c r="G1481" s="396" t="s">
        <v>536</v>
      </c>
      <c r="H1481" s="396" t="s">
        <v>536</v>
      </c>
      <c r="I1481" s="399" t="s">
        <v>536</v>
      </c>
      <c r="J1481" s="399" t="s">
        <v>536</v>
      </c>
      <c r="K1481" s="400" t="s">
        <v>536</v>
      </c>
      <c r="L1481" s="400" t="s">
        <v>536</v>
      </c>
      <c r="M1481" s="400" t="s">
        <v>536</v>
      </c>
      <c r="N1481" s="400" t="s">
        <v>536</v>
      </c>
      <c r="O1481" s="400" t="s">
        <v>536</v>
      </c>
      <c r="P1481" s="400" t="s">
        <v>536</v>
      </c>
      <c r="Q1481" s="400" t="s">
        <v>536</v>
      </c>
      <c r="R1481" s="401" t="s">
        <v>536</v>
      </c>
      <c r="S1481" s="402" t="s">
        <v>536</v>
      </c>
      <c r="T1481" s="401" t="s">
        <v>536</v>
      </c>
      <c r="U1481" s="402" t="s">
        <v>536</v>
      </c>
      <c r="V1481" s="403" t="s">
        <v>536</v>
      </c>
      <c r="W1481" s="402" t="s">
        <v>536</v>
      </c>
      <c r="X1481" s="404" t="s">
        <v>536</v>
      </c>
      <c r="Y1481" s="404" t="s">
        <v>536</v>
      </c>
      <c r="Z1481" s="404" t="s">
        <v>536</v>
      </c>
      <c r="AA1481" s="404" t="s">
        <v>536</v>
      </c>
      <c r="AB1481" s="404" t="s">
        <v>536</v>
      </c>
      <c r="AC1481" s="404" t="s">
        <v>536</v>
      </c>
      <c r="AD1481" s="404" t="s">
        <v>536</v>
      </c>
    </row>
    <row r="1482" spans="1:30" x14ac:dyDescent="0.35">
      <c r="A1482" s="396" t="s">
        <v>536</v>
      </c>
      <c r="B1482" s="396" t="s">
        <v>536</v>
      </c>
      <c r="C1482" s="396" t="s">
        <v>536</v>
      </c>
      <c r="D1482" s="396" t="s">
        <v>536</v>
      </c>
      <c r="E1482" s="396" t="s">
        <v>536</v>
      </c>
      <c r="F1482" s="396" t="s">
        <v>536</v>
      </c>
      <c r="G1482" s="396" t="s">
        <v>536</v>
      </c>
      <c r="H1482" s="396" t="s">
        <v>536</v>
      </c>
      <c r="I1482" s="399" t="s">
        <v>536</v>
      </c>
      <c r="J1482" s="399" t="s">
        <v>536</v>
      </c>
      <c r="K1482" s="400" t="s">
        <v>536</v>
      </c>
      <c r="L1482" s="400" t="s">
        <v>536</v>
      </c>
      <c r="M1482" s="400" t="s">
        <v>536</v>
      </c>
      <c r="N1482" s="400" t="s">
        <v>536</v>
      </c>
      <c r="O1482" s="400" t="s">
        <v>536</v>
      </c>
      <c r="P1482" s="400" t="s">
        <v>536</v>
      </c>
      <c r="Q1482" s="400" t="s">
        <v>536</v>
      </c>
      <c r="R1482" s="401" t="s">
        <v>536</v>
      </c>
      <c r="S1482" s="402" t="s">
        <v>536</v>
      </c>
      <c r="T1482" s="401" t="s">
        <v>536</v>
      </c>
      <c r="U1482" s="402" t="s">
        <v>536</v>
      </c>
      <c r="V1482" s="403" t="s">
        <v>536</v>
      </c>
      <c r="W1482" s="402" t="s">
        <v>536</v>
      </c>
      <c r="X1482" s="404" t="s">
        <v>536</v>
      </c>
      <c r="Y1482" s="404" t="s">
        <v>536</v>
      </c>
      <c r="Z1482" s="404" t="s">
        <v>536</v>
      </c>
      <c r="AA1482" s="404" t="s">
        <v>536</v>
      </c>
      <c r="AB1482" s="404" t="s">
        <v>536</v>
      </c>
      <c r="AC1482" s="404" t="s">
        <v>536</v>
      </c>
      <c r="AD1482" s="404" t="s">
        <v>536</v>
      </c>
    </row>
    <row r="1483" spans="1:30" x14ac:dyDescent="0.35">
      <c r="A1483" s="396" t="s">
        <v>536</v>
      </c>
      <c r="B1483" s="396" t="s">
        <v>536</v>
      </c>
      <c r="C1483" s="396" t="s">
        <v>536</v>
      </c>
      <c r="D1483" s="396" t="s">
        <v>536</v>
      </c>
      <c r="E1483" s="396" t="s">
        <v>536</v>
      </c>
      <c r="F1483" s="396" t="s">
        <v>536</v>
      </c>
      <c r="G1483" s="396" t="s">
        <v>536</v>
      </c>
      <c r="H1483" s="396" t="s">
        <v>536</v>
      </c>
      <c r="I1483" s="399" t="s">
        <v>536</v>
      </c>
      <c r="J1483" s="399" t="s">
        <v>536</v>
      </c>
      <c r="K1483" s="400" t="s">
        <v>536</v>
      </c>
      <c r="L1483" s="400" t="s">
        <v>536</v>
      </c>
      <c r="M1483" s="400" t="s">
        <v>536</v>
      </c>
      <c r="N1483" s="400" t="s">
        <v>536</v>
      </c>
      <c r="O1483" s="400" t="s">
        <v>536</v>
      </c>
      <c r="P1483" s="400" t="s">
        <v>536</v>
      </c>
      <c r="Q1483" s="400" t="s">
        <v>536</v>
      </c>
      <c r="R1483" s="401" t="s">
        <v>536</v>
      </c>
      <c r="S1483" s="402" t="s">
        <v>536</v>
      </c>
      <c r="T1483" s="401" t="s">
        <v>536</v>
      </c>
      <c r="U1483" s="402" t="s">
        <v>536</v>
      </c>
      <c r="V1483" s="403" t="s">
        <v>536</v>
      </c>
      <c r="W1483" s="402" t="s">
        <v>536</v>
      </c>
      <c r="X1483" s="404" t="s">
        <v>536</v>
      </c>
      <c r="Y1483" s="404" t="s">
        <v>536</v>
      </c>
      <c r="Z1483" s="404" t="s">
        <v>536</v>
      </c>
      <c r="AA1483" s="404" t="s">
        <v>536</v>
      </c>
      <c r="AB1483" s="404" t="s">
        <v>536</v>
      </c>
      <c r="AC1483" s="404" t="s">
        <v>536</v>
      </c>
      <c r="AD1483" s="404" t="s">
        <v>536</v>
      </c>
    </row>
    <row r="1484" spans="1:30" x14ac:dyDescent="0.35">
      <c r="A1484" s="396" t="s">
        <v>536</v>
      </c>
      <c r="B1484" s="396" t="s">
        <v>536</v>
      </c>
      <c r="C1484" s="396" t="s">
        <v>536</v>
      </c>
      <c r="D1484" s="396" t="s">
        <v>536</v>
      </c>
      <c r="E1484" s="396" t="s">
        <v>536</v>
      </c>
      <c r="F1484" s="396" t="s">
        <v>536</v>
      </c>
      <c r="G1484" s="396" t="s">
        <v>536</v>
      </c>
      <c r="H1484" s="396" t="s">
        <v>536</v>
      </c>
      <c r="I1484" s="399" t="s">
        <v>536</v>
      </c>
      <c r="J1484" s="399" t="s">
        <v>536</v>
      </c>
      <c r="K1484" s="400" t="s">
        <v>536</v>
      </c>
      <c r="L1484" s="400" t="s">
        <v>536</v>
      </c>
      <c r="M1484" s="400" t="s">
        <v>536</v>
      </c>
      <c r="N1484" s="400" t="s">
        <v>536</v>
      </c>
      <c r="O1484" s="400" t="s">
        <v>536</v>
      </c>
      <c r="P1484" s="400" t="s">
        <v>536</v>
      </c>
      <c r="Q1484" s="400" t="s">
        <v>536</v>
      </c>
      <c r="R1484" s="401" t="s">
        <v>536</v>
      </c>
      <c r="S1484" s="402" t="s">
        <v>536</v>
      </c>
      <c r="T1484" s="401" t="s">
        <v>536</v>
      </c>
      <c r="U1484" s="402" t="s">
        <v>536</v>
      </c>
      <c r="V1484" s="403" t="s">
        <v>536</v>
      </c>
      <c r="W1484" s="402" t="s">
        <v>536</v>
      </c>
      <c r="X1484" s="404" t="s">
        <v>536</v>
      </c>
      <c r="Y1484" s="404" t="s">
        <v>536</v>
      </c>
      <c r="Z1484" s="404" t="s">
        <v>536</v>
      </c>
      <c r="AA1484" s="404" t="s">
        <v>536</v>
      </c>
      <c r="AB1484" s="404" t="s">
        <v>536</v>
      </c>
      <c r="AC1484" s="404" t="s">
        <v>536</v>
      </c>
      <c r="AD1484" s="404" t="s">
        <v>536</v>
      </c>
    </row>
    <row r="1485" spans="1:30" x14ac:dyDescent="0.35">
      <c r="A1485" s="396" t="s">
        <v>536</v>
      </c>
      <c r="B1485" s="396" t="s">
        <v>536</v>
      </c>
      <c r="C1485" s="396" t="s">
        <v>536</v>
      </c>
      <c r="D1485" s="396" t="s">
        <v>536</v>
      </c>
      <c r="E1485" s="396" t="s">
        <v>536</v>
      </c>
      <c r="F1485" s="396" t="s">
        <v>536</v>
      </c>
      <c r="G1485" s="396" t="s">
        <v>536</v>
      </c>
      <c r="H1485" s="396" t="s">
        <v>536</v>
      </c>
      <c r="I1485" s="399" t="s">
        <v>536</v>
      </c>
      <c r="J1485" s="399" t="s">
        <v>536</v>
      </c>
      <c r="K1485" s="400" t="s">
        <v>536</v>
      </c>
      <c r="L1485" s="400" t="s">
        <v>536</v>
      </c>
      <c r="M1485" s="400" t="s">
        <v>536</v>
      </c>
      <c r="N1485" s="400" t="s">
        <v>536</v>
      </c>
      <c r="O1485" s="400" t="s">
        <v>536</v>
      </c>
      <c r="P1485" s="400" t="s">
        <v>536</v>
      </c>
      <c r="Q1485" s="400" t="s">
        <v>536</v>
      </c>
      <c r="R1485" s="401" t="s">
        <v>536</v>
      </c>
      <c r="S1485" s="402" t="s">
        <v>536</v>
      </c>
      <c r="T1485" s="401" t="s">
        <v>536</v>
      </c>
      <c r="U1485" s="402" t="s">
        <v>536</v>
      </c>
      <c r="V1485" s="403" t="s">
        <v>536</v>
      </c>
      <c r="W1485" s="402" t="s">
        <v>536</v>
      </c>
      <c r="X1485" s="404" t="s">
        <v>536</v>
      </c>
      <c r="Y1485" s="404" t="s">
        <v>536</v>
      </c>
      <c r="Z1485" s="404" t="s">
        <v>536</v>
      </c>
      <c r="AA1485" s="404" t="s">
        <v>536</v>
      </c>
      <c r="AB1485" s="404" t="s">
        <v>536</v>
      </c>
      <c r="AC1485" s="404" t="s">
        <v>536</v>
      </c>
      <c r="AD1485" s="404" t="s">
        <v>536</v>
      </c>
    </row>
    <row r="1486" spans="1:30" x14ac:dyDescent="0.35">
      <c r="A1486" s="396" t="s">
        <v>536</v>
      </c>
      <c r="B1486" s="396" t="s">
        <v>536</v>
      </c>
      <c r="C1486" s="396" t="s">
        <v>536</v>
      </c>
      <c r="D1486" s="396" t="s">
        <v>536</v>
      </c>
      <c r="E1486" s="396" t="s">
        <v>536</v>
      </c>
      <c r="F1486" s="396" t="s">
        <v>536</v>
      </c>
      <c r="G1486" s="396" t="s">
        <v>536</v>
      </c>
      <c r="H1486" s="396" t="s">
        <v>536</v>
      </c>
      <c r="I1486" s="399" t="s">
        <v>536</v>
      </c>
      <c r="J1486" s="399" t="s">
        <v>536</v>
      </c>
      <c r="K1486" s="400" t="s">
        <v>536</v>
      </c>
      <c r="L1486" s="400" t="s">
        <v>536</v>
      </c>
      <c r="M1486" s="400" t="s">
        <v>536</v>
      </c>
      <c r="N1486" s="400" t="s">
        <v>536</v>
      </c>
      <c r="O1486" s="400" t="s">
        <v>536</v>
      </c>
      <c r="P1486" s="400" t="s">
        <v>536</v>
      </c>
      <c r="Q1486" s="400" t="s">
        <v>536</v>
      </c>
      <c r="R1486" s="401" t="s">
        <v>536</v>
      </c>
      <c r="S1486" s="402" t="s">
        <v>536</v>
      </c>
      <c r="T1486" s="401" t="s">
        <v>536</v>
      </c>
      <c r="U1486" s="402" t="s">
        <v>536</v>
      </c>
      <c r="V1486" s="403" t="s">
        <v>536</v>
      </c>
      <c r="W1486" s="402" t="s">
        <v>536</v>
      </c>
      <c r="X1486" s="404" t="s">
        <v>536</v>
      </c>
      <c r="Y1486" s="404" t="s">
        <v>536</v>
      </c>
      <c r="Z1486" s="404" t="s">
        <v>536</v>
      </c>
      <c r="AA1486" s="404" t="s">
        <v>536</v>
      </c>
      <c r="AB1486" s="404" t="s">
        <v>536</v>
      </c>
      <c r="AC1486" s="404" t="s">
        <v>536</v>
      </c>
      <c r="AD1486" s="404" t="s">
        <v>536</v>
      </c>
    </row>
    <row r="1487" spans="1:30" x14ac:dyDescent="0.35">
      <c r="A1487" s="396" t="s">
        <v>536</v>
      </c>
      <c r="B1487" s="396" t="s">
        <v>536</v>
      </c>
      <c r="C1487" s="396" t="s">
        <v>536</v>
      </c>
      <c r="D1487" s="396" t="s">
        <v>536</v>
      </c>
      <c r="E1487" s="396" t="s">
        <v>536</v>
      </c>
      <c r="F1487" s="396" t="s">
        <v>536</v>
      </c>
      <c r="G1487" s="396" t="s">
        <v>536</v>
      </c>
      <c r="H1487" s="396" t="s">
        <v>536</v>
      </c>
      <c r="I1487" s="399" t="s">
        <v>536</v>
      </c>
      <c r="J1487" s="399" t="s">
        <v>536</v>
      </c>
      <c r="K1487" s="400" t="s">
        <v>536</v>
      </c>
      <c r="L1487" s="400" t="s">
        <v>536</v>
      </c>
      <c r="M1487" s="400" t="s">
        <v>536</v>
      </c>
      <c r="N1487" s="400" t="s">
        <v>536</v>
      </c>
      <c r="O1487" s="400" t="s">
        <v>536</v>
      </c>
      <c r="P1487" s="400" t="s">
        <v>536</v>
      </c>
      <c r="Q1487" s="400" t="s">
        <v>536</v>
      </c>
      <c r="R1487" s="401" t="s">
        <v>536</v>
      </c>
      <c r="S1487" s="402" t="s">
        <v>536</v>
      </c>
      <c r="T1487" s="401" t="s">
        <v>536</v>
      </c>
      <c r="U1487" s="402" t="s">
        <v>536</v>
      </c>
      <c r="V1487" s="403" t="s">
        <v>536</v>
      </c>
      <c r="W1487" s="402" t="s">
        <v>536</v>
      </c>
      <c r="X1487" s="404" t="s">
        <v>536</v>
      </c>
      <c r="Y1487" s="404" t="s">
        <v>536</v>
      </c>
      <c r="Z1487" s="404" t="s">
        <v>536</v>
      </c>
      <c r="AA1487" s="404" t="s">
        <v>536</v>
      </c>
      <c r="AB1487" s="404" t="s">
        <v>536</v>
      </c>
      <c r="AC1487" s="404" t="s">
        <v>536</v>
      </c>
      <c r="AD1487" s="404" t="s">
        <v>536</v>
      </c>
    </row>
    <row r="1488" spans="1:30" x14ac:dyDescent="0.35">
      <c r="A1488" s="396" t="s">
        <v>536</v>
      </c>
      <c r="B1488" s="396" t="s">
        <v>536</v>
      </c>
      <c r="C1488" s="396" t="s">
        <v>536</v>
      </c>
      <c r="D1488" s="396" t="s">
        <v>536</v>
      </c>
      <c r="E1488" s="396" t="s">
        <v>536</v>
      </c>
      <c r="F1488" s="396" t="s">
        <v>536</v>
      </c>
      <c r="G1488" s="396" t="s">
        <v>536</v>
      </c>
      <c r="H1488" s="396" t="s">
        <v>536</v>
      </c>
      <c r="I1488" s="399" t="s">
        <v>536</v>
      </c>
      <c r="J1488" s="399" t="s">
        <v>536</v>
      </c>
      <c r="K1488" s="400" t="s">
        <v>536</v>
      </c>
      <c r="L1488" s="400" t="s">
        <v>536</v>
      </c>
      <c r="M1488" s="400" t="s">
        <v>536</v>
      </c>
      <c r="N1488" s="400" t="s">
        <v>536</v>
      </c>
      <c r="O1488" s="400" t="s">
        <v>536</v>
      </c>
      <c r="P1488" s="400" t="s">
        <v>536</v>
      </c>
      <c r="Q1488" s="400" t="s">
        <v>536</v>
      </c>
      <c r="R1488" s="401" t="s">
        <v>536</v>
      </c>
      <c r="S1488" s="402" t="s">
        <v>536</v>
      </c>
      <c r="T1488" s="401" t="s">
        <v>536</v>
      </c>
      <c r="U1488" s="402" t="s">
        <v>536</v>
      </c>
      <c r="V1488" s="403" t="s">
        <v>536</v>
      </c>
      <c r="W1488" s="402" t="s">
        <v>536</v>
      </c>
      <c r="X1488" s="404" t="s">
        <v>536</v>
      </c>
      <c r="Y1488" s="404" t="s">
        <v>536</v>
      </c>
      <c r="Z1488" s="404" t="s">
        <v>536</v>
      </c>
      <c r="AA1488" s="404" t="s">
        <v>536</v>
      </c>
      <c r="AB1488" s="404" t="s">
        <v>536</v>
      </c>
      <c r="AC1488" s="404" t="s">
        <v>536</v>
      </c>
      <c r="AD1488" s="404" t="s">
        <v>536</v>
      </c>
    </row>
    <row r="1489" spans="1:30" x14ac:dyDescent="0.35">
      <c r="A1489" s="396" t="s">
        <v>536</v>
      </c>
      <c r="B1489" s="396" t="s">
        <v>536</v>
      </c>
      <c r="C1489" s="396" t="s">
        <v>536</v>
      </c>
      <c r="D1489" s="396" t="s">
        <v>536</v>
      </c>
      <c r="E1489" s="396" t="s">
        <v>536</v>
      </c>
      <c r="F1489" s="396" t="s">
        <v>536</v>
      </c>
      <c r="G1489" s="396" t="s">
        <v>536</v>
      </c>
      <c r="H1489" s="396" t="s">
        <v>536</v>
      </c>
      <c r="I1489" s="399" t="s">
        <v>536</v>
      </c>
      <c r="J1489" s="399" t="s">
        <v>536</v>
      </c>
      <c r="K1489" s="400" t="s">
        <v>536</v>
      </c>
      <c r="L1489" s="400" t="s">
        <v>536</v>
      </c>
      <c r="M1489" s="400" t="s">
        <v>536</v>
      </c>
      <c r="N1489" s="400" t="s">
        <v>536</v>
      </c>
      <c r="O1489" s="400" t="s">
        <v>536</v>
      </c>
      <c r="P1489" s="400" t="s">
        <v>536</v>
      </c>
      <c r="Q1489" s="400" t="s">
        <v>536</v>
      </c>
      <c r="R1489" s="401" t="s">
        <v>536</v>
      </c>
      <c r="S1489" s="402" t="s">
        <v>536</v>
      </c>
      <c r="T1489" s="401" t="s">
        <v>536</v>
      </c>
      <c r="U1489" s="402" t="s">
        <v>536</v>
      </c>
      <c r="V1489" s="403" t="s">
        <v>536</v>
      </c>
      <c r="W1489" s="402" t="s">
        <v>536</v>
      </c>
      <c r="X1489" s="404" t="s">
        <v>536</v>
      </c>
      <c r="Y1489" s="404" t="s">
        <v>536</v>
      </c>
      <c r="Z1489" s="404" t="s">
        <v>536</v>
      </c>
      <c r="AA1489" s="404" t="s">
        <v>536</v>
      </c>
      <c r="AB1489" s="404" t="s">
        <v>536</v>
      </c>
      <c r="AC1489" s="404" t="s">
        <v>536</v>
      </c>
      <c r="AD1489" s="404" t="s">
        <v>536</v>
      </c>
    </row>
    <row r="1490" spans="1:30" x14ac:dyDescent="0.35">
      <c r="A1490" s="396" t="s">
        <v>536</v>
      </c>
      <c r="B1490" s="396" t="s">
        <v>536</v>
      </c>
      <c r="C1490" s="396" t="s">
        <v>536</v>
      </c>
      <c r="D1490" s="396" t="s">
        <v>536</v>
      </c>
      <c r="E1490" s="396" t="s">
        <v>536</v>
      </c>
      <c r="F1490" s="396" t="s">
        <v>536</v>
      </c>
      <c r="G1490" s="396" t="s">
        <v>536</v>
      </c>
      <c r="H1490" s="396" t="s">
        <v>536</v>
      </c>
      <c r="I1490" s="399" t="s">
        <v>536</v>
      </c>
      <c r="J1490" s="399" t="s">
        <v>536</v>
      </c>
      <c r="K1490" s="400" t="s">
        <v>536</v>
      </c>
      <c r="L1490" s="400" t="s">
        <v>536</v>
      </c>
      <c r="M1490" s="400" t="s">
        <v>536</v>
      </c>
      <c r="N1490" s="400" t="s">
        <v>536</v>
      </c>
      <c r="O1490" s="400" t="s">
        <v>536</v>
      </c>
      <c r="P1490" s="400" t="s">
        <v>536</v>
      </c>
      <c r="Q1490" s="400" t="s">
        <v>536</v>
      </c>
      <c r="R1490" s="401" t="s">
        <v>536</v>
      </c>
      <c r="S1490" s="402" t="s">
        <v>536</v>
      </c>
      <c r="T1490" s="401" t="s">
        <v>536</v>
      </c>
      <c r="U1490" s="402" t="s">
        <v>536</v>
      </c>
      <c r="V1490" s="403" t="s">
        <v>536</v>
      </c>
      <c r="W1490" s="402" t="s">
        <v>536</v>
      </c>
      <c r="X1490" s="404" t="s">
        <v>536</v>
      </c>
      <c r="Y1490" s="404" t="s">
        <v>536</v>
      </c>
      <c r="Z1490" s="404" t="s">
        <v>536</v>
      </c>
      <c r="AA1490" s="404" t="s">
        <v>536</v>
      </c>
      <c r="AB1490" s="404" t="s">
        <v>536</v>
      </c>
      <c r="AC1490" s="404" t="s">
        <v>536</v>
      </c>
      <c r="AD1490" s="404" t="s">
        <v>536</v>
      </c>
    </row>
    <row r="1491" spans="1:30" x14ac:dyDescent="0.35">
      <c r="A1491" s="396" t="s">
        <v>536</v>
      </c>
      <c r="B1491" s="396" t="s">
        <v>536</v>
      </c>
      <c r="C1491" s="396" t="s">
        <v>536</v>
      </c>
      <c r="D1491" s="396" t="s">
        <v>536</v>
      </c>
      <c r="E1491" s="396" t="s">
        <v>536</v>
      </c>
      <c r="F1491" s="396" t="s">
        <v>536</v>
      </c>
      <c r="G1491" s="396" t="s">
        <v>536</v>
      </c>
      <c r="H1491" s="396" t="s">
        <v>536</v>
      </c>
      <c r="I1491" s="399" t="s">
        <v>536</v>
      </c>
      <c r="J1491" s="399" t="s">
        <v>536</v>
      </c>
      <c r="K1491" s="400" t="s">
        <v>536</v>
      </c>
      <c r="L1491" s="400" t="s">
        <v>536</v>
      </c>
      <c r="M1491" s="400" t="s">
        <v>536</v>
      </c>
      <c r="N1491" s="400" t="s">
        <v>536</v>
      </c>
      <c r="O1491" s="400" t="s">
        <v>536</v>
      </c>
      <c r="P1491" s="400" t="s">
        <v>536</v>
      </c>
      <c r="Q1491" s="400" t="s">
        <v>536</v>
      </c>
      <c r="R1491" s="401" t="s">
        <v>536</v>
      </c>
      <c r="S1491" s="402" t="s">
        <v>536</v>
      </c>
      <c r="T1491" s="401" t="s">
        <v>536</v>
      </c>
      <c r="U1491" s="402" t="s">
        <v>536</v>
      </c>
      <c r="V1491" s="403" t="s">
        <v>536</v>
      </c>
      <c r="W1491" s="402" t="s">
        <v>536</v>
      </c>
      <c r="X1491" s="404" t="s">
        <v>536</v>
      </c>
      <c r="Y1491" s="404" t="s">
        <v>536</v>
      </c>
      <c r="Z1491" s="404" t="s">
        <v>536</v>
      </c>
      <c r="AA1491" s="404" t="s">
        <v>536</v>
      </c>
      <c r="AB1491" s="404" t="s">
        <v>536</v>
      </c>
      <c r="AC1491" s="404" t="s">
        <v>536</v>
      </c>
      <c r="AD1491" s="404" t="s">
        <v>536</v>
      </c>
    </row>
    <row r="1492" spans="1:30" x14ac:dyDescent="0.35">
      <c r="A1492" s="396" t="s">
        <v>536</v>
      </c>
      <c r="B1492" s="396" t="s">
        <v>536</v>
      </c>
      <c r="C1492" s="396" t="s">
        <v>536</v>
      </c>
      <c r="D1492" s="396" t="s">
        <v>536</v>
      </c>
      <c r="E1492" s="396" t="s">
        <v>536</v>
      </c>
      <c r="F1492" s="396" t="s">
        <v>536</v>
      </c>
      <c r="G1492" s="396" t="s">
        <v>536</v>
      </c>
      <c r="H1492" s="396" t="s">
        <v>536</v>
      </c>
      <c r="I1492" s="399" t="s">
        <v>536</v>
      </c>
      <c r="J1492" s="399" t="s">
        <v>536</v>
      </c>
      <c r="K1492" s="400" t="s">
        <v>536</v>
      </c>
      <c r="L1492" s="400" t="s">
        <v>536</v>
      </c>
      <c r="M1492" s="400" t="s">
        <v>536</v>
      </c>
      <c r="N1492" s="400" t="s">
        <v>536</v>
      </c>
      <c r="O1492" s="400" t="s">
        <v>536</v>
      </c>
      <c r="P1492" s="400" t="s">
        <v>536</v>
      </c>
      <c r="Q1492" s="400" t="s">
        <v>536</v>
      </c>
      <c r="R1492" s="401" t="s">
        <v>536</v>
      </c>
      <c r="S1492" s="402" t="s">
        <v>536</v>
      </c>
      <c r="T1492" s="401" t="s">
        <v>536</v>
      </c>
      <c r="U1492" s="402" t="s">
        <v>536</v>
      </c>
      <c r="V1492" s="403" t="s">
        <v>536</v>
      </c>
      <c r="W1492" s="402" t="s">
        <v>536</v>
      </c>
      <c r="X1492" s="404" t="s">
        <v>536</v>
      </c>
      <c r="Y1492" s="404" t="s">
        <v>536</v>
      </c>
      <c r="Z1492" s="404" t="s">
        <v>536</v>
      </c>
      <c r="AA1492" s="404" t="s">
        <v>536</v>
      </c>
      <c r="AB1492" s="404" t="s">
        <v>536</v>
      </c>
      <c r="AC1492" s="404" t="s">
        <v>536</v>
      </c>
      <c r="AD1492" s="404" t="s">
        <v>536</v>
      </c>
    </row>
    <row r="1493" spans="1:30" x14ac:dyDescent="0.35">
      <c r="A1493" s="396" t="s">
        <v>536</v>
      </c>
      <c r="B1493" s="396" t="s">
        <v>536</v>
      </c>
      <c r="C1493" s="396" t="s">
        <v>536</v>
      </c>
      <c r="D1493" s="396" t="s">
        <v>536</v>
      </c>
      <c r="E1493" s="396" t="s">
        <v>536</v>
      </c>
      <c r="F1493" s="396" t="s">
        <v>536</v>
      </c>
      <c r="G1493" s="396" t="s">
        <v>536</v>
      </c>
      <c r="H1493" s="396" t="s">
        <v>536</v>
      </c>
      <c r="I1493" s="399" t="s">
        <v>536</v>
      </c>
      <c r="J1493" s="399" t="s">
        <v>536</v>
      </c>
      <c r="K1493" s="400" t="s">
        <v>536</v>
      </c>
      <c r="L1493" s="400" t="s">
        <v>536</v>
      </c>
      <c r="M1493" s="400" t="s">
        <v>536</v>
      </c>
      <c r="N1493" s="400" t="s">
        <v>536</v>
      </c>
      <c r="O1493" s="400" t="s">
        <v>536</v>
      </c>
      <c r="P1493" s="400" t="s">
        <v>536</v>
      </c>
      <c r="Q1493" s="400" t="s">
        <v>536</v>
      </c>
      <c r="R1493" s="401" t="s">
        <v>536</v>
      </c>
      <c r="S1493" s="402" t="s">
        <v>536</v>
      </c>
      <c r="T1493" s="401" t="s">
        <v>536</v>
      </c>
      <c r="U1493" s="402" t="s">
        <v>536</v>
      </c>
      <c r="V1493" s="403" t="s">
        <v>536</v>
      </c>
      <c r="W1493" s="402" t="s">
        <v>536</v>
      </c>
      <c r="X1493" s="404" t="s">
        <v>536</v>
      </c>
      <c r="Y1493" s="404" t="s">
        <v>536</v>
      </c>
      <c r="Z1493" s="404" t="s">
        <v>536</v>
      </c>
      <c r="AA1493" s="404" t="s">
        <v>536</v>
      </c>
      <c r="AB1493" s="404" t="s">
        <v>536</v>
      </c>
      <c r="AC1493" s="404" t="s">
        <v>536</v>
      </c>
      <c r="AD1493" s="404" t="s">
        <v>536</v>
      </c>
    </row>
    <row r="1494" spans="1:30" x14ac:dyDescent="0.35">
      <c r="A1494" s="396" t="s">
        <v>536</v>
      </c>
      <c r="B1494" s="396" t="s">
        <v>536</v>
      </c>
      <c r="C1494" s="396" t="s">
        <v>536</v>
      </c>
      <c r="D1494" s="396" t="s">
        <v>536</v>
      </c>
      <c r="E1494" s="396" t="s">
        <v>536</v>
      </c>
      <c r="F1494" s="396" t="s">
        <v>536</v>
      </c>
      <c r="G1494" s="396" t="s">
        <v>536</v>
      </c>
      <c r="H1494" s="396" t="s">
        <v>536</v>
      </c>
      <c r="I1494" s="399" t="s">
        <v>536</v>
      </c>
      <c r="J1494" s="399" t="s">
        <v>536</v>
      </c>
      <c r="K1494" s="400" t="s">
        <v>536</v>
      </c>
      <c r="L1494" s="400" t="s">
        <v>536</v>
      </c>
      <c r="M1494" s="400" t="s">
        <v>536</v>
      </c>
      <c r="N1494" s="400" t="s">
        <v>536</v>
      </c>
      <c r="O1494" s="400" t="s">
        <v>536</v>
      </c>
      <c r="P1494" s="400" t="s">
        <v>536</v>
      </c>
      <c r="Q1494" s="400" t="s">
        <v>536</v>
      </c>
      <c r="R1494" s="401" t="s">
        <v>536</v>
      </c>
      <c r="S1494" s="402" t="s">
        <v>536</v>
      </c>
      <c r="T1494" s="401" t="s">
        <v>536</v>
      </c>
      <c r="U1494" s="402" t="s">
        <v>536</v>
      </c>
      <c r="V1494" s="403" t="s">
        <v>536</v>
      </c>
      <c r="W1494" s="402" t="s">
        <v>536</v>
      </c>
      <c r="X1494" s="404" t="s">
        <v>536</v>
      </c>
      <c r="Y1494" s="404" t="s">
        <v>536</v>
      </c>
      <c r="Z1494" s="404" t="s">
        <v>536</v>
      </c>
      <c r="AA1494" s="404" t="s">
        <v>536</v>
      </c>
      <c r="AB1494" s="404" t="s">
        <v>536</v>
      </c>
      <c r="AC1494" s="404" t="s">
        <v>536</v>
      </c>
      <c r="AD1494" s="404" t="s">
        <v>536</v>
      </c>
    </row>
    <row r="1495" spans="1:30" x14ac:dyDescent="0.35">
      <c r="A1495" s="396" t="s">
        <v>536</v>
      </c>
      <c r="B1495" s="396" t="s">
        <v>536</v>
      </c>
      <c r="C1495" s="396" t="s">
        <v>536</v>
      </c>
      <c r="D1495" s="396" t="s">
        <v>536</v>
      </c>
      <c r="E1495" s="396" t="s">
        <v>536</v>
      </c>
      <c r="F1495" s="396" t="s">
        <v>536</v>
      </c>
      <c r="G1495" s="396" t="s">
        <v>536</v>
      </c>
      <c r="H1495" s="396" t="s">
        <v>536</v>
      </c>
      <c r="I1495" s="399" t="s">
        <v>536</v>
      </c>
      <c r="J1495" s="399" t="s">
        <v>536</v>
      </c>
      <c r="K1495" s="400" t="s">
        <v>536</v>
      </c>
      <c r="L1495" s="400" t="s">
        <v>536</v>
      </c>
      <c r="M1495" s="400" t="s">
        <v>536</v>
      </c>
      <c r="N1495" s="400" t="s">
        <v>536</v>
      </c>
      <c r="O1495" s="400" t="s">
        <v>536</v>
      </c>
      <c r="P1495" s="400" t="s">
        <v>536</v>
      </c>
      <c r="Q1495" s="400" t="s">
        <v>536</v>
      </c>
      <c r="R1495" s="401" t="s">
        <v>536</v>
      </c>
      <c r="S1495" s="402" t="s">
        <v>536</v>
      </c>
      <c r="T1495" s="401" t="s">
        <v>536</v>
      </c>
      <c r="U1495" s="402" t="s">
        <v>536</v>
      </c>
      <c r="V1495" s="403" t="s">
        <v>536</v>
      </c>
      <c r="W1495" s="402" t="s">
        <v>536</v>
      </c>
      <c r="X1495" s="404" t="s">
        <v>536</v>
      </c>
      <c r="Y1495" s="404" t="s">
        <v>536</v>
      </c>
      <c r="Z1495" s="404" t="s">
        <v>536</v>
      </c>
      <c r="AA1495" s="404" t="s">
        <v>536</v>
      </c>
      <c r="AB1495" s="404" t="s">
        <v>536</v>
      </c>
      <c r="AC1495" s="404" t="s">
        <v>536</v>
      </c>
      <c r="AD1495" s="404" t="s">
        <v>536</v>
      </c>
    </row>
    <row r="1496" spans="1:30" x14ac:dyDescent="0.35">
      <c r="A1496" s="396" t="s">
        <v>536</v>
      </c>
      <c r="B1496" s="396" t="s">
        <v>536</v>
      </c>
      <c r="C1496" s="396" t="s">
        <v>536</v>
      </c>
      <c r="D1496" s="396" t="s">
        <v>536</v>
      </c>
      <c r="E1496" s="396" t="s">
        <v>536</v>
      </c>
      <c r="F1496" s="396" t="s">
        <v>536</v>
      </c>
      <c r="G1496" s="396" t="s">
        <v>536</v>
      </c>
      <c r="H1496" s="396" t="s">
        <v>536</v>
      </c>
      <c r="I1496" s="399" t="s">
        <v>536</v>
      </c>
      <c r="J1496" s="399" t="s">
        <v>536</v>
      </c>
      <c r="K1496" s="400" t="s">
        <v>536</v>
      </c>
      <c r="L1496" s="400" t="s">
        <v>536</v>
      </c>
      <c r="M1496" s="400" t="s">
        <v>536</v>
      </c>
      <c r="N1496" s="400" t="s">
        <v>536</v>
      </c>
      <c r="O1496" s="400" t="s">
        <v>536</v>
      </c>
      <c r="P1496" s="400" t="s">
        <v>536</v>
      </c>
      <c r="Q1496" s="400" t="s">
        <v>536</v>
      </c>
      <c r="R1496" s="401" t="s">
        <v>536</v>
      </c>
      <c r="S1496" s="402" t="s">
        <v>536</v>
      </c>
      <c r="T1496" s="401" t="s">
        <v>536</v>
      </c>
      <c r="U1496" s="402" t="s">
        <v>536</v>
      </c>
      <c r="V1496" s="403" t="s">
        <v>536</v>
      </c>
      <c r="W1496" s="402" t="s">
        <v>536</v>
      </c>
      <c r="X1496" s="404" t="s">
        <v>536</v>
      </c>
      <c r="Y1496" s="404" t="s">
        <v>536</v>
      </c>
      <c r="Z1496" s="404" t="s">
        <v>536</v>
      </c>
      <c r="AA1496" s="404" t="s">
        <v>536</v>
      </c>
      <c r="AB1496" s="404" t="s">
        <v>536</v>
      </c>
      <c r="AC1496" s="404" t="s">
        <v>536</v>
      </c>
      <c r="AD1496" s="404" t="s">
        <v>536</v>
      </c>
    </row>
    <row r="1497" spans="1:30" x14ac:dyDescent="0.35">
      <c r="A1497" s="396" t="s">
        <v>536</v>
      </c>
      <c r="B1497" s="396" t="s">
        <v>536</v>
      </c>
      <c r="C1497" s="396" t="s">
        <v>536</v>
      </c>
      <c r="D1497" s="396" t="s">
        <v>536</v>
      </c>
      <c r="E1497" s="396" t="s">
        <v>536</v>
      </c>
      <c r="F1497" s="396" t="s">
        <v>536</v>
      </c>
      <c r="G1497" s="396" t="s">
        <v>536</v>
      </c>
      <c r="H1497" s="396" t="s">
        <v>536</v>
      </c>
      <c r="I1497" s="399" t="s">
        <v>536</v>
      </c>
      <c r="J1497" s="399" t="s">
        <v>536</v>
      </c>
      <c r="K1497" s="400" t="s">
        <v>536</v>
      </c>
      <c r="L1497" s="400" t="s">
        <v>536</v>
      </c>
      <c r="M1497" s="400" t="s">
        <v>536</v>
      </c>
      <c r="N1497" s="400" t="s">
        <v>536</v>
      </c>
      <c r="O1497" s="400" t="s">
        <v>536</v>
      </c>
      <c r="P1497" s="400" t="s">
        <v>536</v>
      </c>
      <c r="Q1497" s="400" t="s">
        <v>536</v>
      </c>
      <c r="R1497" s="401" t="s">
        <v>536</v>
      </c>
      <c r="S1497" s="402" t="s">
        <v>536</v>
      </c>
      <c r="T1497" s="401" t="s">
        <v>536</v>
      </c>
      <c r="U1497" s="402" t="s">
        <v>536</v>
      </c>
      <c r="V1497" s="403" t="s">
        <v>536</v>
      </c>
      <c r="W1497" s="402" t="s">
        <v>536</v>
      </c>
      <c r="X1497" s="404" t="s">
        <v>536</v>
      </c>
      <c r="Y1497" s="404" t="s">
        <v>536</v>
      </c>
      <c r="Z1497" s="404" t="s">
        <v>536</v>
      </c>
      <c r="AA1497" s="404" t="s">
        <v>536</v>
      </c>
      <c r="AB1497" s="404" t="s">
        <v>536</v>
      </c>
      <c r="AC1497" s="404" t="s">
        <v>536</v>
      </c>
      <c r="AD1497" s="404" t="s">
        <v>536</v>
      </c>
    </row>
    <row r="1498" spans="1:30" x14ac:dyDescent="0.35">
      <c r="A1498" s="396" t="s">
        <v>536</v>
      </c>
      <c r="B1498" s="396" t="s">
        <v>536</v>
      </c>
      <c r="C1498" s="396" t="s">
        <v>536</v>
      </c>
      <c r="D1498" s="396" t="s">
        <v>536</v>
      </c>
      <c r="E1498" s="396" t="s">
        <v>536</v>
      </c>
      <c r="F1498" s="396" t="s">
        <v>536</v>
      </c>
      <c r="G1498" s="396" t="s">
        <v>536</v>
      </c>
      <c r="H1498" s="396" t="s">
        <v>536</v>
      </c>
      <c r="I1498" s="399" t="s">
        <v>536</v>
      </c>
      <c r="J1498" s="399" t="s">
        <v>536</v>
      </c>
      <c r="K1498" s="400" t="s">
        <v>536</v>
      </c>
      <c r="L1498" s="400" t="s">
        <v>536</v>
      </c>
      <c r="M1498" s="400" t="s">
        <v>536</v>
      </c>
      <c r="N1498" s="400" t="s">
        <v>536</v>
      </c>
      <c r="O1498" s="400" t="s">
        <v>536</v>
      </c>
      <c r="P1498" s="400" t="s">
        <v>536</v>
      </c>
      <c r="Q1498" s="400" t="s">
        <v>536</v>
      </c>
      <c r="R1498" s="401" t="s">
        <v>536</v>
      </c>
      <c r="S1498" s="402" t="s">
        <v>536</v>
      </c>
      <c r="T1498" s="401" t="s">
        <v>536</v>
      </c>
      <c r="U1498" s="402" t="s">
        <v>536</v>
      </c>
      <c r="V1498" s="403" t="s">
        <v>536</v>
      </c>
      <c r="W1498" s="402" t="s">
        <v>536</v>
      </c>
      <c r="X1498" s="404" t="s">
        <v>536</v>
      </c>
      <c r="Y1498" s="404" t="s">
        <v>536</v>
      </c>
      <c r="Z1498" s="404" t="s">
        <v>536</v>
      </c>
      <c r="AA1498" s="404" t="s">
        <v>536</v>
      </c>
      <c r="AB1498" s="404" t="s">
        <v>536</v>
      </c>
      <c r="AC1498" s="404" t="s">
        <v>536</v>
      </c>
      <c r="AD1498" s="404" t="s">
        <v>536</v>
      </c>
    </row>
    <row r="1499" spans="1:30" x14ac:dyDescent="0.35">
      <c r="A1499" s="396" t="s">
        <v>536</v>
      </c>
      <c r="B1499" s="396" t="s">
        <v>536</v>
      </c>
      <c r="C1499" s="396" t="s">
        <v>536</v>
      </c>
      <c r="D1499" s="396" t="s">
        <v>536</v>
      </c>
      <c r="E1499" s="396" t="s">
        <v>536</v>
      </c>
      <c r="F1499" s="396" t="s">
        <v>536</v>
      </c>
      <c r="G1499" s="396" t="s">
        <v>536</v>
      </c>
      <c r="H1499" s="396" t="s">
        <v>536</v>
      </c>
      <c r="I1499" s="399" t="s">
        <v>536</v>
      </c>
      <c r="J1499" s="399" t="s">
        <v>536</v>
      </c>
      <c r="K1499" s="400" t="s">
        <v>536</v>
      </c>
      <c r="L1499" s="400" t="s">
        <v>536</v>
      </c>
      <c r="M1499" s="400" t="s">
        <v>536</v>
      </c>
      <c r="N1499" s="400" t="s">
        <v>536</v>
      </c>
      <c r="O1499" s="400" t="s">
        <v>536</v>
      </c>
      <c r="P1499" s="400" t="s">
        <v>536</v>
      </c>
      <c r="Q1499" s="400" t="s">
        <v>536</v>
      </c>
      <c r="R1499" s="401" t="s">
        <v>536</v>
      </c>
      <c r="S1499" s="402" t="s">
        <v>536</v>
      </c>
      <c r="T1499" s="401" t="s">
        <v>536</v>
      </c>
      <c r="U1499" s="402" t="s">
        <v>536</v>
      </c>
      <c r="V1499" s="403" t="s">
        <v>536</v>
      </c>
      <c r="W1499" s="402" t="s">
        <v>536</v>
      </c>
      <c r="X1499" s="404" t="s">
        <v>536</v>
      </c>
      <c r="Y1499" s="404" t="s">
        <v>536</v>
      </c>
      <c r="Z1499" s="404" t="s">
        <v>536</v>
      </c>
      <c r="AA1499" s="404" t="s">
        <v>536</v>
      </c>
      <c r="AB1499" s="404" t="s">
        <v>536</v>
      </c>
      <c r="AC1499" s="404" t="s">
        <v>536</v>
      </c>
      <c r="AD1499" s="404" t="s">
        <v>536</v>
      </c>
    </row>
    <row r="1500" spans="1:30" x14ac:dyDescent="0.35">
      <c r="A1500" s="396" t="s">
        <v>536</v>
      </c>
      <c r="B1500" s="396" t="s">
        <v>536</v>
      </c>
      <c r="C1500" s="396" t="s">
        <v>536</v>
      </c>
      <c r="D1500" s="396" t="s">
        <v>536</v>
      </c>
      <c r="E1500" s="396" t="s">
        <v>536</v>
      </c>
      <c r="F1500" s="396" t="s">
        <v>536</v>
      </c>
      <c r="G1500" s="396" t="s">
        <v>536</v>
      </c>
      <c r="H1500" s="396" t="s">
        <v>536</v>
      </c>
      <c r="I1500" s="399" t="s">
        <v>536</v>
      </c>
      <c r="J1500" s="399" t="s">
        <v>536</v>
      </c>
      <c r="K1500" s="400" t="s">
        <v>536</v>
      </c>
      <c r="L1500" s="400" t="s">
        <v>536</v>
      </c>
      <c r="M1500" s="400" t="s">
        <v>536</v>
      </c>
      <c r="N1500" s="400" t="s">
        <v>536</v>
      </c>
      <c r="O1500" s="400" t="s">
        <v>536</v>
      </c>
      <c r="P1500" s="400" t="s">
        <v>536</v>
      </c>
      <c r="Q1500" s="400" t="s">
        <v>536</v>
      </c>
      <c r="R1500" s="401" t="s">
        <v>536</v>
      </c>
      <c r="S1500" s="402" t="s">
        <v>536</v>
      </c>
      <c r="T1500" s="401" t="s">
        <v>536</v>
      </c>
      <c r="U1500" s="402" t="s">
        <v>536</v>
      </c>
      <c r="V1500" s="403" t="s">
        <v>536</v>
      </c>
      <c r="W1500" s="402" t="s">
        <v>536</v>
      </c>
      <c r="X1500" s="404" t="s">
        <v>536</v>
      </c>
      <c r="Y1500" s="404" t="s">
        <v>536</v>
      </c>
      <c r="Z1500" s="404" t="s">
        <v>536</v>
      </c>
      <c r="AA1500" s="404" t="s">
        <v>536</v>
      </c>
      <c r="AB1500" s="404" t="s">
        <v>536</v>
      </c>
      <c r="AC1500" s="404" t="s">
        <v>536</v>
      </c>
      <c r="AD1500" s="404" t="s">
        <v>536</v>
      </c>
    </row>
    <row r="1501" spans="1:30" x14ac:dyDescent="0.35">
      <c r="A1501" s="396" t="s">
        <v>536</v>
      </c>
      <c r="B1501" s="396" t="s">
        <v>536</v>
      </c>
      <c r="C1501" s="396" t="s">
        <v>536</v>
      </c>
      <c r="D1501" s="396" t="s">
        <v>536</v>
      </c>
      <c r="E1501" s="396" t="s">
        <v>536</v>
      </c>
      <c r="F1501" s="396" t="s">
        <v>536</v>
      </c>
      <c r="G1501" s="396" t="s">
        <v>536</v>
      </c>
      <c r="H1501" s="396" t="s">
        <v>536</v>
      </c>
      <c r="I1501" s="399" t="s">
        <v>536</v>
      </c>
      <c r="J1501" s="399" t="s">
        <v>536</v>
      </c>
      <c r="K1501" s="400" t="s">
        <v>536</v>
      </c>
      <c r="L1501" s="400" t="s">
        <v>536</v>
      </c>
      <c r="M1501" s="400" t="s">
        <v>536</v>
      </c>
      <c r="N1501" s="400" t="s">
        <v>536</v>
      </c>
      <c r="O1501" s="400" t="s">
        <v>536</v>
      </c>
      <c r="P1501" s="400" t="s">
        <v>536</v>
      </c>
      <c r="Q1501" s="400" t="s">
        <v>536</v>
      </c>
      <c r="R1501" s="401" t="s">
        <v>536</v>
      </c>
      <c r="S1501" s="402" t="s">
        <v>536</v>
      </c>
      <c r="T1501" s="401" t="s">
        <v>536</v>
      </c>
      <c r="U1501" s="402" t="s">
        <v>536</v>
      </c>
      <c r="V1501" s="403" t="s">
        <v>536</v>
      </c>
      <c r="W1501" s="402" t="s">
        <v>536</v>
      </c>
      <c r="X1501" s="404" t="s">
        <v>536</v>
      </c>
      <c r="Y1501" s="404" t="s">
        <v>536</v>
      </c>
      <c r="Z1501" s="404" t="s">
        <v>536</v>
      </c>
      <c r="AA1501" s="404" t="s">
        <v>536</v>
      </c>
      <c r="AB1501" s="404" t="s">
        <v>536</v>
      </c>
      <c r="AC1501" s="404" t="s">
        <v>536</v>
      </c>
      <c r="AD1501" s="404" t="s">
        <v>536</v>
      </c>
    </row>
    <row r="1502" spans="1:30" x14ac:dyDescent="0.35">
      <c r="A1502" s="396" t="s">
        <v>536</v>
      </c>
      <c r="B1502" s="396" t="s">
        <v>536</v>
      </c>
      <c r="C1502" s="396" t="s">
        <v>536</v>
      </c>
      <c r="D1502" s="396" t="s">
        <v>536</v>
      </c>
      <c r="E1502" s="396" t="s">
        <v>536</v>
      </c>
      <c r="F1502" s="396" t="s">
        <v>536</v>
      </c>
      <c r="G1502" s="396" t="s">
        <v>536</v>
      </c>
      <c r="H1502" s="396" t="s">
        <v>536</v>
      </c>
      <c r="I1502" s="399" t="s">
        <v>536</v>
      </c>
      <c r="J1502" s="399" t="s">
        <v>536</v>
      </c>
      <c r="K1502" s="400" t="s">
        <v>536</v>
      </c>
      <c r="L1502" s="400" t="s">
        <v>536</v>
      </c>
      <c r="M1502" s="400" t="s">
        <v>536</v>
      </c>
      <c r="N1502" s="400" t="s">
        <v>536</v>
      </c>
      <c r="O1502" s="400" t="s">
        <v>536</v>
      </c>
      <c r="P1502" s="400" t="s">
        <v>536</v>
      </c>
      <c r="Q1502" s="400" t="s">
        <v>536</v>
      </c>
      <c r="R1502" s="401" t="s">
        <v>536</v>
      </c>
      <c r="S1502" s="402" t="s">
        <v>536</v>
      </c>
      <c r="T1502" s="401" t="s">
        <v>536</v>
      </c>
      <c r="U1502" s="402" t="s">
        <v>536</v>
      </c>
      <c r="V1502" s="403" t="s">
        <v>536</v>
      </c>
      <c r="W1502" s="402" t="s">
        <v>536</v>
      </c>
      <c r="X1502" s="404" t="s">
        <v>536</v>
      </c>
      <c r="Y1502" s="404" t="s">
        <v>536</v>
      </c>
      <c r="Z1502" s="404" t="s">
        <v>536</v>
      </c>
      <c r="AA1502" s="404" t="s">
        <v>536</v>
      </c>
      <c r="AB1502" s="404" t="s">
        <v>536</v>
      </c>
      <c r="AC1502" s="404" t="s">
        <v>536</v>
      </c>
      <c r="AD1502" s="404" t="s">
        <v>536</v>
      </c>
    </row>
    <row r="1503" spans="1:30" x14ac:dyDescent="0.35">
      <c r="A1503" s="396" t="s">
        <v>536</v>
      </c>
      <c r="B1503" s="396" t="s">
        <v>536</v>
      </c>
      <c r="C1503" s="396" t="s">
        <v>536</v>
      </c>
      <c r="D1503" s="396" t="s">
        <v>536</v>
      </c>
      <c r="E1503" s="396" t="s">
        <v>536</v>
      </c>
      <c r="F1503" s="396" t="s">
        <v>536</v>
      </c>
      <c r="G1503" s="396" t="s">
        <v>536</v>
      </c>
      <c r="H1503" s="396" t="s">
        <v>536</v>
      </c>
      <c r="I1503" s="399" t="s">
        <v>536</v>
      </c>
      <c r="J1503" s="399" t="s">
        <v>536</v>
      </c>
      <c r="K1503" s="400" t="s">
        <v>536</v>
      </c>
      <c r="L1503" s="400" t="s">
        <v>536</v>
      </c>
      <c r="M1503" s="400" t="s">
        <v>536</v>
      </c>
      <c r="N1503" s="400" t="s">
        <v>536</v>
      </c>
      <c r="O1503" s="400" t="s">
        <v>536</v>
      </c>
      <c r="P1503" s="400" t="s">
        <v>536</v>
      </c>
      <c r="Q1503" s="400" t="s">
        <v>536</v>
      </c>
      <c r="R1503" s="401" t="s">
        <v>536</v>
      </c>
      <c r="S1503" s="402" t="s">
        <v>536</v>
      </c>
      <c r="T1503" s="401" t="s">
        <v>536</v>
      </c>
      <c r="U1503" s="402" t="s">
        <v>536</v>
      </c>
      <c r="V1503" s="403" t="s">
        <v>536</v>
      </c>
      <c r="W1503" s="402" t="s">
        <v>536</v>
      </c>
      <c r="X1503" s="404" t="s">
        <v>536</v>
      </c>
      <c r="Y1503" s="404" t="s">
        <v>536</v>
      </c>
      <c r="Z1503" s="404" t="s">
        <v>536</v>
      </c>
      <c r="AA1503" s="404" t="s">
        <v>536</v>
      </c>
      <c r="AB1503" s="404" t="s">
        <v>536</v>
      </c>
      <c r="AC1503" s="404" t="s">
        <v>536</v>
      </c>
      <c r="AD1503" s="404" t="s">
        <v>536</v>
      </c>
    </row>
    <row r="1504" spans="1:30" x14ac:dyDescent="0.35">
      <c r="A1504" s="396" t="s">
        <v>536</v>
      </c>
      <c r="B1504" s="396" t="s">
        <v>536</v>
      </c>
      <c r="C1504" s="396" t="s">
        <v>536</v>
      </c>
      <c r="D1504" s="396" t="s">
        <v>536</v>
      </c>
      <c r="E1504" s="396" t="s">
        <v>536</v>
      </c>
      <c r="F1504" s="396" t="s">
        <v>536</v>
      </c>
      <c r="G1504" s="396" t="s">
        <v>536</v>
      </c>
      <c r="H1504" s="396" t="s">
        <v>536</v>
      </c>
      <c r="I1504" s="399" t="s">
        <v>536</v>
      </c>
      <c r="J1504" s="399" t="s">
        <v>536</v>
      </c>
      <c r="K1504" s="400" t="s">
        <v>536</v>
      </c>
      <c r="L1504" s="400" t="s">
        <v>536</v>
      </c>
      <c r="M1504" s="400" t="s">
        <v>536</v>
      </c>
      <c r="N1504" s="400" t="s">
        <v>536</v>
      </c>
      <c r="O1504" s="400" t="s">
        <v>536</v>
      </c>
      <c r="P1504" s="400" t="s">
        <v>536</v>
      </c>
      <c r="Q1504" s="400" t="s">
        <v>536</v>
      </c>
      <c r="R1504" s="401" t="s">
        <v>536</v>
      </c>
      <c r="S1504" s="402" t="s">
        <v>536</v>
      </c>
      <c r="T1504" s="401" t="s">
        <v>536</v>
      </c>
      <c r="U1504" s="402" t="s">
        <v>536</v>
      </c>
      <c r="V1504" s="403" t="s">
        <v>536</v>
      </c>
      <c r="W1504" s="402" t="s">
        <v>536</v>
      </c>
      <c r="X1504" s="404" t="s">
        <v>536</v>
      </c>
      <c r="Y1504" s="404" t="s">
        <v>536</v>
      </c>
      <c r="Z1504" s="404" t="s">
        <v>536</v>
      </c>
      <c r="AA1504" s="404" t="s">
        <v>536</v>
      </c>
      <c r="AB1504" s="404" t="s">
        <v>536</v>
      </c>
      <c r="AC1504" s="404" t="s">
        <v>536</v>
      </c>
      <c r="AD1504" s="404" t="s">
        <v>536</v>
      </c>
    </row>
    <row r="1505" spans="1:30" x14ac:dyDescent="0.35">
      <c r="A1505" s="396" t="s">
        <v>536</v>
      </c>
      <c r="B1505" s="396" t="s">
        <v>536</v>
      </c>
      <c r="C1505" s="396" t="s">
        <v>536</v>
      </c>
      <c r="D1505" s="396" t="s">
        <v>536</v>
      </c>
      <c r="E1505" s="396" t="s">
        <v>536</v>
      </c>
      <c r="F1505" s="396" t="s">
        <v>536</v>
      </c>
      <c r="G1505" s="396" t="s">
        <v>536</v>
      </c>
      <c r="H1505" s="396" t="s">
        <v>536</v>
      </c>
      <c r="I1505" s="399" t="s">
        <v>536</v>
      </c>
      <c r="J1505" s="399" t="s">
        <v>536</v>
      </c>
      <c r="K1505" s="400" t="s">
        <v>536</v>
      </c>
      <c r="L1505" s="400" t="s">
        <v>536</v>
      </c>
      <c r="M1505" s="400" t="s">
        <v>536</v>
      </c>
      <c r="N1505" s="400" t="s">
        <v>536</v>
      </c>
      <c r="O1505" s="400" t="s">
        <v>536</v>
      </c>
      <c r="P1505" s="400" t="s">
        <v>536</v>
      </c>
      <c r="Q1505" s="400" t="s">
        <v>536</v>
      </c>
      <c r="R1505" s="401" t="s">
        <v>536</v>
      </c>
      <c r="S1505" s="402" t="s">
        <v>536</v>
      </c>
      <c r="T1505" s="401" t="s">
        <v>536</v>
      </c>
      <c r="U1505" s="402" t="s">
        <v>536</v>
      </c>
      <c r="V1505" s="403" t="s">
        <v>536</v>
      </c>
      <c r="W1505" s="402" t="s">
        <v>536</v>
      </c>
      <c r="X1505" s="404" t="s">
        <v>536</v>
      </c>
      <c r="Y1505" s="404" t="s">
        <v>536</v>
      </c>
      <c r="Z1505" s="404" t="s">
        <v>536</v>
      </c>
      <c r="AA1505" s="404" t="s">
        <v>536</v>
      </c>
      <c r="AB1505" s="404" t="s">
        <v>536</v>
      </c>
      <c r="AC1505" s="404" t="s">
        <v>536</v>
      </c>
      <c r="AD1505" s="404" t="s">
        <v>536</v>
      </c>
    </row>
    <row r="1506" spans="1:30" x14ac:dyDescent="0.35">
      <c r="A1506" s="396" t="s">
        <v>536</v>
      </c>
      <c r="B1506" s="396" t="s">
        <v>536</v>
      </c>
      <c r="C1506" s="396" t="s">
        <v>536</v>
      </c>
      <c r="D1506" s="396" t="s">
        <v>536</v>
      </c>
      <c r="E1506" s="396" t="s">
        <v>536</v>
      </c>
      <c r="F1506" s="396" t="s">
        <v>536</v>
      </c>
      <c r="G1506" s="396" t="s">
        <v>536</v>
      </c>
      <c r="H1506" s="396" t="s">
        <v>536</v>
      </c>
      <c r="I1506" s="399" t="s">
        <v>536</v>
      </c>
      <c r="J1506" s="399" t="s">
        <v>536</v>
      </c>
      <c r="K1506" s="400" t="s">
        <v>536</v>
      </c>
      <c r="L1506" s="400" t="s">
        <v>536</v>
      </c>
      <c r="M1506" s="400" t="s">
        <v>536</v>
      </c>
      <c r="N1506" s="400" t="s">
        <v>536</v>
      </c>
      <c r="O1506" s="400" t="s">
        <v>536</v>
      </c>
      <c r="P1506" s="400" t="s">
        <v>536</v>
      </c>
      <c r="Q1506" s="400" t="s">
        <v>536</v>
      </c>
      <c r="R1506" s="401" t="s">
        <v>536</v>
      </c>
      <c r="S1506" s="402" t="s">
        <v>536</v>
      </c>
      <c r="T1506" s="401" t="s">
        <v>536</v>
      </c>
      <c r="U1506" s="402" t="s">
        <v>536</v>
      </c>
      <c r="V1506" s="403" t="s">
        <v>536</v>
      </c>
      <c r="W1506" s="402" t="s">
        <v>536</v>
      </c>
      <c r="X1506" s="404" t="s">
        <v>536</v>
      </c>
      <c r="Y1506" s="404" t="s">
        <v>536</v>
      </c>
      <c r="Z1506" s="404" t="s">
        <v>536</v>
      </c>
      <c r="AA1506" s="404" t="s">
        <v>536</v>
      </c>
      <c r="AB1506" s="404" t="s">
        <v>536</v>
      </c>
      <c r="AC1506" s="404" t="s">
        <v>536</v>
      </c>
      <c r="AD1506" s="404" t="s">
        <v>536</v>
      </c>
    </row>
    <row r="1507" spans="1:30" x14ac:dyDescent="0.35">
      <c r="A1507" s="396" t="s">
        <v>536</v>
      </c>
      <c r="B1507" s="396" t="s">
        <v>536</v>
      </c>
      <c r="C1507" s="396" t="s">
        <v>536</v>
      </c>
      <c r="D1507" s="396" t="s">
        <v>536</v>
      </c>
      <c r="E1507" s="396" t="s">
        <v>536</v>
      </c>
      <c r="F1507" s="396" t="s">
        <v>536</v>
      </c>
      <c r="G1507" s="396" t="s">
        <v>536</v>
      </c>
      <c r="H1507" s="396" t="s">
        <v>536</v>
      </c>
      <c r="I1507" s="399" t="s">
        <v>536</v>
      </c>
      <c r="J1507" s="399" t="s">
        <v>536</v>
      </c>
      <c r="K1507" s="400" t="s">
        <v>536</v>
      </c>
      <c r="L1507" s="400" t="s">
        <v>536</v>
      </c>
      <c r="M1507" s="400" t="s">
        <v>536</v>
      </c>
      <c r="N1507" s="400" t="s">
        <v>536</v>
      </c>
      <c r="O1507" s="400" t="s">
        <v>536</v>
      </c>
      <c r="P1507" s="400" t="s">
        <v>536</v>
      </c>
      <c r="Q1507" s="400" t="s">
        <v>536</v>
      </c>
      <c r="R1507" s="401" t="s">
        <v>536</v>
      </c>
      <c r="S1507" s="402" t="s">
        <v>536</v>
      </c>
      <c r="T1507" s="401" t="s">
        <v>536</v>
      </c>
      <c r="U1507" s="402" t="s">
        <v>536</v>
      </c>
      <c r="V1507" s="403" t="s">
        <v>536</v>
      </c>
      <c r="W1507" s="402" t="s">
        <v>536</v>
      </c>
      <c r="X1507" s="404" t="s">
        <v>536</v>
      </c>
      <c r="Y1507" s="404" t="s">
        <v>536</v>
      </c>
      <c r="Z1507" s="404" t="s">
        <v>536</v>
      </c>
      <c r="AA1507" s="404" t="s">
        <v>536</v>
      </c>
      <c r="AB1507" s="404" t="s">
        <v>536</v>
      </c>
      <c r="AC1507" s="404" t="s">
        <v>536</v>
      </c>
      <c r="AD1507" s="404" t="s">
        <v>536</v>
      </c>
    </row>
    <row r="1508" spans="1:30" x14ac:dyDescent="0.35">
      <c r="A1508" s="396" t="s">
        <v>536</v>
      </c>
      <c r="B1508" s="396" t="s">
        <v>536</v>
      </c>
      <c r="C1508" s="396" t="s">
        <v>536</v>
      </c>
      <c r="D1508" s="396" t="s">
        <v>536</v>
      </c>
      <c r="E1508" s="396" t="s">
        <v>536</v>
      </c>
      <c r="F1508" s="396" t="s">
        <v>536</v>
      </c>
      <c r="G1508" s="396" t="s">
        <v>536</v>
      </c>
      <c r="H1508" s="396" t="s">
        <v>536</v>
      </c>
      <c r="I1508" s="399" t="s">
        <v>536</v>
      </c>
      <c r="J1508" s="399" t="s">
        <v>536</v>
      </c>
      <c r="K1508" s="400" t="s">
        <v>536</v>
      </c>
      <c r="L1508" s="400" t="s">
        <v>536</v>
      </c>
      <c r="M1508" s="400" t="s">
        <v>536</v>
      </c>
      <c r="N1508" s="400" t="s">
        <v>536</v>
      </c>
      <c r="O1508" s="400" t="s">
        <v>536</v>
      </c>
      <c r="P1508" s="400" t="s">
        <v>536</v>
      </c>
      <c r="Q1508" s="400" t="s">
        <v>536</v>
      </c>
      <c r="R1508" s="401" t="s">
        <v>536</v>
      </c>
      <c r="S1508" s="402" t="s">
        <v>536</v>
      </c>
      <c r="T1508" s="401" t="s">
        <v>536</v>
      </c>
      <c r="U1508" s="402" t="s">
        <v>536</v>
      </c>
      <c r="V1508" s="403" t="s">
        <v>536</v>
      </c>
      <c r="W1508" s="402" t="s">
        <v>536</v>
      </c>
      <c r="X1508" s="404" t="s">
        <v>536</v>
      </c>
      <c r="Y1508" s="404" t="s">
        <v>536</v>
      </c>
      <c r="Z1508" s="404" t="s">
        <v>536</v>
      </c>
      <c r="AA1508" s="404" t="s">
        <v>536</v>
      </c>
      <c r="AB1508" s="404" t="s">
        <v>536</v>
      </c>
      <c r="AC1508" s="404" t="s">
        <v>536</v>
      </c>
      <c r="AD1508" s="404" t="s">
        <v>536</v>
      </c>
    </row>
    <row r="1509" spans="1:30" x14ac:dyDescent="0.35">
      <c r="A1509" s="396" t="s">
        <v>536</v>
      </c>
      <c r="B1509" s="396" t="s">
        <v>536</v>
      </c>
      <c r="C1509" s="396" t="s">
        <v>536</v>
      </c>
      <c r="D1509" s="396" t="s">
        <v>536</v>
      </c>
      <c r="E1509" s="396" t="s">
        <v>536</v>
      </c>
      <c r="F1509" s="396" t="s">
        <v>536</v>
      </c>
      <c r="G1509" s="396" t="s">
        <v>536</v>
      </c>
      <c r="H1509" s="396" t="s">
        <v>536</v>
      </c>
      <c r="I1509" s="399" t="s">
        <v>536</v>
      </c>
      <c r="J1509" s="399" t="s">
        <v>536</v>
      </c>
      <c r="K1509" s="400" t="s">
        <v>536</v>
      </c>
      <c r="L1509" s="400" t="s">
        <v>536</v>
      </c>
      <c r="M1509" s="400" t="s">
        <v>536</v>
      </c>
      <c r="N1509" s="400" t="s">
        <v>536</v>
      </c>
      <c r="O1509" s="400" t="s">
        <v>536</v>
      </c>
      <c r="P1509" s="400" t="s">
        <v>536</v>
      </c>
      <c r="Q1509" s="400" t="s">
        <v>536</v>
      </c>
      <c r="R1509" s="401" t="s">
        <v>536</v>
      </c>
      <c r="S1509" s="402" t="s">
        <v>536</v>
      </c>
      <c r="T1509" s="401" t="s">
        <v>536</v>
      </c>
      <c r="U1509" s="402" t="s">
        <v>536</v>
      </c>
      <c r="V1509" s="403" t="s">
        <v>536</v>
      </c>
      <c r="W1509" s="402" t="s">
        <v>536</v>
      </c>
      <c r="X1509" s="404" t="s">
        <v>536</v>
      </c>
      <c r="Y1509" s="404" t="s">
        <v>536</v>
      </c>
      <c r="Z1509" s="404" t="s">
        <v>536</v>
      </c>
      <c r="AA1509" s="404" t="s">
        <v>536</v>
      </c>
      <c r="AB1509" s="404" t="s">
        <v>536</v>
      </c>
      <c r="AC1509" s="404" t="s">
        <v>536</v>
      </c>
      <c r="AD1509" s="404" t="s">
        <v>536</v>
      </c>
    </row>
    <row r="1510" spans="1:30" x14ac:dyDescent="0.35">
      <c r="A1510" s="396" t="s">
        <v>536</v>
      </c>
      <c r="B1510" s="396" t="s">
        <v>536</v>
      </c>
      <c r="C1510" s="396" t="s">
        <v>536</v>
      </c>
      <c r="D1510" s="396" t="s">
        <v>536</v>
      </c>
      <c r="E1510" s="396" t="s">
        <v>536</v>
      </c>
      <c r="F1510" s="396" t="s">
        <v>536</v>
      </c>
      <c r="G1510" s="396" t="s">
        <v>536</v>
      </c>
      <c r="H1510" s="396" t="s">
        <v>536</v>
      </c>
      <c r="I1510" s="399" t="s">
        <v>536</v>
      </c>
      <c r="J1510" s="399" t="s">
        <v>536</v>
      </c>
      <c r="K1510" s="400" t="s">
        <v>536</v>
      </c>
      <c r="L1510" s="400" t="s">
        <v>536</v>
      </c>
      <c r="M1510" s="400" t="s">
        <v>536</v>
      </c>
      <c r="N1510" s="400" t="s">
        <v>536</v>
      </c>
      <c r="O1510" s="400" t="s">
        <v>536</v>
      </c>
      <c r="P1510" s="400" t="s">
        <v>536</v>
      </c>
      <c r="Q1510" s="400" t="s">
        <v>536</v>
      </c>
      <c r="R1510" s="401" t="s">
        <v>536</v>
      </c>
      <c r="S1510" s="402" t="s">
        <v>536</v>
      </c>
      <c r="T1510" s="401" t="s">
        <v>536</v>
      </c>
      <c r="U1510" s="402" t="s">
        <v>536</v>
      </c>
      <c r="V1510" s="403" t="s">
        <v>536</v>
      </c>
      <c r="W1510" s="402" t="s">
        <v>536</v>
      </c>
      <c r="X1510" s="404" t="s">
        <v>536</v>
      </c>
      <c r="Y1510" s="404" t="s">
        <v>536</v>
      </c>
      <c r="Z1510" s="404" t="s">
        <v>536</v>
      </c>
      <c r="AA1510" s="404" t="s">
        <v>536</v>
      </c>
      <c r="AB1510" s="404" t="s">
        <v>536</v>
      </c>
      <c r="AC1510" s="404" t="s">
        <v>536</v>
      </c>
      <c r="AD1510" s="404" t="s">
        <v>536</v>
      </c>
    </row>
    <row r="1511" spans="1:30" x14ac:dyDescent="0.35">
      <c r="A1511" s="396" t="s">
        <v>536</v>
      </c>
      <c r="B1511" s="396" t="s">
        <v>536</v>
      </c>
      <c r="C1511" s="396" t="s">
        <v>536</v>
      </c>
      <c r="D1511" s="396" t="s">
        <v>536</v>
      </c>
      <c r="E1511" s="396" t="s">
        <v>536</v>
      </c>
      <c r="F1511" s="396" t="s">
        <v>536</v>
      </c>
      <c r="G1511" s="396" t="s">
        <v>536</v>
      </c>
      <c r="H1511" s="396" t="s">
        <v>536</v>
      </c>
      <c r="I1511" s="399" t="s">
        <v>536</v>
      </c>
      <c r="J1511" s="399" t="s">
        <v>536</v>
      </c>
      <c r="K1511" s="400" t="s">
        <v>536</v>
      </c>
      <c r="L1511" s="400" t="s">
        <v>536</v>
      </c>
      <c r="M1511" s="400" t="s">
        <v>536</v>
      </c>
      <c r="N1511" s="400" t="s">
        <v>536</v>
      </c>
      <c r="O1511" s="400" t="s">
        <v>536</v>
      </c>
      <c r="P1511" s="400" t="s">
        <v>536</v>
      </c>
      <c r="Q1511" s="400" t="s">
        <v>536</v>
      </c>
      <c r="R1511" s="401" t="s">
        <v>536</v>
      </c>
      <c r="S1511" s="402" t="s">
        <v>536</v>
      </c>
      <c r="T1511" s="401" t="s">
        <v>536</v>
      </c>
      <c r="U1511" s="402" t="s">
        <v>536</v>
      </c>
      <c r="V1511" s="403" t="s">
        <v>536</v>
      </c>
      <c r="W1511" s="402" t="s">
        <v>536</v>
      </c>
      <c r="X1511" s="404" t="s">
        <v>536</v>
      </c>
      <c r="Y1511" s="404" t="s">
        <v>536</v>
      </c>
      <c r="Z1511" s="404" t="s">
        <v>536</v>
      </c>
      <c r="AA1511" s="404" t="s">
        <v>536</v>
      </c>
      <c r="AB1511" s="404" t="s">
        <v>536</v>
      </c>
      <c r="AC1511" s="404" t="s">
        <v>536</v>
      </c>
      <c r="AD1511" s="404" t="s">
        <v>536</v>
      </c>
    </row>
    <row r="1512" spans="1:30" x14ac:dyDescent="0.35">
      <c r="A1512" s="396" t="s">
        <v>536</v>
      </c>
      <c r="B1512" s="396" t="s">
        <v>536</v>
      </c>
      <c r="C1512" s="396" t="s">
        <v>536</v>
      </c>
      <c r="D1512" s="396" t="s">
        <v>536</v>
      </c>
      <c r="E1512" s="396" t="s">
        <v>536</v>
      </c>
      <c r="F1512" s="396" t="s">
        <v>536</v>
      </c>
      <c r="G1512" s="396" t="s">
        <v>536</v>
      </c>
      <c r="H1512" s="396" t="s">
        <v>536</v>
      </c>
      <c r="I1512" s="399" t="s">
        <v>536</v>
      </c>
      <c r="J1512" s="399" t="s">
        <v>536</v>
      </c>
      <c r="K1512" s="400" t="s">
        <v>536</v>
      </c>
      <c r="L1512" s="400" t="s">
        <v>536</v>
      </c>
      <c r="M1512" s="400" t="s">
        <v>536</v>
      </c>
      <c r="N1512" s="400" t="s">
        <v>536</v>
      </c>
      <c r="O1512" s="400" t="s">
        <v>536</v>
      </c>
      <c r="P1512" s="400" t="s">
        <v>536</v>
      </c>
      <c r="Q1512" s="400" t="s">
        <v>536</v>
      </c>
      <c r="R1512" s="401" t="s">
        <v>536</v>
      </c>
      <c r="S1512" s="402" t="s">
        <v>536</v>
      </c>
      <c r="T1512" s="401" t="s">
        <v>536</v>
      </c>
      <c r="U1512" s="402" t="s">
        <v>536</v>
      </c>
      <c r="V1512" s="403" t="s">
        <v>536</v>
      </c>
      <c r="W1512" s="402" t="s">
        <v>536</v>
      </c>
      <c r="X1512" s="404" t="s">
        <v>536</v>
      </c>
      <c r="Y1512" s="404" t="s">
        <v>536</v>
      </c>
      <c r="Z1512" s="404" t="s">
        <v>536</v>
      </c>
      <c r="AA1512" s="404" t="s">
        <v>536</v>
      </c>
      <c r="AB1512" s="404" t="s">
        <v>536</v>
      </c>
      <c r="AC1512" s="404" t="s">
        <v>536</v>
      </c>
      <c r="AD1512" s="404" t="s">
        <v>536</v>
      </c>
    </row>
    <row r="1513" spans="1:30" x14ac:dyDescent="0.35">
      <c r="A1513" s="396" t="s">
        <v>536</v>
      </c>
      <c r="B1513" s="396" t="s">
        <v>536</v>
      </c>
      <c r="C1513" s="396" t="s">
        <v>536</v>
      </c>
      <c r="D1513" s="396" t="s">
        <v>536</v>
      </c>
      <c r="E1513" s="396" t="s">
        <v>536</v>
      </c>
      <c r="F1513" s="396" t="s">
        <v>536</v>
      </c>
      <c r="G1513" s="396" t="s">
        <v>536</v>
      </c>
      <c r="H1513" s="396" t="s">
        <v>536</v>
      </c>
      <c r="I1513" s="399" t="s">
        <v>536</v>
      </c>
      <c r="J1513" s="399" t="s">
        <v>536</v>
      </c>
      <c r="K1513" s="400" t="s">
        <v>536</v>
      </c>
      <c r="L1513" s="400" t="s">
        <v>536</v>
      </c>
      <c r="M1513" s="400" t="s">
        <v>536</v>
      </c>
      <c r="N1513" s="400" t="s">
        <v>536</v>
      </c>
      <c r="O1513" s="400" t="s">
        <v>536</v>
      </c>
      <c r="P1513" s="400" t="s">
        <v>536</v>
      </c>
      <c r="Q1513" s="400" t="s">
        <v>536</v>
      </c>
      <c r="R1513" s="401" t="s">
        <v>536</v>
      </c>
      <c r="S1513" s="402" t="s">
        <v>536</v>
      </c>
      <c r="T1513" s="401" t="s">
        <v>536</v>
      </c>
      <c r="U1513" s="402" t="s">
        <v>536</v>
      </c>
      <c r="V1513" s="403" t="s">
        <v>536</v>
      </c>
      <c r="W1513" s="402" t="s">
        <v>536</v>
      </c>
      <c r="X1513" s="404" t="s">
        <v>536</v>
      </c>
      <c r="Y1513" s="404" t="s">
        <v>536</v>
      </c>
      <c r="Z1513" s="404" t="s">
        <v>536</v>
      </c>
      <c r="AA1513" s="404" t="s">
        <v>536</v>
      </c>
      <c r="AB1513" s="404" t="s">
        <v>536</v>
      </c>
      <c r="AC1513" s="404" t="s">
        <v>536</v>
      </c>
      <c r="AD1513" s="404" t="s">
        <v>536</v>
      </c>
    </row>
    <row r="1514" spans="1:30" x14ac:dyDescent="0.35">
      <c r="A1514" s="396" t="s">
        <v>536</v>
      </c>
      <c r="B1514" s="396" t="s">
        <v>536</v>
      </c>
      <c r="C1514" s="396" t="s">
        <v>536</v>
      </c>
      <c r="D1514" s="396" t="s">
        <v>536</v>
      </c>
      <c r="E1514" s="396" t="s">
        <v>536</v>
      </c>
      <c r="F1514" s="396" t="s">
        <v>536</v>
      </c>
      <c r="G1514" s="396" t="s">
        <v>536</v>
      </c>
      <c r="H1514" s="396" t="s">
        <v>536</v>
      </c>
      <c r="I1514" s="399" t="s">
        <v>536</v>
      </c>
      <c r="J1514" s="399" t="s">
        <v>536</v>
      </c>
      <c r="K1514" s="400" t="s">
        <v>536</v>
      </c>
      <c r="L1514" s="400" t="s">
        <v>536</v>
      </c>
      <c r="M1514" s="400" t="s">
        <v>536</v>
      </c>
      <c r="N1514" s="400" t="s">
        <v>536</v>
      </c>
      <c r="O1514" s="400" t="s">
        <v>536</v>
      </c>
      <c r="P1514" s="400" t="s">
        <v>536</v>
      </c>
      <c r="Q1514" s="400" t="s">
        <v>536</v>
      </c>
      <c r="R1514" s="401" t="s">
        <v>536</v>
      </c>
      <c r="S1514" s="402" t="s">
        <v>536</v>
      </c>
      <c r="T1514" s="401" t="s">
        <v>536</v>
      </c>
      <c r="U1514" s="402" t="s">
        <v>536</v>
      </c>
      <c r="V1514" s="403" t="s">
        <v>536</v>
      </c>
      <c r="W1514" s="402" t="s">
        <v>536</v>
      </c>
      <c r="X1514" s="404" t="s">
        <v>536</v>
      </c>
      <c r="Y1514" s="404" t="s">
        <v>536</v>
      </c>
      <c r="Z1514" s="404" t="s">
        <v>536</v>
      </c>
      <c r="AA1514" s="404" t="s">
        <v>536</v>
      </c>
      <c r="AB1514" s="404" t="s">
        <v>536</v>
      </c>
      <c r="AC1514" s="404" t="s">
        <v>536</v>
      </c>
      <c r="AD1514" s="404" t="s">
        <v>536</v>
      </c>
    </row>
    <row r="1515" spans="1:30" x14ac:dyDescent="0.35">
      <c r="A1515" s="396" t="s">
        <v>536</v>
      </c>
      <c r="B1515" s="396" t="s">
        <v>536</v>
      </c>
      <c r="C1515" s="396" t="s">
        <v>536</v>
      </c>
      <c r="D1515" s="396" t="s">
        <v>536</v>
      </c>
      <c r="E1515" s="396" t="s">
        <v>536</v>
      </c>
      <c r="F1515" s="396" t="s">
        <v>536</v>
      </c>
      <c r="G1515" s="396" t="s">
        <v>536</v>
      </c>
      <c r="H1515" s="396" t="s">
        <v>536</v>
      </c>
      <c r="I1515" s="399" t="s">
        <v>536</v>
      </c>
      <c r="J1515" s="399" t="s">
        <v>536</v>
      </c>
      <c r="K1515" s="400" t="s">
        <v>536</v>
      </c>
      <c r="L1515" s="400" t="s">
        <v>536</v>
      </c>
      <c r="M1515" s="400" t="s">
        <v>536</v>
      </c>
      <c r="N1515" s="400" t="s">
        <v>536</v>
      </c>
      <c r="O1515" s="400" t="s">
        <v>536</v>
      </c>
      <c r="P1515" s="400" t="s">
        <v>536</v>
      </c>
      <c r="Q1515" s="400" t="s">
        <v>536</v>
      </c>
      <c r="R1515" s="401" t="s">
        <v>536</v>
      </c>
      <c r="S1515" s="402" t="s">
        <v>536</v>
      </c>
      <c r="T1515" s="401" t="s">
        <v>536</v>
      </c>
      <c r="U1515" s="402" t="s">
        <v>536</v>
      </c>
      <c r="V1515" s="403" t="s">
        <v>536</v>
      </c>
      <c r="W1515" s="402" t="s">
        <v>536</v>
      </c>
      <c r="X1515" s="404" t="s">
        <v>536</v>
      </c>
      <c r="Y1515" s="404" t="s">
        <v>536</v>
      </c>
      <c r="Z1515" s="404" t="s">
        <v>536</v>
      </c>
      <c r="AA1515" s="404" t="s">
        <v>536</v>
      </c>
      <c r="AB1515" s="404" t="s">
        <v>536</v>
      </c>
      <c r="AC1515" s="404" t="s">
        <v>536</v>
      </c>
      <c r="AD1515" s="404" t="s">
        <v>536</v>
      </c>
    </row>
    <row r="1516" spans="1:30" x14ac:dyDescent="0.35">
      <c r="A1516" s="396" t="s">
        <v>536</v>
      </c>
      <c r="B1516" s="396" t="s">
        <v>536</v>
      </c>
      <c r="C1516" s="396" t="s">
        <v>536</v>
      </c>
      <c r="D1516" s="396" t="s">
        <v>536</v>
      </c>
      <c r="E1516" s="396" t="s">
        <v>536</v>
      </c>
      <c r="F1516" s="396" t="s">
        <v>536</v>
      </c>
      <c r="G1516" s="396" t="s">
        <v>536</v>
      </c>
      <c r="H1516" s="396" t="s">
        <v>536</v>
      </c>
      <c r="I1516" s="399" t="s">
        <v>536</v>
      </c>
      <c r="J1516" s="399" t="s">
        <v>536</v>
      </c>
      <c r="K1516" s="400" t="s">
        <v>536</v>
      </c>
      <c r="L1516" s="400" t="s">
        <v>536</v>
      </c>
      <c r="M1516" s="400" t="s">
        <v>536</v>
      </c>
      <c r="N1516" s="400" t="s">
        <v>536</v>
      </c>
      <c r="O1516" s="400" t="s">
        <v>536</v>
      </c>
      <c r="P1516" s="400" t="s">
        <v>536</v>
      </c>
      <c r="Q1516" s="400" t="s">
        <v>536</v>
      </c>
      <c r="R1516" s="401" t="s">
        <v>536</v>
      </c>
      <c r="S1516" s="402" t="s">
        <v>536</v>
      </c>
      <c r="T1516" s="401" t="s">
        <v>536</v>
      </c>
      <c r="U1516" s="402" t="s">
        <v>536</v>
      </c>
      <c r="V1516" s="403" t="s">
        <v>536</v>
      </c>
      <c r="W1516" s="402" t="s">
        <v>536</v>
      </c>
      <c r="X1516" s="404" t="s">
        <v>536</v>
      </c>
      <c r="Y1516" s="404" t="s">
        <v>536</v>
      </c>
      <c r="Z1516" s="404" t="s">
        <v>536</v>
      </c>
      <c r="AA1516" s="404" t="s">
        <v>536</v>
      </c>
      <c r="AB1516" s="404" t="s">
        <v>536</v>
      </c>
      <c r="AC1516" s="404" t="s">
        <v>536</v>
      </c>
      <c r="AD1516" s="404" t="s">
        <v>536</v>
      </c>
    </row>
    <row r="1517" spans="1:30" x14ac:dyDescent="0.35">
      <c r="A1517" s="396" t="s">
        <v>536</v>
      </c>
      <c r="B1517" s="396" t="s">
        <v>536</v>
      </c>
      <c r="C1517" s="396" t="s">
        <v>536</v>
      </c>
      <c r="D1517" s="396" t="s">
        <v>536</v>
      </c>
      <c r="E1517" s="396" t="s">
        <v>536</v>
      </c>
      <c r="F1517" s="396" t="s">
        <v>536</v>
      </c>
      <c r="G1517" s="396" t="s">
        <v>536</v>
      </c>
      <c r="H1517" s="396" t="s">
        <v>536</v>
      </c>
      <c r="I1517" s="399" t="s">
        <v>536</v>
      </c>
      <c r="J1517" s="399" t="s">
        <v>536</v>
      </c>
      <c r="K1517" s="400" t="s">
        <v>536</v>
      </c>
      <c r="L1517" s="400" t="s">
        <v>536</v>
      </c>
      <c r="M1517" s="400" t="s">
        <v>536</v>
      </c>
      <c r="N1517" s="400" t="s">
        <v>536</v>
      </c>
      <c r="O1517" s="400" t="s">
        <v>536</v>
      </c>
      <c r="P1517" s="400" t="s">
        <v>536</v>
      </c>
      <c r="Q1517" s="400" t="s">
        <v>536</v>
      </c>
      <c r="R1517" s="401" t="s">
        <v>536</v>
      </c>
      <c r="S1517" s="402" t="s">
        <v>536</v>
      </c>
      <c r="T1517" s="401" t="s">
        <v>536</v>
      </c>
      <c r="U1517" s="402" t="s">
        <v>536</v>
      </c>
      <c r="V1517" s="403" t="s">
        <v>536</v>
      </c>
      <c r="W1517" s="402" t="s">
        <v>536</v>
      </c>
      <c r="X1517" s="404" t="s">
        <v>536</v>
      </c>
      <c r="Y1517" s="404" t="s">
        <v>536</v>
      </c>
      <c r="Z1517" s="404" t="s">
        <v>536</v>
      </c>
      <c r="AA1517" s="404" t="s">
        <v>536</v>
      </c>
      <c r="AB1517" s="404" t="s">
        <v>536</v>
      </c>
      <c r="AC1517" s="404" t="s">
        <v>536</v>
      </c>
      <c r="AD1517" s="404" t="s">
        <v>536</v>
      </c>
    </row>
    <row r="1518" spans="1:30" x14ac:dyDescent="0.35">
      <c r="A1518" s="396" t="s">
        <v>536</v>
      </c>
      <c r="B1518" s="396" t="s">
        <v>536</v>
      </c>
      <c r="C1518" s="396" t="s">
        <v>536</v>
      </c>
      <c r="D1518" s="396" t="s">
        <v>536</v>
      </c>
      <c r="E1518" s="396" t="s">
        <v>536</v>
      </c>
      <c r="F1518" s="396" t="s">
        <v>536</v>
      </c>
      <c r="G1518" s="396" t="s">
        <v>536</v>
      </c>
      <c r="H1518" s="396" t="s">
        <v>536</v>
      </c>
      <c r="I1518" s="399" t="s">
        <v>536</v>
      </c>
      <c r="J1518" s="399" t="s">
        <v>536</v>
      </c>
      <c r="K1518" s="400" t="s">
        <v>536</v>
      </c>
      <c r="L1518" s="400" t="s">
        <v>536</v>
      </c>
      <c r="M1518" s="400" t="s">
        <v>536</v>
      </c>
      <c r="N1518" s="400" t="s">
        <v>536</v>
      </c>
      <c r="O1518" s="400" t="s">
        <v>536</v>
      </c>
      <c r="P1518" s="400" t="s">
        <v>536</v>
      </c>
      <c r="Q1518" s="400" t="s">
        <v>536</v>
      </c>
      <c r="R1518" s="401" t="s">
        <v>536</v>
      </c>
      <c r="S1518" s="402" t="s">
        <v>536</v>
      </c>
      <c r="T1518" s="401" t="s">
        <v>536</v>
      </c>
      <c r="U1518" s="402" t="s">
        <v>536</v>
      </c>
      <c r="V1518" s="403" t="s">
        <v>536</v>
      </c>
      <c r="W1518" s="402" t="s">
        <v>536</v>
      </c>
      <c r="X1518" s="404" t="s">
        <v>536</v>
      </c>
      <c r="Y1518" s="404" t="s">
        <v>536</v>
      </c>
      <c r="Z1518" s="404" t="s">
        <v>536</v>
      </c>
      <c r="AA1518" s="404" t="s">
        <v>536</v>
      </c>
      <c r="AB1518" s="404" t="s">
        <v>536</v>
      </c>
      <c r="AC1518" s="404" t="s">
        <v>536</v>
      </c>
      <c r="AD1518" s="404" t="s">
        <v>536</v>
      </c>
    </row>
    <row r="1519" spans="1:30" x14ac:dyDescent="0.35">
      <c r="A1519" s="396" t="s">
        <v>536</v>
      </c>
      <c r="B1519" s="396" t="s">
        <v>536</v>
      </c>
      <c r="C1519" s="396" t="s">
        <v>536</v>
      </c>
      <c r="D1519" s="396" t="s">
        <v>536</v>
      </c>
      <c r="E1519" s="396" t="s">
        <v>536</v>
      </c>
      <c r="F1519" s="396" t="s">
        <v>536</v>
      </c>
      <c r="G1519" s="396" t="s">
        <v>536</v>
      </c>
      <c r="H1519" s="396" t="s">
        <v>536</v>
      </c>
      <c r="I1519" s="399" t="s">
        <v>536</v>
      </c>
      <c r="J1519" s="399" t="s">
        <v>536</v>
      </c>
      <c r="K1519" s="400" t="s">
        <v>536</v>
      </c>
      <c r="L1519" s="400" t="s">
        <v>536</v>
      </c>
      <c r="M1519" s="400" t="s">
        <v>536</v>
      </c>
      <c r="N1519" s="400" t="s">
        <v>536</v>
      </c>
      <c r="O1519" s="400" t="s">
        <v>536</v>
      </c>
      <c r="P1519" s="400" t="s">
        <v>536</v>
      </c>
      <c r="Q1519" s="400" t="s">
        <v>536</v>
      </c>
      <c r="R1519" s="401" t="s">
        <v>536</v>
      </c>
      <c r="S1519" s="402" t="s">
        <v>536</v>
      </c>
      <c r="T1519" s="401" t="s">
        <v>536</v>
      </c>
      <c r="U1519" s="402" t="s">
        <v>536</v>
      </c>
      <c r="V1519" s="403" t="s">
        <v>536</v>
      </c>
      <c r="W1519" s="402" t="s">
        <v>536</v>
      </c>
      <c r="X1519" s="404" t="s">
        <v>536</v>
      </c>
      <c r="Y1519" s="404" t="s">
        <v>536</v>
      </c>
      <c r="Z1519" s="404" t="s">
        <v>536</v>
      </c>
      <c r="AA1519" s="404" t="s">
        <v>536</v>
      </c>
      <c r="AB1519" s="404" t="s">
        <v>536</v>
      </c>
      <c r="AC1519" s="404" t="s">
        <v>536</v>
      </c>
      <c r="AD1519" s="404" t="s">
        <v>536</v>
      </c>
    </row>
    <row r="1520" spans="1:30" x14ac:dyDescent="0.35">
      <c r="A1520" s="396" t="s">
        <v>536</v>
      </c>
      <c r="B1520" s="396" t="s">
        <v>536</v>
      </c>
      <c r="C1520" s="396" t="s">
        <v>536</v>
      </c>
      <c r="D1520" s="396" t="s">
        <v>536</v>
      </c>
      <c r="E1520" s="396" t="s">
        <v>536</v>
      </c>
      <c r="F1520" s="396" t="s">
        <v>536</v>
      </c>
      <c r="G1520" s="396" t="s">
        <v>536</v>
      </c>
      <c r="H1520" s="396" t="s">
        <v>536</v>
      </c>
      <c r="I1520" s="399" t="s">
        <v>536</v>
      </c>
      <c r="J1520" s="399" t="s">
        <v>536</v>
      </c>
      <c r="K1520" s="400" t="s">
        <v>536</v>
      </c>
      <c r="L1520" s="400" t="s">
        <v>536</v>
      </c>
      <c r="M1520" s="400" t="s">
        <v>536</v>
      </c>
      <c r="N1520" s="400" t="s">
        <v>536</v>
      </c>
      <c r="O1520" s="400" t="s">
        <v>536</v>
      </c>
      <c r="P1520" s="400" t="s">
        <v>536</v>
      </c>
      <c r="Q1520" s="400" t="s">
        <v>536</v>
      </c>
      <c r="R1520" s="401" t="s">
        <v>536</v>
      </c>
      <c r="S1520" s="402" t="s">
        <v>536</v>
      </c>
      <c r="T1520" s="401" t="s">
        <v>536</v>
      </c>
      <c r="U1520" s="402" t="s">
        <v>536</v>
      </c>
      <c r="V1520" s="403" t="s">
        <v>536</v>
      </c>
      <c r="W1520" s="402" t="s">
        <v>536</v>
      </c>
      <c r="X1520" s="404" t="s">
        <v>536</v>
      </c>
      <c r="Y1520" s="404" t="s">
        <v>536</v>
      </c>
      <c r="Z1520" s="404" t="s">
        <v>536</v>
      </c>
      <c r="AA1520" s="404" t="s">
        <v>536</v>
      </c>
      <c r="AB1520" s="404" t="s">
        <v>536</v>
      </c>
      <c r="AC1520" s="404" t="s">
        <v>536</v>
      </c>
      <c r="AD1520" s="404" t="s">
        <v>536</v>
      </c>
    </row>
    <row r="1521" spans="1:30" x14ac:dyDescent="0.35">
      <c r="A1521" s="396" t="s">
        <v>536</v>
      </c>
      <c r="B1521" s="396" t="s">
        <v>536</v>
      </c>
      <c r="C1521" s="396" t="s">
        <v>536</v>
      </c>
      <c r="D1521" s="396" t="s">
        <v>536</v>
      </c>
      <c r="E1521" s="396" t="s">
        <v>536</v>
      </c>
      <c r="F1521" s="396" t="s">
        <v>536</v>
      </c>
      <c r="G1521" s="396" t="s">
        <v>536</v>
      </c>
      <c r="H1521" s="396" t="s">
        <v>536</v>
      </c>
      <c r="I1521" s="399" t="s">
        <v>536</v>
      </c>
      <c r="J1521" s="399" t="s">
        <v>536</v>
      </c>
      <c r="K1521" s="400" t="s">
        <v>536</v>
      </c>
      <c r="L1521" s="400" t="s">
        <v>536</v>
      </c>
      <c r="M1521" s="400" t="s">
        <v>536</v>
      </c>
      <c r="N1521" s="400" t="s">
        <v>536</v>
      </c>
      <c r="O1521" s="400" t="s">
        <v>536</v>
      </c>
      <c r="P1521" s="400" t="s">
        <v>536</v>
      </c>
      <c r="Q1521" s="400" t="s">
        <v>536</v>
      </c>
      <c r="R1521" s="401" t="s">
        <v>536</v>
      </c>
      <c r="S1521" s="402" t="s">
        <v>536</v>
      </c>
      <c r="T1521" s="401" t="s">
        <v>536</v>
      </c>
      <c r="U1521" s="402" t="s">
        <v>536</v>
      </c>
      <c r="V1521" s="403" t="s">
        <v>536</v>
      </c>
      <c r="W1521" s="402" t="s">
        <v>536</v>
      </c>
      <c r="X1521" s="404" t="s">
        <v>536</v>
      </c>
      <c r="Y1521" s="404" t="s">
        <v>536</v>
      </c>
      <c r="Z1521" s="404" t="s">
        <v>536</v>
      </c>
      <c r="AA1521" s="404" t="s">
        <v>536</v>
      </c>
      <c r="AB1521" s="404" t="s">
        <v>536</v>
      </c>
      <c r="AC1521" s="404" t="s">
        <v>536</v>
      </c>
      <c r="AD1521" s="404" t="s">
        <v>536</v>
      </c>
    </row>
    <row r="1522" spans="1:30" x14ac:dyDescent="0.35">
      <c r="A1522" s="396" t="s">
        <v>536</v>
      </c>
      <c r="B1522" s="396" t="s">
        <v>536</v>
      </c>
      <c r="C1522" s="396" t="s">
        <v>536</v>
      </c>
      <c r="D1522" s="396" t="s">
        <v>536</v>
      </c>
      <c r="E1522" s="396" t="s">
        <v>536</v>
      </c>
      <c r="F1522" s="396" t="s">
        <v>536</v>
      </c>
      <c r="G1522" s="396" t="s">
        <v>536</v>
      </c>
      <c r="H1522" s="396" t="s">
        <v>536</v>
      </c>
      <c r="I1522" s="399" t="s">
        <v>536</v>
      </c>
      <c r="J1522" s="399" t="s">
        <v>536</v>
      </c>
      <c r="K1522" s="400" t="s">
        <v>536</v>
      </c>
      <c r="L1522" s="400" t="s">
        <v>536</v>
      </c>
      <c r="M1522" s="400" t="s">
        <v>536</v>
      </c>
      <c r="N1522" s="400" t="s">
        <v>536</v>
      </c>
      <c r="O1522" s="400" t="s">
        <v>536</v>
      </c>
      <c r="P1522" s="400" t="s">
        <v>536</v>
      </c>
      <c r="Q1522" s="400" t="s">
        <v>536</v>
      </c>
      <c r="R1522" s="401" t="s">
        <v>536</v>
      </c>
      <c r="S1522" s="402" t="s">
        <v>536</v>
      </c>
      <c r="T1522" s="401" t="s">
        <v>536</v>
      </c>
      <c r="U1522" s="402" t="s">
        <v>536</v>
      </c>
      <c r="V1522" s="403" t="s">
        <v>536</v>
      </c>
      <c r="W1522" s="402" t="s">
        <v>536</v>
      </c>
      <c r="X1522" s="404" t="s">
        <v>536</v>
      </c>
      <c r="Y1522" s="404" t="s">
        <v>536</v>
      </c>
      <c r="Z1522" s="404" t="s">
        <v>536</v>
      </c>
      <c r="AA1522" s="404" t="s">
        <v>536</v>
      </c>
      <c r="AB1522" s="404" t="s">
        <v>536</v>
      </c>
      <c r="AC1522" s="404" t="s">
        <v>536</v>
      </c>
      <c r="AD1522" s="404" t="s">
        <v>536</v>
      </c>
    </row>
    <row r="1523" spans="1:30" x14ac:dyDescent="0.35">
      <c r="A1523" s="396" t="s">
        <v>536</v>
      </c>
      <c r="B1523" s="396" t="s">
        <v>536</v>
      </c>
      <c r="C1523" s="396" t="s">
        <v>536</v>
      </c>
      <c r="D1523" s="396" t="s">
        <v>536</v>
      </c>
      <c r="E1523" s="396" t="s">
        <v>536</v>
      </c>
      <c r="F1523" s="396" t="s">
        <v>536</v>
      </c>
      <c r="G1523" s="396" t="s">
        <v>536</v>
      </c>
      <c r="H1523" s="396" t="s">
        <v>536</v>
      </c>
      <c r="I1523" s="399" t="s">
        <v>536</v>
      </c>
      <c r="J1523" s="399" t="s">
        <v>536</v>
      </c>
      <c r="K1523" s="400" t="s">
        <v>536</v>
      </c>
      <c r="L1523" s="400" t="s">
        <v>536</v>
      </c>
      <c r="M1523" s="400" t="s">
        <v>536</v>
      </c>
      <c r="N1523" s="400" t="s">
        <v>536</v>
      </c>
      <c r="O1523" s="400" t="s">
        <v>536</v>
      </c>
      <c r="P1523" s="400" t="s">
        <v>536</v>
      </c>
      <c r="Q1523" s="400" t="s">
        <v>536</v>
      </c>
      <c r="R1523" s="401" t="s">
        <v>536</v>
      </c>
      <c r="S1523" s="402" t="s">
        <v>536</v>
      </c>
      <c r="T1523" s="401" t="s">
        <v>536</v>
      </c>
      <c r="U1523" s="402" t="s">
        <v>536</v>
      </c>
      <c r="V1523" s="403" t="s">
        <v>536</v>
      </c>
      <c r="W1523" s="402" t="s">
        <v>536</v>
      </c>
      <c r="X1523" s="404" t="s">
        <v>536</v>
      </c>
      <c r="Y1523" s="404" t="s">
        <v>536</v>
      </c>
      <c r="Z1523" s="404" t="s">
        <v>536</v>
      </c>
      <c r="AA1523" s="404" t="s">
        <v>536</v>
      </c>
      <c r="AB1523" s="404" t="s">
        <v>536</v>
      </c>
      <c r="AC1523" s="404" t="s">
        <v>536</v>
      </c>
      <c r="AD1523" s="404" t="s">
        <v>536</v>
      </c>
    </row>
    <row r="1524" spans="1:30" x14ac:dyDescent="0.35">
      <c r="A1524" s="396" t="s">
        <v>536</v>
      </c>
      <c r="B1524" s="396" t="s">
        <v>536</v>
      </c>
      <c r="C1524" s="396" t="s">
        <v>536</v>
      </c>
      <c r="D1524" s="396" t="s">
        <v>536</v>
      </c>
      <c r="E1524" s="396" t="s">
        <v>536</v>
      </c>
      <c r="F1524" s="396" t="s">
        <v>536</v>
      </c>
      <c r="G1524" s="396" t="s">
        <v>536</v>
      </c>
      <c r="H1524" s="396" t="s">
        <v>536</v>
      </c>
      <c r="I1524" s="399" t="s">
        <v>536</v>
      </c>
      <c r="J1524" s="399" t="s">
        <v>536</v>
      </c>
      <c r="K1524" s="400" t="s">
        <v>536</v>
      </c>
      <c r="L1524" s="400" t="s">
        <v>536</v>
      </c>
      <c r="M1524" s="400" t="s">
        <v>536</v>
      </c>
      <c r="N1524" s="400" t="s">
        <v>536</v>
      </c>
      <c r="O1524" s="400" t="s">
        <v>536</v>
      </c>
      <c r="P1524" s="400" t="s">
        <v>536</v>
      </c>
      <c r="Q1524" s="400" t="s">
        <v>536</v>
      </c>
      <c r="R1524" s="401" t="s">
        <v>536</v>
      </c>
      <c r="S1524" s="402" t="s">
        <v>536</v>
      </c>
      <c r="T1524" s="401" t="s">
        <v>536</v>
      </c>
      <c r="U1524" s="402" t="s">
        <v>536</v>
      </c>
      <c r="V1524" s="403" t="s">
        <v>536</v>
      </c>
      <c r="W1524" s="402" t="s">
        <v>536</v>
      </c>
      <c r="X1524" s="404" t="s">
        <v>536</v>
      </c>
      <c r="Y1524" s="404" t="s">
        <v>536</v>
      </c>
      <c r="Z1524" s="404" t="s">
        <v>536</v>
      </c>
      <c r="AA1524" s="404" t="s">
        <v>536</v>
      </c>
      <c r="AB1524" s="404" t="s">
        <v>536</v>
      </c>
      <c r="AC1524" s="404" t="s">
        <v>536</v>
      </c>
      <c r="AD1524" s="404" t="s">
        <v>536</v>
      </c>
    </row>
    <row r="1525" spans="1:30" x14ac:dyDescent="0.35">
      <c r="A1525" s="396" t="s">
        <v>536</v>
      </c>
      <c r="B1525" s="396" t="s">
        <v>536</v>
      </c>
      <c r="C1525" s="396" t="s">
        <v>536</v>
      </c>
      <c r="D1525" s="396" t="s">
        <v>536</v>
      </c>
      <c r="E1525" s="396" t="s">
        <v>536</v>
      </c>
      <c r="F1525" s="396" t="s">
        <v>536</v>
      </c>
      <c r="G1525" s="396" t="s">
        <v>536</v>
      </c>
      <c r="H1525" s="396" t="s">
        <v>536</v>
      </c>
      <c r="I1525" s="399" t="s">
        <v>536</v>
      </c>
      <c r="J1525" s="399" t="s">
        <v>536</v>
      </c>
      <c r="K1525" s="400" t="s">
        <v>536</v>
      </c>
      <c r="L1525" s="400" t="s">
        <v>536</v>
      </c>
      <c r="M1525" s="400" t="s">
        <v>536</v>
      </c>
      <c r="N1525" s="400" t="s">
        <v>536</v>
      </c>
      <c r="O1525" s="400" t="s">
        <v>536</v>
      </c>
      <c r="P1525" s="400" t="s">
        <v>536</v>
      </c>
      <c r="Q1525" s="400" t="s">
        <v>536</v>
      </c>
      <c r="R1525" s="401" t="s">
        <v>536</v>
      </c>
      <c r="S1525" s="402" t="s">
        <v>536</v>
      </c>
      <c r="T1525" s="401" t="s">
        <v>536</v>
      </c>
      <c r="U1525" s="402" t="s">
        <v>536</v>
      </c>
      <c r="V1525" s="403" t="s">
        <v>536</v>
      </c>
      <c r="W1525" s="402" t="s">
        <v>536</v>
      </c>
      <c r="X1525" s="404" t="s">
        <v>536</v>
      </c>
      <c r="Y1525" s="404" t="s">
        <v>536</v>
      </c>
      <c r="Z1525" s="404" t="s">
        <v>536</v>
      </c>
      <c r="AA1525" s="404" t="s">
        <v>536</v>
      </c>
      <c r="AB1525" s="404" t="s">
        <v>536</v>
      </c>
      <c r="AC1525" s="404" t="s">
        <v>536</v>
      </c>
      <c r="AD1525" s="404" t="s">
        <v>536</v>
      </c>
    </row>
    <row r="1526" spans="1:30" x14ac:dyDescent="0.35">
      <c r="A1526" s="396" t="s">
        <v>536</v>
      </c>
      <c r="B1526" s="396" t="s">
        <v>536</v>
      </c>
      <c r="C1526" s="396" t="s">
        <v>536</v>
      </c>
      <c r="D1526" s="396" t="s">
        <v>536</v>
      </c>
      <c r="E1526" s="396" t="s">
        <v>536</v>
      </c>
      <c r="F1526" s="396" t="s">
        <v>536</v>
      </c>
      <c r="G1526" s="396" t="s">
        <v>536</v>
      </c>
      <c r="H1526" s="396" t="s">
        <v>536</v>
      </c>
      <c r="I1526" s="399" t="s">
        <v>536</v>
      </c>
      <c r="J1526" s="399" t="s">
        <v>536</v>
      </c>
      <c r="K1526" s="400" t="s">
        <v>536</v>
      </c>
      <c r="L1526" s="400" t="s">
        <v>536</v>
      </c>
      <c r="M1526" s="400" t="s">
        <v>536</v>
      </c>
      <c r="N1526" s="400" t="s">
        <v>536</v>
      </c>
      <c r="O1526" s="400" t="s">
        <v>536</v>
      </c>
      <c r="P1526" s="400" t="s">
        <v>536</v>
      </c>
      <c r="Q1526" s="400" t="s">
        <v>536</v>
      </c>
      <c r="R1526" s="401" t="s">
        <v>536</v>
      </c>
      <c r="S1526" s="402" t="s">
        <v>536</v>
      </c>
      <c r="T1526" s="401" t="s">
        <v>536</v>
      </c>
      <c r="U1526" s="402" t="s">
        <v>536</v>
      </c>
      <c r="V1526" s="403" t="s">
        <v>536</v>
      </c>
      <c r="W1526" s="402" t="s">
        <v>536</v>
      </c>
      <c r="X1526" s="404" t="s">
        <v>536</v>
      </c>
      <c r="Y1526" s="404" t="s">
        <v>536</v>
      </c>
      <c r="Z1526" s="404" t="s">
        <v>536</v>
      </c>
      <c r="AA1526" s="404" t="s">
        <v>536</v>
      </c>
      <c r="AB1526" s="404" t="s">
        <v>536</v>
      </c>
      <c r="AC1526" s="404" t="s">
        <v>536</v>
      </c>
      <c r="AD1526" s="404" t="s">
        <v>536</v>
      </c>
    </row>
    <row r="1527" spans="1:30" x14ac:dyDescent="0.35">
      <c r="A1527" s="396" t="s">
        <v>536</v>
      </c>
      <c r="B1527" s="396" t="s">
        <v>536</v>
      </c>
      <c r="C1527" s="396" t="s">
        <v>536</v>
      </c>
      <c r="D1527" s="396" t="s">
        <v>536</v>
      </c>
      <c r="E1527" s="396" t="s">
        <v>536</v>
      </c>
      <c r="F1527" s="396" t="s">
        <v>536</v>
      </c>
      <c r="G1527" s="396" t="s">
        <v>536</v>
      </c>
      <c r="H1527" s="396" t="s">
        <v>536</v>
      </c>
      <c r="I1527" s="399" t="s">
        <v>536</v>
      </c>
      <c r="J1527" s="399" t="s">
        <v>536</v>
      </c>
      <c r="K1527" s="400" t="s">
        <v>536</v>
      </c>
      <c r="L1527" s="400" t="s">
        <v>536</v>
      </c>
      <c r="M1527" s="400" t="s">
        <v>536</v>
      </c>
      <c r="N1527" s="400" t="s">
        <v>536</v>
      </c>
      <c r="O1527" s="400" t="s">
        <v>536</v>
      </c>
      <c r="P1527" s="400" t="s">
        <v>536</v>
      </c>
      <c r="Q1527" s="400" t="s">
        <v>536</v>
      </c>
      <c r="R1527" s="401" t="s">
        <v>536</v>
      </c>
      <c r="S1527" s="402" t="s">
        <v>536</v>
      </c>
      <c r="T1527" s="401" t="s">
        <v>536</v>
      </c>
      <c r="U1527" s="402" t="s">
        <v>536</v>
      </c>
      <c r="V1527" s="403" t="s">
        <v>536</v>
      </c>
      <c r="W1527" s="402" t="s">
        <v>536</v>
      </c>
      <c r="X1527" s="404" t="s">
        <v>536</v>
      </c>
      <c r="Y1527" s="404" t="s">
        <v>536</v>
      </c>
      <c r="Z1527" s="404" t="s">
        <v>536</v>
      </c>
      <c r="AA1527" s="404" t="s">
        <v>536</v>
      </c>
      <c r="AB1527" s="404" t="s">
        <v>536</v>
      </c>
      <c r="AC1527" s="404" t="s">
        <v>536</v>
      </c>
      <c r="AD1527" s="404" t="s">
        <v>536</v>
      </c>
    </row>
    <row r="1528" spans="1:30" x14ac:dyDescent="0.35">
      <c r="A1528" s="396" t="s">
        <v>536</v>
      </c>
      <c r="B1528" s="396" t="s">
        <v>536</v>
      </c>
      <c r="C1528" s="396" t="s">
        <v>536</v>
      </c>
      <c r="D1528" s="396" t="s">
        <v>536</v>
      </c>
      <c r="E1528" s="396" t="s">
        <v>536</v>
      </c>
      <c r="F1528" s="396" t="s">
        <v>536</v>
      </c>
      <c r="G1528" s="396" t="s">
        <v>536</v>
      </c>
      <c r="H1528" s="396" t="s">
        <v>536</v>
      </c>
      <c r="I1528" s="399" t="s">
        <v>536</v>
      </c>
      <c r="J1528" s="399" t="s">
        <v>536</v>
      </c>
      <c r="K1528" s="400" t="s">
        <v>536</v>
      </c>
      <c r="L1528" s="400" t="s">
        <v>536</v>
      </c>
      <c r="M1528" s="400" t="s">
        <v>536</v>
      </c>
      <c r="N1528" s="400" t="s">
        <v>536</v>
      </c>
      <c r="O1528" s="400" t="s">
        <v>536</v>
      </c>
      <c r="P1528" s="400" t="s">
        <v>536</v>
      </c>
      <c r="Q1528" s="400" t="s">
        <v>536</v>
      </c>
      <c r="R1528" s="401" t="s">
        <v>536</v>
      </c>
      <c r="S1528" s="402" t="s">
        <v>536</v>
      </c>
      <c r="T1528" s="401" t="s">
        <v>536</v>
      </c>
      <c r="U1528" s="402" t="s">
        <v>536</v>
      </c>
      <c r="V1528" s="403" t="s">
        <v>536</v>
      </c>
      <c r="W1528" s="402" t="s">
        <v>536</v>
      </c>
      <c r="X1528" s="404" t="s">
        <v>536</v>
      </c>
      <c r="Y1528" s="404" t="s">
        <v>536</v>
      </c>
      <c r="Z1528" s="404" t="s">
        <v>536</v>
      </c>
      <c r="AA1528" s="404" t="s">
        <v>536</v>
      </c>
      <c r="AB1528" s="404" t="s">
        <v>536</v>
      </c>
      <c r="AC1528" s="404" t="s">
        <v>536</v>
      </c>
      <c r="AD1528" s="404" t="s">
        <v>536</v>
      </c>
    </row>
    <row r="1529" spans="1:30" x14ac:dyDescent="0.35">
      <c r="A1529" s="396" t="s">
        <v>536</v>
      </c>
      <c r="B1529" s="396" t="s">
        <v>536</v>
      </c>
      <c r="C1529" s="396" t="s">
        <v>536</v>
      </c>
      <c r="D1529" s="396" t="s">
        <v>536</v>
      </c>
      <c r="E1529" s="396" t="s">
        <v>536</v>
      </c>
      <c r="F1529" s="396" t="s">
        <v>536</v>
      </c>
      <c r="G1529" s="396" t="s">
        <v>536</v>
      </c>
      <c r="H1529" s="396" t="s">
        <v>536</v>
      </c>
      <c r="I1529" s="399" t="s">
        <v>536</v>
      </c>
      <c r="J1529" s="399" t="s">
        <v>536</v>
      </c>
      <c r="K1529" s="400" t="s">
        <v>536</v>
      </c>
      <c r="L1529" s="400" t="s">
        <v>536</v>
      </c>
      <c r="M1529" s="400" t="s">
        <v>536</v>
      </c>
      <c r="N1529" s="400" t="s">
        <v>536</v>
      </c>
      <c r="O1529" s="400" t="s">
        <v>536</v>
      </c>
      <c r="P1529" s="400" t="s">
        <v>536</v>
      </c>
      <c r="Q1529" s="400" t="s">
        <v>536</v>
      </c>
      <c r="R1529" s="401" t="s">
        <v>536</v>
      </c>
      <c r="S1529" s="402" t="s">
        <v>536</v>
      </c>
      <c r="T1529" s="401" t="s">
        <v>536</v>
      </c>
      <c r="U1529" s="402" t="s">
        <v>536</v>
      </c>
      <c r="V1529" s="403" t="s">
        <v>536</v>
      </c>
      <c r="W1529" s="402" t="s">
        <v>536</v>
      </c>
      <c r="X1529" s="404" t="s">
        <v>536</v>
      </c>
      <c r="Y1529" s="404" t="s">
        <v>536</v>
      </c>
      <c r="Z1529" s="404" t="s">
        <v>536</v>
      </c>
      <c r="AA1529" s="404" t="s">
        <v>536</v>
      </c>
      <c r="AB1529" s="404" t="s">
        <v>536</v>
      </c>
      <c r="AC1529" s="404" t="s">
        <v>536</v>
      </c>
      <c r="AD1529" s="404" t="s">
        <v>536</v>
      </c>
    </row>
    <row r="1530" spans="1:30" x14ac:dyDescent="0.35">
      <c r="A1530" s="396" t="s">
        <v>536</v>
      </c>
      <c r="B1530" s="396" t="s">
        <v>536</v>
      </c>
      <c r="C1530" s="396" t="s">
        <v>536</v>
      </c>
      <c r="D1530" s="396" t="s">
        <v>536</v>
      </c>
      <c r="E1530" s="396" t="s">
        <v>536</v>
      </c>
      <c r="F1530" s="396" t="s">
        <v>536</v>
      </c>
      <c r="G1530" s="396" t="s">
        <v>536</v>
      </c>
      <c r="H1530" s="396" t="s">
        <v>536</v>
      </c>
      <c r="I1530" s="399" t="s">
        <v>536</v>
      </c>
      <c r="J1530" s="399" t="s">
        <v>536</v>
      </c>
      <c r="K1530" s="400" t="s">
        <v>536</v>
      </c>
      <c r="L1530" s="400" t="s">
        <v>536</v>
      </c>
      <c r="M1530" s="400" t="s">
        <v>536</v>
      </c>
      <c r="N1530" s="400" t="s">
        <v>536</v>
      </c>
      <c r="O1530" s="400" t="s">
        <v>536</v>
      </c>
      <c r="P1530" s="400" t="s">
        <v>536</v>
      </c>
      <c r="Q1530" s="400" t="s">
        <v>536</v>
      </c>
      <c r="R1530" s="401" t="s">
        <v>536</v>
      </c>
      <c r="S1530" s="402" t="s">
        <v>536</v>
      </c>
      <c r="T1530" s="401" t="s">
        <v>536</v>
      </c>
      <c r="U1530" s="402" t="s">
        <v>536</v>
      </c>
      <c r="V1530" s="403" t="s">
        <v>536</v>
      </c>
      <c r="W1530" s="402" t="s">
        <v>536</v>
      </c>
      <c r="X1530" s="404" t="s">
        <v>536</v>
      </c>
      <c r="Y1530" s="404" t="s">
        <v>536</v>
      </c>
      <c r="Z1530" s="404" t="s">
        <v>536</v>
      </c>
      <c r="AA1530" s="404" t="s">
        <v>536</v>
      </c>
      <c r="AB1530" s="404" t="s">
        <v>536</v>
      </c>
      <c r="AC1530" s="404" t="s">
        <v>536</v>
      </c>
      <c r="AD1530" s="404" t="s">
        <v>536</v>
      </c>
    </row>
    <row r="1531" spans="1:30" x14ac:dyDescent="0.35">
      <c r="A1531" s="396" t="s">
        <v>536</v>
      </c>
      <c r="B1531" s="396" t="s">
        <v>536</v>
      </c>
      <c r="C1531" s="396" t="s">
        <v>536</v>
      </c>
      <c r="D1531" s="396" t="s">
        <v>536</v>
      </c>
      <c r="E1531" s="396" t="s">
        <v>536</v>
      </c>
      <c r="F1531" s="396" t="s">
        <v>536</v>
      </c>
      <c r="G1531" s="396" t="s">
        <v>536</v>
      </c>
      <c r="H1531" s="396" t="s">
        <v>536</v>
      </c>
      <c r="I1531" s="399" t="s">
        <v>536</v>
      </c>
      <c r="J1531" s="399" t="s">
        <v>536</v>
      </c>
      <c r="K1531" s="400" t="s">
        <v>536</v>
      </c>
      <c r="L1531" s="400" t="s">
        <v>536</v>
      </c>
      <c r="M1531" s="400" t="s">
        <v>536</v>
      </c>
      <c r="N1531" s="400" t="s">
        <v>536</v>
      </c>
      <c r="O1531" s="400" t="s">
        <v>536</v>
      </c>
      <c r="P1531" s="400" t="s">
        <v>536</v>
      </c>
      <c r="Q1531" s="400" t="s">
        <v>536</v>
      </c>
      <c r="R1531" s="401" t="s">
        <v>536</v>
      </c>
      <c r="S1531" s="402" t="s">
        <v>536</v>
      </c>
      <c r="T1531" s="401" t="s">
        <v>536</v>
      </c>
      <c r="U1531" s="402" t="s">
        <v>536</v>
      </c>
      <c r="V1531" s="403" t="s">
        <v>536</v>
      </c>
      <c r="W1531" s="402" t="s">
        <v>536</v>
      </c>
      <c r="X1531" s="404" t="s">
        <v>536</v>
      </c>
      <c r="Y1531" s="404" t="s">
        <v>536</v>
      </c>
      <c r="Z1531" s="404" t="s">
        <v>536</v>
      </c>
      <c r="AA1531" s="404" t="s">
        <v>536</v>
      </c>
      <c r="AB1531" s="404" t="s">
        <v>536</v>
      </c>
      <c r="AC1531" s="404" t="s">
        <v>536</v>
      </c>
      <c r="AD1531" s="404" t="s">
        <v>536</v>
      </c>
    </row>
    <row r="1532" spans="1:30" x14ac:dyDescent="0.35">
      <c r="A1532" s="396" t="s">
        <v>536</v>
      </c>
      <c r="B1532" s="396" t="s">
        <v>536</v>
      </c>
      <c r="C1532" s="396" t="s">
        <v>536</v>
      </c>
      <c r="D1532" s="396" t="s">
        <v>536</v>
      </c>
      <c r="E1532" s="396" t="s">
        <v>536</v>
      </c>
      <c r="F1532" s="396" t="s">
        <v>536</v>
      </c>
      <c r="G1532" s="396" t="s">
        <v>536</v>
      </c>
      <c r="H1532" s="396" t="s">
        <v>536</v>
      </c>
      <c r="I1532" s="399" t="s">
        <v>536</v>
      </c>
      <c r="J1532" s="399" t="s">
        <v>536</v>
      </c>
      <c r="K1532" s="400" t="s">
        <v>536</v>
      </c>
      <c r="L1532" s="400" t="s">
        <v>536</v>
      </c>
      <c r="M1532" s="400" t="s">
        <v>536</v>
      </c>
      <c r="N1532" s="400" t="s">
        <v>536</v>
      </c>
      <c r="O1532" s="400" t="s">
        <v>536</v>
      </c>
      <c r="P1532" s="400" t="s">
        <v>536</v>
      </c>
      <c r="Q1532" s="400" t="s">
        <v>536</v>
      </c>
      <c r="R1532" s="401" t="s">
        <v>536</v>
      </c>
      <c r="S1532" s="402" t="s">
        <v>536</v>
      </c>
      <c r="T1532" s="401" t="s">
        <v>536</v>
      </c>
      <c r="U1532" s="402" t="s">
        <v>536</v>
      </c>
      <c r="V1532" s="403" t="s">
        <v>536</v>
      </c>
      <c r="W1532" s="402" t="s">
        <v>536</v>
      </c>
      <c r="X1532" s="404" t="s">
        <v>536</v>
      </c>
      <c r="Y1532" s="404" t="s">
        <v>536</v>
      </c>
      <c r="Z1532" s="404" t="s">
        <v>536</v>
      </c>
      <c r="AA1532" s="404" t="s">
        <v>536</v>
      </c>
      <c r="AB1532" s="404" t="s">
        <v>536</v>
      </c>
      <c r="AC1532" s="404" t="s">
        <v>536</v>
      </c>
      <c r="AD1532" s="404" t="s">
        <v>536</v>
      </c>
    </row>
    <row r="1533" spans="1:30" x14ac:dyDescent="0.35">
      <c r="A1533" s="396" t="s">
        <v>536</v>
      </c>
      <c r="B1533" s="396" t="s">
        <v>536</v>
      </c>
      <c r="C1533" s="396" t="s">
        <v>536</v>
      </c>
      <c r="D1533" s="396" t="s">
        <v>536</v>
      </c>
      <c r="E1533" s="396" t="s">
        <v>536</v>
      </c>
      <c r="F1533" s="396" t="s">
        <v>536</v>
      </c>
      <c r="G1533" s="396" t="s">
        <v>536</v>
      </c>
      <c r="H1533" s="396" t="s">
        <v>536</v>
      </c>
      <c r="I1533" s="399" t="s">
        <v>536</v>
      </c>
      <c r="J1533" s="399" t="s">
        <v>536</v>
      </c>
      <c r="K1533" s="400" t="s">
        <v>536</v>
      </c>
      <c r="L1533" s="400" t="s">
        <v>536</v>
      </c>
      <c r="M1533" s="400" t="s">
        <v>536</v>
      </c>
      <c r="N1533" s="400" t="s">
        <v>536</v>
      </c>
      <c r="O1533" s="400" t="s">
        <v>536</v>
      </c>
      <c r="P1533" s="400" t="s">
        <v>536</v>
      </c>
      <c r="Q1533" s="400" t="s">
        <v>536</v>
      </c>
      <c r="R1533" s="401" t="s">
        <v>536</v>
      </c>
      <c r="S1533" s="402" t="s">
        <v>536</v>
      </c>
      <c r="T1533" s="401" t="s">
        <v>536</v>
      </c>
      <c r="U1533" s="402" t="s">
        <v>536</v>
      </c>
      <c r="V1533" s="403" t="s">
        <v>536</v>
      </c>
      <c r="W1533" s="402" t="s">
        <v>536</v>
      </c>
      <c r="X1533" s="404" t="s">
        <v>536</v>
      </c>
      <c r="Y1533" s="404" t="s">
        <v>536</v>
      </c>
      <c r="Z1533" s="404" t="s">
        <v>536</v>
      </c>
      <c r="AA1533" s="404" t="s">
        <v>536</v>
      </c>
      <c r="AB1533" s="404" t="s">
        <v>536</v>
      </c>
      <c r="AC1533" s="404" t="s">
        <v>536</v>
      </c>
      <c r="AD1533" s="404" t="s">
        <v>536</v>
      </c>
    </row>
    <row r="1534" spans="1:30" x14ac:dyDescent="0.35">
      <c r="A1534" s="396" t="s">
        <v>536</v>
      </c>
      <c r="B1534" s="396" t="s">
        <v>536</v>
      </c>
      <c r="C1534" s="396" t="s">
        <v>536</v>
      </c>
      <c r="D1534" s="396" t="s">
        <v>536</v>
      </c>
      <c r="E1534" s="396" t="s">
        <v>536</v>
      </c>
      <c r="F1534" s="396" t="s">
        <v>536</v>
      </c>
      <c r="G1534" s="396" t="s">
        <v>536</v>
      </c>
      <c r="H1534" s="396" t="s">
        <v>536</v>
      </c>
      <c r="I1534" s="399" t="s">
        <v>536</v>
      </c>
      <c r="J1534" s="399" t="s">
        <v>536</v>
      </c>
      <c r="K1534" s="400" t="s">
        <v>536</v>
      </c>
      <c r="L1534" s="400" t="s">
        <v>536</v>
      </c>
      <c r="M1534" s="400" t="s">
        <v>536</v>
      </c>
      <c r="N1534" s="400" t="s">
        <v>536</v>
      </c>
      <c r="O1534" s="400" t="s">
        <v>536</v>
      </c>
      <c r="P1534" s="400" t="s">
        <v>536</v>
      </c>
      <c r="Q1534" s="400" t="s">
        <v>536</v>
      </c>
      <c r="R1534" s="401" t="s">
        <v>536</v>
      </c>
      <c r="S1534" s="402" t="s">
        <v>536</v>
      </c>
      <c r="T1534" s="401" t="s">
        <v>536</v>
      </c>
      <c r="U1534" s="402" t="s">
        <v>536</v>
      </c>
      <c r="V1534" s="403" t="s">
        <v>536</v>
      </c>
      <c r="W1534" s="402" t="s">
        <v>536</v>
      </c>
      <c r="X1534" s="404" t="s">
        <v>536</v>
      </c>
      <c r="Y1534" s="404" t="s">
        <v>536</v>
      </c>
      <c r="Z1534" s="404" t="s">
        <v>536</v>
      </c>
      <c r="AA1534" s="404" t="s">
        <v>536</v>
      </c>
      <c r="AB1534" s="404" t="s">
        <v>536</v>
      </c>
      <c r="AC1534" s="404" t="s">
        <v>536</v>
      </c>
      <c r="AD1534" s="404" t="s">
        <v>536</v>
      </c>
    </row>
    <row r="1535" spans="1:30" x14ac:dyDescent="0.35">
      <c r="A1535" s="396" t="s">
        <v>536</v>
      </c>
      <c r="B1535" s="396" t="s">
        <v>536</v>
      </c>
      <c r="C1535" s="396" t="s">
        <v>536</v>
      </c>
      <c r="D1535" s="396" t="s">
        <v>536</v>
      </c>
      <c r="E1535" s="396" t="s">
        <v>536</v>
      </c>
      <c r="F1535" s="396" t="s">
        <v>536</v>
      </c>
      <c r="G1535" s="396" t="s">
        <v>536</v>
      </c>
      <c r="H1535" s="396" t="s">
        <v>536</v>
      </c>
      <c r="I1535" s="399" t="s">
        <v>536</v>
      </c>
      <c r="J1535" s="399" t="s">
        <v>536</v>
      </c>
      <c r="K1535" s="400" t="s">
        <v>536</v>
      </c>
      <c r="L1535" s="400" t="s">
        <v>536</v>
      </c>
      <c r="M1535" s="400" t="s">
        <v>536</v>
      </c>
      <c r="N1535" s="400" t="s">
        <v>536</v>
      </c>
      <c r="O1535" s="400" t="s">
        <v>536</v>
      </c>
      <c r="P1535" s="400" t="s">
        <v>536</v>
      </c>
      <c r="Q1535" s="400" t="s">
        <v>536</v>
      </c>
      <c r="R1535" s="401" t="s">
        <v>536</v>
      </c>
      <c r="S1535" s="402" t="s">
        <v>536</v>
      </c>
      <c r="T1535" s="401" t="s">
        <v>536</v>
      </c>
      <c r="U1535" s="402" t="s">
        <v>536</v>
      </c>
      <c r="V1535" s="403" t="s">
        <v>536</v>
      </c>
      <c r="W1535" s="402" t="s">
        <v>536</v>
      </c>
      <c r="X1535" s="404" t="s">
        <v>536</v>
      </c>
      <c r="Y1535" s="404" t="s">
        <v>536</v>
      </c>
      <c r="Z1535" s="404" t="s">
        <v>536</v>
      </c>
      <c r="AA1535" s="404" t="s">
        <v>536</v>
      </c>
      <c r="AB1535" s="404" t="s">
        <v>536</v>
      </c>
      <c r="AC1535" s="404" t="s">
        <v>536</v>
      </c>
      <c r="AD1535" s="404" t="s">
        <v>536</v>
      </c>
    </row>
    <row r="1536" spans="1:30" x14ac:dyDescent="0.35">
      <c r="A1536" s="396" t="s">
        <v>536</v>
      </c>
      <c r="B1536" s="396" t="s">
        <v>536</v>
      </c>
      <c r="C1536" s="396" t="s">
        <v>536</v>
      </c>
      <c r="D1536" s="396" t="s">
        <v>536</v>
      </c>
      <c r="E1536" s="396" t="s">
        <v>536</v>
      </c>
      <c r="F1536" s="396" t="s">
        <v>536</v>
      </c>
      <c r="G1536" s="396" t="s">
        <v>536</v>
      </c>
      <c r="H1536" s="396" t="s">
        <v>536</v>
      </c>
      <c r="I1536" s="399" t="s">
        <v>536</v>
      </c>
      <c r="J1536" s="399" t="s">
        <v>536</v>
      </c>
      <c r="K1536" s="400" t="s">
        <v>536</v>
      </c>
      <c r="L1536" s="400" t="s">
        <v>536</v>
      </c>
      <c r="M1536" s="400" t="s">
        <v>536</v>
      </c>
      <c r="N1536" s="400" t="s">
        <v>536</v>
      </c>
      <c r="O1536" s="400" t="s">
        <v>536</v>
      </c>
      <c r="P1536" s="400" t="s">
        <v>536</v>
      </c>
      <c r="Q1536" s="400" t="s">
        <v>536</v>
      </c>
      <c r="R1536" s="401" t="s">
        <v>536</v>
      </c>
      <c r="S1536" s="402" t="s">
        <v>536</v>
      </c>
      <c r="T1536" s="401" t="s">
        <v>536</v>
      </c>
      <c r="U1536" s="402" t="s">
        <v>536</v>
      </c>
      <c r="V1536" s="403" t="s">
        <v>536</v>
      </c>
      <c r="W1536" s="402" t="s">
        <v>536</v>
      </c>
      <c r="X1536" s="404" t="s">
        <v>536</v>
      </c>
      <c r="Y1536" s="404" t="s">
        <v>536</v>
      </c>
      <c r="Z1536" s="404" t="s">
        <v>536</v>
      </c>
      <c r="AA1536" s="404" t="s">
        <v>536</v>
      </c>
      <c r="AB1536" s="404" t="s">
        <v>536</v>
      </c>
      <c r="AC1536" s="404" t="s">
        <v>536</v>
      </c>
      <c r="AD1536" s="404" t="s">
        <v>536</v>
      </c>
    </row>
    <row r="1537" spans="1:30" x14ac:dyDescent="0.35">
      <c r="A1537" s="396" t="s">
        <v>536</v>
      </c>
      <c r="B1537" s="396" t="s">
        <v>536</v>
      </c>
      <c r="C1537" s="396" t="s">
        <v>536</v>
      </c>
      <c r="D1537" s="396" t="s">
        <v>536</v>
      </c>
      <c r="E1537" s="396" t="s">
        <v>536</v>
      </c>
      <c r="F1537" s="396" t="s">
        <v>536</v>
      </c>
      <c r="G1537" s="396" t="s">
        <v>536</v>
      </c>
      <c r="H1537" s="396" t="s">
        <v>536</v>
      </c>
      <c r="I1537" s="399" t="s">
        <v>536</v>
      </c>
      <c r="J1537" s="399" t="s">
        <v>536</v>
      </c>
      <c r="K1537" s="400" t="s">
        <v>536</v>
      </c>
      <c r="L1537" s="400" t="s">
        <v>536</v>
      </c>
      <c r="M1537" s="400" t="s">
        <v>536</v>
      </c>
      <c r="N1537" s="400" t="s">
        <v>536</v>
      </c>
      <c r="O1537" s="400" t="s">
        <v>536</v>
      </c>
      <c r="P1537" s="400" t="s">
        <v>536</v>
      </c>
      <c r="Q1537" s="400" t="s">
        <v>536</v>
      </c>
      <c r="R1537" s="401" t="s">
        <v>536</v>
      </c>
      <c r="S1537" s="402" t="s">
        <v>536</v>
      </c>
      <c r="T1537" s="401" t="s">
        <v>536</v>
      </c>
      <c r="U1537" s="402" t="s">
        <v>536</v>
      </c>
      <c r="V1537" s="403" t="s">
        <v>536</v>
      </c>
      <c r="W1537" s="402" t="s">
        <v>536</v>
      </c>
      <c r="X1537" s="404" t="s">
        <v>536</v>
      </c>
      <c r="Y1537" s="404" t="s">
        <v>536</v>
      </c>
      <c r="Z1537" s="404" t="s">
        <v>536</v>
      </c>
      <c r="AA1537" s="404" t="s">
        <v>536</v>
      </c>
      <c r="AB1537" s="404" t="s">
        <v>536</v>
      </c>
      <c r="AC1537" s="404" t="s">
        <v>536</v>
      </c>
      <c r="AD1537" s="404" t="s">
        <v>536</v>
      </c>
    </row>
    <row r="1538" spans="1:30" x14ac:dyDescent="0.35">
      <c r="A1538" s="396" t="s">
        <v>536</v>
      </c>
      <c r="B1538" s="396" t="s">
        <v>536</v>
      </c>
      <c r="C1538" s="396" t="s">
        <v>536</v>
      </c>
      <c r="D1538" s="396" t="s">
        <v>536</v>
      </c>
      <c r="E1538" s="396" t="s">
        <v>536</v>
      </c>
      <c r="F1538" s="396" t="s">
        <v>536</v>
      </c>
      <c r="G1538" s="396" t="s">
        <v>536</v>
      </c>
      <c r="H1538" s="396" t="s">
        <v>536</v>
      </c>
      <c r="I1538" s="399" t="s">
        <v>536</v>
      </c>
      <c r="J1538" s="399" t="s">
        <v>536</v>
      </c>
      <c r="K1538" s="400" t="s">
        <v>536</v>
      </c>
      <c r="L1538" s="400" t="s">
        <v>536</v>
      </c>
      <c r="M1538" s="400" t="s">
        <v>536</v>
      </c>
      <c r="N1538" s="400" t="s">
        <v>536</v>
      </c>
      <c r="O1538" s="400" t="s">
        <v>536</v>
      </c>
      <c r="P1538" s="400" t="s">
        <v>536</v>
      </c>
      <c r="Q1538" s="400" t="s">
        <v>536</v>
      </c>
      <c r="R1538" s="401" t="s">
        <v>536</v>
      </c>
      <c r="S1538" s="402" t="s">
        <v>536</v>
      </c>
      <c r="T1538" s="401" t="s">
        <v>536</v>
      </c>
      <c r="U1538" s="402" t="s">
        <v>536</v>
      </c>
      <c r="V1538" s="403" t="s">
        <v>536</v>
      </c>
      <c r="W1538" s="402" t="s">
        <v>536</v>
      </c>
      <c r="X1538" s="404" t="s">
        <v>536</v>
      </c>
      <c r="Y1538" s="404" t="s">
        <v>536</v>
      </c>
      <c r="Z1538" s="404" t="s">
        <v>536</v>
      </c>
      <c r="AA1538" s="404" t="s">
        <v>536</v>
      </c>
      <c r="AB1538" s="404" t="s">
        <v>536</v>
      </c>
      <c r="AC1538" s="404" t="s">
        <v>536</v>
      </c>
      <c r="AD1538" s="404" t="s">
        <v>536</v>
      </c>
    </row>
    <row r="1539" spans="1:30" x14ac:dyDescent="0.35">
      <c r="A1539" s="396" t="s">
        <v>536</v>
      </c>
      <c r="B1539" s="396" t="s">
        <v>536</v>
      </c>
      <c r="C1539" s="396" t="s">
        <v>536</v>
      </c>
      <c r="D1539" s="396" t="s">
        <v>536</v>
      </c>
      <c r="E1539" s="396" t="s">
        <v>536</v>
      </c>
      <c r="F1539" s="396" t="s">
        <v>536</v>
      </c>
      <c r="G1539" s="396" t="s">
        <v>536</v>
      </c>
      <c r="H1539" s="396" t="s">
        <v>536</v>
      </c>
      <c r="I1539" s="399" t="s">
        <v>536</v>
      </c>
      <c r="J1539" s="399" t="s">
        <v>536</v>
      </c>
      <c r="K1539" s="400" t="s">
        <v>536</v>
      </c>
      <c r="L1539" s="400" t="s">
        <v>536</v>
      </c>
      <c r="M1539" s="400" t="s">
        <v>536</v>
      </c>
      <c r="N1539" s="400" t="s">
        <v>536</v>
      </c>
      <c r="O1539" s="400" t="s">
        <v>536</v>
      </c>
      <c r="P1539" s="400" t="s">
        <v>536</v>
      </c>
      <c r="Q1539" s="400" t="s">
        <v>536</v>
      </c>
      <c r="R1539" s="401" t="s">
        <v>536</v>
      </c>
      <c r="S1539" s="402" t="s">
        <v>536</v>
      </c>
      <c r="T1539" s="401" t="s">
        <v>536</v>
      </c>
      <c r="U1539" s="402" t="s">
        <v>536</v>
      </c>
      <c r="V1539" s="403" t="s">
        <v>536</v>
      </c>
      <c r="W1539" s="402" t="s">
        <v>536</v>
      </c>
      <c r="X1539" s="404" t="s">
        <v>536</v>
      </c>
      <c r="Y1539" s="404" t="s">
        <v>536</v>
      </c>
      <c r="Z1539" s="404" t="s">
        <v>536</v>
      </c>
      <c r="AA1539" s="404" t="s">
        <v>536</v>
      </c>
      <c r="AB1539" s="404" t="s">
        <v>536</v>
      </c>
      <c r="AC1539" s="404" t="s">
        <v>536</v>
      </c>
      <c r="AD1539" s="404" t="s">
        <v>536</v>
      </c>
    </row>
    <row r="1540" spans="1:30" x14ac:dyDescent="0.35">
      <c r="A1540" s="396" t="s">
        <v>536</v>
      </c>
      <c r="B1540" s="396" t="s">
        <v>536</v>
      </c>
      <c r="C1540" s="396" t="s">
        <v>536</v>
      </c>
      <c r="D1540" s="396" t="s">
        <v>536</v>
      </c>
      <c r="E1540" s="396" t="s">
        <v>536</v>
      </c>
      <c r="F1540" s="396" t="s">
        <v>536</v>
      </c>
      <c r="G1540" s="396" t="s">
        <v>536</v>
      </c>
      <c r="H1540" s="396" t="s">
        <v>536</v>
      </c>
      <c r="I1540" s="399" t="s">
        <v>536</v>
      </c>
      <c r="J1540" s="399" t="s">
        <v>536</v>
      </c>
      <c r="K1540" s="400" t="s">
        <v>536</v>
      </c>
      <c r="L1540" s="400" t="s">
        <v>536</v>
      </c>
      <c r="M1540" s="400" t="s">
        <v>536</v>
      </c>
      <c r="N1540" s="400" t="s">
        <v>536</v>
      </c>
      <c r="O1540" s="400" t="s">
        <v>536</v>
      </c>
      <c r="P1540" s="400" t="s">
        <v>536</v>
      </c>
      <c r="Q1540" s="400" t="s">
        <v>536</v>
      </c>
      <c r="R1540" s="401" t="s">
        <v>536</v>
      </c>
      <c r="S1540" s="402" t="s">
        <v>536</v>
      </c>
      <c r="T1540" s="401" t="s">
        <v>536</v>
      </c>
      <c r="U1540" s="402" t="s">
        <v>536</v>
      </c>
      <c r="V1540" s="403" t="s">
        <v>536</v>
      </c>
      <c r="W1540" s="402" t="s">
        <v>536</v>
      </c>
      <c r="X1540" s="404" t="s">
        <v>536</v>
      </c>
      <c r="Y1540" s="404" t="s">
        <v>536</v>
      </c>
      <c r="Z1540" s="404" t="s">
        <v>536</v>
      </c>
      <c r="AA1540" s="404" t="s">
        <v>536</v>
      </c>
      <c r="AB1540" s="404" t="s">
        <v>536</v>
      </c>
      <c r="AC1540" s="404" t="s">
        <v>536</v>
      </c>
      <c r="AD1540" s="404" t="s">
        <v>536</v>
      </c>
    </row>
    <row r="1541" spans="1:30" x14ac:dyDescent="0.35">
      <c r="A1541" s="396" t="s">
        <v>536</v>
      </c>
      <c r="B1541" s="396" t="s">
        <v>536</v>
      </c>
      <c r="C1541" s="396" t="s">
        <v>536</v>
      </c>
      <c r="D1541" s="396" t="s">
        <v>536</v>
      </c>
      <c r="E1541" s="396" t="s">
        <v>536</v>
      </c>
      <c r="F1541" s="396" t="s">
        <v>536</v>
      </c>
      <c r="G1541" s="396" t="s">
        <v>536</v>
      </c>
      <c r="H1541" s="396" t="s">
        <v>536</v>
      </c>
      <c r="I1541" s="399" t="s">
        <v>536</v>
      </c>
      <c r="J1541" s="399" t="s">
        <v>536</v>
      </c>
      <c r="K1541" s="400" t="s">
        <v>536</v>
      </c>
      <c r="L1541" s="400" t="s">
        <v>536</v>
      </c>
      <c r="M1541" s="400" t="s">
        <v>536</v>
      </c>
      <c r="N1541" s="400" t="s">
        <v>536</v>
      </c>
      <c r="O1541" s="400" t="s">
        <v>536</v>
      </c>
      <c r="P1541" s="400" t="s">
        <v>536</v>
      </c>
      <c r="Q1541" s="400" t="s">
        <v>536</v>
      </c>
      <c r="R1541" s="401" t="s">
        <v>536</v>
      </c>
      <c r="S1541" s="402" t="s">
        <v>536</v>
      </c>
      <c r="T1541" s="401" t="s">
        <v>536</v>
      </c>
      <c r="U1541" s="402" t="s">
        <v>536</v>
      </c>
      <c r="V1541" s="403" t="s">
        <v>536</v>
      </c>
      <c r="W1541" s="402" t="s">
        <v>536</v>
      </c>
      <c r="X1541" s="404" t="s">
        <v>536</v>
      </c>
      <c r="Y1541" s="404" t="s">
        <v>536</v>
      </c>
      <c r="Z1541" s="404" t="s">
        <v>536</v>
      </c>
      <c r="AA1541" s="404" t="s">
        <v>536</v>
      </c>
      <c r="AB1541" s="404" t="s">
        <v>536</v>
      </c>
      <c r="AC1541" s="404" t="s">
        <v>536</v>
      </c>
      <c r="AD1541" s="404" t="s">
        <v>536</v>
      </c>
    </row>
    <row r="1542" spans="1:30" x14ac:dyDescent="0.35">
      <c r="A1542" s="396" t="s">
        <v>536</v>
      </c>
      <c r="B1542" s="396" t="s">
        <v>536</v>
      </c>
      <c r="C1542" s="396" t="s">
        <v>536</v>
      </c>
      <c r="D1542" s="396" t="s">
        <v>536</v>
      </c>
      <c r="E1542" s="396" t="s">
        <v>536</v>
      </c>
      <c r="F1542" s="396" t="s">
        <v>536</v>
      </c>
      <c r="G1542" s="396" t="s">
        <v>536</v>
      </c>
      <c r="H1542" s="396" t="s">
        <v>536</v>
      </c>
      <c r="I1542" s="399" t="s">
        <v>536</v>
      </c>
      <c r="J1542" s="399" t="s">
        <v>536</v>
      </c>
      <c r="K1542" s="400" t="s">
        <v>536</v>
      </c>
      <c r="L1542" s="400" t="s">
        <v>536</v>
      </c>
      <c r="M1542" s="400" t="s">
        <v>536</v>
      </c>
      <c r="N1542" s="400" t="s">
        <v>536</v>
      </c>
      <c r="O1542" s="400" t="s">
        <v>536</v>
      </c>
      <c r="P1542" s="400" t="s">
        <v>536</v>
      </c>
      <c r="Q1542" s="400" t="s">
        <v>536</v>
      </c>
      <c r="R1542" s="401" t="s">
        <v>536</v>
      </c>
      <c r="S1542" s="402" t="s">
        <v>536</v>
      </c>
      <c r="T1542" s="401" t="s">
        <v>536</v>
      </c>
      <c r="U1542" s="402" t="s">
        <v>536</v>
      </c>
      <c r="V1542" s="403" t="s">
        <v>536</v>
      </c>
      <c r="W1542" s="402" t="s">
        <v>536</v>
      </c>
      <c r="X1542" s="404" t="s">
        <v>536</v>
      </c>
      <c r="Y1542" s="404" t="s">
        <v>536</v>
      </c>
      <c r="Z1542" s="404" t="s">
        <v>536</v>
      </c>
      <c r="AA1542" s="404" t="s">
        <v>536</v>
      </c>
      <c r="AB1542" s="404" t="s">
        <v>536</v>
      </c>
      <c r="AC1542" s="404" t="s">
        <v>536</v>
      </c>
      <c r="AD1542" s="404" t="s">
        <v>536</v>
      </c>
    </row>
    <row r="1543" spans="1:30" x14ac:dyDescent="0.35">
      <c r="A1543" s="396" t="s">
        <v>536</v>
      </c>
      <c r="B1543" s="396" t="s">
        <v>536</v>
      </c>
      <c r="C1543" s="396" t="s">
        <v>536</v>
      </c>
      <c r="D1543" s="396" t="s">
        <v>536</v>
      </c>
      <c r="E1543" s="396" t="s">
        <v>536</v>
      </c>
      <c r="F1543" s="396" t="s">
        <v>536</v>
      </c>
      <c r="G1543" s="396" t="s">
        <v>536</v>
      </c>
      <c r="H1543" s="396" t="s">
        <v>536</v>
      </c>
      <c r="I1543" s="399" t="s">
        <v>536</v>
      </c>
      <c r="J1543" s="399" t="s">
        <v>536</v>
      </c>
      <c r="K1543" s="400" t="s">
        <v>536</v>
      </c>
      <c r="L1543" s="400" t="s">
        <v>536</v>
      </c>
      <c r="M1543" s="400" t="s">
        <v>536</v>
      </c>
      <c r="N1543" s="400" t="s">
        <v>536</v>
      </c>
      <c r="O1543" s="400" t="s">
        <v>536</v>
      </c>
      <c r="P1543" s="400" t="s">
        <v>536</v>
      </c>
      <c r="Q1543" s="400" t="s">
        <v>536</v>
      </c>
      <c r="R1543" s="401" t="s">
        <v>536</v>
      </c>
      <c r="S1543" s="402" t="s">
        <v>536</v>
      </c>
      <c r="T1543" s="401" t="s">
        <v>536</v>
      </c>
      <c r="U1543" s="402" t="s">
        <v>536</v>
      </c>
      <c r="V1543" s="403" t="s">
        <v>536</v>
      </c>
      <c r="W1543" s="402" t="s">
        <v>536</v>
      </c>
      <c r="X1543" s="404" t="s">
        <v>536</v>
      </c>
      <c r="Y1543" s="404" t="s">
        <v>536</v>
      </c>
      <c r="Z1543" s="404" t="s">
        <v>536</v>
      </c>
      <c r="AA1543" s="404" t="s">
        <v>536</v>
      </c>
      <c r="AB1543" s="404" t="s">
        <v>536</v>
      </c>
      <c r="AC1543" s="404" t="s">
        <v>536</v>
      </c>
      <c r="AD1543" s="404" t="s">
        <v>536</v>
      </c>
    </row>
    <row r="1544" spans="1:30" x14ac:dyDescent="0.35">
      <c r="A1544" s="396" t="s">
        <v>536</v>
      </c>
      <c r="B1544" s="396" t="s">
        <v>536</v>
      </c>
      <c r="C1544" s="396" t="s">
        <v>536</v>
      </c>
      <c r="D1544" s="396" t="s">
        <v>536</v>
      </c>
      <c r="E1544" s="396" t="s">
        <v>536</v>
      </c>
      <c r="F1544" s="396" t="s">
        <v>536</v>
      </c>
      <c r="G1544" s="396" t="s">
        <v>536</v>
      </c>
      <c r="H1544" s="396" t="s">
        <v>536</v>
      </c>
      <c r="I1544" s="399" t="s">
        <v>536</v>
      </c>
      <c r="J1544" s="399" t="s">
        <v>536</v>
      </c>
      <c r="K1544" s="400" t="s">
        <v>536</v>
      </c>
      <c r="L1544" s="400" t="s">
        <v>536</v>
      </c>
      <c r="M1544" s="400" t="s">
        <v>536</v>
      </c>
      <c r="N1544" s="400" t="s">
        <v>536</v>
      </c>
      <c r="O1544" s="400" t="s">
        <v>536</v>
      </c>
      <c r="P1544" s="400" t="s">
        <v>536</v>
      </c>
      <c r="Q1544" s="400" t="s">
        <v>536</v>
      </c>
      <c r="R1544" s="401" t="s">
        <v>536</v>
      </c>
      <c r="S1544" s="402" t="s">
        <v>536</v>
      </c>
      <c r="T1544" s="401" t="s">
        <v>536</v>
      </c>
      <c r="U1544" s="402" t="s">
        <v>536</v>
      </c>
      <c r="V1544" s="403" t="s">
        <v>536</v>
      </c>
      <c r="W1544" s="402" t="s">
        <v>536</v>
      </c>
      <c r="X1544" s="404" t="s">
        <v>536</v>
      </c>
      <c r="Y1544" s="404" t="s">
        <v>536</v>
      </c>
      <c r="Z1544" s="404" t="s">
        <v>536</v>
      </c>
      <c r="AA1544" s="404" t="s">
        <v>536</v>
      </c>
      <c r="AB1544" s="404" t="s">
        <v>536</v>
      </c>
      <c r="AC1544" s="404" t="s">
        <v>536</v>
      </c>
      <c r="AD1544" s="404" t="s">
        <v>536</v>
      </c>
    </row>
    <row r="1545" spans="1:30" x14ac:dyDescent="0.35">
      <c r="A1545" s="396" t="s">
        <v>536</v>
      </c>
      <c r="B1545" s="396" t="s">
        <v>536</v>
      </c>
      <c r="C1545" s="396" t="s">
        <v>536</v>
      </c>
      <c r="D1545" s="396" t="s">
        <v>536</v>
      </c>
      <c r="E1545" s="396" t="s">
        <v>536</v>
      </c>
      <c r="F1545" s="396" t="s">
        <v>536</v>
      </c>
      <c r="G1545" s="396" t="s">
        <v>536</v>
      </c>
      <c r="H1545" s="396" t="s">
        <v>536</v>
      </c>
      <c r="I1545" s="399" t="s">
        <v>536</v>
      </c>
      <c r="J1545" s="399" t="s">
        <v>536</v>
      </c>
      <c r="K1545" s="400" t="s">
        <v>536</v>
      </c>
      <c r="L1545" s="400" t="s">
        <v>536</v>
      </c>
      <c r="M1545" s="400" t="s">
        <v>536</v>
      </c>
      <c r="N1545" s="400" t="s">
        <v>536</v>
      </c>
      <c r="O1545" s="400" t="s">
        <v>536</v>
      </c>
      <c r="P1545" s="400" t="s">
        <v>536</v>
      </c>
      <c r="Q1545" s="400" t="s">
        <v>536</v>
      </c>
      <c r="R1545" s="401" t="s">
        <v>536</v>
      </c>
      <c r="S1545" s="402" t="s">
        <v>536</v>
      </c>
      <c r="T1545" s="401" t="s">
        <v>536</v>
      </c>
      <c r="U1545" s="402" t="s">
        <v>536</v>
      </c>
      <c r="V1545" s="403" t="s">
        <v>536</v>
      </c>
      <c r="W1545" s="402" t="s">
        <v>536</v>
      </c>
      <c r="X1545" s="404" t="s">
        <v>536</v>
      </c>
      <c r="Y1545" s="404" t="s">
        <v>536</v>
      </c>
      <c r="Z1545" s="404" t="s">
        <v>536</v>
      </c>
      <c r="AA1545" s="404" t="s">
        <v>536</v>
      </c>
      <c r="AB1545" s="404" t="s">
        <v>536</v>
      </c>
      <c r="AC1545" s="404" t="s">
        <v>536</v>
      </c>
      <c r="AD1545" s="404" t="s">
        <v>536</v>
      </c>
    </row>
    <row r="1546" spans="1:30" x14ac:dyDescent="0.35">
      <c r="A1546" s="396" t="s">
        <v>536</v>
      </c>
      <c r="B1546" s="396" t="s">
        <v>536</v>
      </c>
      <c r="C1546" s="396" t="s">
        <v>536</v>
      </c>
      <c r="D1546" s="396" t="s">
        <v>536</v>
      </c>
      <c r="E1546" s="396" t="s">
        <v>536</v>
      </c>
      <c r="F1546" s="396" t="s">
        <v>536</v>
      </c>
      <c r="G1546" s="396" t="s">
        <v>536</v>
      </c>
      <c r="H1546" s="396" t="s">
        <v>536</v>
      </c>
      <c r="I1546" s="399" t="s">
        <v>536</v>
      </c>
      <c r="J1546" s="399" t="s">
        <v>536</v>
      </c>
      <c r="K1546" s="400" t="s">
        <v>536</v>
      </c>
      <c r="L1546" s="400" t="s">
        <v>536</v>
      </c>
      <c r="M1546" s="400" t="s">
        <v>536</v>
      </c>
      <c r="N1546" s="400" t="s">
        <v>536</v>
      </c>
      <c r="O1546" s="400" t="s">
        <v>536</v>
      </c>
      <c r="P1546" s="400" t="s">
        <v>536</v>
      </c>
      <c r="Q1546" s="400" t="s">
        <v>536</v>
      </c>
      <c r="R1546" s="401" t="s">
        <v>536</v>
      </c>
      <c r="S1546" s="402" t="s">
        <v>536</v>
      </c>
      <c r="T1546" s="401" t="s">
        <v>536</v>
      </c>
      <c r="U1546" s="402" t="s">
        <v>536</v>
      </c>
      <c r="V1546" s="403" t="s">
        <v>536</v>
      </c>
      <c r="W1546" s="402" t="s">
        <v>536</v>
      </c>
      <c r="X1546" s="404" t="s">
        <v>536</v>
      </c>
      <c r="Y1546" s="404" t="s">
        <v>536</v>
      </c>
      <c r="Z1546" s="404" t="s">
        <v>536</v>
      </c>
      <c r="AA1546" s="404" t="s">
        <v>536</v>
      </c>
      <c r="AB1546" s="404" t="s">
        <v>536</v>
      </c>
      <c r="AC1546" s="404" t="s">
        <v>536</v>
      </c>
      <c r="AD1546" s="404" t="s">
        <v>536</v>
      </c>
    </row>
    <row r="1547" spans="1:30" x14ac:dyDescent="0.35">
      <c r="A1547" s="396" t="s">
        <v>536</v>
      </c>
      <c r="B1547" s="396" t="s">
        <v>536</v>
      </c>
      <c r="C1547" s="396" t="s">
        <v>536</v>
      </c>
      <c r="D1547" s="396" t="s">
        <v>536</v>
      </c>
      <c r="E1547" s="396" t="s">
        <v>536</v>
      </c>
      <c r="F1547" s="396" t="s">
        <v>536</v>
      </c>
      <c r="G1547" s="396" t="s">
        <v>536</v>
      </c>
      <c r="H1547" s="396" t="s">
        <v>536</v>
      </c>
      <c r="I1547" s="399" t="s">
        <v>536</v>
      </c>
      <c r="J1547" s="399" t="s">
        <v>536</v>
      </c>
      <c r="K1547" s="400" t="s">
        <v>536</v>
      </c>
      <c r="L1547" s="400" t="s">
        <v>536</v>
      </c>
      <c r="M1547" s="400" t="s">
        <v>536</v>
      </c>
      <c r="N1547" s="400" t="s">
        <v>536</v>
      </c>
      <c r="O1547" s="400" t="s">
        <v>536</v>
      </c>
      <c r="P1547" s="400" t="s">
        <v>536</v>
      </c>
      <c r="Q1547" s="400" t="s">
        <v>536</v>
      </c>
      <c r="R1547" s="401" t="s">
        <v>536</v>
      </c>
      <c r="S1547" s="402" t="s">
        <v>536</v>
      </c>
      <c r="T1547" s="401" t="s">
        <v>536</v>
      </c>
      <c r="U1547" s="402" t="s">
        <v>536</v>
      </c>
      <c r="V1547" s="403" t="s">
        <v>536</v>
      </c>
      <c r="W1547" s="402" t="s">
        <v>536</v>
      </c>
      <c r="X1547" s="404" t="s">
        <v>536</v>
      </c>
      <c r="Y1547" s="404" t="s">
        <v>536</v>
      </c>
      <c r="Z1547" s="404" t="s">
        <v>536</v>
      </c>
      <c r="AA1547" s="404" t="s">
        <v>536</v>
      </c>
      <c r="AB1547" s="404" t="s">
        <v>536</v>
      </c>
      <c r="AC1547" s="404" t="s">
        <v>536</v>
      </c>
      <c r="AD1547" s="404" t="s">
        <v>536</v>
      </c>
    </row>
    <row r="1548" spans="1:30" x14ac:dyDescent="0.35">
      <c r="A1548" s="396" t="s">
        <v>536</v>
      </c>
      <c r="B1548" s="396" t="s">
        <v>536</v>
      </c>
      <c r="C1548" s="396" t="s">
        <v>536</v>
      </c>
      <c r="D1548" s="396" t="s">
        <v>536</v>
      </c>
      <c r="E1548" s="396" t="s">
        <v>536</v>
      </c>
      <c r="F1548" s="396" t="s">
        <v>536</v>
      </c>
      <c r="G1548" s="396" t="s">
        <v>536</v>
      </c>
      <c r="H1548" s="396" t="s">
        <v>536</v>
      </c>
      <c r="I1548" s="399" t="s">
        <v>536</v>
      </c>
      <c r="J1548" s="399" t="s">
        <v>536</v>
      </c>
      <c r="K1548" s="400" t="s">
        <v>536</v>
      </c>
      <c r="L1548" s="400" t="s">
        <v>536</v>
      </c>
      <c r="M1548" s="400" t="s">
        <v>536</v>
      </c>
      <c r="N1548" s="400" t="s">
        <v>536</v>
      </c>
      <c r="O1548" s="400" t="s">
        <v>536</v>
      </c>
      <c r="P1548" s="400" t="s">
        <v>536</v>
      </c>
      <c r="Q1548" s="400" t="s">
        <v>536</v>
      </c>
      <c r="R1548" s="401" t="s">
        <v>536</v>
      </c>
      <c r="S1548" s="402" t="s">
        <v>536</v>
      </c>
      <c r="T1548" s="401" t="s">
        <v>536</v>
      </c>
      <c r="U1548" s="402" t="s">
        <v>536</v>
      </c>
      <c r="V1548" s="403" t="s">
        <v>536</v>
      </c>
      <c r="W1548" s="402" t="s">
        <v>536</v>
      </c>
      <c r="X1548" s="404" t="s">
        <v>536</v>
      </c>
      <c r="Y1548" s="404" t="s">
        <v>536</v>
      </c>
      <c r="Z1548" s="404" t="s">
        <v>536</v>
      </c>
      <c r="AA1548" s="404" t="s">
        <v>536</v>
      </c>
      <c r="AB1548" s="404" t="s">
        <v>536</v>
      </c>
      <c r="AC1548" s="404" t="s">
        <v>536</v>
      </c>
      <c r="AD1548" s="404" t="s">
        <v>536</v>
      </c>
    </row>
    <row r="1549" spans="1:30" x14ac:dyDescent="0.35">
      <c r="A1549" s="396" t="s">
        <v>536</v>
      </c>
      <c r="B1549" s="396" t="s">
        <v>536</v>
      </c>
      <c r="C1549" s="396" t="s">
        <v>536</v>
      </c>
      <c r="D1549" s="396" t="s">
        <v>536</v>
      </c>
      <c r="E1549" s="396" t="s">
        <v>536</v>
      </c>
      <c r="F1549" s="396" t="s">
        <v>536</v>
      </c>
      <c r="G1549" s="396" t="s">
        <v>536</v>
      </c>
      <c r="H1549" s="396" t="s">
        <v>536</v>
      </c>
      <c r="I1549" s="399" t="s">
        <v>536</v>
      </c>
      <c r="J1549" s="399" t="s">
        <v>536</v>
      </c>
      <c r="K1549" s="400" t="s">
        <v>536</v>
      </c>
      <c r="L1549" s="400" t="s">
        <v>536</v>
      </c>
      <c r="M1549" s="400" t="s">
        <v>536</v>
      </c>
      <c r="N1549" s="400" t="s">
        <v>536</v>
      </c>
      <c r="O1549" s="400" t="s">
        <v>536</v>
      </c>
      <c r="P1549" s="400" t="s">
        <v>536</v>
      </c>
      <c r="Q1549" s="400" t="s">
        <v>536</v>
      </c>
      <c r="R1549" s="401" t="s">
        <v>536</v>
      </c>
      <c r="S1549" s="402" t="s">
        <v>536</v>
      </c>
      <c r="T1549" s="401" t="s">
        <v>536</v>
      </c>
      <c r="U1549" s="402" t="s">
        <v>536</v>
      </c>
      <c r="V1549" s="403" t="s">
        <v>536</v>
      </c>
      <c r="W1549" s="402" t="s">
        <v>536</v>
      </c>
      <c r="X1549" s="404" t="s">
        <v>536</v>
      </c>
      <c r="Y1549" s="404" t="s">
        <v>536</v>
      </c>
      <c r="Z1549" s="404" t="s">
        <v>536</v>
      </c>
      <c r="AA1549" s="404" t="s">
        <v>536</v>
      </c>
      <c r="AB1549" s="404" t="s">
        <v>536</v>
      </c>
      <c r="AC1549" s="404" t="s">
        <v>536</v>
      </c>
      <c r="AD1549" s="404" t="s">
        <v>536</v>
      </c>
    </row>
    <row r="1550" spans="1:30" x14ac:dyDescent="0.35">
      <c r="A1550" s="396" t="s">
        <v>536</v>
      </c>
      <c r="B1550" s="396" t="s">
        <v>536</v>
      </c>
      <c r="C1550" s="396" t="s">
        <v>536</v>
      </c>
      <c r="D1550" s="396" t="s">
        <v>536</v>
      </c>
      <c r="E1550" s="396" t="s">
        <v>536</v>
      </c>
      <c r="F1550" s="396" t="s">
        <v>536</v>
      </c>
      <c r="G1550" s="396" t="s">
        <v>536</v>
      </c>
      <c r="H1550" s="396" t="s">
        <v>536</v>
      </c>
      <c r="I1550" s="399" t="s">
        <v>536</v>
      </c>
      <c r="J1550" s="399" t="s">
        <v>536</v>
      </c>
      <c r="K1550" s="400" t="s">
        <v>536</v>
      </c>
      <c r="L1550" s="400" t="s">
        <v>536</v>
      </c>
      <c r="M1550" s="400" t="s">
        <v>536</v>
      </c>
      <c r="N1550" s="400" t="s">
        <v>536</v>
      </c>
      <c r="O1550" s="400" t="s">
        <v>536</v>
      </c>
      <c r="P1550" s="400" t="s">
        <v>536</v>
      </c>
      <c r="Q1550" s="400" t="s">
        <v>536</v>
      </c>
      <c r="R1550" s="401" t="s">
        <v>536</v>
      </c>
      <c r="S1550" s="402" t="s">
        <v>536</v>
      </c>
      <c r="T1550" s="401" t="s">
        <v>536</v>
      </c>
      <c r="U1550" s="402" t="s">
        <v>536</v>
      </c>
      <c r="V1550" s="403" t="s">
        <v>536</v>
      </c>
      <c r="W1550" s="402" t="s">
        <v>536</v>
      </c>
      <c r="X1550" s="404" t="s">
        <v>536</v>
      </c>
      <c r="Y1550" s="404" t="s">
        <v>536</v>
      </c>
      <c r="Z1550" s="404" t="s">
        <v>536</v>
      </c>
      <c r="AA1550" s="404" t="s">
        <v>536</v>
      </c>
      <c r="AB1550" s="404" t="s">
        <v>536</v>
      </c>
      <c r="AC1550" s="404" t="s">
        <v>536</v>
      </c>
      <c r="AD1550" s="404" t="s">
        <v>536</v>
      </c>
    </row>
    <row r="1551" spans="1:30" x14ac:dyDescent="0.35">
      <c r="A1551" s="396" t="s">
        <v>536</v>
      </c>
      <c r="B1551" s="396" t="s">
        <v>536</v>
      </c>
      <c r="C1551" s="396" t="s">
        <v>536</v>
      </c>
      <c r="D1551" s="396" t="s">
        <v>536</v>
      </c>
      <c r="E1551" s="396" t="s">
        <v>536</v>
      </c>
      <c r="F1551" s="396" t="s">
        <v>536</v>
      </c>
      <c r="G1551" s="396" t="s">
        <v>536</v>
      </c>
      <c r="H1551" s="396" t="s">
        <v>536</v>
      </c>
      <c r="I1551" s="399" t="s">
        <v>536</v>
      </c>
      <c r="J1551" s="399" t="s">
        <v>536</v>
      </c>
      <c r="K1551" s="400" t="s">
        <v>536</v>
      </c>
      <c r="L1551" s="400" t="s">
        <v>536</v>
      </c>
      <c r="M1551" s="400" t="s">
        <v>536</v>
      </c>
      <c r="N1551" s="400" t="s">
        <v>536</v>
      </c>
      <c r="O1551" s="400" t="s">
        <v>536</v>
      </c>
      <c r="P1551" s="400" t="s">
        <v>536</v>
      </c>
      <c r="Q1551" s="400" t="s">
        <v>536</v>
      </c>
      <c r="R1551" s="401" t="s">
        <v>536</v>
      </c>
      <c r="S1551" s="402" t="s">
        <v>536</v>
      </c>
      <c r="T1551" s="401" t="s">
        <v>536</v>
      </c>
      <c r="U1551" s="402" t="s">
        <v>536</v>
      </c>
      <c r="V1551" s="403" t="s">
        <v>536</v>
      </c>
      <c r="W1551" s="402" t="s">
        <v>536</v>
      </c>
      <c r="X1551" s="404" t="s">
        <v>536</v>
      </c>
      <c r="Y1551" s="404" t="s">
        <v>536</v>
      </c>
      <c r="Z1551" s="404" t="s">
        <v>536</v>
      </c>
      <c r="AA1551" s="404" t="s">
        <v>536</v>
      </c>
      <c r="AB1551" s="404" t="s">
        <v>536</v>
      </c>
      <c r="AC1551" s="404" t="s">
        <v>536</v>
      </c>
      <c r="AD1551" s="404" t="s">
        <v>536</v>
      </c>
    </row>
    <row r="1552" spans="1:30" x14ac:dyDescent="0.35">
      <c r="A1552" s="396" t="s">
        <v>536</v>
      </c>
      <c r="B1552" s="396" t="s">
        <v>536</v>
      </c>
      <c r="C1552" s="396" t="s">
        <v>536</v>
      </c>
      <c r="D1552" s="396" t="s">
        <v>536</v>
      </c>
      <c r="E1552" s="396" t="s">
        <v>536</v>
      </c>
      <c r="F1552" s="396" t="s">
        <v>536</v>
      </c>
      <c r="G1552" s="396" t="s">
        <v>536</v>
      </c>
      <c r="H1552" s="396" t="s">
        <v>536</v>
      </c>
      <c r="I1552" s="399" t="s">
        <v>536</v>
      </c>
      <c r="J1552" s="399" t="s">
        <v>536</v>
      </c>
      <c r="K1552" s="400" t="s">
        <v>536</v>
      </c>
      <c r="L1552" s="400" t="s">
        <v>536</v>
      </c>
      <c r="M1552" s="400" t="s">
        <v>536</v>
      </c>
      <c r="N1552" s="400" t="s">
        <v>536</v>
      </c>
      <c r="O1552" s="400" t="s">
        <v>536</v>
      </c>
      <c r="P1552" s="400" t="s">
        <v>536</v>
      </c>
      <c r="Q1552" s="400" t="s">
        <v>536</v>
      </c>
      <c r="R1552" s="401" t="s">
        <v>536</v>
      </c>
      <c r="S1552" s="402" t="s">
        <v>536</v>
      </c>
      <c r="T1552" s="401" t="s">
        <v>536</v>
      </c>
      <c r="U1552" s="402" t="s">
        <v>536</v>
      </c>
      <c r="V1552" s="403" t="s">
        <v>536</v>
      </c>
      <c r="W1552" s="402" t="s">
        <v>536</v>
      </c>
      <c r="X1552" s="404" t="s">
        <v>536</v>
      </c>
      <c r="Y1552" s="404" t="s">
        <v>536</v>
      </c>
      <c r="Z1552" s="404" t="s">
        <v>536</v>
      </c>
      <c r="AA1552" s="404" t="s">
        <v>536</v>
      </c>
      <c r="AB1552" s="404" t="s">
        <v>536</v>
      </c>
      <c r="AC1552" s="404" t="s">
        <v>536</v>
      </c>
      <c r="AD1552" s="404" t="s">
        <v>536</v>
      </c>
    </row>
    <row r="1553" spans="1:30" x14ac:dyDescent="0.35">
      <c r="A1553" s="396" t="s">
        <v>536</v>
      </c>
      <c r="B1553" s="396" t="s">
        <v>536</v>
      </c>
      <c r="C1553" s="396" t="s">
        <v>536</v>
      </c>
      <c r="D1553" s="396" t="s">
        <v>536</v>
      </c>
      <c r="E1553" s="396" t="s">
        <v>536</v>
      </c>
      <c r="F1553" s="396" t="s">
        <v>536</v>
      </c>
      <c r="G1553" s="396" t="s">
        <v>536</v>
      </c>
      <c r="H1553" s="396" t="s">
        <v>536</v>
      </c>
      <c r="I1553" s="399" t="s">
        <v>536</v>
      </c>
      <c r="J1553" s="399" t="s">
        <v>536</v>
      </c>
      <c r="K1553" s="400" t="s">
        <v>536</v>
      </c>
      <c r="L1553" s="400" t="s">
        <v>536</v>
      </c>
      <c r="M1553" s="400" t="s">
        <v>536</v>
      </c>
      <c r="N1553" s="400" t="s">
        <v>536</v>
      </c>
      <c r="O1553" s="400" t="s">
        <v>536</v>
      </c>
      <c r="P1553" s="400" t="s">
        <v>536</v>
      </c>
      <c r="Q1553" s="400" t="s">
        <v>536</v>
      </c>
      <c r="R1553" s="401" t="s">
        <v>536</v>
      </c>
      <c r="S1553" s="402" t="s">
        <v>536</v>
      </c>
      <c r="T1553" s="401" t="s">
        <v>536</v>
      </c>
      <c r="U1553" s="402" t="s">
        <v>536</v>
      </c>
      <c r="V1553" s="403" t="s">
        <v>536</v>
      </c>
      <c r="W1553" s="402" t="s">
        <v>536</v>
      </c>
      <c r="X1553" s="404" t="s">
        <v>536</v>
      </c>
      <c r="Y1553" s="404" t="s">
        <v>536</v>
      </c>
      <c r="Z1553" s="404" t="s">
        <v>536</v>
      </c>
      <c r="AA1553" s="404" t="s">
        <v>536</v>
      </c>
      <c r="AB1553" s="404" t="s">
        <v>536</v>
      </c>
      <c r="AC1553" s="404" t="s">
        <v>536</v>
      </c>
      <c r="AD1553" s="404" t="s">
        <v>536</v>
      </c>
    </row>
    <row r="1554" spans="1:30" x14ac:dyDescent="0.35">
      <c r="A1554" s="396" t="s">
        <v>536</v>
      </c>
      <c r="B1554" s="396" t="s">
        <v>536</v>
      </c>
      <c r="C1554" s="396" t="s">
        <v>536</v>
      </c>
      <c r="D1554" s="396" t="s">
        <v>536</v>
      </c>
      <c r="E1554" s="396" t="s">
        <v>536</v>
      </c>
      <c r="F1554" s="396" t="s">
        <v>536</v>
      </c>
      <c r="G1554" s="396" t="s">
        <v>536</v>
      </c>
      <c r="H1554" s="396" t="s">
        <v>536</v>
      </c>
      <c r="I1554" s="399" t="s">
        <v>536</v>
      </c>
      <c r="J1554" s="399" t="s">
        <v>536</v>
      </c>
      <c r="K1554" s="400" t="s">
        <v>536</v>
      </c>
      <c r="L1554" s="400" t="s">
        <v>536</v>
      </c>
      <c r="M1554" s="400" t="s">
        <v>536</v>
      </c>
      <c r="N1554" s="400" t="s">
        <v>536</v>
      </c>
      <c r="O1554" s="400" t="s">
        <v>536</v>
      </c>
      <c r="P1554" s="400" t="s">
        <v>536</v>
      </c>
      <c r="Q1554" s="400" t="s">
        <v>536</v>
      </c>
      <c r="R1554" s="401" t="s">
        <v>536</v>
      </c>
      <c r="S1554" s="402" t="s">
        <v>536</v>
      </c>
      <c r="T1554" s="401" t="s">
        <v>536</v>
      </c>
      <c r="U1554" s="402" t="s">
        <v>536</v>
      </c>
      <c r="V1554" s="403" t="s">
        <v>536</v>
      </c>
      <c r="W1554" s="402" t="s">
        <v>536</v>
      </c>
      <c r="X1554" s="404" t="s">
        <v>536</v>
      </c>
      <c r="Y1554" s="404" t="s">
        <v>536</v>
      </c>
      <c r="Z1554" s="404" t="s">
        <v>536</v>
      </c>
      <c r="AA1554" s="404" t="s">
        <v>536</v>
      </c>
      <c r="AB1554" s="404" t="s">
        <v>536</v>
      </c>
      <c r="AC1554" s="404" t="s">
        <v>536</v>
      </c>
      <c r="AD1554" s="404" t="s">
        <v>536</v>
      </c>
    </row>
    <row r="1555" spans="1:30" x14ac:dyDescent="0.35">
      <c r="A1555" s="396" t="s">
        <v>536</v>
      </c>
      <c r="B1555" s="396" t="s">
        <v>536</v>
      </c>
      <c r="C1555" s="396" t="s">
        <v>536</v>
      </c>
      <c r="D1555" s="396" t="s">
        <v>536</v>
      </c>
      <c r="E1555" s="396" t="s">
        <v>536</v>
      </c>
      <c r="F1555" s="396" t="s">
        <v>536</v>
      </c>
      <c r="G1555" s="396" t="s">
        <v>536</v>
      </c>
      <c r="H1555" s="396" t="s">
        <v>536</v>
      </c>
      <c r="I1555" s="399" t="s">
        <v>536</v>
      </c>
      <c r="J1555" s="399" t="s">
        <v>536</v>
      </c>
      <c r="K1555" s="400" t="s">
        <v>536</v>
      </c>
      <c r="L1555" s="400" t="s">
        <v>536</v>
      </c>
      <c r="M1555" s="400" t="s">
        <v>536</v>
      </c>
      <c r="N1555" s="400" t="s">
        <v>536</v>
      </c>
      <c r="O1555" s="400" t="s">
        <v>536</v>
      </c>
      <c r="P1555" s="400" t="s">
        <v>536</v>
      </c>
      <c r="Q1555" s="400" t="s">
        <v>536</v>
      </c>
      <c r="R1555" s="401" t="s">
        <v>536</v>
      </c>
      <c r="S1555" s="402" t="s">
        <v>536</v>
      </c>
      <c r="T1555" s="401" t="s">
        <v>536</v>
      </c>
      <c r="U1555" s="402" t="s">
        <v>536</v>
      </c>
      <c r="V1555" s="403" t="s">
        <v>536</v>
      </c>
      <c r="W1555" s="402" t="s">
        <v>536</v>
      </c>
      <c r="X1555" s="404" t="s">
        <v>536</v>
      </c>
      <c r="Y1555" s="404" t="s">
        <v>536</v>
      </c>
      <c r="Z1555" s="404" t="s">
        <v>536</v>
      </c>
      <c r="AA1555" s="404" t="s">
        <v>536</v>
      </c>
      <c r="AB1555" s="404" t="s">
        <v>536</v>
      </c>
      <c r="AC1555" s="404" t="s">
        <v>536</v>
      </c>
      <c r="AD1555" s="404" t="s">
        <v>536</v>
      </c>
    </row>
    <row r="1556" spans="1:30" x14ac:dyDescent="0.35">
      <c r="A1556" s="396" t="s">
        <v>536</v>
      </c>
      <c r="B1556" s="396" t="s">
        <v>536</v>
      </c>
      <c r="C1556" s="396" t="s">
        <v>536</v>
      </c>
      <c r="D1556" s="396" t="s">
        <v>536</v>
      </c>
      <c r="E1556" s="396" t="s">
        <v>536</v>
      </c>
      <c r="F1556" s="396" t="s">
        <v>536</v>
      </c>
      <c r="G1556" s="396" t="s">
        <v>536</v>
      </c>
      <c r="H1556" s="396" t="s">
        <v>536</v>
      </c>
      <c r="I1556" s="399" t="s">
        <v>536</v>
      </c>
      <c r="J1556" s="399" t="s">
        <v>536</v>
      </c>
      <c r="K1556" s="400" t="s">
        <v>536</v>
      </c>
      <c r="L1556" s="400" t="s">
        <v>536</v>
      </c>
      <c r="M1556" s="400" t="s">
        <v>536</v>
      </c>
      <c r="N1556" s="400" t="s">
        <v>536</v>
      </c>
      <c r="O1556" s="400" t="s">
        <v>536</v>
      </c>
      <c r="P1556" s="400" t="s">
        <v>536</v>
      </c>
      <c r="Q1556" s="400" t="s">
        <v>536</v>
      </c>
      <c r="R1556" s="401" t="s">
        <v>536</v>
      </c>
      <c r="S1556" s="402" t="s">
        <v>536</v>
      </c>
      <c r="T1556" s="401" t="s">
        <v>536</v>
      </c>
      <c r="U1556" s="402" t="s">
        <v>536</v>
      </c>
      <c r="V1556" s="403" t="s">
        <v>536</v>
      </c>
      <c r="W1556" s="402" t="s">
        <v>536</v>
      </c>
      <c r="X1556" s="404" t="s">
        <v>536</v>
      </c>
      <c r="Y1556" s="404" t="s">
        <v>536</v>
      </c>
      <c r="Z1556" s="404" t="s">
        <v>536</v>
      </c>
      <c r="AA1556" s="404" t="s">
        <v>536</v>
      </c>
      <c r="AB1556" s="404" t="s">
        <v>536</v>
      </c>
      <c r="AC1556" s="404" t="s">
        <v>536</v>
      </c>
      <c r="AD1556" s="404" t="s">
        <v>536</v>
      </c>
    </row>
    <row r="1557" spans="1:30" x14ac:dyDescent="0.35">
      <c r="A1557" s="396" t="s">
        <v>536</v>
      </c>
      <c r="B1557" s="396" t="s">
        <v>536</v>
      </c>
      <c r="C1557" s="396" t="s">
        <v>536</v>
      </c>
      <c r="D1557" s="396" t="s">
        <v>536</v>
      </c>
      <c r="E1557" s="396" t="s">
        <v>536</v>
      </c>
      <c r="F1557" s="396" t="s">
        <v>536</v>
      </c>
      <c r="G1557" s="396" t="s">
        <v>536</v>
      </c>
      <c r="H1557" s="396" t="s">
        <v>536</v>
      </c>
      <c r="I1557" s="399" t="s">
        <v>536</v>
      </c>
      <c r="J1557" s="399" t="s">
        <v>536</v>
      </c>
      <c r="K1557" s="400" t="s">
        <v>536</v>
      </c>
      <c r="L1557" s="400" t="s">
        <v>536</v>
      </c>
      <c r="M1557" s="400" t="s">
        <v>536</v>
      </c>
      <c r="N1557" s="400" t="s">
        <v>536</v>
      </c>
      <c r="O1557" s="400" t="s">
        <v>536</v>
      </c>
      <c r="P1557" s="400" t="s">
        <v>536</v>
      </c>
      <c r="Q1557" s="400" t="s">
        <v>536</v>
      </c>
      <c r="R1557" s="401" t="s">
        <v>536</v>
      </c>
      <c r="S1557" s="402" t="s">
        <v>536</v>
      </c>
      <c r="T1557" s="401" t="s">
        <v>536</v>
      </c>
      <c r="U1557" s="402" t="s">
        <v>536</v>
      </c>
      <c r="V1557" s="403" t="s">
        <v>536</v>
      </c>
      <c r="W1557" s="402" t="s">
        <v>536</v>
      </c>
      <c r="X1557" s="404" t="s">
        <v>536</v>
      </c>
      <c r="Y1557" s="404" t="s">
        <v>536</v>
      </c>
      <c r="Z1557" s="404" t="s">
        <v>536</v>
      </c>
      <c r="AA1557" s="404" t="s">
        <v>536</v>
      </c>
      <c r="AB1557" s="404" t="s">
        <v>536</v>
      </c>
      <c r="AC1557" s="404" t="s">
        <v>536</v>
      </c>
      <c r="AD1557" s="404" t="s">
        <v>536</v>
      </c>
    </row>
    <row r="1558" spans="1:30" x14ac:dyDescent="0.35">
      <c r="A1558" s="396" t="s">
        <v>536</v>
      </c>
      <c r="B1558" s="396" t="s">
        <v>536</v>
      </c>
      <c r="C1558" s="396" t="s">
        <v>536</v>
      </c>
      <c r="D1558" s="396" t="s">
        <v>536</v>
      </c>
      <c r="E1558" s="396" t="s">
        <v>536</v>
      </c>
      <c r="F1558" s="396" t="s">
        <v>536</v>
      </c>
      <c r="G1558" s="396" t="s">
        <v>536</v>
      </c>
      <c r="H1558" s="396" t="s">
        <v>536</v>
      </c>
      <c r="I1558" s="399" t="s">
        <v>536</v>
      </c>
      <c r="J1558" s="399" t="s">
        <v>536</v>
      </c>
      <c r="K1558" s="400" t="s">
        <v>536</v>
      </c>
      <c r="L1558" s="400" t="s">
        <v>536</v>
      </c>
      <c r="M1558" s="400" t="s">
        <v>536</v>
      </c>
      <c r="N1558" s="400" t="s">
        <v>536</v>
      </c>
      <c r="O1558" s="400" t="s">
        <v>536</v>
      </c>
      <c r="P1558" s="400" t="s">
        <v>536</v>
      </c>
      <c r="Q1558" s="400" t="s">
        <v>536</v>
      </c>
      <c r="R1558" s="401" t="s">
        <v>536</v>
      </c>
      <c r="S1558" s="402" t="s">
        <v>536</v>
      </c>
      <c r="T1558" s="401" t="s">
        <v>536</v>
      </c>
      <c r="U1558" s="402" t="s">
        <v>536</v>
      </c>
      <c r="V1558" s="403" t="s">
        <v>536</v>
      </c>
      <c r="W1558" s="402" t="s">
        <v>536</v>
      </c>
      <c r="X1558" s="404" t="s">
        <v>536</v>
      </c>
      <c r="Y1558" s="404" t="s">
        <v>536</v>
      </c>
      <c r="Z1558" s="404" t="s">
        <v>536</v>
      </c>
      <c r="AA1558" s="404" t="s">
        <v>536</v>
      </c>
      <c r="AB1558" s="404" t="s">
        <v>536</v>
      </c>
      <c r="AC1558" s="404" t="s">
        <v>536</v>
      </c>
      <c r="AD1558" s="404" t="s">
        <v>536</v>
      </c>
    </row>
    <row r="1559" spans="1:30" x14ac:dyDescent="0.35">
      <c r="A1559" s="396" t="s">
        <v>536</v>
      </c>
      <c r="B1559" s="396" t="s">
        <v>536</v>
      </c>
      <c r="C1559" s="396" t="s">
        <v>536</v>
      </c>
      <c r="D1559" s="396" t="s">
        <v>536</v>
      </c>
      <c r="E1559" s="396" t="s">
        <v>536</v>
      </c>
      <c r="F1559" s="396" t="s">
        <v>536</v>
      </c>
      <c r="G1559" s="396" t="s">
        <v>536</v>
      </c>
      <c r="H1559" s="396" t="s">
        <v>536</v>
      </c>
      <c r="I1559" s="399" t="s">
        <v>536</v>
      </c>
      <c r="J1559" s="399" t="s">
        <v>536</v>
      </c>
      <c r="K1559" s="400" t="s">
        <v>536</v>
      </c>
      <c r="L1559" s="400" t="s">
        <v>536</v>
      </c>
      <c r="M1559" s="400" t="s">
        <v>536</v>
      </c>
      <c r="N1559" s="400" t="s">
        <v>536</v>
      </c>
      <c r="O1559" s="400" t="s">
        <v>536</v>
      </c>
      <c r="P1559" s="400" t="s">
        <v>536</v>
      </c>
      <c r="Q1559" s="400" t="s">
        <v>536</v>
      </c>
      <c r="R1559" s="401" t="s">
        <v>536</v>
      </c>
      <c r="S1559" s="402" t="s">
        <v>536</v>
      </c>
      <c r="T1559" s="401" t="s">
        <v>536</v>
      </c>
      <c r="U1559" s="402" t="s">
        <v>536</v>
      </c>
      <c r="V1559" s="403" t="s">
        <v>536</v>
      </c>
      <c r="W1559" s="402" t="s">
        <v>536</v>
      </c>
      <c r="X1559" s="404" t="s">
        <v>536</v>
      </c>
      <c r="Y1559" s="404" t="s">
        <v>536</v>
      </c>
      <c r="Z1559" s="404" t="s">
        <v>536</v>
      </c>
      <c r="AA1559" s="404" t="s">
        <v>536</v>
      </c>
      <c r="AB1559" s="404" t="s">
        <v>536</v>
      </c>
      <c r="AC1559" s="404" t="s">
        <v>536</v>
      </c>
      <c r="AD1559" s="404" t="s">
        <v>536</v>
      </c>
    </row>
    <row r="1560" spans="1:30" x14ac:dyDescent="0.35">
      <c r="A1560" s="396" t="s">
        <v>536</v>
      </c>
      <c r="B1560" s="396" t="s">
        <v>536</v>
      </c>
      <c r="C1560" s="396" t="s">
        <v>536</v>
      </c>
      <c r="D1560" s="396" t="s">
        <v>536</v>
      </c>
      <c r="E1560" s="396" t="s">
        <v>536</v>
      </c>
      <c r="F1560" s="396" t="s">
        <v>536</v>
      </c>
      <c r="G1560" s="396" t="s">
        <v>536</v>
      </c>
      <c r="H1560" s="396" t="s">
        <v>536</v>
      </c>
      <c r="I1560" s="399" t="s">
        <v>536</v>
      </c>
      <c r="J1560" s="399" t="s">
        <v>536</v>
      </c>
      <c r="K1560" s="400" t="s">
        <v>536</v>
      </c>
      <c r="L1560" s="400" t="s">
        <v>536</v>
      </c>
      <c r="M1560" s="400" t="s">
        <v>536</v>
      </c>
      <c r="N1560" s="400" t="s">
        <v>536</v>
      </c>
      <c r="O1560" s="400" t="s">
        <v>536</v>
      </c>
      <c r="P1560" s="400" t="s">
        <v>536</v>
      </c>
      <c r="Q1560" s="400" t="s">
        <v>536</v>
      </c>
      <c r="R1560" s="401" t="s">
        <v>536</v>
      </c>
      <c r="S1560" s="402" t="s">
        <v>536</v>
      </c>
      <c r="T1560" s="401" t="s">
        <v>536</v>
      </c>
      <c r="U1560" s="402" t="s">
        <v>536</v>
      </c>
      <c r="V1560" s="403" t="s">
        <v>536</v>
      </c>
      <c r="W1560" s="402" t="s">
        <v>536</v>
      </c>
      <c r="X1560" s="404" t="s">
        <v>536</v>
      </c>
      <c r="Y1560" s="404" t="s">
        <v>536</v>
      </c>
      <c r="Z1560" s="404" t="s">
        <v>536</v>
      </c>
      <c r="AA1560" s="404" t="s">
        <v>536</v>
      </c>
      <c r="AB1560" s="404" t="s">
        <v>536</v>
      </c>
      <c r="AC1560" s="404" t="s">
        <v>536</v>
      </c>
      <c r="AD1560" s="404" t="s">
        <v>536</v>
      </c>
    </row>
    <row r="1561" spans="1:30" x14ac:dyDescent="0.35">
      <c r="A1561" s="396" t="s">
        <v>536</v>
      </c>
      <c r="B1561" s="396" t="s">
        <v>536</v>
      </c>
      <c r="C1561" s="396" t="s">
        <v>536</v>
      </c>
      <c r="D1561" s="396" t="s">
        <v>536</v>
      </c>
      <c r="E1561" s="396" t="s">
        <v>536</v>
      </c>
      <c r="F1561" s="396" t="s">
        <v>536</v>
      </c>
      <c r="G1561" s="396" t="s">
        <v>536</v>
      </c>
      <c r="H1561" s="396" t="s">
        <v>536</v>
      </c>
      <c r="I1561" s="399" t="s">
        <v>536</v>
      </c>
      <c r="J1561" s="399" t="s">
        <v>536</v>
      </c>
      <c r="K1561" s="400" t="s">
        <v>536</v>
      </c>
      <c r="L1561" s="400" t="s">
        <v>536</v>
      </c>
      <c r="M1561" s="400" t="s">
        <v>536</v>
      </c>
      <c r="N1561" s="400" t="s">
        <v>536</v>
      </c>
      <c r="O1561" s="400" t="s">
        <v>536</v>
      </c>
      <c r="P1561" s="400" t="s">
        <v>536</v>
      </c>
      <c r="Q1561" s="400" t="s">
        <v>536</v>
      </c>
      <c r="R1561" s="401" t="s">
        <v>536</v>
      </c>
      <c r="S1561" s="402" t="s">
        <v>536</v>
      </c>
      <c r="T1561" s="401" t="s">
        <v>536</v>
      </c>
      <c r="U1561" s="402" t="s">
        <v>536</v>
      </c>
      <c r="V1561" s="403" t="s">
        <v>536</v>
      </c>
      <c r="W1561" s="402" t="s">
        <v>536</v>
      </c>
      <c r="X1561" s="404" t="s">
        <v>536</v>
      </c>
      <c r="Y1561" s="404" t="s">
        <v>536</v>
      </c>
      <c r="Z1561" s="404" t="s">
        <v>536</v>
      </c>
      <c r="AA1561" s="404" t="s">
        <v>536</v>
      </c>
      <c r="AB1561" s="404" t="s">
        <v>536</v>
      </c>
      <c r="AC1561" s="404" t="s">
        <v>536</v>
      </c>
      <c r="AD1561" s="404" t="s">
        <v>536</v>
      </c>
    </row>
    <row r="1562" spans="1:30" x14ac:dyDescent="0.35">
      <c r="A1562" s="396" t="s">
        <v>536</v>
      </c>
      <c r="B1562" s="396" t="s">
        <v>536</v>
      </c>
      <c r="C1562" s="396" t="s">
        <v>536</v>
      </c>
      <c r="D1562" s="396" t="s">
        <v>536</v>
      </c>
      <c r="E1562" s="396" t="s">
        <v>536</v>
      </c>
      <c r="F1562" s="396" t="s">
        <v>536</v>
      </c>
      <c r="G1562" s="396" t="s">
        <v>536</v>
      </c>
      <c r="H1562" s="396" t="s">
        <v>536</v>
      </c>
      <c r="I1562" s="399" t="s">
        <v>536</v>
      </c>
      <c r="J1562" s="399" t="s">
        <v>536</v>
      </c>
      <c r="K1562" s="400" t="s">
        <v>536</v>
      </c>
      <c r="L1562" s="400" t="s">
        <v>536</v>
      </c>
      <c r="M1562" s="400" t="s">
        <v>536</v>
      </c>
      <c r="N1562" s="400" t="s">
        <v>536</v>
      </c>
      <c r="O1562" s="400" t="s">
        <v>536</v>
      </c>
      <c r="P1562" s="400" t="s">
        <v>536</v>
      </c>
      <c r="Q1562" s="400" t="s">
        <v>536</v>
      </c>
      <c r="R1562" s="401" t="s">
        <v>536</v>
      </c>
      <c r="S1562" s="402" t="s">
        <v>536</v>
      </c>
      <c r="T1562" s="401" t="s">
        <v>536</v>
      </c>
      <c r="U1562" s="402" t="s">
        <v>536</v>
      </c>
      <c r="V1562" s="403" t="s">
        <v>536</v>
      </c>
      <c r="W1562" s="402" t="s">
        <v>536</v>
      </c>
      <c r="X1562" s="404" t="s">
        <v>536</v>
      </c>
      <c r="Y1562" s="404" t="s">
        <v>536</v>
      </c>
      <c r="Z1562" s="404" t="s">
        <v>536</v>
      </c>
      <c r="AA1562" s="404" t="s">
        <v>536</v>
      </c>
      <c r="AB1562" s="404" t="s">
        <v>536</v>
      </c>
      <c r="AC1562" s="404" t="s">
        <v>536</v>
      </c>
      <c r="AD1562" s="404" t="s">
        <v>536</v>
      </c>
    </row>
    <row r="1563" spans="1:30" x14ac:dyDescent="0.35">
      <c r="A1563" s="396" t="s">
        <v>536</v>
      </c>
      <c r="B1563" s="396" t="s">
        <v>536</v>
      </c>
      <c r="C1563" s="396" t="s">
        <v>536</v>
      </c>
      <c r="D1563" s="396" t="s">
        <v>536</v>
      </c>
      <c r="E1563" s="396" t="s">
        <v>536</v>
      </c>
      <c r="F1563" s="396" t="s">
        <v>536</v>
      </c>
      <c r="G1563" s="396" t="s">
        <v>536</v>
      </c>
      <c r="H1563" s="396" t="s">
        <v>536</v>
      </c>
      <c r="I1563" s="399" t="s">
        <v>536</v>
      </c>
      <c r="J1563" s="399" t="s">
        <v>536</v>
      </c>
      <c r="K1563" s="400" t="s">
        <v>536</v>
      </c>
      <c r="L1563" s="400" t="s">
        <v>536</v>
      </c>
      <c r="M1563" s="400" t="s">
        <v>536</v>
      </c>
      <c r="N1563" s="400" t="s">
        <v>536</v>
      </c>
      <c r="O1563" s="400" t="s">
        <v>536</v>
      </c>
      <c r="P1563" s="400" t="s">
        <v>536</v>
      </c>
      <c r="Q1563" s="400" t="s">
        <v>536</v>
      </c>
      <c r="R1563" s="401" t="s">
        <v>536</v>
      </c>
      <c r="S1563" s="402" t="s">
        <v>536</v>
      </c>
      <c r="T1563" s="401" t="s">
        <v>536</v>
      </c>
      <c r="U1563" s="402" t="s">
        <v>536</v>
      </c>
      <c r="V1563" s="403" t="s">
        <v>536</v>
      </c>
      <c r="W1563" s="402" t="s">
        <v>536</v>
      </c>
      <c r="X1563" s="404" t="s">
        <v>536</v>
      </c>
      <c r="Y1563" s="404" t="s">
        <v>536</v>
      </c>
      <c r="Z1563" s="404" t="s">
        <v>536</v>
      </c>
      <c r="AA1563" s="404" t="s">
        <v>536</v>
      </c>
      <c r="AB1563" s="404" t="s">
        <v>536</v>
      </c>
      <c r="AC1563" s="404" t="s">
        <v>536</v>
      </c>
      <c r="AD1563" s="404" t="s">
        <v>536</v>
      </c>
    </row>
    <row r="1564" spans="1:30" x14ac:dyDescent="0.35">
      <c r="A1564" s="396" t="s">
        <v>536</v>
      </c>
      <c r="B1564" s="396" t="s">
        <v>536</v>
      </c>
      <c r="C1564" s="396" t="s">
        <v>536</v>
      </c>
      <c r="D1564" s="396" t="s">
        <v>536</v>
      </c>
      <c r="E1564" s="396" t="s">
        <v>536</v>
      </c>
      <c r="F1564" s="396" t="s">
        <v>536</v>
      </c>
      <c r="G1564" s="396" t="s">
        <v>536</v>
      </c>
      <c r="H1564" s="396" t="s">
        <v>536</v>
      </c>
      <c r="I1564" s="399" t="s">
        <v>536</v>
      </c>
      <c r="J1564" s="399" t="s">
        <v>536</v>
      </c>
      <c r="K1564" s="400" t="s">
        <v>536</v>
      </c>
      <c r="L1564" s="400" t="s">
        <v>536</v>
      </c>
      <c r="M1564" s="400" t="s">
        <v>536</v>
      </c>
      <c r="N1564" s="400" t="s">
        <v>536</v>
      </c>
      <c r="O1564" s="400" t="s">
        <v>536</v>
      </c>
      <c r="P1564" s="400" t="s">
        <v>536</v>
      </c>
      <c r="Q1564" s="400" t="s">
        <v>536</v>
      </c>
      <c r="R1564" s="401" t="s">
        <v>536</v>
      </c>
      <c r="S1564" s="402" t="s">
        <v>536</v>
      </c>
      <c r="T1564" s="401" t="s">
        <v>536</v>
      </c>
      <c r="U1564" s="402" t="s">
        <v>536</v>
      </c>
      <c r="V1564" s="403" t="s">
        <v>536</v>
      </c>
      <c r="W1564" s="402" t="s">
        <v>536</v>
      </c>
      <c r="X1564" s="404" t="s">
        <v>536</v>
      </c>
      <c r="Y1564" s="404" t="s">
        <v>536</v>
      </c>
      <c r="Z1564" s="404" t="s">
        <v>536</v>
      </c>
      <c r="AA1564" s="404" t="s">
        <v>536</v>
      </c>
      <c r="AB1564" s="404" t="s">
        <v>536</v>
      </c>
      <c r="AC1564" s="404" t="s">
        <v>536</v>
      </c>
      <c r="AD1564" s="404" t="s">
        <v>536</v>
      </c>
    </row>
    <row r="1565" spans="1:30" x14ac:dyDescent="0.35">
      <c r="A1565" s="396" t="s">
        <v>536</v>
      </c>
      <c r="B1565" s="396" t="s">
        <v>536</v>
      </c>
      <c r="C1565" s="396" t="s">
        <v>536</v>
      </c>
      <c r="D1565" s="396" t="s">
        <v>536</v>
      </c>
      <c r="E1565" s="396" t="s">
        <v>536</v>
      </c>
      <c r="F1565" s="396" t="s">
        <v>536</v>
      </c>
      <c r="G1565" s="396" t="s">
        <v>536</v>
      </c>
      <c r="H1565" s="396" t="s">
        <v>536</v>
      </c>
      <c r="I1565" s="399" t="s">
        <v>536</v>
      </c>
      <c r="J1565" s="399" t="s">
        <v>536</v>
      </c>
      <c r="K1565" s="400" t="s">
        <v>536</v>
      </c>
      <c r="L1565" s="400" t="s">
        <v>536</v>
      </c>
      <c r="M1565" s="400" t="s">
        <v>536</v>
      </c>
      <c r="N1565" s="400" t="s">
        <v>536</v>
      </c>
      <c r="O1565" s="400" t="s">
        <v>536</v>
      </c>
      <c r="P1565" s="400" t="s">
        <v>536</v>
      </c>
      <c r="Q1565" s="400" t="s">
        <v>536</v>
      </c>
      <c r="R1565" s="401" t="s">
        <v>536</v>
      </c>
      <c r="S1565" s="402" t="s">
        <v>536</v>
      </c>
      <c r="T1565" s="401" t="s">
        <v>536</v>
      </c>
      <c r="U1565" s="402" t="s">
        <v>536</v>
      </c>
      <c r="V1565" s="403" t="s">
        <v>536</v>
      </c>
      <c r="W1565" s="402" t="s">
        <v>536</v>
      </c>
      <c r="X1565" s="404" t="s">
        <v>536</v>
      </c>
      <c r="Y1565" s="404" t="s">
        <v>536</v>
      </c>
      <c r="Z1565" s="404" t="s">
        <v>536</v>
      </c>
      <c r="AA1565" s="404" t="s">
        <v>536</v>
      </c>
      <c r="AB1565" s="404" t="s">
        <v>536</v>
      </c>
      <c r="AC1565" s="404" t="s">
        <v>536</v>
      </c>
      <c r="AD1565" s="404" t="s">
        <v>536</v>
      </c>
    </row>
    <row r="1566" spans="1:30" x14ac:dyDescent="0.35">
      <c r="A1566" s="396" t="s">
        <v>536</v>
      </c>
      <c r="B1566" s="396" t="s">
        <v>536</v>
      </c>
      <c r="C1566" s="396" t="s">
        <v>536</v>
      </c>
      <c r="D1566" s="396" t="s">
        <v>536</v>
      </c>
      <c r="E1566" s="396" t="s">
        <v>536</v>
      </c>
      <c r="F1566" s="396" t="s">
        <v>536</v>
      </c>
      <c r="G1566" s="396" t="s">
        <v>536</v>
      </c>
      <c r="H1566" s="396" t="s">
        <v>536</v>
      </c>
      <c r="I1566" s="399" t="s">
        <v>536</v>
      </c>
      <c r="J1566" s="399" t="s">
        <v>536</v>
      </c>
      <c r="K1566" s="400" t="s">
        <v>536</v>
      </c>
      <c r="L1566" s="400" t="s">
        <v>536</v>
      </c>
      <c r="M1566" s="400" t="s">
        <v>536</v>
      </c>
      <c r="N1566" s="400" t="s">
        <v>536</v>
      </c>
      <c r="O1566" s="400" t="s">
        <v>536</v>
      </c>
      <c r="P1566" s="400" t="s">
        <v>536</v>
      </c>
      <c r="Q1566" s="400" t="s">
        <v>536</v>
      </c>
      <c r="R1566" s="401" t="s">
        <v>536</v>
      </c>
      <c r="S1566" s="402" t="s">
        <v>536</v>
      </c>
      <c r="T1566" s="401" t="s">
        <v>536</v>
      </c>
      <c r="U1566" s="402" t="s">
        <v>536</v>
      </c>
      <c r="V1566" s="403" t="s">
        <v>536</v>
      </c>
      <c r="W1566" s="402" t="s">
        <v>536</v>
      </c>
      <c r="X1566" s="404" t="s">
        <v>536</v>
      </c>
      <c r="Y1566" s="404" t="s">
        <v>536</v>
      </c>
      <c r="Z1566" s="404" t="s">
        <v>536</v>
      </c>
      <c r="AA1566" s="404" t="s">
        <v>536</v>
      </c>
      <c r="AB1566" s="404" t="s">
        <v>536</v>
      </c>
      <c r="AC1566" s="404" t="s">
        <v>536</v>
      </c>
      <c r="AD1566" s="404" t="s">
        <v>536</v>
      </c>
    </row>
    <row r="1567" spans="1:30" x14ac:dyDescent="0.35">
      <c r="A1567" s="396" t="s">
        <v>536</v>
      </c>
      <c r="B1567" s="396" t="s">
        <v>536</v>
      </c>
      <c r="C1567" s="396" t="s">
        <v>536</v>
      </c>
      <c r="D1567" s="396" t="s">
        <v>536</v>
      </c>
      <c r="E1567" s="396" t="s">
        <v>536</v>
      </c>
      <c r="F1567" s="396" t="s">
        <v>536</v>
      </c>
      <c r="G1567" s="396" t="s">
        <v>536</v>
      </c>
      <c r="H1567" s="396" t="s">
        <v>536</v>
      </c>
      <c r="I1567" s="399" t="s">
        <v>536</v>
      </c>
      <c r="J1567" s="399" t="s">
        <v>536</v>
      </c>
      <c r="K1567" s="400" t="s">
        <v>536</v>
      </c>
      <c r="L1567" s="400" t="s">
        <v>536</v>
      </c>
      <c r="M1567" s="400" t="s">
        <v>536</v>
      </c>
      <c r="N1567" s="400" t="s">
        <v>536</v>
      </c>
      <c r="O1567" s="400" t="s">
        <v>536</v>
      </c>
      <c r="P1567" s="400" t="s">
        <v>536</v>
      </c>
      <c r="Q1567" s="400" t="s">
        <v>536</v>
      </c>
      <c r="R1567" s="401" t="s">
        <v>536</v>
      </c>
      <c r="S1567" s="402" t="s">
        <v>536</v>
      </c>
      <c r="T1567" s="401" t="s">
        <v>536</v>
      </c>
      <c r="U1567" s="402" t="s">
        <v>536</v>
      </c>
      <c r="V1567" s="403" t="s">
        <v>536</v>
      </c>
      <c r="W1567" s="402" t="s">
        <v>536</v>
      </c>
      <c r="X1567" s="404" t="s">
        <v>536</v>
      </c>
      <c r="Y1567" s="404" t="s">
        <v>536</v>
      </c>
      <c r="Z1567" s="404" t="s">
        <v>536</v>
      </c>
      <c r="AA1567" s="404" t="s">
        <v>536</v>
      </c>
      <c r="AB1567" s="404" t="s">
        <v>536</v>
      </c>
      <c r="AC1567" s="404" t="s">
        <v>536</v>
      </c>
      <c r="AD1567" s="404" t="s">
        <v>536</v>
      </c>
    </row>
    <row r="1568" spans="1:30" x14ac:dyDescent="0.35">
      <c r="A1568" s="396" t="s">
        <v>536</v>
      </c>
      <c r="B1568" s="396" t="s">
        <v>536</v>
      </c>
      <c r="C1568" s="396" t="s">
        <v>536</v>
      </c>
      <c r="D1568" s="396" t="s">
        <v>536</v>
      </c>
      <c r="E1568" s="396" t="s">
        <v>536</v>
      </c>
      <c r="F1568" s="396" t="s">
        <v>536</v>
      </c>
      <c r="G1568" s="396" t="s">
        <v>536</v>
      </c>
      <c r="H1568" s="396" t="s">
        <v>536</v>
      </c>
      <c r="I1568" s="399" t="s">
        <v>536</v>
      </c>
      <c r="J1568" s="399" t="s">
        <v>536</v>
      </c>
      <c r="K1568" s="400" t="s">
        <v>536</v>
      </c>
      <c r="L1568" s="400" t="s">
        <v>536</v>
      </c>
      <c r="M1568" s="400" t="s">
        <v>536</v>
      </c>
      <c r="N1568" s="400" t="s">
        <v>536</v>
      </c>
      <c r="O1568" s="400" t="s">
        <v>536</v>
      </c>
      <c r="P1568" s="400" t="s">
        <v>536</v>
      </c>
      <c r="Q1568" s="400" t="s">
        <v>536</v>
      </c>
      <c r="R1568" s="401" t="s">
        <v>536</v>
      </c>
      <c r="S1568" s="402" t="s">
        <v>536</v>
      </c>
      <c r="T1568" s="401" t="s">
        <v>536</v>
      </c>
      <c r="U1568" s="402" t="s">
        <v>536</v>
      </c>
      <c r="V1568" s="403" t="s">
        <v>536</v>
      </c>
      <c r="W1568" s="402" t="s">
        <v>536</v>
      </c>
      <c r="X1568" s="404" t="s">
        <v>536</v>
      </c>
      <c r="Y1568" s="404" t="s">
        <v>536</v>
      </c>
      <c r="Z1568" s="404" t="s">
        <v>536</v>
      </c>
      <c r="AA1568" s="404" t="s">
        <v>536</v>
      </c>
      <c r="AB1568" s="404" t="s">
        <v>536</v>
      </c>
      <c r="AC1568" s="404" t="s">
        <v>536</v>
      </c>
      <c r="AD1568" s="404" t="s">
        <v>536</v>
      </c>
    </row>
    <row r="1569" spans="1:30" x14ac:dyDescent="0.35">
      <c r="A1569" s="396" t="s">
        <v>536</v>
      </c>
      <c r="B1569" s="396" t="s">
        <v>536</v>
      </c>
      <c r="C1569" s="396" t="s">
        <v>536</v>
      </c>
      <c r="D1569" s="396" t="s">
        <v>536</v>
      </c>
      <c r="E1569" s="396" t="s">
        <v>536</v>
      </c>
      <c r="F1569" s="396" t="s">
        <v>536</v>
      </c>
      <c r="G1569" s="396" t="s">
        <v>536</v>
      </c>
      <c r="H1569" s="396" t="s">
        <v>536</v>
      </c>
      <c r="I1569" s="399" t="s">
        <v>536</v>
      </c>
      <c r="J1569" s="399" t="s">
        <v>536</v>
      </c>
      <c r="K1569" s="400" t="s">
        <v>536</v>
      </c>
      <c r="L1569" s="400" t="s">
        <v>536</v>
      </c>
      <c r="M1569" s="400" t="s">
        <v>536</v>
      </c>
      <c r="N1569" s="400" t="s">
        <v>536</v>
      </c>
      <c r="O1569" s="400" t="s">
        <v>536</v>
      </c>
      <c r="P1569" s="400" t="s">
        <v>536</v>
      </c>
      <c r="Q1569" s="400" t="s">
        <v>536</v>
      </c>
      <c r="R1569" s="401" t="s">
        <v>536</v>
      </c>
      <c r="S1569" s="402" t="s">
        <v>536</v>
      </c>
      <c r="T1569" s="401" t="s">
        <v>536</v>
      </c>
      <c r="U1569" s="402" t="s">
        <v>536</v>
      </c>
      <c r="V1569" s="403" t="s">
        <v>536</v>
      </c>
      <c r="W1569" s="402" t="s">
        <v>536</v>
      </c>
      <c r="X1569" s="404" t="s">
        <v>536</v>
      </c>
      <c r="Y1569" s="404" t="s">
        <v>536</v>
      </c>
      <c r="Z1569" s="404" t="s">
        <v>536</v>
      </c>
      <c r="AA1569" s="404" t="s">
        <v>536</v>
      </c>
      <c r="AB1569" s="404" t="s">
        <v>536</v>
      </c>
      <c r="AC1569" s="404" t="s">
        <v>536</v>
      </c>
      <c r="AD1569" s="404" t="s">
        <v>536</v>
      </c>
    </row>
    <row r="1570" spans="1:30" x14ac:dyDescent="0.35">
      <c r="A1570" s="396" t="s">
        <v>536</v>
      </c>
      <c r="B1570" s="396" t="s">
        <v>536</v>
      </c>
      <c r="C1570" s="396" t="s">
        <v>536</v>
      </c>
      <c r="D1570" s="396" t="s">
        <v>536</v>
      </c>
      <c r="E1570" s="396" t="s">
        <v>536</v>
      </c>
      <c r="F1570" s="396" t="s">
        <v>536</v>
      </c>
      <c r="G1570" s="396" t="s">
        <v>536</v>
      </c>
      <c r="H1570" s="396" t="s">
        <v>536</v>
      </c>
      <c r="I1570" s="399" t="s">
        <v>536</v>
      </c>
      <c r="J1570" s="399" t="s">
        <v>536</v>
      </c>
      <c r="K1570" s="400" t="s">
        <v>536</v>
      </c>
      <c r="L1570" s="400" t="s">
        <v>536</v>
      </c>
      <c r="M1570" s="400" t="s">
        <v>536</v>
      </c>
      <c r="N1570" s="400" t="s">
        <v>536</v>
      </c>
      <c r="O1570" s="400" t="s">
        <v>536</v>
      </c>
      <c r="P1570" s="400" t="s">
        <v>536</v>
      </c>
      <c r="Q1570" s="400" t="s">
        <v>536</v>
      </c>
      <c r="R1570" s="401" t="s">
        <v>536</v>
      </c>
      <c r="S1570" s="402" t="s">
        <v>536</v>
      </c>
      <c r="T1570" s="401" t="s">
        <v>536</v>
      </c>
      <c r="U1570" s="402" t="s">
        <v>536</v>
      </c>
      <c r="V1570" s="403" t="s">
        <v>536</v>
      </c>
      <c r="W1570" s="402" t="s">
        <v>536</v>
      </c>
      <c r="X1570" s="404" t="s">
        <v>536</v>
      </c>
      <c r="Y1570" s="404" t="s">
        <v>536</v>
      </c>
      <c r="Z1570" s="404" t="s">
        <v>536</v>
      </c>
      <c r="AA1570" s="404" t="s">
        <v>536</v>
      </c>
      <c r="AB1570" s="404" t="s">
        <v>536</v>
      </c>
      <c r="AC1570" s="404" t="s">
        <v>536</v>
      </c>
      <c r="AD1570" s="404" t="s">
        <v>536</v>
      </c>
    </row>
    <row r="1571" spans="1:30" x14ac:dyDescent="0.35">
      <c r="A1571" s="396" t="s">
        <v>536</v>
      </c>
      <c r="B1571" s="396" t="s">
        <v>536</v>
      </c>
      <c r="C1571" s="396" t="s">
        <v>536</v>
      </c>
      <c r="D1571" s="396" t="s">
        <v>536</v>
      </c>
      <c r="E1571" s="396" t="s">
        <v>536</v>
      </c>
      <c r="F1571" s="396" t="s">
        <v>536</v>
      </c>
      <c r="G1571" s="396" t="s">
        <v>536</v>
      </c>
      <c r="H1571" s="396" t="s">
        <v>536</v>
      </c>
      <c r="I1571" s="399" t="s">
        <v>536</v>
      </c>
      <c r="J1571" s="399" t="s">
        <v>536</v>
      </c>
      <c r="K1571" s="400" t="s">
        <v>536</v>
      </c>
      <c r="L1571" s="400" t="s">
        <v>536</v>
      </c>
      <c r="M1571" s="400" t="s">
        <v>536</v>
      </c>
      <c r="N1571" s="400" t="s">
        <v>536</v>
      </c>
      <c r="O1571" s="400" t="s">
        <v>536</v>
      </c>
      <c r="P1571" s="400" t="s">
        <v>536</v>
      </c>
      <c r="Q1571" s="400" t="s">
        <v>536</v>
      </c>
      <c r="R1571" s="401" t="s">
        <v>536</v>
      </c>
      <c r="S1571" s="402" t="s">
        <v>536</v>
      </c>
      <c r="T1571" s="401" t="s">
        <v>536</v>
      </c>
      <c r="U1571" s="402" t="s">
        <v>536</v>
      </c>
      <c r="V1571" s="403" t="s">
        <v>536</v>
      </c>
      <c r="W1571" s="402" t="s">
        <v>536</v>
      </c>
      <c r="X1571" s="404" t="s">
        <v>536</v>
      </c>
      <c r="Y1571" s="404" t="s">
        <v>536</v>
      </c>
      <c r="Z1571" s="404" t="s">
        <v>536</v>
      </c>
      <c r="AA1571" s="404" t="s">
        <v>536</v>
      </c>
      <c r="AB1571" s="404" t="s">
        <v>536</v>
      </c>
      <c r="AC1571" s="404" t="s">
        <v>536</v>
      </c>
      <c r="AD1571" s="404" t="s">
        <v>536</v>
      </c>
    </row>
    <row r="1572" spans="1:30" x14ac:dyDescent="0.35">
      <c r="A1572" s="396" t="s">
        <v>536</v>
      </c>
      <c r="B1572" s="396" t="s">
        <v>536</v>
      </c>
      <c r="C1572" s="396" t="s">
        <v>536</v>
      </c>
      <c r="D1572" s="396" t="s">
        <v>536</v>
      </c>
      <c r="E1572" s="396" t="s">
        <v>536</v>
      </c>
      <c r="F1572" s="396" t="s">
        <v>536</v>
      </c>
      <c r="G1572" s="396" t="s">
        <v>536</v>
      </c>
      <c r="H1572" s="396" t="s">
        <v>536</v>
      </c>
      <c r="I1572" s="399" t="s">
        <v>536</v>
      </c>
      <c r="J1572" s="399" t="s">
        <v>536</v>
      </c>
      <c r="K1572" s="400" t="s">
        <v>536</v>
      </c>
      <c r="L1572" s="400" t="s">
        <v>536</v>
      </c>
      <c r="M1572" s="400" t="s">
        <v>536</v>
      </c>
      <c r="N1572" s="400" t="s">
        <v>536</v>
      </c>
      <c r="O1572" s="400" t="s">
        <v>536</v>
      </c>
      <c r="P1572" s="400" t="s">
        <v>536</v>
      </c>
      <c r="Q1572" s="400" t="s">
        <v>536</v>
      </c>
      <c r="R1572" s="401" t="s">
        <v>536</v>
      </c>
      <c r="S1572" s="402" t="s">
        <v>536</v>
      </c>
      <c r="T1572" s="401" t="s">
        <v>536</v>
      </c>
      <c r="U1572" s="402" t="s">
        <v>536</v>
      </c>
      <c r="V1572" s="403" t="s">
        <v>536</v>
      </c>
      <c r="W1572" s="402" t="s">
        <v>536</v>
      </c>
      <c r="X1572" s="404" t="s">
        <v>536</v>
      </c>
      <c r="Y1572" s="404" t="s">
        <v>536</v>
      </c>
      <c r="Z1572" s="404" t="s">
        <v>536</v>
      </c>
      <c r="AA1572" s="404" t="s">
        <v>536</v>
      </c>
      <c r="AB1572" s="404" t="s">
        <v>536</v>
      </c>
      <c r="AC1572" s="404" t="s">
        <v>536</v>
      </c>
      <c r="AD1572" s="404" t="s">
        <v>536</v>
      </c>
    </row>
    <row r="1573" spans="1:30" x14ac:dyDescent="0.35">
      <c r="A1573" s="396" t="s">
        <v>536</v>
      </c>
      <c r="B1573" s="396" t="s">
        <v>536</v>
      </c>
      <c r="C1573" s="396" t="s">
        <v>536</v>
      </c>
      <c r="D1573" s="396" t="s">
        <v>536</v>
      </c>
      <c r="E1573" s="396" t="s">
        <v>536</v>
      </c>
      <c r="F1573" s="396" t="s">
        <v>536</v>
      </c>
      <c r="G1573" s="396" t="s">
        <v>536</v>
      </c>
      <c r="H1573" s="396" t="s">
        <v>536</v>
      </c>
      <c r="I1573" s="399" t="s">
        <v>536</v>
      </c>
      <c r="J1573" s="399" t="s">
        <v>536</v>
      </c>
      <c r="K1573" s="400" t="s">
        <v>536</v>
      </c>
      <c r="L1573" s="400" t="s">
        <v>536</v>
      </c>
      <c r="M1573" s="400" t="s">
        <v>536</v>
      </c>
      <c r="N1573" s="400" t="s">
        <v>536</v>
      </c>
      <c r="O1573" s="400" t="s">
        <v>536</v>
      </c>
      <c r="P1573" s="400" t="s">
        <v>536</v>
      </c>
      <c r="Q1573" s="400" t="s">
        <v>536</v>
      </c>
      <c r="R1573" s="401" t="s">
        <v>536</v>
      </c>
      <c r="S1573" s="402" t="s">
        <v>536</v>
      </c>
      <c r="T1573" s="401" t="s">
        <v>536</v>
      </c>
      <c r="U1573" s="402" t="s">
        <v>536</v>
      </c>
      <c r="V1573" s="403" t="s">
        <v>536</v>
      </c>
      <c r="W1573" s="402" t="s">
        <v>536</v>
      </c>
      <c r="X1573" s="404" t="s">
        <v>536</v>
      </c>
      <c r="Y1573" s="404" t="s">
        <v>536</v>
      </c>
      <c r="Z1573" s="404" t="s">
        <v>536</v>
      </c>
      <c r="AA1573" s="404" t="s">
        <v>536</v>
      </c>
      <c r="AB1573" s="404" t="s">
        <v>536</v>
      </c>
      <c r="AC1573" s="404" t="s">
        <v>536</v>
      </c>
      <c r="AD1573" s="404" t="s">
        <v>536</v>
      </c>
    </row>
    <row r="1574" spans="1:30" x14ac:dyDescent="0.35">
      <c r="A1574" s="396" t="s">
        <v>536</v>
      </c>
      <c r="B1574" s="396" t="s">
        <v>536</v>
      </c>
      <c r="C1574" s="396" t="s">
        <v>536</v>
      </c>
      <c r="D1574" s="396" t="s">
        <v>536</v>
      </c>
      <c r="E1574" s="396" t="s">
        <v>536</v>
      </c>
      <c r="F1574" s="396" t="s">
        <v>536</v>
      </c>
      <c r="G1574" s="396" t="s">
        <v>536</v>
      </c>
      <c r="H1574" s="396" t="s">
        <v>536</v>
      </c>
      <c r="I1574" s="399" t="s">
        <v>536</v>
      </c>
      <c r="J1574" s="399" t="s">
        <v>536</v>
      </c>
      <c r="K1574" s="400" t="s">
        <v>536</v>
      </c>
      <c r="L1574" s="400" t="s">
        <v>536</v>
      </c>
      <c r="M1574" s="400" t="s">
        <v>536</v>
      </c>
      <c r="N1574" s="400" t="s">
        <v>536</v>
      </c>
      <c r="O1574" s="400" t="s">
        <v>536</v>
      </c>
      <c r="P1574" s="400" t="s">
        <v>536</v>
      </c>
      <c r="Q1574" s="400" t="s">
        <v>536</v>
      </c>
      <c r="R1574" s="401" t="s">
        <v>536</v>
      </c>
      <c r="S1574" s="402" t="s">
        <v>536</v>
      </c>
      <c r="T1574" s="401" t="s">
        <v>536</v>
      </c>
      <c r="U1574" s="402" t="s">
        <v>536</v>
      </c>
      <c r="V1574" s="403" t="s">
        <v>536</v>
      </c>
      <c r="W1574" s="402" t="s">
        <v>536</v>
      </c>
      <c r="X1574" s="404" t="s">
        <v>536</v>
      </c>
      <c r="Y1574" s="404" t="s">
        <v>536</v>
      </c>
      <c r="Z1574" s="404" t="s">
        <v>536</v>
      </c>
      <c r="AA1574" s="404" t="s">
        <v>536</v>
      </c>
      <c r="AB1574" s="404" t="s">
        <v>536</v>
      </c>
      <c r="AC1574" s="404" t="s">
        <v>536</v>
      </c>
      <c r="AD1574" s="404" t="s">
        <v>536</v>
      </c>
    </row>
    <row r="1575" spans="1:30" x14ac:dyDescent="0.35">
      <c r="A1575" s="396" t="s">
        <v>536</v>
      </c>
      <c r="B1575" s="396" t="s">
        <v>536</v>
      </c>
      <c r="C1575" s="396" t="s">
        <v>536</v>
      </c>
      <c r="D1575" s="396" t="s">
        <v>536</v>
      </c>
      <c r="E1575" s="396" t="s">
        <v>536</v>
      </c>
      <c r="F1575" s="396" t="s">
        <v>536</v>
      </c>
      <c r="G1575" s="396" t="s">
        <v>536</v>
      </c>
      <c r="H1575" s="396" t="s">
        <v>536</v>
      </c>
      <c r="I1575" s="399" t="s">
        <v>536</v>
      </c>
      <c r="J1575" s="399" t="s">
        <v>536</v>
      </c>
      <c r="K1575" s="400" t="s">
        <v>536</v>
      </c>
      <c r="L1575" s="400" t="s">
        <v>536</v>
      </c>
      <c r="M1575" s="400" t="s">
        <v>536</v>
      </c>
      <c r="N1575" s="400" t="s">
        <v>536</v>
      </c>
      <c r="O1575" s="400" t="s">
        <v>536</v>
      </c>
      <c r="P1575" s="400" t="s">
        <v>536</v>
      </c>
      <c r="Q1575" s="400" t="s">
        <v>536</v>
      </c>
      <c r="R1575" s="401" t="s">
        <v>536</v>
      </c>
      <c r="S1575" s="402" t="s">
        <v>536</v>
      </c>
      <c r="T1575" s="401" t="s">
        <v>536</v>
      </c>
      <c r="U1575" s="402" t="s">
        <v>536</v>
      </c>
      <c r="V1575" s="403" t="s">
        <v>536</v>
      </c>
      <c r="W1575" s="402" t="s">
        <v>536</v>
      </c>
      <c r="X1575" s="404" t="s">
        <v>536</v>
      </c>
      <c r="Y1575" s="404" t="s">
        <v>536</v>
      </c>
      <c r="Z1575" s="404" t="s">
        <v>536</v>
      </c>
      <c r="AA1575" s="404" t="s">
        <v>536</v>
      </c>
      <c r="AB1575" s="404" t="s">
        <v>536</v>
      </c>
      <c r="AC1575" s="404" t="s">
        <v>536</v>
      </c>
      <c r="AD1575" s="404" t="s">
        <v>536</v>
      </c>
    </row>
    <row r="1576" spans="1:30" x14ac:dyDescent="0.35">
      <c r="A1576" s="396" t="s">
        <v>536</v>
      </c>
      <c r="B1576" s="396" t="s">
        <v>536</v>
      </c>
      <c r="C1576" s="396" t="s">
        <v>536</v>
      </c>
      <c r="D1576" s="396" t="s">
        <v>536</v>
      </c>
      <c r="E1576" s="396" t="s">
        <v>536</v>
      </c>
      <c r="F1576" s="396" t="s">
        <v>536</v>
      </c>
      <c r="G1576" s="396" t="s">
        <v>536</v>
      </c>
      <c r="H1576" s="396" t="s">
        <v>536</v>
      </c>
      <c r="I1576" s="399" t="s">
        <v>536</v>
      </c>
      <c r="J1576" s="399" t="s">
        <v>536</v>
      </c>
      <c r="K1576" s="400" t="s">
        <v>536</v>
      </c>
      <c r="L1576" s="400" t="s">
        <v>536</v>
      </c>
      <c r="M1576" s="400" t="s">
        <v>536</v>
      </c>
      <c r="N1576" s="400" t="s">
        <v>536</v>
      </c>
      <c r="O1576" s="400" t="s">
        <v>536</v>
      </c>
      <c r="P1576" s="400" t="s">
        <v>536</v>
      </c>
      <c r="Q1576" s="400" t="s">
        <v>536</v>
      </c>
      <c r="R1576" s="401" t="s">
        <v>536</v>
      </c>
      <c r="S1576" s="402" t="s">
        <v>536</v>
      </c>
      <c r="T1576" s="401" t="s">
        <v>536</v>
      </c>
      <c r="U1576" s="402" t="s">
        <v>536</v>
      </c>
      <c r="V1576" s="403" t="s">
        <v>536</v>
      </c>
      <c r="W1576" s="402" t="s">
        <v>536</v>
      </c>
      <c r="X1576" s="404" t="s">
        <v>536</v>
      </c>
      <c r="Y1576" s="404" t="s">
        <v>536</v>
      </c>
      <c r="Z1576" s="404" t="s">
        <v>536</v>
      </c>
      <c r="AA1576" s="404" t="s">
        <v>536</v>
      </c>
      <c r="AB1576" s="404" t="s">
        <v>536</v>
      </c>
      <c r="AC1576" s="404" t="s">
        <v>536</v>
      </c>
      <c r="AD1576" s="404" t="s">
        <v>536</v>
      </c>
    </row>
    <row r="1577" spans="1:30" x14ac:dyDescent="0.35">
      <c r="A1577" s="396" t="s">
        <v>536</v>
      </c>
      <c r="B1577" s="396" t="s">
        <v>536</v>
      </c>
      <c r="C1577" s="396" t="s">
        <v>536</v>
      </c>
      <c r="D1577" s="396" t="s">
        <v>536</v>
      </c>
      <c r="E1577" s="396" t="s">
        <v>536</v>
      </c>
      <c r="F1577" s="396" t="s">
        <v>536</v>
      </c>
      <c r="G1577" s="396" t="s">
        <v>536</v>
      </c>
      <c r="H1577" s="396" t="s">
        <v>536</v>
      </c>
      <c r="I1577" s="399" t="s">
        <v>536</v>
      </c>
      <c r="J1577" s="399" t="s">
        <v>536</v>
      </c>
      <c r="K1577" s="400" t="s">
        <v>536</v>
      </c>
      <c r="L1577" s="400" t="s">
        <v>536</v>
      </c>
      <c r="M1577" s="400" t="s">
        <v>536</v>
      </c>
      <c r="N1577" s="400" t="s">
        <v>536</v>
      </c>
      <c r="O1577" s="400" t="s">
        <v>536</v>
      </c>
      <c r="P1577" s="400" t="s">
        <v>536</v>
      </c>
      <c r="Q1577" s="400" t="s">
        <v>536</v>
      </c>
      <c r="R1577" s="401" t="s">
        <v>536</v>
      </c>
      <c r="S1577" s="402" t="s">
        <v>536</v>
      </c>
      <c r="T1577" s="401" t="s">
        <v>536</v>
      </c>
      <c r="U1577" s="402" t="s">
        <v>536</v>
      </c>
      <c r="V1577" s="403" t="s">
        <v>536</v>
      </c>
      <c r="W1577" s="402" t="s">
        <v>536</v>
      </c>
      <c r="X1577" s="404" t="s">
        <v>536</v>
      </c>
      <c r="Y1577" s="404" t="s">
        <v>536</v>
      </c>
      <c r="Z1577" s="404" t="s">
        <v>536</v>
      </c>
      <c r="AA1577" s="404" t="s">
        <v>536</v>
      </c>
      <c r="AB1577" s="404" t="s">
        <v>536</v>
      </c>
      <c r="AC1577" s="404" t="s">
        <v>536</v>
      </c>
      <c r="AD1577" s="404" t="s">
        <v>536</v>
      </c>
    </row>
    <row r="1578" spans="1:30" x14ac:dyDescent="0.35">
      <c r="A1578" s="396" t="s">
        <v>536</v>
      </c>
      <c r="B1578" s="396" t="s">
        <v>536</v>
      </c>
      <c r="C1578" s="396" t="s">
        <v>536</v>
      </c>
      <c r="D1578" s="396" t="s">
        <v>536</v>
      </c>
      <c r="E1578" s="396" t="s">
        <v>536</v>
      </c>
      <c r="F1578" s="396" t="s">
        <v>536</v>
      </c>
      <c r="G1578" s="396" t="s">
        <v>536</v>
      </c>
      <c r="H1578" s="396" t="s">
        <v>536</v>
      </c>
      <c r="I1578" s="399" t="s">
        <v>536</v>
      </c>
      <c r="J1578" s="399" t="s">
        <v>536</v>
      </c>
      <c r="K1578" s="400" t="s">
        <v>536</v>
      </c>
      <c r="L1578" s="400" t="s">
        <v>536</v>
      </c>
      <c r="M1578" s="400" t="s">
        <v>536</v>
      </c>
      <c r="N1578" s="400" t="s">
        <v>536</v>
      </c>
      <c r="O1578" s="400" t="s">
        <v>536</v>
      </c>
      <c r="P1578" s="400" t="s">
        <v>536</v>
      </c>
      <c r="Q1578" s="400" t="s">
        <v>536</v>
      </c>
      <c r="R1578" s="401" t="s">
        <v>536</v>
      </c>
      <c r="S1578" s="402" t="s">
        <v>536</v>
      </c>
      <c r="T1578" s="401" t="s">
        <v>536</v>
      </c>
      <c r="U1578" s="402" t="s">
        <v>536</v>
      </c>
      <c r="V1578" s="403" t="s">
        <v>536</v>
      </c>
      <c r="W1578" s="402" t="s">
        <v>536</v>
      </c>
      <c r="X1578" s="404" t="s">
        <v>536</v>
      </c>
      <c r="Y1578" s="404" t="s">
        <v>536</v>
      </c>
      <c r="Z1578" s="404" t="s">
        <v>536</v>
      </c>
      <c r="AA1578" s="404" t="s">
        <v>536</v>
      </c>
      <c r="AB1578" s="404" t="s">
        <v>536</v>
      </c>
      <c r="AC1578" s="404" t="s">
        <v>536</v>
      </c>
      <c r="AD1578" s="404" t="s">
        <v>536</v>
      </c>
    </row>
    <row r="1579" spans="1:30" x14ac:dyDescent="0.35">
      <c r="A1579" s="396" t="s">
        <v>536</v>
      </c>
      <c r="B1579" s="396" t="s">
        <v>536</v>
      </c>
      <c r="C1579" s="396" t="s">
        <v>536</v>
      </c>
      <c r="D1579" s="396" t="s">
        <v>536</v>
      </c>
      <c r="E1579" s="396" t="s">
        <v>536</v>
      </c>
      <c r="F1579" s="396" t="s">
        <v>536</v>
      </c>
      <c r="G1579" s="396" t="s">
        <v>536</v>
      </c>
      <c r="H1579" s="396" t="s">
        <v>536</v>
      </c>
      <c r="I1579" s="399" t="s">
        <v>536</v>
      </c>
      <c r="J1579" s="399" t="s">
        <v>536</v>
      </c>
      <c r="K1579" s="400" t="s">
        <v>536</v>
      </c>
      <c r="L1579" s="400" t="s">
        <v>536</v>
      </c>
      <c r="M1579" s="400" t="s">
        <v>536</v>
      </c>
      <c r="N1579" s="400" t="s">
        <v>536</v>
      </c>
      <c r="O1579" s="400" t="s">
        <v>536</v>
      </c>
      <c r="P1579" s="400" t="s">
        <v>536</v>
      </c>
      <c r="Q1579" s="400" t="s">
        <v>536</v>
      </c>
      <c r="R1579" s="401" t="s">
        <v>536</v>
      </c>
      <c r="S1579" s="402" t="s">
        <v>536</v>
      </c>
      <c r="T1579" s="401" t="s">
        <v>536</v>
      </c>
      <c r="U1579" s="402" t="s">
        <v>536</v>
      </c>
      <c r="V1579" s="403" t="s">
        <v>536</v>
      </c>
      <c r="W1579" s="402" t="s">
        <v>536</v>
      </c>
      <c r="X1579" s="404" t="s">
        <v>536</v>
      </c>
      <c r="Y1579" s="404" t="s">
        <v>536</v>
      </c>
      <c r="Z1579" s="404" t="s">
        <v>536</v>
      </c>
      <c r="AA1579" s="404" t="s">
        <v>536</v>
      </c>
      <c r="AB1579" s="404" t="s">
        <v>536</v>
      </c>
      <c r="AC1579" s="404" t="s">
        <v>536</v>
      </c>
      <c r="AD1579" s="404" t="s">
        <v>536</v>
      </c>
    </row>
    <row r="1580" spans="1:30" x14ac:dyDescent="0.35">
      <c r="A1580" s="396" t="s">
        <v>536</v>
      </c>
      <c r="B1580" s="396" t="s">
        <v>536</v>
      </c>
      <c r="C1580" s="396" t="s">
        <v>536</v>
      </c>
      <c r="D1580" s="396" t="s">
        <v>536</v>
      </c>
      <c r="E1580" s="396" t="s">
        <v>536</v>
      </c>
      <c r="F1580" s="396" t="s">
        <v>536</v>
      </c>
      <c r="G1580" s="396" t="s">
        <v>536</v>
      </c>
      <c r="H1580" s="396" t="s">
        <v>536</v>
      </c>
      <c r="I1580" s="399" t="s">
        <v>536</v>
      </c>
      <c r="J1580" s="399" t="s">
        <v>536</v>
      </c>
      <c r="K1580" s="400" t="s">
        <v>536</v>
      </c>
      <c r="L1580" s="400" t="s">
        <v>536</v>
      </c>
      <c r="M1580" s="400" t="s">
        <v>536</v>
      </c>
      <c r="N1580" s="400" t="s">
        <v>536</v>
      </c>
      <c r="O1580" s="400" t="s">
        <v>536</v>
      </c>
      <c r="P1580" s="400" t="s">
        <v>536</v>
      </c>
      <c r="Q1580" s="400" t="s">
        <v>536</v>
      </c>
      <c r="R1580" s="401" t="s">
        <v>536</v>
      </c>
      <c r="S1580" s="402" t="s">
        <v>536</v>
      </c>
      <c r="T1580" s="401" t="s">
        <v>536</v>
      </c>
      <c r="U1580" s="402" t="s">
        <v>536</v>
      </c>
      <c r="V1580" s="403" t="s">
        <v>536</v>
      </c>
      <c r="W1580" s="402" t="s">
        <v>536</v>
      </c>
      <c r="X1580" s="404" t="s">
        <v>536</v>
      </c>
      <c r="Y1580" s="404" t="s">
        <v>536</v>
      </c>
      <c r="Z1580" s="404" t="s">
        <v>536</v>
      </c>
      <c r="AA1580" s="404" t="s">
        <v>536</v>
      </c>
      <c r="AB1580" s="404" t="s">
        <v>536</v>
      </c>
      <c r="AC1580" s="404" t="s">
        <v>536</v>
      </c>
      <c r="AD1580" s="404" t="s">
        <v>536</v>
      </c>
    </row>
    <row r="1581" spans="1:30" x14ac:dyDescent="0.35">
      <c r="A1581" s="396" t="s">
        <v>536</v>
      </c>
      <c r="B1581" s="396" t="s">
        <v>536</v>
      </c>
      <c r="C1581" s="396" t="s">
        <v>536</v>
      </c>
      <c r="D1581" s="396" t="s">
        <v>536</v>
      </c>
      <c r="E1581" s="396" t="s">
        <v>536</v>
      </c>
      <c r="F1581" s="396" t="s">
        <v>536</v>
      </c>
      <c r="G1581" s="396" t="s">
        <v>536</v>
      </c>
      <c r="H1581" s="396" t="s">
        <v>536</v>
      </c>
      <c r="I1581" s="399" t="s">
        <v>536</v>
      </c>
      <c r="J1581" s="399" t="s">
        <v>536</v>
      </c>
      <c r="K1581" s="400" t="s">
        <v>536</v>
      </c>
      <c r="L1581" s="400" t="s">
        <v>536</v>
      </c>
      <c r="M1581" s="400" t="s">
        <v>536</v>
      </c>
      <c r="N1581" s="400" t="s">
        <v>536</v>
      </c>
      <c r="O1581" s="400" t="s">
        <v>536</v>
      </c>
      <c r="P1581" s="400" t="s">
        <v>536</v>
      </c>
      <c r="Q1581" s="400" t="s">
        <v>536</v>
      </c>
      <c r="R1581" s="401" t="s">
        <v>536</v>
      </c>
      <c r="S1581" s="402" t="s">
        <v>536</v>
      </c>
      <c r="T1581" s="401" t="s">
        <v>536</v>
      </c>
      <c r="U1581" s="402" t="s">
        <v>536</v>
      </c>
      <c r="V1581" s="403" t="s">
        <v>536</v>
      </c>
      <c r="W1581" s="402" t="s">
        <v>536</v>
      </c>
      <c r="X1581" s="404" t="s">
        <v>536</v>
      </c>
      <c r="Y1581" s="404" t="s">
        <v>536</v>
      </c>
      <c r="Z1581" s="404" t="s">
        <v>536</v>
      </c>
      <c r="AA1581" s="404" t="s">
        <v>536</v>
      </c>
      <c r="AB1581" s="404" t="s">
        <v>536</v>
      </c>
      <c r="AC1581" s="404" t="s">
        <v>536</v>
      </c>
      <c r="AD1581" s="404" t="s">
        <v>536</v>
      </c>
    </row>
    <row r="1582" spans="1:30" x14ac:dyDescent="0.35">
      <c r="A1582" s="396" t="s">
        <v>536</v>
      </c>
      <c r="B1582" s="396" t="s">
        <v>536</v>
      </c>
      <c r="C1582" s="396" t="s">
        <v>536</v>
      </c>
      <c r="D1582" s="396" t="s">
        <v>536</v>
      </c>
      <c r="E1582" s="396" t="s">
        <v>536</v>
      </c>
      <c r="F1582" s="396" t="s">
        <v>536</v>
      </c>
      <c r="G1582" s="396" t="s">
        <v>536</v>
      </c>
      <c r="H1582" s="396" t="s">
        <v>536</v>
      </c>
      <c r="I1582" s="399" t="s">
        <v>536</v>
      </c>
      <c r="J1582" s="399" t="s">
        <v>536</v>
      </c>
      <c r="K1582" s="400" t="s">
        <v>536</v>
      </c>
      <c r="L1582" s="400" t="s">
        <v>536</v>
      </c>
      <c r="M1582" s="400" t="s">
        <v>536</v>
      </c>
      <c r="N1582" s="400" t="s">
        <v>536</v>
      </c>
      <c r="O1582" s="400" t="s">
        <v>536</v>
      </c>
      <c r="P1582" s="400" t="s">
        <v>536</v>
      </c>
      <c r="Q1582" s="400" t="s">
        <v>536</v>
      </c>
      <c r="R1582" s="401" t="s">
        <v>536</v>
      </c>
      <c r="S1582" s="402" t="s">
        <v>536</v>
      </c>
      <c r="T1582" s="401" t="s">
        <v>536</v>
      </c>
      <c r="U1582" s="402" t="s">
        <v>536</v>
      </c>
      <c r="V1582" s="403" t="s">
        <v>536</v>
      </c>
      <c r="W1582" s="402" t="s">
        <v>536</v>
      </c>
      <c r="X1582" s="404" t="s">
        <v>536</v>
      </c>
      <c r="Y1582" s="404" t="s">
        <v>536</v>
      </c>
      <c r="Z1582" s="404" t="s">
        <v>536</v>
      </c>
      <c r="AA1582" s="404" t="s">
        <v>536</v>
      </c>
      <c r="AB1582" s="404" t="s">
        <v>536</v>
      </c>
      <c r="AC1582" s="404" t="s">
        <v>536</v>
      </c>
      <c r="AD1582" s="404" t="s">
        <v>536</v>
      </c>
    </row>
    <row r="1583" spans="1:30" x14ac:dyDescent="0.35">
      <c r="A1583" s="396" t="s">
        <v>536</v>
      </c>
      <c r="B1583" s="396" t="s">
        <v>536</v>
      </c>
      <c r="C1583" s="396" t="s">
        <v>536</v>
      </c>
      <c r="D1583" s="396" t="s">
        <v>536</v>
      </c>
      <c r="E1583" s="396" t="s">
        <v>536</v>
      </c>
      <c r="F1583" s="396" t="s">
        <v>536</v>
      </c>
      <c r="G1583" s="396" t="s">
        <v>536</v>
      </c>
      <c r="H1583" s="396" t="s">
        <v>536</v>
      </c>
      <c r="I1583" s="399" t="s">
        <v>536</v>
      </c>
      <c r="J1583" s="399" t="s">
        <v>536</v>
      </c>
      <c r="K1583" s="400" t="s">
        <v>536</v>
      </c>
      <c r="L1583" s="400" t="s">
        <v>536</v>
      </c>
      <c r="M1583" s="400" t="s">
        <v>536</v>
      </c>
      <c r="N1583" s="400" t="s">
        <v>536</v>
      </c>
      <c r="O1583" s="400" t="s">
        <v>536</v>
      </c>
      <c r="P1583" s="400" t="s">
        <v>536</v>
      </c>
      <c r="Q1583" s="400" t="s">
        <v>536</v>
      </c>
      <c r="R1583" s="401" t="s">
        <v>536</v>
      </c>
      <c r="S1583" s="402" t="s">
        <v>536</v>
      </c>
      <c r="T1583" s="401" t="s">
        <v>536</v>
      </c>
      <c r="U1583" s="402" t="s">
        <v>536</v>
      </c>
      <c r="V1583" s="403" t="s">
        <v>536</v>
      </c>
      <c r="W1583" s="402" t="s">
        <v>536</v>
      </c>
      <c r="X1583" s="404" t="s">
        <v>536</v>
      </c>
      <c r="Y1583" s="404" t="s">
        <v>536</v>
      </c>
      <c r="Z1583" s="404" t="s">
        <v>536</v>
      </c>
      <c r="AA1583" s="404" t="s">
        <v>536</v>
      </c>
      <c r="AB1583" s="404" t="s">
        <v>536</v>
      </c>
      <c r="AC1583" s="404" t="s">
        <v>536</v>
      </c>
      <c r="AD1583" s="404" t="s">
        <v>536</v>
      </c>
    </row>
    <row r="1584" spans="1:30" x14ac:dyDescent="0.35">
      <c r="A1584" s="396" t="s">
        <v>536</v>
      </c>
      <c r="B1584" s="396" t="s">
        <v>536</v>
      </c>
      <c r="C1584" s="396" t="s">
        <v>536</v>
      </c>
      <c r="D1584" s="396" t="s">
        <v>536</v>
      </c>
      <c r="E1584" s="396" t="s">
        <v>536</v>
      </c>
      <c r="F1584" s="396" t="s">
        <v>536</v>
      </c>
      <c r="G1584" s="396" t="s">
        <v>536</v>
      </c>
      <c r="H1584" s="396" t="s">
        <v>536</v>
      </c>
      <c r="I1584" s="399" t="s">
        <v>536</v>
      </c>
      <c r="J1584" s="399" t="s">
        <v>536</v>
      </c>
      <c r="K1584" s="400" t="s">
        <v>536</v>
      </c>
      <c r="L1584" s="400" t="s">
        <v>536</v>
      </c>
      <c r="M1584" s="400" t="s">
        <v>536</v>
      </c>
      <c r="N1584" s="400" t="s">
        <v>536</v>
      </c>
      <c r="O1584" s="400" t="s">
        <v>536</v>
      </c>
      <c r="P1584" s="400" t="s">
        <v>536</v>
      </c>
      <c r="Q1584" s="400" t="s">
        <v>536</v>
      </c>
      <c r="R1584" s="401" t="s">
        <v>536</v>
      </c>
      <c r="S1584" s="402" t="s">
        <v>536</v>
      </c>
      <c r="T1584" s="401" t="s">
        <v>536</v>
      </c>
      <c r="U1584" s="402" t="s">
        <v>536</v>
      </c>
      <c r="V1584" s="403" t="s">
        <v>536</v>
      </c>
      <c r="W1584" s="402" t="s">
        <v>536</v>
      </c>
      <c r="X1584" s="404" t="s">
        <v>536</v>
      </c>
      <c r="Y1584" s="404" t="s">
        <v>536</v>
      </c>
      <c r="Z1584" s="404" t="s">
        <v>536</v>
      </c>
      <c r="AA1584" s="404" t="s">
        <v>536</v>
      </c>
      <c r="AB1584" s="404" t="s">
        <v>536</v>
      </c>
      <c r="AC1584" s="404" t="s">
        <v>536</v>
      </c>
      <c r="AD1584" s="404" t="s">
        <v>536</v>
      </c>
    </row>
    <row r="1585" spans="1:30" x14ac:dyDescent="0.35">
      <c r="A1585" s="396" t="s">
        <v>536</v>
      </c>
      <c r="B1585" s="396" t="s">
        <v>536</v>
      </c>
      <c r="C1585" s="396" t="s">
        <v>536</v>
      </c>
      <c r="D1585" s="396" t="s">
        <v>536</v>
      </c>
      <c r="E1585" s="396" t="s">
        <v>536</v>
      </c>
      <c r="F1585" s="396" t="s">
        <v>536</v>
      </c>
      <c r="G1585" s="396" t="s">
        <v>536</v>
      </c>
      <c r="H1585" s="396" t="s">
        <v>536</v>
      </c>
      <c r="I1585" s="399" t="s">
        <v>536</v>
      </c>
      <c r="J1585" s="399" t="s">
        <v>536</v>
      </c>
      <c r="K1585" s="400" t="s">
        <v>536</v>
      </c>
      <c r="L1585" s="400" t="s">
        <v>536</v>
      </c>
      <c r="M1585" s="400" t="s">
        <v>536</v>
      </c>
      <c r="N1585" s="400" t="s">
        <v>536</v>
      </c>
      <c r="O1585" s="400" t="s">
        <v>536</v>
      </c>
      <c r="P1585" s="400" t="s">
        <v>536</v>
      </c>
      <c r="Q1585" s="400" t="s">
        <v>536</v>
      </c>
      <c r="R1585" s="401" t="s">
        <v>536</v>
      </c>
      <c r="S1585" s="402" t="s">
        <v>536</v>
      </c>
      <c r="T1585" s="401" t="s">
        <v>536</v>
      </c>
      <c r="U1585" s="402" t="s">
        <v>536</v>
      </c>
      <c r="V1585" s="403" t="s">
        <v>536</v>
      </c>
      <c r="W1585" s="402" t="s">
        <v>536</v>
      </c>
      <c r="X1585" s="404" t="s">
        <v>536</v>
      </c>
      <c r="Y1585" s="404" t="s">
        <v>536</v>
      </c>
      <c r="Z1585" s="404" t="s">
        <v>536</v>
      </c>
      <c r="AA1585" s="404" t="s">
        <v>536</v>
      </c>
      <c r="AB1585" s="404" t="s">
        <v>536</v>
      </c>
      <c r="AC1585" s="404" t="s">
        <v>536</v>
      </c>
      <c r="AD1585" s="404" t="s">
        <v>536</v>
      </c>
    </row>
    <row r="1586" spans="1:30" x14ac:dyDescent="0.35">
      <c r="A1586" s="396" t="s">
        <v>536</v>
      </c>
      <c r="B1586" s="396" t="s">
        <v>536</v>
      </c>
      <c r="C1586" s="396" t="s">
        <v>536</v>
      </c>
      <c r="D1586" s="396" t="s">
        <v>536</v>
      </c>
      <c r="E1586" s="396" t="s">
        <v>536</v>
      </c>
      <c r="F1586" s="396" t="s">
        <v>536</v>
      </c>
      <c r="G1586" s="396" t="s">
        <v>536</v>
      </c>
      <c r="H1586" s="396" t="s">
        <v>536</v>
      </c>
      <c r="I1586" s="399" t="s">
        <v>536</v>
      </c>
      <c r="J1586" s="399" t="s">
        <v>536</v>
      </c>
      <c r="K1586" s="400" t="s">
        <v>536</v>
      </c>
      <c r="L1586" s="400" t="s">
        <v>536</v>
      </c>
      <c r="M1586" s="400" t="s">
        <v>536</v>
      </c>
      <c r="N1586" s="400" t="s">
        <v>536</v>
      </c>
      <c r="O1586" s="400" t="s">
        <v>536</v>
      </c>
      <c r="P1586" s="400" t="s">
        <v>536</v>
      </c>
      <c r="Q1586" s="400" t="s">
        <v>536</v>
      </c>
      <c r="R1586" s="401" t="s">
        <v>536</v>
      </c>
      <c r="S1586" s="402" t="s">
        <v>536</v>
      </c>
      <c r="T1586" s="401" t="s">
        <v>536</v>
      </c>
      <c r="U1586" s="402" t="s">
        <v>536</v>
      </c>
      <c r="V1586" s="403" t="s">
        <v>536</v>
      </c>
      <c r="W1586" s="402" t="s">
        <v>536</v>
      </c>
      <c r="X1586" s="404" t="s">
        <v>536</v>
      </c>
      <c r="Y1586" s="404" t="s">
        <v>536</v>
      </c>
      <c r="Z1586" s="404" t="s">
        <v>536</v>
      </c>
      <c r="AA1586" s="404" t="s">
        <v>536</v>
      </c>
      <c r="AB1586" s="404" t="s">
        <v>536</v>
      </c>
      <c r="AC1586" s="404" t="s">
        <v>536</v>
      </c>
      <c r="AD1586" s="404" t="s">
        <v>536</v>
      </c>
    </row>
    <row r="1587" spans="1:30" x14ac:dyDescent="0.35">
      <c r="A1587" s="396" t="s">
        <v>536</v>
      </c>
      <c r="B1587" s="396" t="s">
        <v>536</v>
      </c>
      <c r="C1587" s="396" t="s">
        <v>536</v>
      </c>
      <c r="D1587" s="396" t="s">
        <v>536</v>
      </c>
      <c r="E1587" s="396" t="s">
        <v>536</v>
      </c>
      <c r="F1587" s="396" t="s">
        <v>536</v>
      </c>
      <c r="G1587" s="396" t="s">
        <v>536</v>
      </c>
      <c r="H1587" s="396" t="s">
        <v>536</v>
      </c>
      <c r="I1587" s="399" t="s">
        <v>536</v>
      </c>
      <c r="J1587" s="399" t="s">
        <v>536</v>
      </c>
      <c r="K1587" s="400" t="s">
        <v>536</v>
      </c>
      <c r="L1587" s="400" t="s">
        <v>536</v>
      </c>
      <c r="M1587" s="400" t="s">
        <v>536</v>
      </c>
      <c r="N1587" s="400" t="s">
        <v>536</v>
      </c>
      <c r="O1587" s="400" t="s">
        <v>536</v>
      </c>
      <c r="P1587" s="400" t="s">
        <v>536</v>
      </c>
      <c r="Q1587" s="400" t="s">
        <v>536</v>
      </c>
      <c r="R1587" s="401" t="s">
        <v>536</v>
      </c>
      <c r="S1587" s="402" t="s">
        <v>536</v>
      </c>
      <c r="T1587" s="401" t="s">
        <v>536</v>
      </c>
      <c r="U1587" s="402" t="s">
        <v>536</v>
      </c>
      <c r="V1587" s="403" t="s">
        <v>536</v>
      </c>
      <c r="W1587" s="402" t="s">
        <v>536</v>
      </c>
      <c r="X1587" s="404" t="s">
        <v>536</v>
      </c>
      <c r="Y1587" s="404" t="s">
        <v>536</v>
      </c>
      <c r="Z1587" s="404" t="s">
        <v>536</v>
      </c>
      <c r="AA1587" s="404" t="s">
        <v>536</v>
      </c>
      <c r="AB1587" s="404" t="s">
        <v>536</v>
      </c>
      <c r="AC1587" s="404" t="s">
        <v>536</v>
      </c>
      <c r="AD1587" s="404" t="s">
        <v>536</v>
      </c>
    </row>
    <row r="1588" spans="1:30" x14ac:dyDescent="0.35">
      <c r="A1588" s="396" t="s">
        <v>536</v>
      </c>
      <c r="B1588" s="396" t="s">
        <v>536</v>
      </c>
      <c r="C1588" s="396" t="s">
        <v>536</v>
      </c>
      <c r="D1588" s="396" t="s">
        <v>536</v>
      </c>
      <c r="E1588" s="396" t="s">
        <v>536</v>
      </c>
      <c r="F1588" s="396" t="s">
        <v>536</v>
      </c>
      <c r="G1588" s="396" t="s">
        <v>536</v>
      </c>
      <c r="H1588" s="396" t="s">
        <v>536</v>
      </c>
      <c r="I1588" s="399" t="s">
        <v>536</v>
      </c>
      <c r="J1588" s="399" t="s">
        <v>536</v>
      </c>
      <c r="K1588" s="400" t="s">
        <v>536</v>
      </c>
      <c r="L1588" s="400" t="s">
        <v>536</v>
      </c>
      <c r="M1588" s="400" t="s">
        <v>536</v>
      </c>
      <c r="N1588" s="400" t="s">
        <v>536</v>
      </c>
      <c r="O1588" s="400" t="s">
        <v>536</v>
      </c>
      <c r="P1588" s="400" t="s">
        <v>536</v>
      </c>
      <c r="Q1588" s="400" t="s">
        <v>536</v>
      </c>
      <c r="R1588" s="401" t="s">
        <v>536</v>
      </c>
      <c r="S1588" s="402" t="s">
        <v>536</v>
      </c>
      <c r="T1588" s="401" t="s">
        <v>536</v>
      </c>
      <c r="U1588" s="402" t="s">
        <v>536</v>
      </c>
      <c r="V1588" s="403" t="s">
        <v>536</v>
      </c>
      <c r="W1588" s="402" t="s">
        <v>536</v>
      </c>
      <c r="X1588" s="404" t="s">
        <v>536</v>
      </c>
      <c r="Y1588" s="404" t="s">
        <v>536</v>
      </c>
      <c r="Z1588" s="404" t="s">
        <v>536</v>
      </c>
      <c r="AA1588" s="404" t="s">
        <v>536</v>
      </c>
      <c r="AB1588" s="404" t="s">
        <v>536</v>
      </c>
      <c r="AC1588" s="404" t="s">
        <v>536</v>
      </c>
      <c r="AD1588" s="404" t="s">
        <v>536</v>
      </c>
    </row>
    <row r="1589" spans="1:30" x14ac:dyDescent="0.35">
      <c r="A1589" s="396" t="s">
        <v>536</v>
      </c>
      <c r="B1589" s="396" t="s">
        <v>536</v>
      </c>
      <c r="C1589" s="396" t="s">
        <v>536</v>
      </c>
      <c r="D1589" s="396" t="s">
        <v>536</v>
      </c>
      <c r="E1589" s="396" t="s">
        <v>536</v>
      </c>
      <c r="F1589" s="396" t="s">
        <v>536</v>
      </c>
      <c r="G1589" s="396" t="s">
        <v>536</v>
      </c>
      <c r="H1589" s="396" t="s">
        <v>536</v>
      </c>
      <c r="I1589" s="399" t="s">
        <v>536</v>
      </c>
      <c r="J1589" s="399" t="s">
        <v>536</v>
      </c>
      <c r="K1589" s="400" t="s">
        <v>536</v>
      </c>
      <c r="L1589" s="400" t="s">
        <v>536</v>
      </c>
      <c r="M1589" s="400" t="s">
        <v>536</v>
      </c>
      <c r="N1589" s="400" t="s">
        <v>536</v>
      </c>
      <c r="O1589" s="400" t="s">
        <v>536</v>
      </c>
      <c r="P1589" s="400" t="s">
        <v>536</v>
      </c>
      <c r="Q1589" s="400" t="s">
        <v>536</v>
      </c>
      <c r="R1589" s="401" t="s">
        <v>536</v>
      </c>
      <c r="S1589" s="402" t="s">
        <v>536</v>
      </c>
      <c r="T1589" s="401" t="s">
        <v>536</v>
      </c>
      <c r="U1589" s="402" t="s">
        <v>536</v>
      </c>
      <c r="V1589" s="403" t="s">
        <v>536</v>
      </c>
      <c r="W1589" s="402" t="s">
        <v>536</v>
      </c>
      <c r="X1589" s="404" t="s">
        <v>536</v>
      </c>
      <c r="Y1589" s="404" t="s">
        <v>536</v>
      </c>
      <c r="Z1589" s="404" t="s">
        <v>536</v>
      </c>
      <c r="AA1589" s="404" t="s">
        <v>536</v>
      </c>
      <c r="AB1589" s="404" t="s">
        <v>536</v>
      </c>
      <c r="AC1589" s="404" t="s">
        <v>536</v>
      </c>
      <c r="AD1589" s="404" t="s">
        <v>536</v>
      </c>
    </row>
    <row r="1590" spans="1:30" x14ac:dyDescent="0.35">
      <c r="A1590" s="396" t="s">
        <v>536</v>
      </c>
      <c r="B1590" s="396" t="s">
        <v>536</v>
      </c>
      <c r="C1590" s="396" t="s">
        <v>536</v>
      </c>
      <c r="D1590" s="396" t="s">
        <v>536</v>
      </c>
      <c r="E1590" s="396" t="s">
        <v>536</v>
      </c>
      <c r="F1590" s="396" t="s">
        <v>536</v>
      </c>
      <c r="G1590" s="396" t="s">
        <v>536</v>
      </c>
      <c r="H1590" s="396" t="s">
        <v>536</v>
      </c>
      <c r="I1590" s="399" t="s">
        <v>536</v>
      </c>
      <c r="J1590" s="399" t="s">
        <v>536</v>
      </c>
      <c r="K1590" s="400" t="s">
        <v>536</v>
      </c>
      <c r="L1590" s="400" t="s">
        <v>536</v>
      </c>
      <c r="M1590" s="400" t="s">
        <v>536</v>
      </c>
      <c r="N1590" s="400" t="s">
        <v>536</v>
      </c>
      <c r="O1590" s="400" t="s">
        <v>536</v>
      </c>
      <c r="P1590" s="400" t="s">
        <v>536</v>
      </c>
      <c r="Q1590" s="400" t="s">
        <v>536</v>
      </c>
      <c r="R1590" s="401" t="s">
        <v>536</v>
      </c>
      <c r="S1590" s="402" t="s">
        <v>536</v>
      </c>
      <c r="T1590" s="401" t="s">
        <v>536</v>
      </c>
      <c r="U1590" s="402" t="s">
        <v>536</v>
      </c>
      <c r="V1590" s="403" t="s">
        <v>536</v>
      </c>
      <c r="W1590" s="402" t="s">
        <v>536</v>
      </c>
      <c r="X1590" s="404" t="s">
        <v>536</v>
      </c>
      <c r="Y1590" s="404" t="s">
        <v>536</v>
      </c>
      <c r="Z1590" s="404" t="s">
        <v>536</v>
      </c>
      <c r="AA1590" s="404" t="s">
        <v>536</v>
      </c>
      <c r="AB1590" s="404" t="s">
        <v>536</v>
      </c>
      <c r="AC1590" s="404" t="s">
        <v>536</v>
      </c>
      <c r="AD1590" s="404" t="s">
        <v>536</v>
      </c>
    </row>
    <row r="1591" spans="1:30" x14ac:dyDescent="0.35">
      <c r="A1591" s="396" t="s">
        <v>536</v>
      </c>
      <c r="B1591" s="396" t="s">
        <v>536</v>
      </c>
      <c r="C1591" s="396" t="s">
        <v>536</v>
      </c>
      <c r="D1591" s="396" t="s">
        <v>536</v>
      </c>
      <c r="E1591" s="396" t="s">
        <v>536</v>
      </c>
      <c r="F1591" s="396" t="s">
        <v>536</v>
      </c>
      <c r="G1591" s="396" t="s">
        <v>536</v>
      </c>
      <c r="H1591" s="396" t="s">
        <v>536</v>
      </c>
      <c r="I1591" s="399" t="s">
        <v>536</v>
      </c>
      <c r="J1591" s="399" t="s">
        <v>536</v>
      </c>
      <c r="K1591" s="400" t="s">
        <v>536</v>
      </c>
      <c r="L1591" s="400" t="s">
        <v>536</v>
      </c>
      <c r="M1591" s="400" t="s">
        <v>536</v>
      </c>
      <c r="N1591" s="400" t="s">
        <v>536</v>
      </c>
      <c r="O1591" s="400" t="s">
        <v>536</v>
      </c>
      <c r="P1591" s="400" t="s">
        <v>536</v>
      </c>
      <c r="Q1591" s="400" t="s">
        <v>536</v>
      </c>
      <c r="R1591" s="401" t="s">
        <v>536</v>
      </c>
      <c r="S1591" s="402" t="s">
        <v>536</v>
      </c>
      <c r="T1591" s="401" t="s">
        <v>536</v>
      </c>
      <c r="U1591" s="402" t="s">
        <v>536</v>
      </c>
      <c r="V1591" s="403" t="s">
        <v>536</v>
      </c>
      <c r="W1591" s="402" t="s">
        <v>536</v>
      </c>
      <c r="X1591" s="404" t="s">
        <v>536</v>
      </c>
      <c r="Y1591" s="404" t="s">
        <v>536</v>
      </c>
      <c r="Z1591" s="404" t="s">
        <v>536</v>
      </c>
      <c r="AA1591" s="404" t="s">
        <v>536</v>
      </c>
      <c r="AB1591" s="404" t="s">
        <v>536</v>
      </c>
      <c r="AC1591" s="404" t="s">
        <v>536</v>
      </c>
      <c r="AD1591" s="404" t="s">
        <v>536</v>
      </c>
    </row>
    <row r="1592" spans="1:30" x14ac:dyDescent="0.35">
      <c r="A1592" s="396" t="s">
        <v>536</v>
      </c>
      <c r="B1592" s="396" t="s">
        <v>536</v>
      </c>
      <c r="C1592" s="396" t="s">
        <v>536</v>
      </c>
      <c r="D1592" s="396" t="s">
        <v>536</v>
      </c>
      <c r="E1592" s="396" t="s">
        <v>536</v>
      </c>
      <c r="F1592" s="396" t="s">
        <v>536</v>
      </c>
      <c r="G1592" s="396" t="s">
        <v>536</v>
      </c>
      <c r="H1592" s="396" t="s">
        <v>536</v>
      </c>
      <c r="I1592" s="399" t="s">
        <v>536</v>
      </c>
      <c r="J1592" s="399" t="s">
        <v>536</v>
      </c>
      <c r="K1592" s="400" t="s">
        <v>536</v>
      </c>
      <c r="L1592" s="400" t="s">
        <v>536</v>
      </c>
      <c r="M1592" s="400" t="s">
        <v>536</v>
      </c>
      <c r="N1592" s="400" t="s">
        <v>536</v>
      </c>
      <c r="O1592" s="400" t="s">
        <v>536</v>
      </c>
      <c r="P1592" s="400" t="s">
        <v>536</v>
      </c>
      <c r="Q1592" s="400" t="s">
        <v>536</v>
      </c>
      <c r="R1592" s="401" t="s">
        <v>536</v>
      </c>
      <c r="S1592" s="402" t="s">
        <v>536</v>
      </c>
      <c r="T1592" s="401" t="s">
        <v>536</v>
      </c>
      <c r="U1592" s="402" t="s">
        <v>536</v>
      </c>
      <c r="V1592" s="403" t="s">
        <v>536</v>
      </c>
      <c r="W1592" s="402" t="s">
        <v>536</v>
      </c>
      <c r="X1592" s="404" t="s">
        <v>536</v>
      </c>
      <c r="Y1592" s="404" t="s">
        <v>536</v>
      </c>
      <c r="Z1592" s="404" t="s">
        <v>536</v>
      </c>
      <c r="AA1592" s="404" t="s">
        <v>536</v>
      </c>
      <c r="AB1592" s="404" t="s">
        <v>536</v>
      </c>
      <c r="AC1592" s="404" t="s">
        <v>536</v>
      </c>
      <c r="AD1592" s="404" t="s">
        <v>536</v>
      </c>
    </row>
    <row r="1593" spans="1:30" x14ac:dyDescent="0.35">
      <c r="A1593" s="396" t="s">
        <v>536</v>
      </c>
      <c r="B1593" s="396" t="s">
        <v>536</v>
      </c>
      <c r="C1593" s="396" t="s">
        <v>536</v>
      </c>
      <c r="D1593" s="396" t="s">
        <v>536</v>
      </c>
      <c r="E1593" s="396" t="s">
        <v>536</v>
      </c>
      <c r="F1593" s="396" t="s">
        <v>536</v>
      </c>
      <c r="G1593" s="396" t="s">
        <v>536</v>
      </c>
      <c r="H1593" s="396" t="s">
        <v>536</v>
      </c>
      <c r="I1593" s="399" t="s">
        <v>536</v>
      </c>
      <c r="J1593" s="399" t="s">
        <v>536</v>
      </c>
      <c r="K1593" s="400" t="s">
        <v>536</v>
      </c>
      <c r="L1593" s="400" t="s">
        <v>536</v>
      </c>
      <c r="M1593" s="400" t="s">
        <v>536</v>
      </c>
      <c r="N1593" s="400" t="s">
        <v>536</v>
      </c>
      <c r="O1593" s="400" t="s">
        <v>536</v>
      </c>
      <c r="P1593" s="400" t="s">
        <v>536</v>
      </c>
      <c r="Q1593" s="400" t="s">
        <v>536</v>
      </c>
      <c r="R1593" s="401" t="s">
        <v>536</v>
      </c>
      <c r="S1593" s="402" t="s">
        <v>536</v>
      </c>
      <c r="T1593" s="401" t="s">
        <v>536</v>
      </c>
      <c r="U1593" s="402" t="s">
        <v>536</v>
      </c>
      <c r="V1593" s="403" t="s">
        <v>536</v>
      </c>
      <c r="W1593" s="402" t="s">
        <v>536</v>
      </c>
      <c r="X1593" s="404" t="s">
        <v>536</v>
      </c>
      <c r="Y1593" s="404" t="s">
        <v>536</v>
      </c>
      <c r="Z1593" s="404" t="s">
        <v>536</v>
      </c>
      <c r="AA1593" s="404" t="s">
        <v>536</v>
      </c>
      <c r="AB1593" s="404" t="s">
        <v>536</v>
      </c>
      <c r="AC1593" s="404" t="s">
        <v>536</v>
      </c>
      <c r="AD1593" s="404" t="s">
        <v>536</v>
      </c>
    </row>
    <row r="1594" spans="1:30" x14ac:dyDescent="0.35">
      <c r="A1594" s="396" t="s">
        <v>536</v>
      </c>
      <c r="B1594" s="396" t="s">
        <v>536</v>
      </c>
      <c r="C1594" s="396" t="s">
        <v>536</v>
      </c>
      <c r="D1594" s="396" t="s">
        <v>536</v>
      </c>
      <c r="E1594" s="396" t="s">
        <v>536</v>
      </c>
      <c r="F1594" s="396" t="s">
        <v>536</v>
      </c>
      <c r="G1594" s="396" t="s">
        <v>536</v>
      </c>
      <c r="H1594" s="396" t="s">
        <v>536</v>
      </c>
      <c r="I1594" s="399" t="s">
        <v>536</v>
      </c>
      <c r="J1594" s="399" t="s">
        <v>536</v>
      </c>
      <c r="K1594" s="400" t="s">
        <v>536</v>
      </c>
      <c r="L1594" s="400" t="s">
        <v>536</v>
      </c>
      <c r="M1594" s="400" t="s">
        <v>536</v>
      </c>
      <c r="N1594" s="400" t="s">
        <v>536</v>
      </c>
      <c r="O1594" s="400" t="s">
        <v>536</v>
      </c>
      <c r="P1594" s="400" t="s">
        <v>536</v>
      </c>
      <c r="Q1594" s="400" t="s">
        <v>536</v>
      </c>
      <c r="R1594" s="401" t="s">
        <v>536</v>
      </c>
      <c r="S1594" s="402" t="s">
        <v>536</v>
      </c>
      <c r="T1594" s="401" t="s">
        <v>536</v>
      </c>
      <c r="U1594" s="402" t="s">
        <v>536</v>
      </c>
      <c r="V1594" s="403" t="s">
        <v>536</v>
      </c>
      <c r="W1594" s="402" t="s">
        <v>536</v>
      </c>
      <c r="X1594" s="404" t="s">
        <v>536</v>
      </c>
      <c r="Y1594" s="404" t="s">
        <v>536</v>
      </c>
      <c r="Z1594" s="404" t="s">
        <v>536</v>
      </c>
      <c r="AA1594" s="404" t="s">
        <v>536</v>
      </c>
      <c r="AB1594" s="404" t="s">
        <v>536</v>
      </c>
      <c r="AC1594" s="404" t="s">
        <v>536</v>
      </c>
      <c r="AD1594" s="404" t="s">
        <v>536</v>
      </c>
    </row>
    <row r="1595" spans="1:30" x14ac:dyDescent="0.35">
      <c r="A1595" s="396" t="s">
        <v>536</v>
      </c>
      <c r="B1595" s="396" t="s">
        <v>536</v>
      </c>
      <c r="C1595" s="396" t="s">
        <v>536</v>
      </c>
      <c r="D1595" s="396" t="s">
        <v>536</v>
      </c>
      <c r="E1595" s="396" t="s">
        <v>536</v>
      </c>
      <c r="F1595" s="396" t="s">
        <v>536</v>
      </c>
      <c r="G1595" s="396" t="s">
        <v>536</v>
      </c>
      <c r="H1595" s="396" t="s">
        <v>536</v>
      </c>
      <c r="I1595" s="399" t="s">
        <v>536</v>
      </c>
      <c r="J1595" s="399" t="s">
        <v>536</v>
      </c>
      <c r="K1595" s="400" t="s">
        <v>536</v>
      </c>
      <c r="L1595" s="400" t="s">
        <v>536</v>
      </c>
      <c r="M1595" s="400" t="s">
        <v>536</v>
      </c>
      <c r="N1595" s="400" t="s">
        <v>536</v>
      </c>
      <c r="O1595" s="400" t="s">
        <v>536</v>
      </c>
      <c r="P1595" s="400" t="s">
        <v>536</v>
      </c>
      <c r="Q1595" s="400" t="s">
        <v>536</v>
      </c>
      <c r="R1595" s="401" t="s">
        <v>536</v>
      </c>
      <c r="S1595" s="402" t="s">
        <v>536</v>
      </c>
      <c r="T1595" s="401" t="s">
        <v>536</v>
      </c>
      <c r="U1595" s="402" t="s">
        <v>536</v>
      </c>
      <c r="V1595" s="403" t="s">
        <v>536</v>
      </c>
      <c r="W1595" s="402" t="s">
        <v>536</v>
      </c>
      <c r="X1595" s="404" t="s">
        <v>536</v>
      </c>
      <c r="Y1595" s="404" t="s">
        <v>536</v>
      </c>
      <c r="Z1595" s="404" t="s">
        <v>536</v>
      </c>
      <c r="AA1595" s="404" t="s">
        <v>536</v>
      </c>
      <c r="AB1595" s="404" t="s">
        <v>536</v>
      </c>
      <c r="AC1595" s="404" t="s">
        <v>536</v>
      </c>
      <c r="AD1595" s="404" t="s">
        <v>536</v>
      </c>
    </row>
    <row r="1596" spans="1:30" x14ac:dyDescent="0.35">
      <c r="A1596" s="396" t="s">
        <v>536</v>
      </c>
      <c r="B1596" s="396" t="s">
        <v>536</v>
      </c>
      <c r="C1596" s="396" t="s">
        <v>536</v>
      </c>
      <c r="D1596" s="396" t="s">
        <v>536</v>
      </c>
      <c r="E1596" s="396" t="s">
        <v>536</v>
      </c>
      <c r="F1596" s="396" t="s">
        <v>536</v>
      </c>
      <c r="G1596" s="396" t="s">
        <v>536</v>
      </c>
      <c r="H1596" s="396" t="s">
        <v>536</v>
      </c>
      <c r="I1596" s="399" t="s">
        <v>536</v>
      </c>
      <c r="J1596" s="399" t="s">
        <v>536</v>
      </c>
      <c r="K1596" s="400" t="s">
        <v>536</v>
      </c>
      <c r="L1596" s="400" t="s">
        <v>536</v>
      </c>
      <c r="M1596" s="400" t="s">
        <v>536</v>
      </c>
      <c r="N1596" s="400" t="s">
        <v>536</v>
      </c>
      <c r="O1596" s="400" t="s">
        <v>536</v>
      </c>
      <c r="P1596" s="400" t="s">
        <v>536</v>
      </c>
      <c r="Q1596" s="400" t="s">
        <v>536</v>
      </c>
      <c r="R1596" s="401" t="s">
        <v>536</v>
      </c>
      <c r="S1596" s="402" t="s">
        <v>536</v>
      </c>
      <c r="T1596" s="401" t="s">
        <v>536</v>
      </c>
      <c r="U1596" s="402" t="s">
        <v>536</v>
      </c>
      <c r="V1596" s="403" t="s">
        <v>536</v>
      </c>
      <c r="W1596" s="402" t="s">
        <v>536</v>
      </c>
      <c r="X1596" s="404" t="s">
        <v>536</v>
      </c>
      <c r="Y1596" s="404" t="s">
        <v>536</v>
      </c>
      <c r="Z1596" s="404" t="s">
        <v>536</v>
      </c>
      <c r="AA1596" s="404" t="s">
        <v>536</v>
      </c>
      <c r="AB1596" s="404" t="s">
        <v>536</v>
      </c>
      <c r="AC1596" s="404" t="s">
        <v>536</v>
      </c>
      <c r="AD1596" s="404" t="s">
        <v>536</v>
      </c>
    </row>
    <row r="1597" spans="1:30" x14ac:dyDescent="0.35">
      <c r="A1597" s="396" t="s">
        <v>536</v>
      </c>
      <c r="B1597" s="396" t="s">
        <v>536</v>
      </c>
      <c r="C1597" s="396" t="s">
        <v>536</v>
      </c>
      <c r="D1597" s="396" t="s">
        <v>536</v>
      </c>
      <c r="E1597" s="396" t="s">
        <v>536</v>
      </c>
      <c r="F1597" s="396" t="s">
        <v>536</v>
      </c>
      <c r="G1597" s="396" t="s">
        <v>536</v>
      </c>
      <c r="H1597" s="396" t="s">
        <v>536</v>
      </c>
      <c r="I1597" s="399" t="s">
        <v>536</v>
      </c>
      <c r="J1597" s="399" t="s">
        <v>536</v>
      </c>
      <c r="K1597" s="400" t="s">
        <v>536</v>
      </c>
      <c r="L1597" s="400" t="s">
        <v>536</v>
      </c>
      <c r="M1597" s="400" t="s">
        <v>536</v>
      </c>
      <c r="N1597" s="400" t="s">
        <v>536</v>
      </c>
      <c r="O1597" s="400" t="s">
        <v>536</v>
      </c>
      <c r="P1597" s="400" t="s">
        <v>536</v>
      </c>
      <c r="Q1597" s="400" t="s">
        <v>536</v>
      </c>
      <c r="R1597" s="401" t="s">
        <v>536</v>
      </c>
      <c r="S1597" s="402" t="s">
        <v>536</v>
      </c>
      <c r="T1597" s="401" t="s">
        <v>536</v>
      </c>
      <c r="U1597" s="402" t="s">
        <v>536</v>
      </c>
      <c r="V1597" s="403" t="s">
        <v>536</v>
      </c>
      <c r="W1597" s="402" t="s">
        <v>536</v>
      </c>
      <c r="X1597" s="404" t="s">
        <v>536</v>
      </c>
      <c r="Y1597" s="404" t="s">
        <v>536</v>
      </c>
      <c r="Z1597" s="404" t="s">
        <v>536</v>
      </c>
      <c r="AA1597" s="404" t="s">
        <v>536</v>
      </c>
      <c r="AB1597" s="404" t="s">
        <v>536</v>
      </c>
      <c r="AC1597" s="404" t="s">
        <v>536</v>
      </c>
      <c r="AD1597" s="404" t="s">
        <v>536</v>
      </c>
    </row>
    <row r="1598" spans="1:30" x14ac:dyDescent="0.35">
      <c r="A1598" s="396" t="s">
        <v>536</v>
      </c>
      <c r="B1598" s="396" t="s">
        <v>536</v>
      </c>
      <c r="C1598" s="396" t="s">
        <v>536</v>
      </c>
      <c r="D1598" s="396" t="s">
        <v>536</v>
      </c>
      <c r="E1598" s="396" t="s">
        <v>536</v>
      </c>
      <c r="F1598" s="396" t="s">
        <v>536</v>
      </c>
      <c r="G1598" s="396" t="s">
        <v>536</v>
      </c>
      <c r="H1598" s="396" t="s">
        <v>536</v>
      </c>
      <c r="I1598" s="399" t="s">
        <v>536</v>
      </c>
      <c r="J1598" s="399" t="s">
        <v>536</v>
      </c>
      <c r="K1598" s="400" t="s">
        <v>536</v>
      </c>
      <c r="L1598" s="400" t="s">
        <v>536</v>
      </c>
      <c r="M1598" s="400" t="s">
        <v>536</v>
      </c>
      <c r="N1598" s="400" t="s">
        <v>536</v>
      </c>
      <c r="O1598" s="400" t="s">
        <v>536</v>
      </c>
      <c r="P1598" s="400" t="s">
        <v>536</v>
      </c>
      <c r="Q1598" s="400" t="s">
        <v>536</v>
      </c>
      <c r="R1598" s="401" t="s">
        <v>536</v>
      </c>
      <c r="S1598" s="402" t="s">
        <v>536</v>
      </c>
      <c r="T1598" s="401" t="s">
        <v>536</v>
      </c>
      <c r="U1598" s="402" t="s">
        <v>536</v>
      </c>
      <c r="V1598" s="403" t="s">
        <v>536</v>
      </c>
      <c r="W1598" s="402" t="s">
        <v>536</v>
      </c>
      <c r="X1598" s="404" t="s">
        <v>536</v>
      </c>
      <c r="Y1598" s="404" t="s">
        <v>536</v>
      </c>
      <c r="Z1598" s="404" t="s">
        <v>536</v>
      </c>
      <c r="AA1598" s="404" t="s">
        <v>536</v>
      </c>
      <c r="AB1598" s="404" t="s">
        <v>536</v>
      </c>
      <c r="AC1598" s="404" t="s">
        <v>536</v>
      </c>
      <c r="AD1598" s="404" t="s">
        <v>536</v>
      </c>
    </row>
    <row r="1599" spans="1:30" x14ac:dyDescent="0.35">
      <c r="A1599" s="396" t="s">
        <v>536</v>
      </c>
      <c r="B1599" s="396" t="s">
        <v>536</v>
      </c>
      <c r="C1599" s="396" t="s">
        <v>536</v>
      </c>
      <c r="D1599" s="396" t="s">
        <v>536</v>
      </c>
      <c r="E1599" s="396" t="s">
        <v>536</v>
      </c>
      <c r="F1599" s="396" t="s">
        <v>536</v>
      </c>
      <c r="G1599" s="396" t="s">
        <v>536</v>
      </c>
      <c r="H1599" s="396" t="s">
        <v>536</v>
      </c>
      <c r="I1599" s="399" t="s">
        <v>536</v>
      </c>
      <c r="J1599" s="399" t="s">
        <v>536</v>
      </c>
      <c r="K1599" s="400" t="s">
        <v>536</v>
      </c>
      <c r="L1599" s="400" t="s">
        <v>536</v>
      </c>
      <c r="M1599" s="400" t="s">
        <v>536</v>
      </c>
      <c r="N1599" s="400" t="s">
        <v>536</v>
      </c>
      <c r="O1599" s="400" t="s">
        <v>536</v>
      </c>
      <c r="P1599" s="400" t="s">
        <v>536</v>
      </c>
      <c r="Q1599" s="400" t="s">
        <v>536</v>
      </c>
      <c r="R1599" s="401" t="s">
        <v>536</v>
      </c>
      <c r="S1599" s="402" t="s">
        <v>536</v>
      </c>
      <c r="T1599" s="401" t="s">
        <v>536</v>
      </c>
      <c r="U1599" s="402" t="s">
        <v>536</v>
      </c>
      <c r="V1599" s="403" t="s">
        <v>536</v>
      </c>
      <c r="W1599" s="402" t="s">
        <v>536</v>
      </c>
      <c r="X1599" s="404" t="s">
        <v>536</v>
      </c>
      <c r="Y1599" s="404" t="s">
        <v>536</v>
      </c>
      <c r="Z1599" s="404" t="s">
        <v>536</v>
      </c>
      <c r="AA1599" s="404" t="s">
        <v>536</v>
      </c>
      <c r="AB1599" s="404" t="s">
        <v>536</v>
      </c>
      <c r="AC1599" s="404" t="s">
        <v>536</v>
      </c>
      <c r="AD1599" s="404" t="s">
        <v>536</v>
      </c>
    </row>
    <row r="1600" spans="1:30" x14ac:dyDescent="0.35">
      <c r="A1600" s="396" t="s">
        <v>536</v>
      </c>
      <c r="B1600" s="396" t="s">
        <v>536</v>
      </c>
      <c r="C1600" s="396" t="s">
        <v>536</v>
      </c>
      <c r="D1600" s="396" t="s">
        <v>536</v>
      </c>
      <c r="E1600" s="396" t="s">
        <v>536</v>
      </c>
      <c r="F1600" s="396" t="s">
        <v>536</v>
      </c>
      <c r="G1600" s="396" t="s">
        <v>536</v>
      </c>
      <c r="H1600" s="396" t="s">
        <v>536</v>
      </c>
      <c r="I1600" s="399" t="s">
        <v>536</v>
      </c>
      <c r="J1600" s="399" t="s">
        <v>536</v>
      </c>
      <c r="K1600" s="400" t="s">
        <v>536</v>
      </c>
      <c r="L1600" s="400" t="s">
        <v>536</v>
      </c>
      <c r="M1600" s="400" t="s">
        <v>536</v>
      </c>
      <c r="N1600" s="400" t="s">
        <v>536</v>
      </c>
      <c r="O1600" s="400" t="s">
        <v>536</v>
      </c>
      <c r="P1600" s="400" t="s">
        <v>536</v>
      </c>
      <c r="Q1600" s="400" t="s">
        <v>536</v>
      </c>
      <c r="R1600" s="401" t="s">
        <v>536</v>
      </c>
      <c r="S1600" s="402" t="s">
        <v>536</v>
      </c>
      <c r="T1600" s="401" t="s">
        <v>536</v>
      </c>
      <c r="U1600" s="402" t="s">
        <v>536</v>
      </c>
      <c r="V1600" s="403" t="s">
        <v>536</v>
      </c>
      <c r="W1600" s="402" t="s">
        <v>536</v>
      </c>
      <c r="X1600" s="404" t="s">
        <v>536</v>
      </c>
      <c r="Y1600" s="404" t="s">
        <v>536</v>
      </c>
      <c r="Z1600" s="404" t="s">
        <v>536</v>
      </c>
      <c r="AA1600" s="404" t="s">
        <v>536</v>
      </c>
      <c r="AB1600" s="404" t="s">
        <v>536</v>
      </c>
      <c r="AC1600" s="404" t="s">
        <v>536</v>
      </c>
      <c r="AD1600" s="404" t="s">
        <v>536</v>
      </c>
    </row>
    <row r="1601" spans="1:30" x14ac:dyDescent="0.35">
      <c r="A1601" s="396" t="s">
        <v>536</v>
      </c>
      <c r="B1601" s="396" t="s">
        <v>536</v>
      </c>
      <c r="C1601" s="396" t="s">
        <v>536</v>
      </c>
      <c r="D1601" s="396" t="s">
        <v>536</v>
      </c>
      <c r="E1601" s="396" t="s">
        <v>536</v>
      </c>
      <c r="F1601" s="396" t="s">
        <v>536</v>
      </c>
      <c r="G1601" s="396" t="s">
        <v>536</v>
      </c>
      <c r="H1601" s="396" t="s">
        <v>536</v>
      </c>
      <c r="I1601" s="399" t="s">
        <v>536</v>
      </c>
      <c r="J1601" s="399" t="s">
        <v>536</v>
      </c>
      <c r="K1601" s="400" t="s">
        <v>536</v>
      </c>
      <c r="L1601" s="400" t="s">
        <v>536</v>
      </c>
      <c r="M1601" s="400" t="s">
        <v>536</v>
      </c>
      <c r="N1601" s="400" t="s">
        <v>536</v>
      </c>
      <c r="O1601" s="400" t="s">
        <v>536</v>
      </c>
      <c r="P1601" s="400" t="s">
        <v>536</v>
      </c>
      <c r="Q1601" s="400" t="s">
        <v>536</v>
      </c>
      <c r="R1601" s="401" t="s">
        <v>536</v>
      </c>
      <c r="S1601" s="402" t="s">
        <v>536</v>
      </c>
      <c r="T1601" s="401" t="s">
        <v>536</v>
      </c>
      <c r="U1601" s="402" t="s">
        <v>536</v>
      </c>
      <c r="V1601" s="403" t="s">
        <v>536</v>
      </c>
      <c r="W1601" s="402" t="s">
        <v>536</v>
      </c>
      <c r="X1601" s="404" t="s">
        <v>536</v>
      </c>
      <c r="Y1601" s="404" t="s">
        <v>536</v>
      </c>
      <c r="Z1601" s="404" t="s">
        <v>536</v>
      </c>
      <c r="AA1601" s="404" t="s">
        <v>536</v>
      </c>
      <c r="AB1601" s="404" t="s">
        <v>536</v>
      </c>
      <c r="AC1601" s="404" t="s">
        <v>536</v>
      </c>
      <c r="AD1601" s="404" t="s">
        <v>536</v>
      </c>
    </row>
    <row r="1602" spans="1:30" x14ac:dyDescent="0.35">
      <c r="A1602" s="396" t="s">
        <v>536</v>
      </c>
      <c r="B1602" s="396" t="s">
        <v>536</v>
      </c>
      <c r="C1602" s="396" t="s">
        <v>536</v>
      </c>
      <c r="D1602" s="396" t="s">
        <v>536</v>
      </c>
      <c r="E1602" s="396" t="s">
        <v>536</v>
      </c>
      <c r="F1602" s="396" t="s">
        <v>536</v>
      </c>
      <c r="G1602" s="396" t="s">
        <v>536</v>
      </c>
      <c r="H1602" s="396" t="s">
        <v>536</v>
      </c>
      <c r="I1602" s="399" t="s">
        <v>536</v>
      </c>
      <c r="J1602" s="399" t="s">
        <v>536</v>
      </c>
      <c r="K1602" s="400" t="s">
        <v>536</v>
      </c>
      <c r="L1602" s="400" t="s">
        <v>536</v>
      </c>
      <c r="M1602" s="400" t="s">
        <v>536</v>
      </c>
      <c r="N1602" s="400" t="s">
        <v>536</v>
      </c>
      <c r="O1602" s="400" t="s">
        <v>536</v>
      </c>
      <c r="P1602" s="400" t="s">
        <v>536</v>
      </c>
      <c r="Q1602" s="400" t="s">
        <v>536</v>
      </c>
      <c r="R1602" s="401" t="s">
        <v>536</v>
      </c>
      <c r="S1602" s="402" t="s">
        <v>536</v>
      </c>
      <c r="T1602" s="401" t="s">
        <v>536</v>
      </c>
      <c r="U1602" s="402" t="s">
        <v>536</v>
      </c>
      <c r="V1602" s="403" t="s">
        <v>536</v>
      </c>
      <c r="W1602" s="402" t="s">
        <v>536</v>
      </c>
      <c r="X1602" s="404" t="s">
        <v>536</v>
      </c>
      <c r="Y1602" s="404" t="s">
        <v>536</v>
      </c>
      <c r="Z1602" s="404" t="s">
        <v>536</v>
      </c>
      <c r="AA1602" s="404" t="s">
        <v>536</v>
      </c>
      <c r="AB1602" s="404" t="s">
        <v>536</v>
      </c>
      <c r="AC1602" s="404" t="s">
        <v>536</v>
      </c>
      <c r="AD1602" s="404" t="s">
        <v>536</v>
      </c>
    </row>
    <row r="1603" spans="1:30" x14ac:dyDescent="0.35">
      <c r="A1603" s="396" t="s">
        <v>536</v>
      </c>
      <c r="B1603" s="396" t="s">
        <v>536</v>
      </c>
      <c r="C1603" s="396" t="s">
        <v>536</v>
      </c>
      <c r="D1603" s="396" t="s">
        <v>536</v>
      </c>
      <c r="E1603" s="396" t="s">
        <v>536</v>
      </c>
      <c r="F1603" s="396" t="s">
        <v>536</v>
      </c>
      <c r="G1603" s="396" t="s">
        <v>536</v>
      </c>
      <c r="H1603" s="396" t="s">
        <v>536</v>
      </c>
      <c r="I1603" s="399" t="s">
        <v>536</v>
      </c>
      <c r="J1603" s="399" t="s">
        <v>536</v>
      </c>
      <c r="K1603" s="400" t="s">
        <v>536</v>
      </c>
      <c r="L1603" s="400" t="s">
        <v>536</v>
      </c>
      <c r="M1603" s="400" t="s">
        <v>536</v>
      </c>
      <c r="N1603" s="400" t="s">
        <v>536</v>
      </c>
      <c r="O1603" s="400" t="s">
        <v>536</v>
      </c>
      <c r="P1603" s="400" t="s">
        <v>536</v>
      </c>
      <c r="Q1603" s="400" t="s">
        <v>536</v>
      </c>
      <c r="R1603" s="401" t="s">
        <v>536</v>
      </c>
      <c r="S1603" s="402" t="s">
        <v>536</v>
      </c>
      <c r="T1603" s="401" t="s">
        <v>536</v>
      </c>
      <c r="U1603" s="402" t="s">
        <v>536</v>
      </c>
      <c r="V1603" s="403" t="s">
        <v>536</v>
      </c>
      <c r="W1603" s="402" t="s">
        <v>536</v>
      </c>
      <c r="X1603" s="404" t="s">
        <v>536</v>
      </c>
      <c r="Y1603" s="404" t="s">
        <v>536</v>
      </c>
      <c r="Z1603" s="404" t="s">
        <v>536</v>
      </c>
      <c r="AA1603" s="404" t="s">
        <v>536</v>
      </c>
      <c r="AB1603" s="404" t="s">
        <v>536</v>
      </c>
      <c r="AC1603" s="404" t="s">
        <v>536</v>
      </c>
      <c r="AD1603" s="404" t="s">
        <v>536</v>
      </c>
    </row>
    <row r="1604" spans="1:30" x14ac:dyDescent="0.35">
      <c r="A1604" s="396" t="s">
        <v>536</v>
      </c>
      <c r="B1604" s="396" t="s">
        <v>536</v>
      </c>
      <c r="C1604" s="396" t="s">
        <v>536</v>
      </c>
      <c r="D1604" s="396" t="s">
        <v>536</v>
      </c>
      <c r="E1604" s="396" t="s">
        <v>536</v>
      </c>
      <c r="F1604" s="396" t="s">
        <v>536</v>
      </c>
      <c r="G1604" s="396" t="s">
        <v>536</v>
      </c>
      <c r="H1604" s="396" t="s">
        <v>536</v>
      </c>
      <c r="I1604" s="399" t="s">
        <v>536</v>
      </c>
      <c r="J1604" s="399" t="s">
        <v>536</v>
      </c>
      <c r="K1604" s="400" t="s">
        <v>536</v>
      </c>
      <c r="L1604" s="400" t="s">
        <v>536</v>
      </c>
      <c r="M1604" s="400" t="s">
        <v>536</v>
      </c>
      <c r="N1604" s="400" t="s">
        <v>536</v>
      </c>
      <c r="O1604" s="400" t="s">
        <v>536</v>
      </c>
      <c r="P1604" s="400" t="s">
        <v>536</v>
      </c>
      <c r="Q1604" s="400" t="s">
        <v>536</v>
      </c>
      <c r="R1604" s="401" t="s">
        <v>536</v>
      </c>
      <c r="S1604" s="402" t="s">
        <v>536</v>
      </c>
      <c r="T1604" s="401" t="s">
        <v>536</v>
      </c>
      <c r="U1604" s="402" t="s">
        <v>536</v>
      </c>
      <c r="V1604" s="403" t="s">
        <v>536</v>
      </c>
      <c r="W1604" s="402" t="s">
        <v>536</v>
      </c>
      <c r="X1604" s="404" t="s">
        <v>536</v>
      </c>
      <c r="Y1604" s="404" t="s">
        <v>536</v>
      </c>
      <c r="Z1604" s="404" t="s">
        <v>536</v>
      </c>
      <c r="AA1604" s="404" t="s">
        <v>536</v>
      </c>
      <c r="AB1604" s="404" t="s">
        <v>536</v>
      </c>
      <c r="AC1604" s="404" t="s">
        <v>536</v>
      </c>
      <c r="AD1604" s="404" t="s">
        <v>536</v>
      </c>
    </row>
    <row r="1605" spans="1:30" x14ac:dyDescent="0.35">
      <c r="A1605" s="396" t="s">
        <v>536</v>
      </c>
      <c r="B1605" s="396" t="s">
        <v>536</v>
      </c>
      <c r="C1605" s="396" t="s">
        <v>536</v>
      </c>
      <c r="D1605" s="396" t="s">
        <v>536</v>
      </c>
      <c r="E1605" s="396" t="s">
        <v>536</v>
      </c>
      <c r="F1605" s="396" t="s">
        <v>536</v>
      </c>
      <c r="G1605" s="396" t="s">
        <v>536</v>
      </c>
      <c r="H1605" s="396" t="s">
        <v>536</v>
      </c>
      <c r="I1605" s="399" t="s">
        <v>536</v>
      </c>
      <c r="J1605" s="399" t="s">
        <v>536</v>
      </c>
      <c r="K1605" s="400" t="s">
        <v>536</v>
      </c>
      <c r="L1605" s="400" t="s">
        <v>536</v>
      </c>
      <c r="M1605" s="400" t="s">
        <v>536</v>
      </c>
      <c r="N1605" s="400" t="s">
        <v>536</v>
      </c>
      <c r="O1605" s="400" t="s">
        <v>536</v>
      </c>
      <c r="P1605" s="400" t="s">
        <v>536</v>
      </c>
      <c r="Q1605" s="400" t="s">
        <v>536</v>
      </c>
      <c r="R1605" s="401" t="s">
        <v>536</v>
      </c>
      <c r="S1605" s="402" t="s">
        <v>536</v>
      </c>
      <c r="T1605" s="401" t="s">
        <v>536</v>
      </c>
      <c r="U1605" s="402" t="s">
        <v>536</v>
      </c>
      <c r="V1605" s="403" t="s">
        <v>536</v>
      </c>
      <c r="W1605" s="402" t="s">
        <v>536</v>
      </c>
      <c r="X1605" s="404" t="s">
        <v>536</v>
      </c>
      <c r="Y1605" s="404" t="s">
        <v>536</v>
      </c>
      <c r="Z1605" s="404" t="s">
        <v>536</v>
      </c>
      <c r="AA1605" s="404" t="s">
        <v>536</v>
      </c>
      <c r="AB1605" s="404" t="s">
        <v>536</v>
      </c>
      <c r="AC1605" s="404" t="s">
        <v>536</v>
      </c>
      <c r="AD1605" s="404" t="s">
        <v>536</v>
      </c>
    </row>
    <row r="1606" spans="1:30" x14ac:dyDescent="0.35">
      <c r="A1606" s="396" t="s">
        <v>536</v>
      </c>
      <c r="B1606" s="396" t="s">
        <v>536</v>
      </c>
      <c r="C1606" s="396" t="s">
        <v>536</v>
      </c>
      <c r="D1606" s="396" t="s">
        <v>536</v>
      </c>
      <c r="E1606" s="396" t="s">
        <v>536</v>
      </c>
      <c r="F1606" s="396" t="s">
        <v>536</v>
      </c>
      <c r="G1606" s="396" t="s">
        <v>536</v>
      </c>
      <c r="H1606" s="396" t="s">
        <v>536</v>
      </c>
      <c r="I1606" s="399" t="s">
        <v>536</v>
      </c>
      <c r="J1606" s="399" t="s">
        <v>536</v>
      </c>
      <c r="K1606" s="400" t="s">
        <v>536</v>
      </c>
      <c r="L1606" s="400" t="s">
        <v>536</v>
      </c>
      <c r="M1606" s="400" t="s">
        <v>536</v>
      </c>
      <c r="N1606" s="400" t="s">
        <v>536</v>
      </c>
      <c r="O1606" s="400" t="s">
        <v>536</v>
      </c>
      <c r="P1606" s="400" t="s">
        <v>536</v>
      </c>
      <c r="Q1606" s="400" t="s">
        <v>536</v>
      </c>
      <c r="R1606" s="401" t="s">
        <v>536</v>
      </c>
      <c r="S1606" s="402" t="s">
        <v>536</v>
      </c>
      <c r="T1606" s="401" t="s">
        <v>536</v>
      </c>
      <c r="U1606" s="402" t="s">
        <v>536</v>
      </c>
      <c r="V1606" s="403" t="s">
        <v>536</v>
      </c>
      <c r="W1606" s="402" t="s">
        <v>536</v>
      </c>
      <c r="X1606" s="404" t="s">
        <v>536</v>
      </c>
      <c r="Y1606" s="404" t="s">
        <v>536</v>
      </c>
      <c r="Z1606" s="404" t="s">
        <v>536</v>
      </c>
      <c r="AA1606" s="404" t="s">
        <v>536</v>
      </c>
      <c r="AB1606" s="404" t="s">
        <v>536</v>
      </c>
      <c r="AC1606" s="404" t="s">
        <v>536</v>
      </c>
      <c r="AD1606" s="404" t="s">
        <v>536</v>
      </c>
    </row>
    <row r="1607" spans="1:30" x14ac:dyDescent="0.35">
      <c r="A1607" s="396" t="s">
        <v>536</v>
      </c>
      <c r="B1607" s="396" t="s">
        <v>536</v>
      </c>
      <c r="C1607" s="396" t="s">
        <v>536</v>
      </c>
      <c r="D1607" s="396" t="s">
        <v>536</v>
      </c>
      <c r="E1607" s="396" t="s">
        <v>536</v>
      </c>
      <c r="F1607" s="396" t="s">
        <v>536</v>
      </c>
      <c r="G1607" s="396" t="s">
        <v>536</v>
      </c>
      <c r="H1607" s="396" t="s">
        <v>536</v>
      </c>
      <c r="I1607" s="399" t="s">
        <v>536</v>
      </c>
      <c r="J1607" s="399" t="s">
        <v>536</v>
      </c>
      <c r="K1607" s="400" t="s">
        <v>536</v>
      </c>
      <c r="L1607" s="400" t="s">
        <v>536</v>
      </c>
      <c r="M1607" s="400" t="s">
        <v>536</v>
      </c>
      <c r="N1607" s="400" t="s">
        <v>536</v>
      </c>
      <c r="O1607" s="400" t="s">
        <v>536</v>
      </c>
      <c r="P1607" s="400" t="s">
        <v>536</v>
      </c>
      <c r="Q1607" s="400" t="s">
        <v>536</v>
      </c>
      <c r="R1607" s="401" t="s">
        <v>536</v>
      </c>
      <c r="S1607" s="402" t="s">
        <v>536</v>
      </c>
      <c r="T1607" s="401" t="s">
        <v>536</v>
      </c>
      <c r="U1607" s="402" t="s">
        <v>536</v>
      </c>
      <c r="V1607" s="403" t="s">
        <v>536</v>
      </c>
      <c r="W1607" s="402" t="s">
        <v>536</v>
      </c>
      <c r="X1607" s="404" t="s">
        <v>536</v>
      </c>
      <c r="Y1607" s="404" t="s">
        <v>536</v>
      </c>
      <c r="Z1607" s="404" t="s">
        <v>536</v>
      </c>
      <c r="AA1607" s="404" t="s">
        <v>536</v>
      </c>
      <c r="AB1607" s="404" t="s">
        <v>536</v>
      </c>
      <c r="AC1607" s="404" t="s">
        <v>536</v>
      </c>
      <c r="AD1607" s="404" t="s">
        <v>536</v>
      </c>
    </row>
    <row r="1608" spans="1:30" x14ac:dyDescent="0.35">
      <c r="A1608" s="396" t="s">
        <v>536</v>
      </c>
      <c r="B1608" s="396" t="s">
        <v>536</v>
      </c>
      <c r="C1608" s="396" t="s">
        <v>536</v>
      </c>
      <c r="D1608" s="396" t="s">
        <v>536</v>
      </c>
      <c r="E1608" s="396" t="s">
        <v>536</v>
      </c>
      <c r="F1608" s="396" t="s">
        <v>536</v>
      </c>
      <c r="G1608" s="396" t="s">
        <v>536</v>
      </c>
      <c r="H1608" s="396" t="s">
        <v>536</v>
      </c>
      <c r="I1608" s="399" t="s">
        <v>536</v>
      </c>
      <c r="J1608" s="399" t="s">
        <v>536</v>
      </c>
      <c r="K1608" s="400" t="s">
        <v>536</v>
      </c>
      <c r="L1608" s="400" t="s">
        <v>536</v>
      </c>
      <c r="M1608" s="400" t="s">
        <v>536</v>
      </c>
      <c r="N1608" s="400" t="s">
        <v>536</v>
      </c>
      <c r="O1608" s="400" t="s">
        <v>536</v>
      </c>
      <c r="P1608" s="400" t="s">
        <v>536</v>
      </c>
      <c r="Q1608" s="400" t="s">
        <v>536</v>
      </c>
      <c r="R1608" s="401" t="s">
        <v>536</v>
      </c>
      <c r="S1608" s="402" t="s">
        <v>536</v>
      </c>
      <c r="T1608" s="401" t="s">
        <v>536</v>
      </c>
      <c r="U1608" s="402" t="s">
        <v>536</v>
      </c>
      <c r="V1608" s="403" t="s">
        <v>536</v>
      </c>
      <c r="W1608" s="402" t="s">
        <v>536</v>
      </c>
      <c r="X1608" s="404" t="s">
        <v>536</v>
      </c>
      <c r="Y1608" s="404" t="s">
        <v>536</v>
      </c>
      <c r="Z1608" s="404" t="s">
        <v>536</v>
      </c>
      <c r="AA1608" s="404" t="s">
        <v>536</v>
      </c>
      <c r="AB1608" s="404" t="s">
        <v>536</v>
      </c>
      <c r="AC1608" s="404" t="s">
        <v>536</v>
      </c>
      <c r="AD1608" s="404" t="s">
        <v>536</v>
      </c>
    </row>
    <row r="1609" spans="1:30" x14ac:dyDescent="0.35">
      <c r="A1609" s="396" t="s">
        <v>536</v>
      </c>
      <c r="B1609" s="396" t="s">
        <v>536</v>
      </c>
      <c r="C1609" s="396" t="s">
        <v>536</v>
      </c>
      <c r="D1609" s="396" t="s">
        <v>536</v>
      </c>
      <c r="E1609" s="396" t="s">
        <v>536</v>
      </c>
      <c r="F1609" s="396" t="s">
        <v>536</v>
      </c>
      <c r="G1609" s="396" t="s">
        <v>536</v>
      </c>
      <c r="H1609" s="396" t="s">
        <v>536</v>
      </c>
      <c r="I1609" s="399" t="s">
        <v>536</v>
      </c>
      <c r="J1609" s="399" t="s">
        <v>536</v>
      </c>
      <c r="K1609" s="400" t="s">
        <v>536</v>
      </c>
      <c r="L1609" s="400" t="s">
        <v>536</v>
      </c>
      <c r="M1609" s="400" t="s">
        <v>536</v>
      </c>
      <c r="N1609" s="400" t="s">
        <v>536</v>
      </c>
      <c r="O1609" s="400" t="s">
        <v>536</v>
      </c>
      <c r="P1609" s="400" t="s">
        <v>536</v>
      </c>
      <c r="Q1609" s="400" t="s">
        <v>536</v>
      </c>
      <c r="R1609" s="401" t="s">
        <v>536</v>
      </c>
      <c r="S1609" s="402" t="s">
        <v>536</v>
      </c>
      <c r="T1609" s="401" t="s">
        <v>536</v>
      </c>
      <c r="U1609" s="402" t="s">
        <v>536</v>
      </c>
      <c r="V1609" s="403" t="s">
        <v>536</v>
      </c>
      <c r="W1609" s="402" t="s">
        <v>536</v>
      </c>
      <c r="X1609" s="404" t="s">
        <v>536</v>
      </c>
      <c r="Y1609" s="404" t="s">
        <v>536</v>
      </c>
      <c r="Z1609" s="404" t="s">
        <v>536</v>
      </c>
      <c r="AA1609" s="404" t="s">
        <v>536</v>
      </c>
      <c r="AB1609" s="404" t="s">
        <v>536</v>
      </c>
      <c r="AC1609" s="404" t="s">
        <v>536</v>
      </c>
      <c r="AD1609" s="404" t="s">
        <v>536</v>
      </c>
    </row>
    <row r="1610" spans="1:30" x14ac:dyDescent="0.35">
      <c r="A1610" s="396" t="s">
        <v>536</v>
      </c>
      <c r="B1610" s="396" t="s">
        <v>536</v>
      </c>
      <c r="C1610" s="396" t="s">
        <v>536</v>
      </c>
      <c r="D1610" s="396" t="s">
        <v>536</v>
      </c>
      <c r="E1610" s="396" t="s">
        <v>536</v>
      </c>
      <c r="F1610" s="396" t="s">
        <v>536</v>
      </c>
      <c r="G1610" s="396" t="s">
        <v>536</v>
      </c>
      <c r="H1610" s="396" t="s">
        <v>536</v>
      </c>
      <c r="I1610" s="399" t="s">
        <v>536</v>
      </c>
      <c r="J1610" s="399" t="s">
        <v>536</v>
      </c>
      <c r="K1610" s="400" t="s">
        <v>536</v>
      </c>
      <c r="L1610" s="400" t="s">
        <v>536</v>
      </c>
      <c r="M1610" s="400" t="s">
        <v>536</v>
      </c>
      <c r="N1610" s="400" t="s">
        <v>536</v>
      </c>
      <c r="O1610" s="400" t="s">
        <v>536</v>
      </c>
      <c r="P1610" s="400" t="s">
        <v>536</v>
      </c>
      <c r="Q1610" s="400" t="s">
        <v>536</v>
      </c>
      <c r="R1610" s="401" t="s">
        <v>536</v>
      </c>
      <c r="S1610" s="402" t="s">
        <v>536</v>
      </c>
      <c r="T1610" s="401" t="s">
        <v>536</v>
      </c>
      <c r="U1610" s="402" t="s">
        <v>536</v>
      </c>
      <c r="V1610" s="403" t="s">
        <v>536</v>
      </c>
      <c r="W1610" s="402" t="s">
        <v>536</v>
      </c>
      <c r="X1610" s="404" t="s">
        <v>536</v>
      </c>
      <c r="Y1610" s="404" t="s">
        <v>536</v>
      </c>
      <c r="Z1610" s="404" t="s">
        <v>536</v>
      </c>
      <c r="AA1610" s="404" t="s">
        <v>536</v>
      </c>
      <c r="AB1610" s="404" t="s">
        <v>536</v>
      </c>
      <c r="AC1610" s="404" t="s">
        <v>536</v>
      </c>
      <c r="AD1610" s="404" t="s">
        <v>536</v>
      </c>
    </row>
    <row r="1611" spans="1:30" x14ac:dyDescent="0.35">
      <c r="A1611" s="396" t="s">
        <v>536</v>
      </c>
      <c r="B1611" s="396" t="s">
        <v>536</v>
      </c>
      <c r="C1611" s="396" t="s">
        <v>536</v>
      </c>
      <c r="D1611" s="396" t="s">
        <v>536</v>
      </c>
      <c r="E1611" s="396" t="s">
        <v>536</v>
      </c>
      <c r="F1611" s="396" t="s">
        <v>536</v>
      </c>
      <c r="G1611" s="396" t="s">
        <v>536</v>
      </c>
      <c r="H1611" s="396" t="s">
        <v>536</v>
      </c>
      <c r="I1611" s="399" t="s">
        <v>536</v>
      </c>
      <c r="J1611" s="399" t="s">
        <v>536</v>
      </c>
      <c r="K1611" s="400" t="s">
        <v>536</v>
      </c>
      <c r="L1611" s="400" t="s">
        <v>536</v>
      </c>
      <c r="M1611" s="400" t="s">
        <v>536</v>
      </c>
      <c r="N1611" s="400" t="s">
        <v>536</v>
      </c>
      <c r="O1611" s="400" t="s">
        <v>536</v>
      </c>
      <c r="P1611" s="400" t="s">
        <v>536</v>
      </c>
      <c r="Q1611" s="400" t="s">
        <v>536</v>
      </c>
      <c r="R1611" s="401" t="s">
        <v>536</v>
      </c>
      <c r="S1611" s="402" t="s">
        <v>536</v>
      </c>
      <c r="T1611" s="401" t="s">
        <v>536</v>
      </c>
      <c r="U1611" s="402" t="s">
        <v>536</v>
      </c>
      <c r="V1611" s="403" t="s">
        <v>536</v>
      </c>
      <c r="W1611" s="402" t="s">
        <v>536</v>
      </c>
      <c r="X1611" s="404" t="s">
        <v>536</v>
      </c>
      <c r="Y1611" s="404" t="s">
        <v>536</v>
      </c>
      <c r="Z1611" s="404" t="s">
        <v>536</v>
      </c>
      <c r="AA1611" s="404" t="s">
        <v>536</v>
      </c>
      <c r="AB1611" s="404" t="s">
        <v>536</v>
      </c>
      <c r="AC1611" s="404" t="s">
        <v>536</v>
      </c>
      <c r="AD1611" s="404" t="s">
        <v>536</v>
      </c>
    </row>
    <row r="1612" spans="1:30" x14ac:dyDescent="0.35">
      <c r="A1612" s="396" t="s">
        <v>536</v>
      </c>
      <c r="B1612" s="396" t="s">
        <v>536</v>
      </c>
      <c r="C1612" s="396" t="s">
        <v>536</v>
      </c>
      <c r="D1612" s="396" t="s">
        <v>536</v>
      </c>
      <c r="E1612" s="396" t="s">
        <v>536</v>
      </c>
      <c r="F1612" s="396" t="s">
        <v>536</v>
      </c>
      <c r="G1612" s="396" t="s">
        <v>536</v>
      </c>
      <c r="H1612" s="396" t="s">
        <v>536</v>
      </c>
      <c r="I1612" s="399" t="s">
        <v>536</v>
      </c>
      <c r="J1612" s="399" t="s">
        <v>536</v>
      </c>
      <c r="K1612" s="400" t="s">
        <v>536</v>
      </c>
      <c r="L1612" s="400" t="s">
        <v>536</v>
      </c>
      <c r="M1612" s="400" t="s">
        <v>536</v>
      </c>
      <c r="N1612" s="400" t="s">
        <v>536</v>
      </c>
      <c r="O1612" s="400" t="s">
        <v>536</v>
      </c>
      <c r="P1612" s="400" t="s">
        <v>536</v>
      </c>
      <c r="Q1612" s="400" t="s">
        <v>536</v>
      </c>
      <c r="R1612" s="401" t="s">
        <v>536</v>
      </c>
      <c r="S1612" s="402" t="s">
        <v>536</v>
      </c>
      <c r="T1612" s="401" t="s">
        <v>536</v>
      </c>
      <c r="U1612" s="402" t="s">
        <v>536</v>
      </c>
      <c r="V1612" s="403" t="s">
        <v>536</v>
      </c>
      <c r="W1612" s="402" t="s">
        <v>536</v>
      </c>
      <c r="X1612" s="404" t="s">
        <v>536</v>
      </c>
      <c r="Y1612" s="404" t="s">
        <v>536</v>
      </c>
      <c r="Z1612" s="404" t="s">
        <v>536</v>
      </c>
      <c r="AA1612" s="404" t="s">
        <v>536</v>
      </c>
      <c r="AB1612" s="404" t="s">
        <v>536</v>
      </c>
      <c r="AC1612" s="404" t="s">
        <v>536</v>
      </c>
      <c r="AD1612" s="404" t="s">
        <v>536</v>
      </c>
    </row>
    <row r="1613" spans="1:30" x14ac:dyDescent="0.35">
      <c r="A1613" s="396" t="s">
        <v>536</v>
      </c>
      <c r="B1613" s="396" t="s">
        <v>536</v>
      </c>
      <c r="C1613" s="396" t="s">
        <v>536</v>
      </c>
      <c r="D1613" s="396" t="s">
        <v>536</v>
      </c>
      <c r="E1613" s="396" t="s">
        <v>536</v>
      </c>
      <c r="F1613" s="396" t="s">
        <v>536</v>
      </c>
      <c r="G1613" s="396" t="s">
        <v>536</v>
      </c>
      <c r="H1613" s="396" t="s">
        <v>536</v>
      </c>
      <c r="I1613" s="399" t="s">
        <v>536</v>
      </c>
      <c r="J1613" s="399" t="s">
        <v>536</v>
      </c>
      <c r="K1613" s="400" t="s">
        <v>536</v>
      </c>
      <c r="L1613" s="400" t="s">
        <v>536</v>
      </c>
      <c r="M1613" s="400" t="s">
        <v>536</v>
      </c>
      <c r="N1613" s="400" t="s">
        <v>536</v>
      </c>
      <c r="O1613" s="400" t="s">
        <v>536</v>
      </c>
      <c r="P1613" s="400" t="s">
        <v>536</v>
      </c>
      <c r="Q1613" s="400" t="s">
        <v>536</v>
      </c>
      <c r="R1613" s="401" t="s">
        <v>536</v>
      </c>
      <c r="S1613" s="402" t="s">
        <v>536</v>
      </c>
      <c r="T1613" s="401" t="s">
        <v>536</v>
      </c>
      <c r="U1613" s="402" t="s">
        <v>536</v>
      </c>
      <c r="V1613" s="403" t="s">
        <v>536</v>
      </c>
      <c r="W1613" s="402" t="s">
        <v>536</v>
      </c>
      <c r="X1613" s="404" t="s">
        <v>536</v>
      </c>
      <c r="Y1613" s="404" t="s">
        <v>536</v>
      </c>
      <c r="Z1613" s="404" t="s">
        <v>536</v>
      </c>
      <c r="AA1613" s="404" t="s">
        <v>536</v>
      </c>
      <c r="AB1613" s="404" t="s">
        <v>536</v>
      </c>
      <c r="AC1613" s="404" t="s">
        <v>536</v>
      </c>
      <c r="AD1613" s="404" t="s">
        <v>536</v>
      </c>
    </row>
    <row r="1614" spans="1:30" x14ac:dyDescent="0.35">
      <c r="A1614" s="396" t="s">
        <v>536</v>
      </c>
      <c r="B1614" s="396" t="s">
        <v>536</v>
      </c>
      <c r="C1614" s="396" t="s">
        <v>536</v>
      </c>
      <c r="D1614" s="396" t="s">
        <v>536</v>
      </c>
      <c r="E1614" s="396" t="s">
        <v>536</v>
      </c>
      <c r="F1614" s="396" t="s">
        <v>536</v>
      </c>
      <c r="G1614" s="396" t="s">
        <v>536</v>
      </c>
      <c r="H1614" s="396" t="s">
        <v>536</v>
      </c>
      <c r="I1614" s="399" t="s">
        <v>536</v>
      </c>
      <c r="J1614" s="399" t="s">
        <v>536</v>
      </c>
      <c r="K1614" s="400" t="s">
        <v>536</v>
      </c>
      <c r="L1614" s="400" t="s">
        <v>536</v>
      </c>
      <c r="M1614" s="400" t="s">
        <v>536</v>
      </c>
      <c r="N1614" s="400" t="s">
        <v>536</v>
      </c>
      <c r="O1614" s="400" t="s">
        <v>536</v>
      </c>
      <c r="P1614" s="400" t="s">
        <v>536</v>
      </c>
      <c r="Q1614" s="400" t="s">
        <v>536</v>
      </c>
      <c r="R1614" s="401" t="s">
        <v>536</v>
      </c>
      <c r="S1614" s="402" t="s">
        <v>536</v>
      </c>
      <c r="T1614" s="401" t="s">
        <v>536</v>
      </c>
      <c r="U1614" s="402" t="s">
        <v>536</v>
      </c>
      <c r="V1614" s="403" t="s">
        <v>536</v>
      </c>
      <c r="W1614" s="402" t="s">
        <v>536</v>
      </c>
      <c r="X1614" s="404" t="s">
        <v>536</v>
      </c>
      <c r="Y1614" s="404" t="s">
        <v>536</v>
      </c>
      <c r="Z1614" s="404" t="s">
        <v>536</v>
      </c>
      <c r="AA1614" s="404" t="s">
        <v>536</v>
      </c>
      <c r="AB1614" s="404" t="s">
        <v>536</v>
      </c>
      <c r="AC1614" s="404" t="s">
        <v>536</v>
      </c>
      <c r="AD1614" s="404" t="s">
        <v>536</v>
      </c>
    </row>
    <row r="1615" spans="1:30" x14ac:dyDescent="0.35">
      <c r="A1615" s="396" t="s">
        <v>536</v>
      </c>
      <c r="B1615" s="396" t="s">
        <v>536</v>
      </c>
      <c r="C1615" s="396" t="s">
        <v>536</v>
      </c>
      <c r="D1615" s="396" t="s">
        <v>536</v>
      </c>
      <c r="E1615" s="396" t="s">
        <v>536</v>
      </c>
      <c r="F1615" s="396" t="s">
        <v>536</v>
      </c>
      <c r="G1615" s="396" t="s">
        <v>536</v>
      </c>
      <c r="H1615" s="396" t="s">
        <v>536</v>
      </c>
      <c r="I1615" s="399" t="s">
        <v>536</v>
      </c>
      <c r="J1615" s="399" t="s">
        <v>536</v>
      </c>
      <c r="K1615" s="400" t="s">
        <v>536</v>
      </c>
      <c r="L1615" s="400" t="s">
        <v>536</v>
      </c>
      <c r="M1615" s="400" t="s">
        <v>536</v>
      </c>
      <c r="N1615" s="400" t="s">
        <v>536</v>
      </c>
      <c r="O1615" s="400" t="s">
        <v>536</v>
      </c>
      <c r="P1615" s="400" t="s">
        <v>536</v>
      </c>
      <c r="Q1615" s="400" t="s">
        <v>536</v>
      </c>
      <c r="R1615" s="401" t="s">
        <v>536</v>
      </c>
      <c r="S1615" s="402" t="s">
        <v>536</v>
      </c>
      <c r="T1615" s="401" t="s">
        <v>536</v>
      </c>
      <c r="U1615" s="402" t="s">
        <v>536</v>
      </c>
      <c r="V1615" s="403" t="s">
        <v>536</v>
      </c>
      <c r="W1615" s="402" t="s">
        <v>536</v>
      </c>
      <c r="X1615" s="404" t="s">
        <v>536</v>
      </c>
      <c r="Y1615" s="404" t="s">
        <v>536</v>
      </c>
      <c r="Z1615" s="404" t="s">
        <v>536</v>
      </c>
      <c r="AA1615" s="404" t="s">
        <v>536</v>
      </c>
      <c r="AB1615" s="404" t="s">
        <v>536</v>
      </c>
      <c r="AC1615" s="404" t="s">
        <v>536</v>
      </c>
      <c r="AD1615" s="404" t="s">
        <v>536</v>
      </c>
    </row>
    <row r="1616" spans="1:30" x14ac:dyDescent="0.35">
      <c r="A1616" s="396" t="s">
        <v>536</v>
      </c>
      <c r="B1616" s="396" t="s">
        <v>536</v>
      </c>
      <c r="C1616" s="396" t="s">
        <v>536</v>
      </c>
      <c r="D1616" s="396" t="s">
        <v>536</v>
      </c>
      <c r="E1616" s="396" t="s">
        <v>536</v>
      </c>
      <c r="F1616" s="396" t="s">
        <v>536</v>
      </c>
      <c r="G1616" s="396" t="s">
        <v>536</v>
      </c>
      <c r="H1616" s="396" t="s">
        <v>536</v>
      </c>
      <c r="I1616" s="399" t="s">
        <v>536</v>
      </c>
      <c r="J1616" s="399" t="s">
        <v>536</v>
      </c>
      <c r="K1616" s="400" t="s">
        <v>536</v>
      </c>
      <c r="L1616" s="400" t="s">
        <v>536</v>
      </c>
      <c r="M1616" s="400" t="s">
        <v>536</v>
      </c>
      <c r="N1616" s="400" t="s">
        <v>536</v>
      </c>
      <c r="O1616" s="400" t="s">
        <v>536</v>
      </c>
      <c r="P1616" s="400" t="s">
        <v>536</v>
      </c>
      <c r="Q1616" s="400" t="s">
        <v>536</v>
      </c>
      <c r="R1616" s="401" t="s">
        <v>536</v>
      </c>
      <c r="S1616" s="402" t="s">
        <v>536</v>
      </c>
      <c r="T1616" s="401" t="s">
        <v>536</v>
      </c>
      <c r="U1616" s="402" t="s">
        <v>536</v>
      </c>
      <c r="V1616" s="403" t="s">
        <v>536</v>
      </c>
      <c r="W1616" s="402" t="s">
        <v>536</v>
      </c>
      <c r="X1616" s="404" t="s">
        <v>536</v>
      </c>
      <c r="Y1616" s="404" t="s">
        <v>536</v>
      </c>
      <c r="Z1616" s="404" t="s">
        <v>536</v>
      </c>
      <c r="AA1616" s="404" t="s">
        <v>536</v>
      </c>
      <c r="AB1616" s="404" t="s">
        <v>536</v>
      </c>
      <c r="AC1616" s="404" t="s">
        <v>536</v>
      </c>
      <c r="AD1616" s="404" t="s">
        <v>536</v>
      </c>
    </row>
    <row r="1617" spans="1:30" x14ac:dyDescent="0.35">
      <c r="A1617" s="396" t="s">
        <v>536</v>
      </c>
      <c r="B1617" s="396" t="s">
        <v>536</v>
      </c>
      <c r="C1617" s="396" t="s">
        <v>536</v>
      </c>
      <c r="D1617" s="396" t="s">
        <v>536</v>
      </c>
      <c r="E1617" s="396" t="s">
        <v>536</v>
      </c>
      <c r="F1617" s="396" t="s">
        <v>536</v>
      </c>
      <c r="G1617" s="396" t="s">
        <v>536</v>
      </c>
      <c r="H1617" s="396" t="s">
        <v>536</v>
      </c>
      <c r="I1617" s="399" t="s">
        <v>536</v>
      </c>
      <c r="J1617" s="399" t="s">
        <v>536</v>
      </c>
      <c r="K1617" s="400" t="s">
        <v>536</v>
      </c>
      <c r="L1617" s="400" t="s">
        <v>536</v>
      </c>
      <c r="M1617" s="400" t="s">
        <v>536</v>
      </c>
      <c r="N1617" s="400" t="s">
        <v>536</v>
      </c>
      <c r="O1617" s="400" t="s">
        <v>536</v>
      </c>
      <c r="P1617" s="400" t="s">
        <v>536</v>
      </c>
      <c r="Q1617" s="400" t="s">
        <v>536</v>
      </c>
      <c r="R1617" s="401" t="s">
        <v>536</v>
      </c>
      <c r="S1617" s="402" t="s">
        <v>536</v>
      </c>
      <c r="T1617" s="401" t="s">
        <v>536</v>
      </c>
      <c r="U1617" s="402" t="s">
        <v>536</v>
      </c>
      <c r="V1617" s="403" t="s">
        <v>536</v>
      </c>
      <c r="W1617" s="402" t="s">
        <v>536</v>
      </c>
      <c r="X1617" s="404" t="s">
        <v>536</v>
      </c>
      <c r="Y1617" s="404" t="s">
        <v>536</v>
      </c>
      <c r="Z1617" s="404" t="s">
        <v>536</v>
      </c>
      <c r="AA1617" s="404" t="s">
        <v>536</v>
      </c>
      <c r="AB1617" s="404" t="s">
        <v>536</v>
      </c>
      <c r="AC1617" s="404" t="s">
        <v>536</v>
      </c>
      <c r="AD1617" s="404" t="s">
        <v>536</v>
      </c>
    </row>
    <row r="1618" spans="1:30" x14ac:dyDescent="0.35">
      <c r="A1618" s="396" t="s">
        <v>536</v>
      </c>
      <c r="B1618" s="396" t="s">
        <v>536</v>
      </c>
      <c r="C1618" s="396" t="s">
        <v>536</v>
      </c>
      <c r="D1618" s="396" t="s">
        <v>536</v>
      </c>
      <c r="E1618" s="396" t="s">
        <v>536</v>
      </c>
      <c r="F1618" s="396" t="s">
        <v>536</v>
      </c>
      <c r="G1618" s="396" t="s">
        <v>536</v>
      </c>
      <c r="H1618" s="396" t="s">
        <v>536</v>
      </c>
      <c r="I1618" s="399" t="s">
        <v>536</v>
      </c>
      <c r="J1618" s="399" t="s">
        <v>536</v>
      </c>
      <c r="K1618" s="400" t="s">
        <v>536</v>
      </c>
      <c r="L1618" s="400" t="s">
        <v>536</v>
      </c>
      <c r="M1618" s="400" t="s">
        <v>536</v>
      </c>
      <c r="N1618" s="400" t="s">
        <v>536</v>
      </c>
      <c r="O1618" s="400" t="s">
        <v>536</v>
      </c>
      <c r="P1618" s="400" t="s">
        <v>536</v>
      </c>
      <c r="Q1618" s="400" t="s">
        <v>536</v>
      </c>
      <c r="R1618" s="401" t="s">
        <v>536</v>
      </c>
      <c r="S1618" s="402" t="s">
        <v>536</v>
      </c>
      <c r="T1618" s="401" t="s">
        <v>536</v>
      </c>
      <c r="U1618" s="402" t="s">
        <v>536</v>
      </c>
      <c r="V1618" s="403" t="s">
        <v>536</v>
      </c>
      <c r="W1618" s="402" t="s">
        <v>536</v>
      </c>
      <c r="X1618" s="404" t="s">
        <v>536</v>
      </c>
      <c r="Y1618" s="404" t="s">
        <v>536</v>
      </c>
      <c r="Z1618" s="404" t="s">
        <v>536</v>
      </c>
      <c r="AA1618" s="404" t="s">
        <v>536</v>
      </c>
      <c r="AB1618" s="404" t="s">
        <v>536</v>
      </c>
      <c r="AC1618" s="404" t="s">
        <v>536</v>
      </c>
      <c r="AD1618" s="404" t="s">
        <v>536</v>
      </c>
    </row>
    <row r="1619" spans="1:30" x14ac:dyDescent="0.35">
      <c r="A1619" s="396" t="s">
        <v>536</v>
      </c>
      <c r="B1619" s="396" t="s">
        <v>536</v>
      </c>
      <c r="C1619" s="396" t="s">
        <v>536</v>
      </c>
      <c r="D1619" s="396" t="s">
        <v>536</v>
      </c>
      <c r="E1619" s="396" t="s">
        <v>536</v>
      </c>
      <c r="F1619" s="396" t="s">
        <v>536</v>
      </c>
      <c r="G1619" s="396" t="s">
        <v>536</v>
      </c>
      <c r="H1619" s="396" t="s">
        <v>536</v>
      </c>
      <c r="I1619" s="399" t="s">
        <v>536</v>
      </c>
      <c r="J1619" s="399" t="s">
        <v>536</v>
      </c>
      <c r="K1619" s="400" t="s">
        <v>536</v>
      </c>
      <c r="L1619" s="400" t="s">
        <v>536</v>
      </c>
      <c r="M1619" s="400" t="s">
        <v>536</v>
      </c>
      <c r="N1619" s="400" t="s">
        <v>536</v>
      </c>
      <c r="O1619" s="400" t="s">
        <v>536</v>
      </c>
      <c r="P1619" s="400" t="s">
        <v>536</v>
      </c>
      <c r="Q1619" s="400" t="s">
        <v>536</v>
      </c>
      <c r="R1619" s="401" t="s">
        <v>536</v>
      </c>
      <c r="S1619" s="402" t="s">
        <v>536</v>
      </c>
      <c r="T1619" s="401" t="s">
        <v>536</v>
      </c>
      <c r="U1619" s="402" t="s">
        <v>536</v>
      </c>
      <c r="V1619" s="403" t="s">
        <v>536</v>
      </c>
      <c r="W1619" s="402" t="s">
        <v>536</v>
      </c>
      <c r="X1619" s="404" t="s">
        <v>536</v>
      </c>
      <c r="Y1619" s="404" t="s">
        <v>536</v>
      </c>
      <c r="Z1619" s="404" t="s">
        <v>536</v>
      </c>
      <c r="AA1619" s="404" t="s">
        <v>536</v>
      </c>
      <c r="AB1619" s="404" t="s">
        <v>536</v>
      </c>
      <c r="AC1619" s="404" t="s">
        <v>536</v>
      </c>
      <c r="AD1619" s="404" t="s">
        <v>536</v>
      </c>
    </row>
    <row r="1620" spans="1:30" x14ac:dyDescent="0.35">
      <c r="A1620" s="396" t="s">
        <v>536</v>
      </c>
      <c r="B1620" s="396" t="s">
        <v>536</v>
      </c>
      <c r="C1620" s="396" t="s">
        <v>536</v>
      </c>
      <c r="D1620" s="396" t="s">
        <v>536</v>
      </c>
      <c r="E1620" s="396" t="s">
        <v>536</v>
      </c>
      <c r="F1620" s="396" t="s">
        <v>536</v>
      </c>
      <c r="G1620" s="396" t="s">
        <v>536</v>
      </c>
      <c r="H1620" s="396" t="s">
        <v>536</v>
      </c>
      <c r="I1620" s="399" t="s">
        <v>536</v>
      </c>
      <c r="J1620" s="399" t="s">
        <v>536</v>
      </c>
      <c r="K1620" s="400" t="s">
        <v>536</v>
      </c>
      <c r="L1620" s="400" t="s">
        <v>536</v>
      </c>
      <c r="M1620" s="400" t="s">
        <v>536</v>
      </c>
      <c r="N1620" s="400" t="s">
        <v>536</v>
      </c>
      <c r="O1620" s="400" t="s">
        <v>536</v>
      </c>
      <c r="P1620" s="400" t="s">
        <v>536</v>
      </c>
      <c r="Q1620" s="400" t="s">
        <v>536</v>
      </c>
      <c r="R1620" s="401" t="s">
        <v>536</v>
      </c>
      <c r="S1620" s="402" t="s">
        <v>536</v>
      </c>
      <c r="T1620" s="401" t="s">
        <v>536</v>
      </c>
      <c r="U1620" s="402" t="s">
        <v>536</v>
      </c>
      <c r="V1620" s="403" t="s">
        <v>536</v>
      </c>
      <c r="W1620" s="402" t="s">
        <v>536</v>
      </c>
      <c r="X1620" s="404" t="s">
        <v>536</v>
      </c>
      <c r="Y1620" s="404" t="s">
        <v>536</v>
      </c>
      <c r="Z1620" s="404" t="s">
        <v>536</v>
      </c>
      <c r="AA1620" s="404" t="s">
        <v>536</v>
      </c>
      <c r="AB1620" s="404" t="s">
        <v>536</v>
      </c>
      <c r="AC1620" s="404" t="s">
        <v>536</v>
      </c>
      <c r="AD1620" s="404" t="s">
        <v>536</v>
      </c>
    </row>
    <row r="1621" spans="1:30" x14ac:dyDescent="0.35">
      <c r="A1621" s="396" t="s">
        <v>536</v>
      </c>
      <c r="B1621" s="396" t="s">
        <v>536</v>
      </c>
      <c r="C1621" s="396" t="s">
        <v>536</v>
      </c>
      <c r="D1621" s="396" t="s">
        <v>536</v>
      </c>
      <c r="E1621" s="396" t="s">
        <v>536</v>
      </c>
      <c r="F1621" s="396" t="s">
        <v>536</v>
      </c>
      <c r="G1621" s="396" t="s">
        <v>536</v>
      </c>
      <c r="H1621" s="396" t="s">
        <v>536</v>
      </c>
      <c r="I1621" s="399" t="s">
        <v>536</v>
      </c>
      <c r="J1621" s="399" t="s">
        <v>536</v>
      </c>
      <c r="K1621" s="400" t="s">
        <v>536</v>
      </c>
      <c r="L1621" s="400" t="s">
        <v>536</v>
      </c>
      <c r="M1621" s="400" t="s">
        <v>536</v>
      </c>
      <c r="N1621" s="400" t="s">
        <v>536</v>
      </c>
      <c r="O1621" s="400" t="s">
        <v>536</v>
      </c>
      <c r="P1621" s="400" t="s">
        <v>536</v>
      </c>
      <c r="Q1621" s="400" t="s">
        <v>536</v>
      </c>
      <c r="R1621" s="401" t="s">
        <v>536</v>
      </c>
      <c r="S1621" s="402" t="s">
        <v>536</v>
      </c>
      <c r="T1621" s="401" t="s">
        <v>536</v>
      </c>
      <c r="U1621" s="402" t="s">
        <v>536</v>
      </c>
      <c r="V1621" s="403" t="s">
        <v>536</v>
      </c>
      <c r="W1621" s="402" t="s">
        <v>536</v>
      </c>
      <c r="X1621" s="404" t="s">
        <v>536</v>
      </c>
      <c r="Y1621" s="404" t="s">
        <v>536</v>
      </c>
      <c r="Z1621" s="404" t="s">
        <v>536</v>
      </c>
      <c r="AA1621" s="404" t="s">
        <v>536</v>
      </c>
      <c r="AB1621" s="404" t="s">
        <v>536</v>
      </c>
      <c r="AC1621" s="404" t="s">
        <v>536</v>
      </c>
      <c r="AD1621" s="404" t="s">
        <v>536</v>
      </c>
    </row>
    <row r="1622" spans="1:30" x14ac:dyDescent="0.35">
      <c r="A1622" s="396" t="s">
        <v>536</v>
      </c>
      <c r="B1622" s="396" t="s">
        <v>536</v>
      </c>
      <c r="C1622" s="396" t="s">
        <v>536</v>
      </c>
      <c r="D1622" s="396" t="s">
        <v>536</v>
      </c>
      <c r="E1622" s="396" t="s">
        <v>536</v>
      </c>
      <c r="F1622" s="396" t="s">
        <v>536</v>
      </c>
      <c r="G1622" s="396" t="s">
        <v>536</v>
      </c>
      <c r="H1622" s="396" t="s">
        <v>536</v>
      </c>
      <c r="I1622" s="399" t="s">
        <v>536</v>
      </c>
      <c r="J1622" s="399" t="s">
        <v>536</v>
      </c>
      <c r="K1622" s="400" t="s">
        <v>536</v>
      </c>
      <c r="L1622" s="400" t="s">
        <v>536</v>
      </c>
      <c r="M1622" s="400" t="s">
        <v>536</v>
      </c>
      <c r="N1622" s="400" t="s">
        <v>536</v>
      </c>
      <c r="O1622" s="400" t="s">
        <v>536</v>
      </c>
      <c r="P1622" s="400" t="s">
        <v>536</v>
      </c>
      <c r="Q1622" s="400" t="s">
        <v>536</v>
      </c>
      <c r="R1622" s="401" t="s">
        <v>536</v>
      </c>
      <c r="S1622" s="402" t="s">
        <v>536</v>
      </c>
      <c r="T1622" s="401" t="s">
        <v>536</v>
      </c>
      <c r="U1622" s="402" t="s">
        <v>536</v>
      </c>
      <c r="V1622" s="403" t="s">
        <v>536</v>
      </c>
      <c r="W1622" s="402" t="s">
        <v>536</v>
      </c>
      <c r="X1622" s="404" t="s">
        <v>536</v>
      </c>
      <c r="Y1622" s="404" t="s">
        <v>536</v>
      </c>
      <c r="Z1622" s="404" t="s">
        <v>536</v>
      </c>
      <c r="AA1622" s="404" t="s">
        <v>536</v>
      </c>
      <c r="AB1622" s="404" t="s">
        <v>536</v>
      </c>
      <c r="AC1622" s="404" t="s">
        <v>536</v>
      </c>
      <c r="AD1622" s="404" t="s">
        <v>536</v>
      </c>
    </row>
    <row r="1623" spans="1:30" x14ac:dyDescent="0.35">
      <c r="A1623" s="396" t="s">
        <v>536</v>
      </c>
      <c r="B1623" s="396" t="s">
        <v>536</v>
      </c>
      <c r="C1623" s="396" t="s">
        <v>536</v>
      </c>
      <c r="D1623" s="396" t="s">
        <v>536</v>
      </c>
      <c r="E1623" s="396" t="s">
        <v>536</v>
      </c>
      <c r="F1623" s="396" t="s">
        <v>536</v>
      </c>
      <c r="G1623" s="396" t="s">
        <v>536</v>
      </c>
      <c r="H1623" s="396" t="s">
        <v>536</v>
      </c>
      <c r="I1623" s="399" t="s">
        <v>536</v>
      </c>
      <c r="J1623" s="399" t="s">
        <v>536</v>
      </c>
      <c r="K1623" s="400" t="s">
        <v>536</v>
      </c>
      <c r="L1623" s="400" t="s">
        <v>536</v>
      </c>
      <c r="M1623" s="400" t="s">
        <v>536</v>
      </c>
      <c r="N1623" s="400" t="s">
        <v>536</v>
      </c>
      <c r="O1623" s="400" t="s">
        <v>536</v>
      </c>
      <c r="P1623" s="400" t="s">
        <v>536</v>
      </c>
      <c r="Q1623" s="400" t="s">
        <v>536</v>
      </c>
      <c r="R1623" s="401" t="s">
        <v>536</v>
      </c>
      <c r="S1623" s="402" t="s">
        <v>536</v>
      </c>
      <c r="T1623" s="401" t="s">
        <v>536</v>
      </c>
      <c r="U1623" s="402" t="s">
        <v>536</v>
      </c>
      <c r="V1623" s="403" t="s">
        <v>536</v>
      </c>
      <c r="W1623" s="402" t="s">
        <v>536</v>
      </c>
      <c r="X1623" s="404" t="s">
        <v>536</v>
      </c>
      <c r="Y1623" s="404" t="s">
        <v>536</v>
      </c>
      <c r="Z1623" s="404" t="s">
        <v>536</v>
      </c>
      <c r="AA1623" s="404" t="s">
        <v>536</v>
      </c>
      <c r="AB1623" s="404" t="s">
        <v>536</v>
      </c>
      <c r="AC1623" s="404" t="s">
        <v>536</v>
      </c>
      <c r="AD1623" s="404" t="s">
        <v>536</v>
      </c>
    </row>
    <row r="1624" spans="1:30" x14ac:dyDescent="0.35">
      <c r="A1624" s="396" t="s">
        <v>536</v>
      </c>
      <c r="B1624" s="396" t="s">
        <v>536</v>
      </c>
      <c r="C1624" s="396" t="s">
        <v>536</v>
      </c>
      <c r="D1624" s="396" t="s">
        <v>536</v>
      </c>
      <c r="E1624" s="396" t="s">
        <v>536</v>
      </c>
      <c r="F1624" s="396" t="s">
        <v>536</v>
      </c>
      <c r="G1624" s="396" t="s">
        <v>536</v>
      </c>
      <c r="H1624" s="396" t="s">
        <v>536</v>
      </c>
      <c r="I1624" s="399" t="s">
        <v>536</v>
      </c>
      <c r="J1624" s="399" t="s">
        <v>536</v>
      </c>
      <c r="K1624" s="400" t="s">
        <v>536</v>
      </c>
      <c r="L1624" s="400" t="s">
        <v>536</v>
      </c>
      <c r="M1624" s="400" t="s">
        <v>536</v>
      </c>
      <c r="N1624" s="400" t="s">
        <v>536</v>
      </c>
      <c r="O1624" s="400" t="s">
        <v>536</v>
      </c>
      <c r="P1624" s="400" t="s">
        <v>536</v>
      </c>
      <c r="Q1624" s="400" t="s">
        <v>536</v>
      </c>
      <c r="R1624" s="401" t="s">
        <v>536</v>
      </c>
      <c r="S1624" s="402" t="s">
        <v>536</v>
      </c>
      <c r="T1624" s="401" t="s">
        <v>536</v>
      </c>
      <c r="U1624" s="402" t="s">
        <v>536</v>
      </c>
      <c r="V1624" s="403" t="s">
        <v>536</v>
      </c>
      <c r="W1624" s="402" t="s">
        <v>536</v>
      </c>
      <c r="X1624" s="404" t="s">
        <v>536</v>
      </c>
      <c r="Y1624" s="404" t="s">
        <v>536</v>
      </c>
      <c r="Z1624" s="404" t="s">
        <v>536</v>
      </c>
      <c r="AA1624" s="404" t="s">
        <v>536</v>
      </c>
      <c r="AB1624" s="404" t="s">
        <v>536</v>
      </c>
      <c r="AC1624" s="404" t="s">
        <v>536</v>
      </c>
      <c r="AD1624" s="404" t="s">
        <v>536</v>
      </c>
    </row>
    <row r="1625" spans="1:30" x14ac:dyDescent="0.35">
      <c r="A1625" s="396" t="s">
        <v>536</v>
      </c>
      <c r="B1625" s="396" t="s">
        <v>536</v>
      </c>
      <c r="C1625" s="396" t="s">
        <v>536</v>
      </c>
      <c r="D1625" s="396" t="s">
        <v>536</v>
      </c>
      <c r="E1625" s="396" t="s">
        <v>536</v>
      </c>
      <c r="F1625" s="396" t="s">
        <v>536</v>
      </c>
      <c r="G1625" s="396" t="s">
        <v>536</v>
      </c>
      <c r="H1625" s="396" t="s">
        <v>536</v>
      </c>
      <c r="I1625" s="399" t="s">
        <v>536</v>
      </c>
      <c r="J1625" s="399" t="s">
        <v>536</v>
      </c>
      <c r="K1625" s="400" t="s">
        <v>536</v>
      </c>
      <c r="L1625" s="400" t="s">
        <v>536</v>
      </c>
      <c r="M1625" s="400" t="s">
        <v>536</v>
      </c>
      <c r="N1625" s="400" t="s">
        <v>536</v>
      </c>
      <c r="O1625" s="400" t="s">
        <v>536</v>
      </c>
      <c r="P1625" s="400" t="s">
        <v>536</v>
      </c>
      <c r="Q1625" s="400" t="s">
        <v>536</v>
      </c>
      <c r="R1625" s="401" t="s">
        <v>536</v>
      </c>
      <c r="S1625" s="402" t="s">
        <v>536</v>
      </c>
      <c r="T1625" s="401" t="s">
        <v>536</v>
      </c>
      <c r="U1625" s="402" t="s">
        <v>536</v>
      </c>
      <c r="V1625" s="403" t="s">
        <v>536</v>
      </c>
      <c r="W1625" s="402" t="s">
        <v>536</v>
      </c>
      <c r="X1625" s="404" t="s">
        <v>536</v>
      </c>
      <c r="Y1625" s="404" t="s">
        <v>536</v>
      </c>
      <c r="Z1625" s="404" t="s">
        <v>536</v>
      </c>
      <c r="AA1625" s="404" t="s">
        <v>536</v>
      </c>
      <c r="AB1625" s="404" t="s">
        <v>536</v>
      </c>
      <c r="AC1625" s="404" t="s">
        <v>536</v>
      </c>
      <c r="AD1625" s="404" t="s">
        <v>536</v>
      </c>
    </row>
    <row r="1626" spans="1:30" x14ac:dyDescent="0.35">
      <c r="A1626" s="396" t="s">
        <v>536</v>
      </c>
      <c r="B1626" s="396" t="s">
        <v>536</v>
      </c>
      <c r="C1626" s="396" t="s">
        <v>536</v>
      </c>
      <c r="D1626" s="396" t="s">
        <v>536</v>
      </c>
      <c r="E1626" s="396" t="s">
        <v>536</v>
      </c>
      <c r="F1626" s="396" t="s">
        <v>536</v>
      </c>
      <c r="G1626" s="396" t="s">
        <v>536</v>
      </c>
      <c r="H1626" s="396" t="s">
        <v>536</v>
      </c>
      <c r="I1626" s="399" t="s">
        <v>536</v>
      </c>
      <c r="J1626" s="399" t="s">
        <v>536</v>
      </c>
      <c r="K1626" s="400" t="s">
        <v>536</v>
      </c>
      <c r="L1626" s="400" t="s">
        <v>536</v>
      </c>
      <c r="M1626" s="400" t="s">
        <v>536</v>
      </c>
      <c r="N1626" s="400" t="s">
        <v>536</v>
      </c>
      <c r="O1626" s="400" t="s">
        <v>536</v>
      </c>
      <c r="P1626" s="400" t="s">
        <v>536</v>
      </c>
      <c r="Q1626" s="400" t="s">
        <v>536</v>
      </c>
      <c r="R1626" s="401" t="s">
        <v>536</v>
      </c>
      <c r="S1626" s="402" t="s">
        <v>536</v>
      </c>
      <c r="T1626" s="401" t="s">
        <v>536</v>
      </c>
      <c r="U1626" s="402" t="s">
        <v>536</v>
      </c>
      <c r="V1626" s="403" t="s">
        <v>536</v>
      </c>
      <c r="W1626" s="402" t="s">
        <v>536</v>
      </c>
      <c r="X1626" s="404" t="s">
        <v>536</v>
      </c>
      <c r="Y1626" s="404" t="s">
        <v>536</v>
      </c>
      <c r="Z1626" s="404" t="s">
        <v>536</v>
      </c>
      <c r="AA1626" s="404" t="s">
        <v>536</v>
      </c>
      <c r="AB1626" s="404" t="s">
        <v>536</v>
      </c>
      <c r="AC1626" s="404" t="s">
        <v>536</v>
      </c>
      <c r="AD1626" s="404" t="s">
        <v>536</v>
      </c>
    </row>
    <row r="1627" spans="1:30" x14ac:dyDescent="0.35">
      <c r="A1627" s="396" t="s">
        <v>536</v>
      </c>
      <c r="B1627" s="396" t="s">
        <v>536</v>
      </c>
      <c r="C1627" s="396" t="s">
        <v>536</v>
      </c>
      <c r="D1627" s="396" t="s">
        <v>536</v>
      </c>
      <c r="E1627" s="396" t="s">
        <v>536</v>
      </c>
      <c r="F1627" s="396" t="s">
        <v>536</v>
      </c>
      <c r="G1627" s="396" t="s">
        <v>536</v>
      </c>
      <c r="H1627" s="396" t="s">
        <v>536</v>
      </c>
      <c r="I1627" s="399" t="s">
        <v>536</v>
      </c>
      <c r="J1627" s="399" t="s">
        <v>536</v>
      </c>
      <c r="K1627" s="400" t="s">
        <v>536</v>
      </c>
      <c r="L1627" s="400" t="s">
        <v>536</v>
      </c>
      <c r="M1627" s="400" t="s">
        <v>536</v>
      </c>
      <c r="N1627" s="400" t="s">
        <v>536</v>
      </c>
      <c r="O1627" s="400" t="s">
        <v>536</v>
      </c>
      <c r="P1627" s="400" t="s">
        <v>536</v>
      </c>
      <c r="Q1627" s="400" t="s">
        <v>536</v>
      </c>
      <c r="R1627" s="401" t="s">
        <v>536</v>
      </c>
      <c r="S1627" s="402" t="s">
        <v>536</v>
      </c>
      <c r="T1627" s="401" t="s">
        <v>536</v>
      </c>
      <c r="U1627" s="402" t="s">
        <v>536</v>
      </c>
      <c r="V1627" s="403" t="s">
        <v>536</v>
      </c>
      <c r="W1627" s="402" t="s">
        <v>536</v>
      </c>
      <c r="X1627" s="404" t="s">
        <v>536</v>
      </c>
      <c r="Y1627" s="404" t="s">
        <v>536</v>
      </c>
      <c r="Z1627" s="404" t="s">
        <v>536</v>
      </c>
      <c r="AA1627" s="404" t="s">
        <v>536</v>
      </c>
      <c r="AB1627" s="404" t="s">
        <v>536</v>
      </c>
      <c r="AC1627" s="404" t="s">
        <v>536</v>
      </c>
      <c r="AD1627" s="404" t="s">
        <v>536</v>
      </c>
    </row>
    <row r="1628" spans="1:30" x14ac:dyDescent="0.35">
      <c r="A1628" s="396" t="s">
        <v>536</v>
      </c>
      <c r="B1628" s="396" t="s">
        <v>536</v>
      </c>
      <c r="C1628" s="396" t="s">
        <v>536</v>
      </c>
      <c r="D1628" s="396" t="s">
        <v>536</v>
      </c>
      <c r="E1628" s="396" t="s">
        <v>536</v>
      </c>
      <c r="F1628" s="396" t="s">
        <v>536</v>
      </c>
      <c r="G1628" s="396" t="s">
        <v>536</v>
      </c>
      <c r="H1628" s="396" t="s">
        <v>536</v>
      </c>
      <c r="I1628" s="399" t="s">
        <v>536</v>
      </c>
      <c r="J1628" s="399" t="s">
        <v>536</v>
      </c>
      <c r="K1628" s="400" t="s">
        <v>536</v>
      </c>
      <c r="L1628" s="400" t="s">
        <v>536</v>
      </c>
      <c r="M1628" s="400" t="s">
        <v>536</v>
      </c>
      <c r="N1628" s="400" t="s">
        <v>536</v>
      </c>
      <c r="O1628" s="400" t="s">
        <v>536</v>
      </c>
      <c r="P1628" s="400" t="s">
        <v>536</v>
      </c>
      <c r="Q1628" s="400" t="s">
        <v>536</v>
      </c>
      <c r="R1628" s="401" t="s">
        <v>536</v>
      </c>
      <c r="S1628" s="402" t="s">
        <v>536</v>
      </c>
      <c r="T1628" s="401" t="s">
        <v>536</v>
      </c>
      <c r="U1628" s="402" t="s">
        <v>536</v>
      </c>
      <c r="V1628" s="403" t="s">
        <v>536</v>
      </c>
      <c r="W1628" s="402" t="s">
        <v>536</v>
      </c>
      <c r="X1628" s="404" t="s">
        <v>536</v>
      </c>
      <c r="Y1628" s="404" t="s">
        <v>536</v>
      </c>
      <c r="Z1628" s="404" t="s">
        <v>536</v>
      </c>
      <c r="AA1628" s="404" t="s">
        <v>536</v>
      </c>
      <c r="AB1628" s="404" t="s">
        <v>536</v>
      </c>
      <c r="AC1628" s="404" t="s">
        <v>536</v>
      </c>
      <c r="AD1628" s="404" t="s">
        <v>536</v>
      </c>
    </row>
    <row r="1629" spans="1:30" x14ac:dyDescent="0.35">
      <c r="A1629" s="396" t="s">
        <v>536</v>
      </c>
      <c r="B1629" s="396" t="s">
        <v>536</v>
      </c>
      <c r="C1629" s="396" t="s">
        <v>536</v>
      </c>
      <c r="D1629" s="396" t="s">
        <v>536</v>
      </c>
      <c r="E1629" s="396" t="s">
        <v>536</v>
      </c>
      <c r="F1629" s="396" t="s">
        <v>536</v>
      </c>
      <c r="G1629" s="396" t="s">
        <v>536</v>
      </c>
      <c r="H1629" s="396" t="s">
        <v>536</v>
      </c>
      <c r="I1629" s="399" t="s">
        <v>536</v>
      </c>
      <c r="J1629" s="399" t="s">
        <v>536</v>
      </c>
      <c r="K1629" s="400" t="s">
        <v>536</v>
      </c>
      <c r="L1629" s="400" t="s">
        <v>536</v>
      </c>
      <c r="M1629" s="400" t="s">
        <v>536</v>
      </c>
      <c r="N1629" s="400" t="s">
        <v>536</v>
      </c>
      <c r="O1629" s="400" t="s">
        <v>536</v>
      </c>
      <c r="P1629" s="400" t="s">
        <v>536</v>
      </c>
      <c r="Q1629" s="400" t="s">
        <v>536</v>
      </c>
      <c r="R1629" s="401" t="s">
        <v>536</v>
      </c>
      <c r="S1629" s="402" t="s">
        <v>536</v>
      </c>
      <c r="T1629" s="401" t="s">
        <v>536</v>
      </c>
      <c r="U1629" s="402" t="s">
        <v>536</v>
      </c>
      <c r="V1629" s="403" t="s">
        <v>536</v>
      </c>
      <c r="W1629" s="402" t="s">
        <v>536</v>
      </c>
      <c r="X1629" s="404" t="s">
        <v>536</v>
      </c>
      <c r="Y1629" s="404" t="s">
        <v>536</v>
      </c>
      <c r="Z1629" s="404" t="s">
        <v>536</v>
      </c>
      <c r="AA1629" s="404" t="s">
        <v>536</v>
      </c>
      <c r="AB1629" s="404" t="s">
        <v>536</v>
      </c>
      <c r="AC1629" s="404" t="s">
        <v>536</v>
      </c>
      <c r="AD1629" s="404" t="s">
        <v>536</v>
      </c>
    </row>
    <row r="1630" spans="1:30" x14ac:dyDescent="0.35">
      <c r="A1630" s="396" t="s">
        <v>536</v>
      </c>
      <c r="B1630" s="396" t="s">
        <v>536</v>
      </c>
      <c r="C1630" s="396" t="s">
        <v>536</v>
      </c>
      <c r="D1630" s="396" t="s">
        <v>536</v>
      </c>
      <c r="E1630" s="396" t="s">
        <v>536</v>
      </c>
      <c r="F1630" s="396" t="s">
        <v>536</v>
      </c>
      <c r="G1630" s="396" t="s">
        <v>536</v>
      </c>
      <c r="H1630" s="396" t="s">
        <v>536</v>
      </c>
      <c r="I1630" s="399" t="s">
        <v>536</v>
      </c>
      <c r="J1630" s="399" t="s">
        <v>536</v>
      </c>
      <c r="K1630" s="400" t="s">
        <v>536</v>
      </c>
      <c r="L1630" s="400" t="s">
        <v>536</v>
      </c>
      <c r="M1630" s="400" t="s">
        <v>536</v>
      </c>
      <c r="N1630" s="400" t="s">
        <v>536</v>
      </c>
      <c r="O1630" s="400" t="s">
        <v>536</v>
      </c>
      <c r="P1630" s="400" t="s">
        <v>536</v>
      </c>
      <c r="Q1630" s="400" t="s">
        <v>536</v>
      </c>
      <c r="R1630" s="401" t="s">
        <v>536</v>
      </c>
      <c r="S1630" s="402" t="s">
        <v>536</v>
      </c>
      <c r="T1630" s="401" t="s">
        <v>536</v>
      </c>
      <c r="U1630" s="402" t="s">
        <v>536</v>
      </c>
      <c r="V1630" s="403" t="s">
        <v>536</v>
      </c>
      <c r="W1630" s="402" t="s">
        <v>536</v>
      </c>
      <c r="X1630" s="404" t="s">
        <v>536</v>
      </c>
      <c r="Y1630" s="404" t="s">
        <v>536</v>
      </c>
      <c r="Z1630" s="404" t="s">
        <v>536</v>
      </c>
      <c r="AA1630" s="404" t="s">
        <v>536</v>
      </c>
      <c r="AB1630" s="404" t="s">
        <v>536</v>
      </c>
      <c r="AC1630" s="404" t="s">
        <v>536</v>
      </c>
      <c r="AD1630" s="404" t="s">
        <v>536</v>
      </c>
    </row>
    <row r="1631" spans="1:30" x14ac:dyDescent="0.35">
      <c r="A1631" s="396" t="s">
        <v>536</v>
      </c>
      <c r="B1631" s="396" t="s">
        <v>536</v>
      </c>
      <c r="C1631" s="396" t="s">
        <v>536</v>
      </c>
      <c r="D1631" s="396" t="s">
        <v>536</v>
      </c>
      <c r="E1631" s="396" t="s">
        <v>536</v>
      </c>
      <c r="F1631" s="396" t="s">
        <v>536</v>
      </c>
      <c r="G1631" s="396" t="s">
        <v>536</v>
      </c>
      <c r="H1631" s="396" t="s">
        <v>536</v>
      </c>
      <c r="I1631" s="399" t="s">
        <v>536</v>
      </c>
      <c r="J1631" s="399" t="s">
        <v>536</v>
      </c>
      <c r="K1631" s="400" t="s">
        <v>536</v>
      </c>
      <c r="L1631" s="400" t="s">
        <v>536</v>
      </c>
      <c r="M1631" s="400" t="s">
        <v>536</v>
      </c>
      <c r="N1631" s="400" t="s">
        <v>536</v>
      </c>
      <c r="O1631" s="400" t="s">
        <v>536</v>
      </c>
      <c r="P1631" s="400" t="s">
        <v>536</v>
      </c>
      <c r="Q1631" s="400" t="s">
        <v>536</v>
      </c>
      <c r="R1631" s="401" t="s">
        <v>536</v>
      </c>
      <c r="S1631" s="402" t="s">
        <v>536</v>
      </c>
      <c r="T1631" s="401" t="s">
        <v>536</v>
      </c>
      <c r="U1631" s="402" t="s">
        <v>536</v>
      </c>
      <c r="V1631" s="403" t="s">
        <v>536</v>
      </c>
      <c r="W1631" s="402" t="s">
        <v>536</v>
      </c>
      <c r="X1631" s="404" t="s">
        <v>536</v>
      </c>
      <c r="Y1631" s="404" t="s">
        <v>536</v>
      </c>
      <c r="Z1631" s="404" t="s">
        <v>536</v>
      </c>
      <c r="AA1631" s="404" t="s">
        <v>536</v>
      </c>
      <c r="AB1631" s="404" t="s">
        <v>536</v>
      </c>
      <c r="AC1631" s="404" t="s">
        <v>536</v>
      </c>
      <c r="AD1631" s="404" t="s">
        <v>536</v>
      </c>
    </row>
    <row r="1632" spans="1:30" x14ac:dyDescent="0.35">
      <c r="A1632" s="396" t="s">
        <v>536</v>
      </c>
      <c r="B1632" s="396" t="s">
        <v>536</v>
      </c>
      <c r="C1632" s="396" t="s">
        <v>536</v>
      </c>
      <c r="D1632" s="396" t="s">
        <v>536</v>
      </c>
      <c r="E1632" s="396" t="s">
        <v>536</v>
      </c>
      <c r="F1632" s="396" t="s">
        <v>536</v>
      </c>
      <c r="G1632" s="396" t="s">
        <v>536</v>
      </c>
      <c r="H1632" s="396" t="s">
        <v>536</v>
      </c>
      <c r="I1632" s="399" t="s">
        <v>536</v>
      </c>
      <c r="J1632" s="399" t="s">
        <v>536</v>
      </c>
      <c r="K1632" s="400" t="s">
        <v>536</v>
      </c>
      <c r="L1632" s="400" t="s">
        <v>536</v>
      </c>
      <c r="M1632" s="400" t="s">
        <v>536</v>
      </c>
      <c r="N1632" s="400" t="s">
        <v>536</v>
      </c>
      <c r="O1632" s="400" t="s">
        <v>536</v>
      </c>
      <c r="P1632" s="400" t="s">
        <v>536</v>
      </c>
      <c r="Q1632" s="400" t="s">
        <v>536</v>
      </c>
      <c r="R1632" s="401" t="s">
        <v>536</v>
      </c>
      <c r="S1632" s="402" t="s">
        <v>536</v>
      </c>
      <c r="T1632" s="401" t="s">
        <v>536</v>
      </c>
      <c r="U1632" s="402" t="s">
        <v>536</v>
      </c>
      <c r="V1632" s="403" t="s">
        <v>536</v>
      </c>
      <c r="W1632" s="402" t="s">
        <v>536</v>
      </c>
      <c r="X1632" s="404" t="s">
        <v>536</v>
      </c>
      <c r="Y1632" s="404" t="s">
        <v>536</v>
      </c>
      <c r="Z1632" s="404" t="s">
        <v>536</v>
      </c>
      <c r="AA1632" s="404" t="s">
        <v>536</v>
      </c>
      <c r="AB1632" s="404" t="s">
        <v>536</v>
      </c>
      <c r="AC1632" s="404" t="s">
        <v>536</v>
      </c>
      <c r="AD1632" s="404" t="s">
        <v>536</v>
      </c>
    </row>
    <row r="1633" spans="1:30" x14ac:dyDescent="0.35">
      <c r="A1633" s="396" t="s">
        <v>536</v>
      </c>
      <c r="B1633" s="396" t="s">
        <v>536</v>
      </c>
      <c r="C1633" s="396" t="s">
        <v>536</v>
      </c>
      <c r="D1633" s="396" t="s">
        <v>536</v>
      </c>
      <c r="E1633" s="396" t="s">
        <v>536</v>
      </c>
      <c r="F1633" s="396" t="s">
        <v>536</v>
      </c>
      <c r="G1633" s="396" t="s">
        <v>536</v>
      </c>
      <c r="H1633" s="396" t="s">
        <v>536</v>
      </c>
      <c r="I1633" s="399" t="s">
        <v>536</v>
      </c>
      <c r="J1633" s="399" t="s">
        <v>536</v>
      </c>
      <c r="K1633" s="400" t="s">
        <v>536</v>
      </c>
      <c r="L1633" s="400" t="s">
        <v>536</v>
      </c>
      <c r="M1633" s="400" t="s">
        <v>536</v>
      </c>
      <c r="N1633" s="400" t="s">
        <v>536</v>
      </c>
      <c r="O1633" s="400" t="s">
        <v>536</v>
      </c>
      <c r="P1633" s="400" t="s">
        <v>536</v>
      </c>
      <c r="Q1633" s="400" t="s">
        <v>536</v>
      </c>
      <c r="R1633" s="401" t="s">
        <v>536</v>
      </c>
      <c r="S1633" s="402" t="s">
        <v>536</v>
      </c>
      <c r="T1633" s="401" t="s">
        <v>536</v>
      </c>
      <c r="U1633" s="402" t="s">
        <v>536</v>
      </c>
      <c r="V1633" s="403" t="s">
        <v>536</v>
      </c>
      <c r="W1633" s="402" t="s">
        <v>536</v>
      </c>
      <c r="X1633" s="404" t="s">
        <v>536</v>
      </c>
      <c r="Y1633" s="404" t="s">
        <v>536</v>
      </c>
      <c r="Z1633" s="404" t="s">
        <v>536</v>
      </c>
      <c r="AA1633" s="404" t="s">
        <v>536</v>
      </c>
      <c r="AB1633" s="404" t="s">
        <v>536</v>
      </c>
      <c r="AC1633" s="404" t="s">
        <v>536</v>
      </c>
      <c r="AD1633" s="404" t="s">
        <v>536</v>
      </c>
    </row>
    <row r="1634" spans="1:30" x14ac:dyDescent="0.35">
      <c r="A1634" s="396" t="s">
        <v>536</v>
      </c>
      <c r="B1634" s="396" t="s">
        <v>536</v>
      </c>
      <c r="C1634" s="396" t="s">
        <v>536</v>
      </c>
      <c r="D1634" s="396" t="s">
        <v>536</v>
      </c>
      <c r="E1634" s="396" t="s">
        <v>536</v>
      </c>
      <c r="F1634" s="396" t="s">
        <v>536</v>
      </c>
      <c r="G1634" s="396" t="s">
        <v>536</v>
      </c>
      <c r="H1634" s="396" t="s">
        <v>536</v>
      </c>
      <c r="I1634" s="399" t="s">
        <v>536</v>
      </c>
      <c r="J1634" s="399" t="s">
        <v>536</v>
      </c>
      <c r="K1634" s="400" t="s">
        <v>536</v>
      </c>
      <c r="L1634" s="400" t="s">
        <v>536</v>
      </c>
      <c r="M1634" s="400" t="s">
        <v>536</v>
      </c>
      <c r="N1634" s="400" t="s">
        <v>536</v>
      </c>
      <c r="O1634" s="400" t="s">
        <v>536</v>
      </c>
      <c r="P1634" s="400" t="s">
        <v>536</v>
      </c>
      <c r="Q1634" s="400" t="s">
        <v>536</v>
      </c>
      <c r="R1634" s="401" t="s">
        <v>536</v>
      </c>
      <c r="S1634" s="402" t="s">
        <v>536</v>
      </c>
      <c r="T1634" s="401" t="s">
        <v>536</v>
      </c>
      <c r="U1634" s="402" t="s">
        <v>536</v>
      </c>
      <c r="V1634" s="403" t="s">
        <v>536</v>
      </c>
      <c r="W1634" s="402" t="s">
        <v>536</v>
      </c>
      <c r="X1634" s="404" t="s">
        <v>536</v>
      </c>
      <c r="Y1634" s="404" t="s">
        <v>536</v>
      </c>
      <c r="Z1634" s="404" t="s">
        <v>536</v>
      </c>
      <c r="AA1634" s="404" t="s">
        <v>536</v>
      </c>
      <c r="AB1634" s="404" t="s">
        <v>536</v>
      </c>
      <c r="AC1634" s="404" t="s">
        <v>536</v>
      </c>
      <c r="AD1634" s="404" t="s">
        <v>536</v>
      </c>
    </row>
    <row r="1635" spans="1:30" x14ac:dyDescent="0.35">
      <c r="A1635" s="396" t="s">
        <v>536</v>
      </c>
      <c r="B1635" s="396" t="s">
        <v>536</v>
      </c>
      <c r="C1635" s="396" t="s">
        <v>536</v>
      </c>
      <c r="D1635" s="396" t="s">
        <v>536</v>
      </c>
      <c r="E1635" s="396" t="s">
        <v>536</v>
      </c>
      <c r="F1635" s="396" t="s">
        <v>536</v>
      </c>
      <c r="G1635" s="396" t="s">
        <v>536</v>
      </c>
      <c r="H1635" s="396" t="s">
        <v>536</v>
      </c>
      <c r="I1635" s="399" t="s">
        <v>536</v>
      </c>
      <c r="J1635" s="399" t="s">
        <v>536</v>
      </c>
      <c r="K1635" s="400" t="s">
        <v>536</v>
      </c>
      <c r="L1635" s="400" t="s">
        <v>536</v>
      </c>
      <c r="M1635" s="400" t="s">
        <v>536</v>
      </c>
      <c r="N1635" s="400" t="s">
        <v>536</v>
      </c>
      <c r="O1635" s="400" t="s">
        <v>536</v>
      </c>
      <c r="P1635" s="400" t="s">
        <v>536</v>
      </c>
      <c r="Q1635" s="400" t="s">
        <v>536</v>
      </c>
      <c r="R1635" s="401" t="s">
        <v>536</v>
      </c>
      <c r="S1635" s="402" t="s">
        <v>536</v>
      </c>
      <c r="T1635" s="401" t="s">
        <v>536</v>
      </c>
      <c r="U1635" s="402" t="s">
        <v>536</v>
      </c>
      <c r="V1635" s="403" t="s">
        <v>536</v>
      </c>
      <c r="W1635" s="402" t="s">
        <v>536</v>
      </c>
      <c r="X1635" s="404" t="s">
        <v>536</v>
      </c>
      <c r="Y1635" s="404" t="s">
        <v>536</v>
      </c>
      <c r="Z1635" s="404" t="s">
        <v>536</v>
      </c>
      <c r="AA1635" s="404" t="s">
        <v>536</v>
      </c>
      <c r="AB1635" s="404" t="s">
        <v>536</v>
      </c>
      <c r="AC1635" s="404" t="s">
        <v>536</v>
      </c>
      <c r="AD1635" s="404" t="s">
        <v>536</v>
      </c>
    </row>
    <row r="1636" spans="1:30" x14ac:dyDescent="0.35">
      <c r="A1636" s="396" t="s">
        <v>536</v>
      </c>
      <c r="B1636" s="396" t="s">
        <v>536</v>
      </c>
      <c r="C1636" s="396" t="s">
        <v>536</v>
      </c>
      <c r="D1636" s="396" t="s">
        <v>536</v>
      </c>
      <c r="E1636" s="396" t="s">
        <v>536</v>
      </c>
      <c r="F1636" s="396" t="s">
        <v>536</v>
      </c>
      <c r="G1636" s="396" t="s">
        <v>536</v>
      </c>
      <c r="H1636" s="396" t="s">
        <v>536</v>
      </c>
      <c r="I1636" s="399" t="s">
        <v>536</v>
      </c>
      <c r="J1636" s="399" t="s">
        <v>536</v>
      </c>
      <c r="K1636" s="400" t="s">
        <v>536</v>
      </c>
      <c r="L1636" s="400" t="s">
        <v>536</v>
      </c>
      <c r="M1636" s="400" t="s">
        <v>536</v>
      </c>
      <c r="N1636" s="400" t="s">
        <v>536</v>
      </c>
      <c r="O1636" s="400" t="s">
        <v>536</v>
      </c>
      <c r="P1636" s="400" t="s">
        <v>536</v>
      </c>
      <c r="Q1636" s="400" t="s">
        <v>536</v>
      </c>
      <c r="R1636" s="401" t="s">
        <v>536</v>
      </c>
      <c r="S1636" s="402" t="s">
        <v>536</v>
      </c>
      <c r="T1636" s="401" t="s">
        <v>536</v>
      </c>
      <c r="U1636" s="402" t="s">
        <v>536</v>
      </c>
      <c r="V1636" s="403" t="s">
        <v>536</v>
      </c>
      <c r="W1636" s="402" t="s">
        <v>536</v>
      </c>
      <c r="X1636" s="404" t="s">
        <v>536</v>
      </c>
      <c r="Y1636" s="404" t="s">
        <v>536</v>
      </c>
      <c r="Z1636" s="404" t="s">
        <v>536</v>
      </c>
      <c r="AA1636" s="404" t="s">
        <v>536</v>
      </c>
      <c r="AB1636" s="404" t="s">
        <v>536</v>
      </c>
      <c r="AC1636" s="404" t="s">
        <v>536</v>
      </c>
      <c r="AD1636" s="404" t="s">
        <v>536</v>
      </c>
    </row>
    <row r="1637" spans="1:30" x14ac:dyDescent="0.35">
      <c r="A1637" s="396" t="s">
        <v>536</v>
      </c>
      <c r="B1637" s="396" t="s">
        <v>536</v>
      </c>
      <c r="C1637" s="396" t="s">
        <v>536</v>
      </c>
      <c r="D1637" s="396" t="s">
        <v>536</v>
      </c>
      <c r="E1637" s="396" t="s">
        <v>536</v>
      </c>
      <c r="F1637" s="396" t="s">
        <v>536</v>
      </c>
      <c r="G1637" s="396" t="s">
        <v>536</v>
      </c>
      <c r="H1637" s="396" t="s">
        <v>536</v>
      </c>
      <c r="I1637" s="399" t="s">
        <v>536</v>
      </c>
      <c r="J1637" s="399" t="s">
        <v>536</v>
      </c>
      <c r="K1637" s="400" t="s">
        <v>536</v>
      </c>
      <c r="L1637" s="400" t="s">
        <v>536</v>
      </c>
      <c r="M1637" s="400" t="s">
        <v>536</v>
      </c>
      <c r="N1637" s="400" t="s">
        <v>536</v>
      </c>
      <c r="O1637" s="400" t="s">
        <v>536</v>
      </c>
      <c r="P1637" s="400" t="s">
        <v>536</v>
      </c>
      <c r="Q1637" s="400" t="s">
        <v>536</v>
      </c>
      <c r="R1637" s="401" t="s">
        <v>536</v>
      </c>
      <c r="S1637" s="402" t="s">
        <v>536</v>
      </c>
      <c r="T1637" s="401" t="s">
        <v>536</v>
      </c>
      <c r="U1637" s="402" t="s">
        <v>536</v>
      </c>
      <c r="V1637" s="403" t="s">
        <v>536</v>
      </c>
      <c r="W1637" s="402" t="s">
        <v>536</v>
      </c>
      <c r="X1637" s="404" t="s">
        <v>536</v>
      </c>
      <c r="Y1637" s="404" t="s">
        <v>536</v>
      </c>
      <c r="Z1637" s="404" t="s">
        <v>536</v>
      </c>
      <c r="AA1637" s="404" t="s">
        <v>536</v>
      </c>
      <c r="AB1637" s="404" t="s">
        <v>536</v>
      </c>
      <c r="AC1637" s="404" t="s">
        <v>536</v>
      </c>
      <c r="AD1637" s="404" t="s">
        <v>536</v>
      </c>
    </row>
    <row r="1638" spans="1:30" x14ac:dyDescent="0.35">
      <c r="A1638" s="396" t="s">
        <v>536</v>
      </c>
      <c r="B1638" s="396" t="s">
        <v>536</v>
      </c>
      <c r="C1638" s="396" t="s">
        <v>536</v>
      </c>
      <c r="D1638" s="396" t="s">
        <v>536</v>
      </c>
      <c r="E1638" s="396" t="s">
        <v>536</v>
      </c>
      <c r="F1638" s="396" t="s">
        <v>536</v>
      </c>
      <c r="G1638" s="396" t="s">
        <v>536</v>
      </c>
      <c r="H1638" s="396" t="s">
        <v>536</v>
      </c>
      <c r="I1638" s="399" t="s">
        <v>536</v>
      </c>
      <c r="J1638" s="399" t="s">
        <v>536</v>
      </c>
      <c r="K1638" s="400" t="s">
        <v>536</v>
      </c>
      <c r="L1638" s="400" t="s">
        <v>536</v>
      </c>
      <c r="M1638" s="400" t="s">
        <v>536</v>
      </c>
      <c r="N1638" s="400" t="s">
        <v>536</v>
      </c>
      <c r="O1638" s="400" t="s">
        <v>536</v>
      </c>
      <c r="P1638" s="400" t="s">
        <v>536</v>
      </c>
      <c r="Q1638" s="400" t="s">
        <v>536</v>
      </c>
      <c r="R1638" s="401" t="s">
        <v>536</v>
      </c>
      <c r="S1638" s="402" t="s">
        <v>536</v>
      </c>
      <c r="T1638" s="401" t="s">
        <v>536</v>
      </c>
      <c r="U1638" s="402" t="s">
        <v>536</v>
      </c>
      <c r="V1638" s="403" t="s">
        <v>536</v>
      </c>
      <c r="W1638" s="402" t="s">
        <v>536</v>
      </c>
      <c r="X1638" s="404" t="s">
        <v>536</v>
      </c>
      <c r="Y1638" s="404" t="s">
        <v>536</v>
      </c>
      <c r="Z1638" s="404" t="s">
        <v>536</v>
      </c>
      <c r="AA1638" s="404" t="s">
        <v>536</v>
      </c>
      <c r="AB1638" s="404" t="s">
        <v>536</v>
      </c>
      <c r="AC1638" s="404" t="s">
        <v>536</v>
      </c>
      <c r="AD1638" s="404" t="s">
        <v>536</v>
      </c>
    </row>
    <row r="1639" spans="1:30" x14ac:dyDescent="0.35">
      <c r="A1639" s="396" t="s">
        <v>536</v>
      </c>
      <c r="B1639" s="396" t="s">
        <v>536</v>
      </c>
      <c r="C1639" s="396" t="s">
        <v>536</v>
      </c>
      <c r="D1639" s="396" t="s">
        <v>536</v>
      </c>
      <c r="E1639" s="396" t="s">
        <v>536</v>
      </c>
      <c r="F1639" s="396" t="s">
        <v>536</v>
      </c>
      <c r="G1639" s="396" t="s">
        <v>536</v>
      </c>
      <c r="H1639" s="396" t="s">
        <v>536</v>
      </c>
      <c r="I1639" s="399" t="s">
        <v>536</v>
      </c>
      <c r="J1639" s="399" t="s">
        <v>536</v>
      </c>
      <c r="K1639" s="400" t="s">
        <v>536</v>
      </c>
      <c r="L1639" s="400" t="s">
        <v>536</v>
      </c>
      <c r="M1639" s="400" t="s">
        <v>536</v>
      </c>
      <c r="N1639" s="400" t="s">
        <v>536</v>
      </c>
      <c r="O1639" s="400" t="s">
        <v>536</v>
      </c>
      <c r="P1639" s="400" t="s">
        <v>536</v>
      </c>
      <c r="Q1639" s="400" t="s">
        <v>536</v>
      </c>
      <c r="R1639" s="401" t="s">
        <v>536</v>
      </c>
      <c r="S1639" s="402" t="s">
        <v>536</v>
      </c>
      <c r="T1639" s="401" t="s">
        <v>536</v>
      </c>
      <c r="U1639" s="402" t="s">
        <v>536</v>
      </c>
      <c r="V1639" s="403" t="s">
        <v>536</v>
      </c>
      <c r="W1639" s="402" t="s">
        <v>536</v>
      </c>
      <c r="X1639" s="404" t="s">
        <v>536</v>
      </c>
      <c r="Y1639" s="404" t="s">
        <v>536</v>
      </c>
      <c r="Z1639" s="404" t="s">
        <v>536</v>
      </c>
      <c r="AA1639" s="404" t="s">
        <v>536</v>
      </c>
      <c r="AB1639" s="404" t="s">
        <v>536</v>
      </c>
      <c r="AC1639" s="404" t="s">
        <v>536</v>
      </c>
      <c r="AD1639" s="404" t="s">
        <v>536</v>
      </c>
    </row>
    <row r="1640" spans="1:30" x14ac:dyDescent="0.35">
      <c r="A1640" s="396" t="s">
        <v>536</v>
      </c>
      <c r="B1640" s="396" t="s">
        <v>536</v>
      </c>
      <c r="C1640" s="396" t="s">
        <v>536</v>
      </c>
      <c r="D1640" s="396" t="s">
        <v>536</v>
      </c>
      <c r="E1640" s="396" t="s">
        <v>536</v>
      </c>
      <c r="F1640" s="396" t="s">
        <v>536</v>
      </c>
      <c r="G1640" s="396" t="s">
        <v>536</v>
      </c>
      <c r="H1640" s="396" t="s">
        <v>536</v>
      </c>
      <c r="I1640" s="399" t="s">
        <v>536</v>
      </c>
      <c r="J1640" s="399" t="s">
        <v>536</v>
      </c>
      <c r="K1640" s="400" t="s">
        <v>536</v>
      </c>
      <c r="L1640" s="400" t="s">
        <v>536</v>
      </c>
      <c r="M1640" s="400" t="s">
        <v>536</v>
      </c>
      <c r="N1640" s="400" t="s">
        <v>536</v>
      </c>
      <c r="O1640" s="400" t="s">
        <v>536</v>
      </c>
      <c r="P1640" s="400" t="s">
        <v>536</v>
      </c>
      <c r="Q1640" s="400" t="s">
        <v>536</v>
      </c>
      <c r="R1640" s="401" t="s">
        <v>536</v>
      </c>
      <c r="S1640" s="402" t="s">
        <v>536</v>
      </c>
      <c r="T1640" s="401" t="s">
        <v>536</v>
      </c>
      <c r="U1640" s="402" t="s">
        <v>536</v>
      </c>
      <c r="V1640" s="403" t="s">
        <v>536</v>
      </c>
      <c r="W1640" s="402" t="s">
        <v>536</v>
      </c>
      <c r="X1640" s="404" t="s">
        <v>536</v>
      </c>
      <c r="Y1640" s="404" t="s">
        <v>536</v>
      </c>
      <c r="Z1640" s="404" t="s">
        <v>536</v>
      </c>
      <c r="AA1640" s="404" t="s">
        <v>536</v>
      </c>
      <c r="AB1640" s="404" t="s">
        <v>536</v>
      </c>
      <c r="AC1640" s="404" t="s">
        <v>536</v>
      </c>
      <c r="AD1640" s="404" t="s">
        <v>536</v>
      </c>
    </row>
    <row r="1641" spans="1:30" x14ac:dyDescent="0.35">
      <c r="A1641" s="396" t="s">
        <v>536</v>
      </c>
      <c r="B1641" s="396" t="s">
        <v>536</v>
      </c>
      <c r="C1641" s="396" t="s">
        <v>536</v>
      </c>
      <c r="D1641" s="396" t="s">
        <v>536</v>
      </c>
      <c r="E1641" s="396" t="s">
        <v>536</v>
      </c>
      <c r="F1641" s="396" t="s">
        <v>536</v>
      </c>
      <c r="G1641" s="396" t="s">
        <v>536</v>
      </c>
      <c r="H1641" s="396" t="s">
        <v>536</v>
      </c>
      <c r="I1641" s="399" t="s">
        <v>536</v>
      </c>
      <c r="J1641" s="399" t="s">
        <v>536</v>
      </c>
      <c r="K1641" s="400" t="s">
        <v>536</v>
      </c>
      <c r="L1641" s="400" t="s">
        <v>536</v>
      </c>
      <c r="M1641" s="400" t="s">
        <v>536</v>
      </c>
      <c r="N1641" s="400" t="s">
        <v>536</v>
      </c>
      <c r="O1641" s="400" t="s">
        <v>536</v>
      </c>
      <c r="P1641" s="400" t="s">
        <v>536</v>
      </c>
      <c r="Q1641" s="400" t="s">
        <v>536</v>
      </c>
      <c r="R1641" s="401" t="s">
        <v>536</v>
      </c>
      <c r="S1641" s="402" t="s">
        <v>536</v>
      </c>
      <c r="T1641" s="401" t="s">
        <v>536</v>
      </c>
      <c r="U1641" s="402" t="s">
        <v>536</v>
      </c>
      <c r="V1641" s="403" t="s">
        <v>536</v>
      </c>
      <c r="W1641" s="402" t="s">
        <v>536</v>
      </c>
      <c r="X1641" s="404" t="s">
        <v>536</v>
      </c>
      <c r="Y1641" s="404" t="s">
        <v>536</v>
      </c>
      <c r="Z1641" s="404" t="s">
        <v>536</v>
      </c>
      <c r="AA1641" s="404" t="s">
        <v>536</v>
      </c>
      <c r="AB1641" s="404" t="s">
        <v>536</v>
      </c>
      <c r="AC1641" s="404" t="s">
        <v>536</v>
      </c>
      <c r="AD1641" s="404" t="s">
        <v>536</v>
      </c>
    </row>
    <row r="1642" spans="1:30" x14ac:dyDescent="0.35">
      <c r="A1642" s="396" t="s">
        <v>536</v>
      </c>
      <c r="B1642" s="396" t="s">
        <v>536</v>
      </c>
      <c r="C1642" s="396" t="s">
        <v>536</v>
      </c>
      <c r="D1642" s="396" t="s">
        <v>536</v>
      </c>
      <c r="E1642" s="396" t="s">
        <v>536</v>
      </c>
      <c r="F1642" s="396" t="s">
        <v>536</v>
      </c>
      <c r="G1642" s="396" t="s">
        <v>536</v>
      </c>
      <c r="H1642" s="396" t="s">
        <v>536</v>
      </c>
      <c r="I1642" s="399" t="s">
        <v>536</v>
      </c>
      <c r="J1642" s="399" t="s">
        <v>536</v>
      </c>
      <c r="K1642" s="400" t="s">
        <v>536</v>
      </c>
      <c r="L1642" s="400" t="s">
        <v>536</v>
      </c>
      <c r="M1642" s="400" t="s">
        <v>536</v>
      </c>
      <c r="N1642" s="400" t="s">
        <v>536</v>
      </c>
      <c r="O1642" s="400" t="s">
        <v>536</v>
      </c>
      <c r="P1642" s="400" t="s">
        <v>536</v>
      </c>
      <c r="Q1642" s="400" t="s">
        <v>536</v>
      </c>
      <c r="R1642" s="401" t="s">
        <v>536</v>
      </c>
      <c r="S1642" s="402" t="s">
        <v>536</v>
      </c>
      <c r="T1642" s="401" t="s">
        <v>536</v>
      </c>
      <c r="U1642" s="402" t="s">
        <v>536</v>
      </c>
      <c r="V1642" s="403" t="s">
        <v>536</v>
      </c>
      <c r="W1642" s="402" t="s">
        <v>536</v>
      </c>
      <c r="X1642" s="404" t="s">
        <v>536</v>
      </c>
      <c r="Y1642" s="404" t="s">
        <v>536</v>
      </c>
      <c r="Z1642" s="404" t="s">
        <v>536</v>
      </c>
      <c r="AA1642" s="404" t="s">
        <v>536</v>
      </c>
      <c r="AB1642" s="404" t="s">
        <v>536</v>
      </c>
      <c r="AC1642" s="404" t="s">
        <v>536</v>
      </c>
      <c r="AD1642" s="404" t="s">
        <v>536</v>
      </c>
    </row>
    <row r="1643" spans="1:30" x14ac:dyDescent="0.35">
      <c r="A1643" s="396" t="s">
        <v>536</v>
      </c>
      <c r="B1643" s="396" t="s">
        <v>536</v>
      </c>
      <c r="C1643" s="396" t="s">
        <v>536</v>
      </c>
      <c r="D1643" s="396" t="s">
        <v>536</v>
      </c>
      <c r="E1643" s="396" t="s">
        <v>536</v>
      </c>
      <c r="F1643" s="396" t="s">
        <v>536</v>
      </c>
      <c r="G1643" s="396" t="s">
        <v>536</v>
      </c>
      <c r="H1643" s="396" t="s">
        <v>536</v>
      </c>
      <c r="I1643" s="399" t="s">
        <v>536</v>
      </c>
      <c r="J1643" s="399" t="s">
        <v>536</v>
      </c>
      <c r="K1643" s="400" t="s">
        <v>536</v>
      </c>
      <c r="L1643" s="400" t="s">
        <v>536</v>
      </c>
      <c r="M1643" s="400" t="s">
        <v>536</v>
      </c>
      <c r="N1643" s="400" t="s">
        <v>536</v>
      </c>
      <c r="O1643" s="400" t="s">
        <v>536</v>
      </c>
      <c r="P1643" s="400" t="s">
        <v>536</v>
      </c>
      <c r="Q1643" s="400" t="s">
        <v>536</v>
      </c>
      <c r="R1643" s="401" t="s">
        <v>536</v>
      </c>
      <c r="S1643" s="402" t="s">
        <v>536</v>
      </c>
      <c r="T1643" s="401" t="s">
        <v>536</v>
      </c>
      <c r="U1643" s="402" t="s">
        <v>536</v>
      </c>
      <c r="V1643" s="403" t="s">
        <v>536</v>
      </c>
      <c r="W1643" s="402" t="s">
        <v>536</v>
      </c>
      <c r="X1643" s="404" t="s">
        <v>536</v>
      </c>
      <c r="Y1643" s="404" t="s">
        <v>536</v>
      </c>
      <c r="Z1643" s="404" t="s">
        <v>536</v>
      </c>
      <c r="AA1643" s="404" t="s">
        <v>536</v>
      </c>
      <c r="AB1643" s="404" t="s">
        <v>536</v>
      </c>
      <c r="AC1643" s="404" t="s">
        <v>536</v>
      </c>
      <c r="AD1643" s="404" t="s">
        <v>536</v>
      </c>
    </row>
    <row r="1644" spans="1:30" x14ac:dyDescent="0.35">
      <c r="A1644" s="396" t="s">
        <v>536</v>
      </c>
      <c r="B1644" s="396" t="s">
        <v>536</v>
      </c>
      <c r="C1644" s="396" t="s">
        <v>536</v>
      </c>
      <c r="D1644" s="396" t="s">
        <v>536</v>
      </c>
      <c r="E1644" s="396" t="s">
        <v>536</v>
      </c>
      <c r="F1644" s="396" t="s">
        <v>536</v>
      </c>
      <c r="G1644" s="396" t="s">
        <v>536</v>
      </c>
      <c r="H1644" s="396" t="s">
        <v>536</v>
      </c>
      <c r="I1644" s="399" t="s">
        <v>536</v>
      </c>
      <c r="J1644" s="399" t="s">
        <v>536</v>
      </c>
      <c r="K1644" s="400" t="s">
        <v>536</v>
      </c>
      <c r="L1644" s="400" t="s">
        <v>536</v>
      </c>
      <c r="M1644" s="400" t="s">
        <v>536</v>
      </c>
      <c r="N1644" s="400" t="s">
        <v>536</v>
      </c>
      <c r="O1644" s="400" t="s">
        <v>536</v>
      </c>
      <c r="P1644" s="400" t="s">
        <v>536</v>
      </c>
      <c r="Q1644" s="400" t="s">
        <v>536</v>
      </c>
      <c r="R1644" s="401" t="s">
        <v>536</v>
      </c>
      <c r="S1644" s="402" t="s">
        <v>536</v>
      </c>
      <c r="T1644" s="401" t="s">
        <v>536</v>
      </c>
      <c r="U1644" s="402" t="s">
        <v>536</v>
      </c>
      <c r="V1644" s="403" t="s">
        <v>536</v>
      </c>
      <c r="W1644" s="402" t="s">
        <v>536</v>
      </c>
      <c r="X1644" s="404" t="s">
        <v>536</v>
      </c>
      <c r="Y1644" s="404" t="s">
        <v>536</v>
      </c>
      <c r="Z1644" s="404" t="s">
        <v>536</v>
      </c>
      <c r="AA1644" s="404" t="s">
        <v>536</v>
      </c>
      <c r="AB1644" s="404" t="s">
        <v>536</v>
      </c>
      <c r="AC1644" s="404" t="s">
        <v>536</v>
      </c>
      <c r="AD1644" s="404" t="s">
        <v>536</v>
      </c>
    </row>
    <row r="1645" spans="1:30" x14ac:dyDescent="0.35">
      <c r="A1645" s="396" t="s">
        <v>536</v>
      </c>
      <c r="B1645" s="396" t="s">
        <v>536</v>
      </c>
      <c r="C1645" s="396" t="s">
        <v>536</v>
      </c>
      <c r="D1645" s="396" t="s">
        <v>536</v>
      </c>
      <c r="E1645" s="396" t="s">
        <v>536</v>
      </c>
      <c r="F1645" s="396" t="s">
        <v>536</v>
      </c>
      <c r="G1645" s="396" t="s">
        <v>536</v>
      </c>
      <c r="H1645" s="396" t="s">
        <v>536</v>
      </c>
      <c r="I1645" s="399" t="s">
        <v>536</v>
      </c>
      <c r="J1645" s="399" t="s">
        <v>536</v>
      </c>
      <c r="K1645" s="400" t="s">
        <v>536</v>
      </c>
      <c r="L1645" s="400" t="s">
        <v>536</v>
      </c>
      <c r="M1645" s="400" t="s">
        <v>536</v>
      </c>
      <c r="N1645" s="400" t="s">
        <v>536</v>
      </c>
      <c r="O1645" s="400" t="s">
        <v>536</v>
      </c>
      <c r="P1645" s="400" t="s">
        <v>536</v>
      </c>
      <c r="Q1645" s="400" t="s">
        <v>536</v>
      </c>
      <c r="R1645" s="401" t="s">
        <v>536</v>
      </c>
      <c r="S1645" s="402" t="s">
        <v>536</v>
      </c>
      <c r="T1645" s="401" t="s">
        <v>536</v>
      </c>
      <c r="U1645" s="402" t="s">
        <v>536</v>
      </c>
      <c r="V1645" s="403" t="s">
        <v>536</v>
      </c>
      <c r="W1645" s="402" t="s">
        <v>536</v>
      </c>
      <c r="X1645" s="404" t="s">
        <v>536</v>
      </c>
      <c r="Y1645" s="404" t="s">
        <v>536</v>
      </c>
      <c r="Z1645" s="404" t="s">
        <v>536</v>
      </c>
      <c r="AA1645" s="404" t="s">
        <v>536</v>
      </c>
      <c r="AB1645" s="404" t="s">
        <v>536</v>
      </c>
      <c r="AC1645" s="404" t="s">
        <v>536</v>
      </c>
      <c r="AD1645" s="404" t="s">
        <v>536</v>
      </c>
    </row>
    <row r="1646" spans="1:30" x14ac:dyDescent="0.35">
      <c r="A1646" s="396" t="s">
        <v>536</v>
      </c>
      <c r="B1646" s="396" t="s">
        <v>536</v>
      </c>
      <c r="C1646" s="396" t="s">
        <v>536</v>
      </c>
      <c r="D1646" s="396" t="s">
        <v>536</v>
      </c>
      <c r="E1646" s="396" t="s">
        <v>536</v>
      </c>
      <c r="F1646" s="396" t="s">
        <v>536</v>
      </c>
      <c r="G1646" s="396" t="s">
        <v>536</v>
      </c>
      <c r="H1646" s="396" t="s">
        <v>536</v>
      </c>
      <c r="I1646" s="399" t="s">
        <v>536</v>
      </c>
      <c r="J1646" s="399" t="s">
        <v>536</v>
      </c>
      <c r="K1646" s="400" t="s">
        <v>536</v>
      </c>
      <c r="L1646" s="400" t="s">
        <v>536</v>
      </c>
      <c r="M1646" s="400" t="s">
        <v>536</v>
      </c>
      <c r="N1646" s="400" t="s">
        <v>536</v>
      </c>
      <c r="O1646" s="400" t="s">
        <v>536</v>
      </c>
      <c r="P1646" s="400" t="s">
        <v>536</v>
      </c>
      <c r="Q1646" s="400" t="s">
        <v>536</v>
      </c>
      <c r="R1646" s="401" t="s">
        <v>536</v>
      </c>
      <c r="S1646" s="402" t="s">
        <v>536</v>
      </c>
      <c r="T1646" s="401" t="s">
        <v>536</v>
      </c>
      <c r="U1646" s="402" t="s">
        <v>536</v>
      </c>
      <c r="V1646" s="403" t="s">
        <v>536</v>
      </c>
      <c r="W1646" s="402" t="s">
        <v>536</v>
      </c>
      <c r="X1646" s="404" t="s">
        <v>536</v>
      </c>
      <c r="Y1646" s="404" t="s">
        <v>536</v>
      </c>
      <c r="Z1646" s="404" t="s">
        <v>536</v>
      </c>
      <c r="AA1646" s="404" t="s">
        <v>536</v>
      </c>
      <c r="AB1646" s="404" t="s">
        <v>536</v>
      </c>
      <c r="AC1646" s="404" t="s">
        <v>536</v>
      </c>
      <c r="AD1646" s="404" t="s">
        <v>536</v>
      </c>
    </row>
    <row r="1647" spans="1:30" x14ac:dyDescent="0.35">
      <c r="A1647" s="396" t="s">
        <v>536</v>
      </c>
      <c r="B1647" s="396" t="s">
        <v>536</v>
      </c>
      <c r="C1647" s="396" t="s">
        <v>536</v>
      </c>
      <c r="D1647" s="396" t="s">
        <v>536</v>
      </c>
      <c r="E1647" s="396" t="s">
        <v>536</v>
      </c>
      <c r="F1647" s="396" t="s">
        <v>536</v>
      </c>
      <c r="G1647" s="396" t="s">
        <v>536</v>
      </c>
      <c r="H1647" s="396" t="s">
        <v>536</v>
      </c>
      <c r="I1647" s="399" t="s">
        <v>536</v>
      </c>
      <c r="J1647" s="399" t="s">
        <v>536</v>
      </c>
      <c r="K1647" s="400" t="s">
        <v>536</v>
      </c>
      <c r="L1647" s="400" t="s">
        <v>536</v>
      </c>
      <c r="M1647" s="400" t="s">
        <v>536</v>
      </c>
      <c r="N1647" s="400" t="s">
        <v>536</v>
      </c>
      <c r="O1647" s="400" t="s">
        <v>536</v>
      </c>
      <c r="P1647" s="400" t="s">
        <v>536</v>
      </c>
      <c r="Q1647" s="400" t="s">
        <v>536</v>
      </c>
      <c r="R1647" s="401" t="s">
        <v>536</v>
      </c>
      <c r="S1647" s="402" t="s">
        <v>536</v>
      </c>
      <c r="T1647" s="401" t="s">
        <v>536</v>
      </c>
      <c r="U1647" s="402" t="s">
        <v>536</v>
      </c>
      <c r="V1647" s="403" t="s">
        <v>536</v>
      </c>
      <c r="W1647" s="402" t="s">
        <v>536</v>
      </c>
      <c r="X1647" s="404" t="s">
        <v>536</v>
      </c>
      <c r="Y1647" s="404" t="s">
        <v>536</v>
      </c>
      <c r="Z1647" s="404" t="s">
        <v>536</v>
      </c>
      <c r="AA1647" s="404" t="s">
        <v>536</v>
      </c>
      <c r="AB1647" s="404" t="s">
        <v>536</v>
      </c>
      <c r="AC1647" s="404" t="s">
        <v>536</v>
      </c>
      <c r="AD1647" s="404" t="s">
        <v>536</v>
      </c>
    </row>
    <row r="1648" spans="1:30" x14ac:dyDescent="0.35">
      <c r="A1648" s="396" t="s">
        <v>536</v>
      </c>
      <c r="B1648" s="396" t="s">
        <v>536</v>
      </c>
      <c r="C1648" s="396" t="s">
        <v>536</v>
      </c>
      <c r="D1648" s="396" t="s">
        <v>536</v>
      </c>
      <c r="E1648" s="396" t="s">
        <v>536</v>
      </c>
      <c r="F1648" s="396" t="s">
        <v>536</v>
      </c>
      <c r="G1648" s="396" t="s">
        <v>536</v>
      </c>
      <c r="H1648" s="396" t="s">
        <v>536</v>
      </c>
      <c r="I1648" s="399" t="s">
        <v>536</v>
      </c>
      <c r="J1648" s="399" t="s">
        <v>536</v>
      </c>
      <c r="K1648" s="400" t="s">
        <v>536</v>
      </c>
      <c r="L1648" s="400" t="s">
        <v>536</v>
      </c>
      <c r="M1648" s="400" t="s">
        <v>536</v>
      </c>
      <c r="N1648" s="400" t="s">
        <v>536</v>
      </c>
      <c r="O1648" s="400" t="s">
        <v>536</v>
      </c>
      <c r="P1648" s="400" t="s">
        <v>536</v>
      </c>
      <c r="Q1648" s="400" t="s">
        <v>536</v>
      </c>
      <c r="R1648" s="401" t="s">
        <v>536</v>
      </c>
      <c r="S1648" s="402" t="s">
        <v>536</v>
      </c>
      <c r="T1648" s="401" t="s">
        <v>536</v>
      </c>
      <c r="U1648" s="402" t="s">
        <v>536</v>
      </c>
      <c r="V1648" s="403" t="s">
        <v>536</v>
      </c>
      <c r="W1648" s="402" t="s">
        <v>536</v>
      </c>
      <c r="X1648" s="404" t="s">
        <v>536</v>
      </c>
      <c r="Y1648" s="404" t="s">
        <v>536</v>
      </c>
      <c r="Z1648" s="404" t="s">
        <v>536</v>
      </c>
      <c r="AA1648" s="404" t="s">
        <v>536</v>
      </c>
      <c r="AB1648" s="404" t="s">
        <v>536</v>
      </c>
      <c r="AC1648" s="404" t="s">
        <v>536</v>
      </c>
      <c r="AD1648" s="404" t="s">
        <v>536</v>
      </c>
    </row>
    <row r="1649" spans="1:30" x14ac:dyDescent="0.35">
      <c r="A1649" s="396" t="s">
        <v>536</v>
      </c>
      <c r="B1649" s="396" t="s">
        <v>536</v>
      </c>
      <c r="C1649" s="396" t="s">
        <v>536</v>
      </c>
      <c r="D1649" s="396" t="s">
        <v>536</v>
      </c>
      <c r="E1649" s="396" t="s">
        <v>536</v>
      </c>
      <c r="F1649" s="396" t="s">
        <v>536</v>
      </c>
      <c r="G1649" s="396" t="s">
        <v>536</v>
      </c>
      <c r="H1649" s="396" t="s">
        <v>536</v>
      </c>
      <c r="I1649" s="399" t="s">
        <v>536</v>
      </c>
      <c r="J1649" s="399" t="s">
        <v>536</v>
      </c>
      <c r="K1649" s="400" t="s">
        <v>536</v>
      </c>
      <c r="L1649" s="400" t="s">
        <v>536</v>
      </c>
      <c r="M1649" s="400" t="s">
        <v>536</v>
      </c>
      <c r="N1649" s="400" t="s">
        <v>536</v>
      </c>
      <c r="O1649" s="400" t="s">
        <v>536</v>
      </c>
      <c r="P1649" s="400" t="s">
        <v>536</v>
      </c>
      <c r="Q1649" s="400" t="s">
        <v>536</v>
      </c>
      <c r="R1649" s="401" t="s">
        <v>536</v>
      </c>
      <c r="S1649" s="402" t="s">
        <v>536</v>
      </c>
      <c r="T1649" s="401" t="s">
        <v>536</v>
      </c>
      <c r="U1649" s="402" t="s">
        <v>536</v>
      </c>
      <c r="V1649" s="403" t="s">
        <v>536</v>
      </c>
      <c r="W1649" s="402" t="s">
        <v>536</v>
      </c>
      <c r="X1649" s="404" t="s">
        <v>536</v>
      </c>
      <c r="Y1649" s="404" t="s">
        <v>536</v>
      </c>
      <c r="Z1649" s="404" t="s">
        <v>536</v>
      </c>
      <c r="AA1649" s="404" t="s">
        <v>536</v>
      </c>
      <c r="AB1649" s="404" t="s">
        <v>536</v>
      </c>
      <c r="AC1649" s="404" t="s">
        <v>536</v>
      </c>
      <c r="AD1649" s="404" t="s">
        <v>536</v>
      </c>
    </row>
    <row r="1650" spans="1:30" x14ac:dyDescent="0.35">
      <c r="A1650" s="396" t="s">
        <v>536</v>
      </c>
      <c r="B1650" s="396" t="s">
        <v>536</v>
      </c>
      <c r="C1650" s="396" t="s">
        <v>536</v>
      </c>
      <c r="D1650" s="396" t="s">
        <v>536</v>
      </c>
      <c r="E1650" s="396" t="s">
        <v>536</v>
      </c>
      <c r="F1650" s="396" t="s">
        <v>536</v>
      </c>
      <c r="G1650" s="396" t="s">
        <v>536</v>
      </c>
      <c r="H1650" s="396" t="s">
        <v>536</v>
      </c>
      <c r="I1650" s="399" t="s">
        <v>536</v>
      </c>
      <c r="J1650" s="399" t="s">
        <v>536</v>
      </c>
      <c r="K1650" s="400" t="s">
        <v>536</v>
      </c>
      <c r="L1650" s="400" t="s">
        <v>536</v>
      </c>
      <c r="M1650" s="400" t="s">
        <v>536</v>
      </c>
      <c r="N1650" s="400" t="s">
        <v>536</v>
      </c>
      <c r="O1650" s="400" t="s">
        <v>536</v>
      </c>
      <c r="P1650" s="400" t="s">
        <v>536</v>
      </c>
      <c r="Q1650" s="400" t="s">
        <v>536</v>
      </c>
      <c r="R1650" s="401" t="s">
        <v>536</v>
      </c>
      <c r="S1650" s="402" t="s">
        <v>536</v>
      </c>
      <c r="T1650" s="401" t="s">
        <v>536</v>
      </c>
      <c r="U1650" s="402" t="s">
        <v>536</v>
      </c>
      <c r="V1650" s="403" t="s">
        <v>536</v>
      </c>
      <c r="W1650" s="402" t="s">
        <v>536</v>
      </c>
      <c r="X1650" s="404" t="s">
        <v>536</v>
      </c>
      <c r="Y1650" s="404" t="s">
        <v>536</v>
      </c>
      <c r="Z1650" s="404" t="s">
        <v>536</v>
      </c>
      <c r="AA1650" s="404" t="s">
        <v>536</v>
      </c>
      <c r="AB1650" s="404" t="s">
        <v>536</v>
      </c>
      <c r="AC1650" s="404" t="s">
        <v>536</v>
      </c>
      <c r="AD1650" s="404" t="s">
        <v>536</v>
      </c>
    </row>
    <row r="1651" spans="1:30" x14ac:dyDescent="0.35">
      <c r="A1651" s="396" t="s">
        <v>536</v>
      </c>
      <c r="B1651" s="396" t="s">
        <v>536</v>
      </c>
      <c r="C1651" s="396" t="s">
        <v>536</v>
      </c>
      <c r="D1651" s="396" t="s">
        <v>536</v>
      </c>
      <c r="E1651" s="396" t="s">
        <v>536</v>
      </c>
      <c r="F1651" s="396" t="s">
        <v>536</v>
      </c>
      <c r="G1651" s="396" t="s">
        <v>536</v>
      </c>
      <c r="H1651" s="396" t="s">
        <v>536</v>
      </c>
      <c r="I1651" s="399" t="s">
        <v>536</v>
      </c>
      <c r="J1651" s="399" t="s">
        <v>536</v>
      </c>
      <c r="K1651" s="400" t="s">
        <v>536</v>
      </c>
      <c r="L1651" s="400" t="s">
        <v>536</v>
      </c>
      <c r="M1651" s="400" t="s">
        <v>536</v>
      </c>
      <c r="N1651" s="400" t="s">
        <v>536</v>
      </c>
      <c r="O1651" s="400" t="s">
        <v>536</v>
      </c>
      <c r="P1651" s="400" t="s">
        <v>536</v>
      </c>
      <c r="Q1651" s="400" t="s">
        <v>536</v>
      </c>
      <c r="R1651" s="401" t="s">
        <v>536</v>
      </c>
      <c r="S1651" s="402" t="s">
        <v>536</v>
      </c>
      <c r="T1651" s="401" t="s">
        <v>536</v>
      </c>
      <c r="U1651" s="402" t="s">
        <v>536</v>
      </c>
      <c r="V1651" s="403" t="s">
        <v>536</v>
      </c>
      <c r="W1651" s="402" t="s">
        <v>536</v>
      </c>
      <c r="X1651" s="404" t="s">
        <v>536</v>
      </c>
      <c r="Y1651" s="404" t="s">
        <v>536</v>
      </c>
      <c r="Z1651" s="404" t="s">
        <v>536</v>
      </c>
      <c r="AA1651" s="404" t="s">
        <v>536</v>
      </c>
      <c r="AB1651" s="404" t="s">
        <v>536</v>
      </c>
      <c r="AC1651" s="404" t="s">
        <v>536</v>
      </c>
      <c r="AD1651" s="404" t="s">
        <v>536</v>
      </c>
    </row>
    <row r="1652" spans="1:30" x14ac:dyDescent="0.35">
      <c r="A1652" s="396" t="s">
        <v>536</v>
      </c>
      <c r="B1652" s="396" t="s">
        <v>536</v>
      </c>
      <c r="C1652" s="396" t="s">
        <v>536</v>
      </c>
      <c r="D1652" s="396" t="s">
        <v>536</v>
      </c>
      <c r="E1652" s="396" t="s">
        <v>536</v>
      </c>
      <c r="F1652" s="396" t="s">
        <v>536</v>
      </c>
      <c r="G1652" s="396" t="s">
        <v>536</v>
      </c>
      <c r="H1652" s="396" t="s">
        <v>536</v>
      </c>
      <c r="I1652" s="399" t="s">
        <v>536</v>
      </c>
      <c r="J1652" s="399" t="s">
        <v>536</v>
      </c>
      <c r="K1652" s="400" t="s">
        <v>536</v>
      </c>
      <c r="L1652" s="400" t="s">
        <v>536</v>
      </c>
      <c r="M1652" s="400" t="s">
        <v>536</v>
      </c>
      <c r="N1652" s="400" t="s">
        <v>536</v>
      </c>
      <c r="O1652" s="400" t="s">
        <v>536</v>
      </c>
      <c r="P1652" s="400" t="s">
        <v>536</v>
      </c>
      <c r="Q1652" s="400" t="s">
        <v>536</v>
      </c>
      <c r="R1652" s="401" t="s">
        <v>536</v>
      </c>
      <c r="S1652" s="402" t="s">
        <v>536</v>
      </c>
      <c r="T1652" s="401" t="s">
        <v>536</v>
      </c>
      <c r="U1652" s="402" t="s">
        <v>536</v>
      </c>
      <c r="V1652" s="403" t="s">
        <v>536</v>
      </c>
      <c r="W1652" s="402" t="s">
        <v>536</v>
      </c>
      <c r="X1652" s="404" t="s">
        <v>536</v>
      </c>
      <c r="Y1652" s="404" t="s">
        <v>536</v>
      </c>
      <c r="Z1652" s="404" t="s">
        <v>536</v>
      </c>
      <c r="AA1652" s="404" t="s">
        <v>536</v>
      </c>
      <c r="AB1652" s="404" t="s">
        <v>536</v>
      </c>
      <c r="AC1652" s="404" t="s">
        <v>536</v>
      </c>
      <c r="AD1652" s="404" t="s">
        <v>536</v>
      </c>
    </row>
    <row r="1653" spans="1:30" x14ac:dyDescent="0.35">
      <c r="A1653" s="396" t="s">
        <v>536</v>
      </c>
      <c r="B1653" s="396" t="s">
        <v>536</v>
      </c>
      <c r="C1653" s="396" t="s">
        <v>536</v>
      </c>
      <c r="D1653" s="396" t="s">
        <v>536</v>
      </c>
      <c r="E1653" s="396" t="s">
        <v>536</v>
      </c>
      <c r="F1653" s="396" t="s">
        <v>536</v>
      </c>
      <c r="G1653" s="396" t="s">
        <v>536</v>
      </c>
      <c r="H1653" s="396" t="s">
        <v>536</v>
      </c>
      <c r="I1653" s="399" t="s">
        <v>536</v>
      </c>
      <c r="J1653" s="399" t="s">
        <v>536</v>
      </c>
      <c r="K1653" s="400" t="s">
        <v>536</v>
      </c>
      <c r="L1653" s="400" t="s">
        <v>536</v>
      </c>
      <c r="M1653" s="400" t="s">
        <v>536</v>
      </c>
      <c r="N1653" s="400" t="s">
        <v>536</v>
      </c>
      <c r="O1653" s="400" t="s">
        <v>536</v>
      </c>
      <c r="P1653" s="400" t="s">
        <v>536</v>
      </c>
      <c r="Q1653" s="400" t="s">
        <v>536</v>
      </c>
      <c r="R1653" s="401" t="s">
        <v>536</v>
      </c>
      <c r="S1653" s="402" t="s">
        <v>536</v>
      </c>
      <c r="T1653" s="401" t="s">
        <v>536</v>
      </c>
      <c r="U1653" s="402" t="s">
        <v>536</v>
      </c>
      <c r="V1653" s="403" t="s">
        <v>536</v>
      </c>
      <c r="W1653" s="402" t="s">
        <v>536</v>
      </c>
      <c r="X1653" s="404" t="s">
        <v>536</v>
      </c>
      <c r="Y1653" s="404" t="s">
        <v>536</v>
      </c>
      <c r="Z1653" s="404" t="s">
        <v>536</v>
      </c>
      <c r="AA1653" s="404" t="s">
        <v>536</v>
      </c>
      <c r="AB1653" s="404" t="s">
        <v>536</v>
      </c>
      <c r="AC1653" s="404" t="s">
        <v>536</v>
      </c>
      <c r="AD1653" s="404" t="s">
        <v>536</v>
      </c>
    </row>
    <row r="1654" spans="1:30" x14ac:dyDescent="0.35">
      <c r="A1654" s="396" t="s">
        <v>536</v>
      </c>
      <c r="B1654" s="396" t="s">
        <v>536</v>
      </c>
      <c r="C1654" s="396" t="s">
        <v>536</v>
      </c>
      <c r="D1654" s="396" t="s">
        <v>536</v>
      </c>
      <c r="E1654" s="396" t="s">
        <v>536</v>
      </c>
      <c r="F1654" s="396" t="s">
        <v>536</v>
      </c>
      <c r="G1654" s="396" t="s">
        <v>536</v>
      </c>
      <c r="H1654" s="396" t="s">
        <v>536</v>
      </c>
      <c r="I1654" s="399" t="s">
        <v>536</v>
      </c>
      <c r="J1654" s="399" t="s">
        <v>536</v>
      </c>
      <c r="K1654" s="400" t="s">
        <v>536</v>
      </c>
      <c r="L1654" s="400" t="s">
        <v>536</v>
      </c>
      <c r="M1654" s="400" t="s">
        <v>536</v>
      </c>
      <c r="N1654" s="400" t="s">
        <v>536</v>
      </c>
      <c r="O1654" s="400" t="s">
        <v>536</v>
      </c>
      <c r="P1654" s="400" t="s">
        <v>536</v>
      </c>
      <c r="Q1654" s="400" t="s">
        <v>536</v>
      </c>
      <c r="R1654" s="401" t="s">
        <v>536</v>
      </c>
      <c r="S1654" s="402" t="s">
        <v>536</v>
      </c>
      <c r="T1654" s="401" t="s">
        <v>536</v>
      </c>
      <c r="U1654" s="402" t="s">
        <v>536</v>
      </c>
      <c r="V1654" s="403" t="s">
        <v>536</v>
      </c>
      <c r="W1654" s="402" t="s">
        <v>536</v>
      </c>
      <c r="X1654" s="404" t="s">
        <v>536</v>
      </c>
      <c r="Y1654" s="404" t="s">
        <v>536</v>
      </c>
      <c r="Z1654" s="404" t="s">
        <v>536</v>
      </c>
      <c r="AA1654" s="404" t="s">
        <v>536</v>
      </c>
      <c r="AB1654" s="404" t="s">
        <v>536</v>
      </c>
      <c r="AC1654" s="404" t="s">
        <v>536</v>
      </c>
      <c r="AD1654" s="404" t="s">
        <v>536</v>
      </c>
    </row>
    <row r="1655" spans="1:30" x14ac:dyDescent="0.35">
      <c r="A1655" s="396" t="s">
        <v>536</v>
      </c>
      <c r="B1655" s="396" t="s">
        <v>536</v>
      </c>
      <c r="C1655" s="396" t="s">
        <v>536</v>
      </c>
      <c r="D1655" s="396" t="s">
        <v>536</v>
      </c>
      <c r="E1655" s="396" t="s">
        <v>536</v>
      </c>
      <c r="F1655" s="396" t="s">
        <v>536</v>
      </c>
      <c r="G1655" s="396" t="s">
        <v>536</v>
      </c>
      <c r="H1655" s="396" t="s">
        <v>536</v>
      </c>
      <c r="I1655" s="399" t="s">
        <v>536</v>
      </c>
      <c r="J1655" s="399" t="s">
        <v>536</v>
      </c>
      <c r="K1655" s="400" t="s">
        <v>536</v>
      </c>
      <c r="L1655" s="400" t="s">
        <v>536</v>
      </c>
      <c r="M1655" s="400" t="s">
        <v>536</v>
      </c>
      <c r="N1655" s="400" t="s">
        <v>536</v>
      </c>
      <c r="O1655" s="400" t="s">
        <v>536</v>
      </c>
      <c r="P1655" s="400" t="s">
        <v>536</v>
      </c>
      <c r="Q1655" s="400" t="s">
        <v>536</v>
      </c>
      <c r="R1655" s="401" t="s">
        <v>536</v>
      </c>
      <c r="S1655" s="402" t="s">
        <v>536</v>
      </c>
      <c r="T1655" s="401" t="s">
        <v>536</v>
      </c>
      <c r="U1655" s="402" t="s">
        <v>536</v>
      </c>
      <c r="V1655" s="403" t="s">
        <v>536</v>
      </c>
      <c r="W1655" s="402" t="s">
        <v>536</v>
      </c>
      <c r="X1655" s="404" t="s">
        <v>536</v>
      </c>
      <c r="Y1655" s="404" t="s">
        <v>536</v>
      </c>
      <c r="Z1655" s="404" t="s">
        <v>536</v>
      </c>
      <c r="AA1655" s="404" t="s">
        <v>536</v>
      </c>
      <c r="AB1655" s="404" t="s">
        <v>536</v>
      </c>
      <c r="AC1655" s="404" t="s">
        <v>536</v>
      </c>
      <c r="AD1655" s="404" t="s">
        <v>536</v>
      </c>
    </row>
    <row r="1656" spans="1:30" x14ac:dyDescent="0.35">
      <c r="A1656" s="396" t="s">
        <v>536</v>
      </c>
      <c r="B1656" s="396" t="s">
        <v>536</v>
      </c>
      <c r="C1656" s="396" t="s">
        <v>536</v>
      </c>
      <c r="D1656" s="396" t="s">
        <v>536</v>
      </c>
      <c r="E1656" s="396" t="s">
        <v>536</v>
      </c>
      <c r="F1656" s="396" t="s">
        <v>536</v>
      </c>
      <c r="G1656" s="396" t="s">
        <v>536</v>
      </c>
      <c r="H1656" s="396" t="s">
        <v>536</v>
      </c>
      <c r="I1656" s="399" t="s">
        <v>536</v>
      </c>
      <c r="J1656" s="399" t="s">
        <v>536</v>
      </c>
      <c r="K1656" s="400" t="s">
        <v>536</v>
      </c>
      <c r="L1656" s="400" t="s">
        <v>536</v>
      </c>
      <c r="M1656" s="400" t="s">
        <v>536</v>
      </c>
      <c r="N1656" s="400" t="s">
        <v>536</v>
      </c>
      <c r="O1656" s="400" t="s">
        <v>536</v>
      </c>
      <c r="P1656" s="400" t="s">
        <v>536</v>
      </c>
      <c r="Q1656" s="400" t="s">
        <v>536</v>
      </c>
      <c r="R1656" s="401" t="s">
        <v>536</v>
      </c>
      <c r="S1656" s="402" t="s">
        <v>536</v>
      </c>
      <c r="T1656" s="401" t="s">
        <v>536</v>
      </c>
      <c r="U1656" s="402" t="s">
        <v>536</v>
      </c>
      <c r="V1656" s="403" t="s">
        <v>536</v>
      </c>
      <c r="W1656" s="402" t="s">
        <v>536</v>
      </c>
      <c r="X1656" s="404" t="s">
        <v>536</v>
      </c>
      <c r="Y1656" s="404" t="s">
        <v>536</v>
      </c>
      <c r="Z1656" s="404" t="s">
        <v>536</v>
      </c>
      <c r="AA1656" s="404" t="s">
        <v>536</v>
      </c>
      <c r="AB1656" s="404" t="s">
        <v>536</v>
      </c>
      <c r="AC1656" s="404" t="s">
        <v>536</v>
      </c>
      <c r="AD1656" s="404" t="s">
        <v>536</v>
      </c>
    </row>
    <row r="1657" spans="1:30" x14ac:dyDescent="0.35">
      <c r="A1657" s="396" t="s">
        <v>536</v>
      </c>
      <c r="B1657" s="396" t="s">
        <v>536</v>
      </c>
      <c r="C1657" s="396" t="s">
        <v>536</v>
      </c>
      <c r="D1657" s="396" t="s">
        <v>536</v>
      </c>
      <c r="E1657" s="396" t="s">
        <v>536</v>
      </c>
      <c r="F1657" s="396" t="s">
        <v>536</v>
      </c>
      <c r="G1657" s="396" t="s">
        <v>536</v>
      </c>
      <c r="H1657" s="396" t="s">
        <v>536</v>
      </c>
      <c r="I1657" s="399" t="s">
        <v>536</v>
      </c>
      <c r="J1657" s="399" t="s">
        <v>536</v>
      </c>
      <c r="K1657" s="400" t="s">
        <v>536</v>
      </c>
      <c r="L1657" s="400" t="s">
        <v>536</v>
      </c>
      <c r="M1657" s="400" t="s">
        <v>536</v>
      </c>
      <c r="N1657" s="400" t="s">
        <v>536</v>
      </c>
      <c r="O1657" s="400" t="s">
        <v>536</v>
      </c>
      <c r="P1657" s="400" t="s">
        <v>536</v>
      </c>
      <c r="Q1657" s="400" t="s">
        <v>536</v>
      </c>
      <c r="R1657" s="401" t="s">
        <v>536</v>
      </c>
      <c r="S1657" s="402" t="s">
        <v>536</v>
      </c>
      <c r="T1657" s="401" t="s">
        <v>536</v>
      </c>
      <c r="U1657" s="402" t="s">
        <v>536</v>
      </c>
      <c r="V1657" s="403" t="s">
        <v>536</v>
      </c>
      <c r="W1657" s="402" t="s">
        <v>536</v>
      </c>
      <c r="X1657" s="404" t="s">
        <v>536</v>
      </c>
      <c r="Y1657" s="404" t="s">
        <v>536</v>
      </c>
      <c r="Z1657" s="404" t="s">
        <v>536</v>
      </c>
      <c r="AA1657" s="404" t="s">
        <v>536</v>
      </c>
      <c r="AB1657" s="404" t="s">
        <v>536</v>
      </c>
      <c r="AC1657" s="404" t="s">
        <v>536</v>
      </c>
      <c r="AD1657" s="404" t="s">
        <v>536</v>
      </c>
    </row>
    <row r="1658" spans="1:30" x14ac:dyDescent="0.35">
      <c r="A1658" s="396" t="s">
        <v>536</v>
      </c>
      <c r="B1658" s="396" t="s">
        <v>536</v>
      </c>
      <c r="C1658" s="396" t="s">
        <v>536</v>
      </c>
      <c r="D1658" s="396" t="s">
        <v>536</v>
      </c>
      <c r="E1658" s="396" t="s">
        <v>536</v>
      </c>
      <c r="F1658" s="396" t="s">
        <v>536</v>
      </c>
      <c r="G1658" s="396" t="s">
        <v>536</v>
      </c>
      <c r="H1658" s="396" t="s">
        <v>536</v>
      </c>
      <c r="I1658" s="399" t="s">
        <v>536</v>
      </c>
      <c r="J1658" s="399" t="s">
        <v>536</v>
      </c>
      <c r="K1658" s="400" t="s">
        <v>536</v>
      </c>
      <c r="L1658" s="400" t="s">
        <v>536</v>
      </c>
      <c r="M1658" s="400" t="s">
        <v>536</v>
      </c>
      <c r="N1658" s="400" t="s">
        <v>536</v>
      </c>
      <c r="O1658" s="400" t="s">
        <v>536</v>
      </c>
      <c r="P1658" s="400" t="s">
        <v>536</v>
      </c>
      <c r="Q1658" s="400" t="s">
        <v>536</v>
      </c>
      <c r="R1658" s="401" t="s">
        <v>536</v>
      </c>
      <c r="S1658" s="402" t="s">
        <v>536</v>
      </c>
      <c r="T1658" s="401" t="s">
        <v>536</v>
      </c>
      <c r="U1658" s="402" t="s">
        <v>536</v>
      </c>
      <c r="V1658" s="403" t="s">
        <v>536</v>
      </c>
      <c r="W1658" s="402" t="s">
        <v>536</v>
      </c>
      <c r="X1658" s="404" t="s">
        <v>536</v>
      </c>
      <c r="Y1658" s="404" t="s">
        <v>536</v>
      </c>
      <c r="Z1658" s="404" t="s">
        <v>536</v>
      </c>
      <c r="AA1658" s="404" t="s">
        <v>536</v>
      </c>
      <c r="AB1658" s="404" t="s">
        <v>536</v>
      </c>
      <c r="AC1658" s="404" t="s">
        <v>536</v>
      </c>
      <c r="AD1658" s="404" t="s">
        <v>536</v>
      </c>
    </row>
    <row r="1659" spans="1:30" x14ac:dyDescent="0.35">
      <c r="A1659" s="396" t="s">
        <v>536</v>
      </c>
      <c r="B1659" s="396" t="s">
        <v>536</v>
      </c>
      <c r="C1659" s="396" t="s">
        <v>536</v>
      </c>
      <c r="D1659" s="396" t="s">
        <v>536</v>
      </c>
      <c r="E1659" s="396" t="s">
        <v>536</v>
      </c>
      <c r="F1659" s="396" t="s">
        <v>536</v>
      </c>
      <c r="G1659" s="396" t="s">
        <v>536</v>
      </c>
      <c r="H1659" s="396" t="s">
        <v>536</v>
      </c>
      <c r="I1659" s="399" t="s">
        <v>536</v>
      </c>
      <c r="J1659" s="399" t="s">
        <v>536</v>
      </c>
      <c r="K1659" s="400" t="s">
        <v>536</v>
      </c>
      <c r="L1659" s="400" t="s">
        <v>536</v>
      </c>
      <c r="M1659" s="400" t="s">
        <v>536</v>
      </c>
      <c r="N1659" s="400" t="s">
        <v>536</v>
      </c>
      <c r="O1659" s="400" t="s">
        <v>536</v>
      </c>
      <c r="P1659" s="400" t="s">
        <v>536</v>
      </c>
      <c r="Q1659" s="400" t="s">
        <v>536</v>
      </c>
      <c r="R1659" s="401" t="s">
        <v>536</v>
      </c>
      <c r="S1659" s="402" t="s">
        <v>536</v>
      </c>
      <c r="T1659" s="401" t="s">
        <v>536</v>
      </c>
      <c r="U1659" s="402" t="s">
        <v>536</v>
      </c>
      <c r="V1659" s="403" t="s">
        <v>536</v>
      </c>
      <c r="W1659" s="402" t="s">
        <v>536</v>
      </c>
      <c r="X1659" s="404" t="s">
        <v>536</v>
      </c>
      <c r="Y1659" s="404" t="s">
        <v>536</v>
      </c>
      <c r="Z1659" s="404" t="s">
        <v>536</v>
      </c>
      <c r="AA1659" s="404" t="s">
        <v>536</v>
      </c>
      <c r="AB1659" s="404" t="s">
        <v>536</v>
      </c>
      <c r="AC1659" s="404" t="s">
        <v>536</v>
      </c>
      <c r="AD1659" s="404" t="s">
        <v>536</v>
      </c>
    </row>
    <row r="1660" spans="1:30" x14ac:dyDescent="0.35">
      <c r="A1660" s="396" t="s">
        <v>536</v>
      </c>
      <c r="B1660" s="396" t="s">
        <v>536</v>
      </c>
      <c r="C1660" s="396" t="s">
        <v>536</v>
      </c>
      <c r="D1660" s="396" t="s">
        <v>536</v>
      </c>
      <c r="E1660" s="396" t="s">
        <v>536</v>
      </c>
      <c r="F1660" s="396" t="s">
        <v>536</v>
      </c>
      <c r="G1660" s="396" t="s">
        <v>536</v>
      </c>
      <c r="H1660" s="396" t="s">
        <v>536</v>
      </c>
      <c r="I1660" s="399" t="s">
        <v>536</v>
      </c>
      <c r="J1660" s="399" t="s">
        <v>536</v>
      </c>
      <c r="K1660" s="400" t="s">
        <v>536</v>
      </c>
      <c r="L1660" s="400" t="s">
        <v>536</v>
      </c>
      <c r="M1660" s="400" t="s">
        <v>536</v>
      </c>
      <c r="N1660" s="400" t="s">
        <v>536</v>
      </c>
      <c r="O1660" s="400" t="s">
        <v>536</v>
      </c>
      <c r="P1660" s="400" t="s">
        <v>536</v>
      </c>
      <c r="Q1660" s="400" t="s">
        <v>536</v>
      </c>
      <c r="R1660" s="401" t="s">
        <v>536</v>
      </c>
      <c r="S1660" s="402" t="s">
        <v>536</v>
      </c>
      <c r="T1660" s="401" t="s">
        <v>536</v>
      </c>
      <c r="U1660" s="402" t="s">
        <v>536</v>
      </c>
      <c r="V1660" s="403" t="s">
        <v>536</v>
      </c>
      <c r="W1660" s="402" t="s">
        <v>536</v>
      </c>
      <c r="X1660" s="404" t="s">
        <v>536</v>
      </c>
      <c r="Y1660" s="404" t="s">
        <v>536</v>
      </c>
      <c r="Z1660" s="404" t="s">
        <v>536</v>
      </c>
      <c r="AA1660" s="404" t="s">
        <v>536</v>
      </c>
      <c r="AB1660" s="404" t="s">
        <v>536</v>
      </c>
      <c r="AC1660" s="404" t="s">
        <v>536</v>
      </c>
      <c r="AD1660" s="404" t="s">
        <v>536</v>
      </c>
    </row>
    <row r="1661" spans="1:30" x14ac:dyDescent="0.35">
      <c r="A1661" s="396" t="s">
        <v>536</v>
      </c>
      <c r="B1661" s="396" t="s">
        <v>536</v>
      </c>
      <c r="C1661" s="396" t="s">
        <v>536</v>
      </c>
      <c r="D1661" s="396" t="s">
        <v>536</v>
      </c>
      <c r="E1661" s="396" t="s">
        <v>536</v>
      </c>
      <c r="F1661" s="396" t="s">
        <v>536</v>
      </c>
      <c r="G1661" s="396" t="s">
        <v>536</v>
      </c>
      <c r="H1661" s="396" t="s">
        <v>536</v>
      </c>
      <c r="I1661" s="399" t="s">
        <v>536</v>
      </c>
      <c r="J1661" s="399" t="s">
        <v>536</v>
      </c>
      <c r="K1661" s="400" t="s">
        <v>536</v>
      </c>
      <c r="L1661" s="400" t="s">
        <v>536</v>
      </c>
      <c r="M1661" s="400" t="s">
        <v>536</v>
      </c>
      <c r="N1661" s="400" t="s">
        <v>536</v>
      </c>
      <c r="O1661" s="400" t="s">
        <v>536</v>
      </c>
      <c r="P1661" s="400" t="s">
        <v>536</v>
      </c>
      <c r="Q1661" s="400" t="s">
        <v>536</v>
      </c>
      <c r="R1661" s="401" t="s">
        <v>536</v>
      </c>
      <c r="S1661" s="402" t="s">
        <v>536</v>
      </c>
      <c r="T1661" s="401" t="s">
        <v>536</v>
      </c>
      <c r="U1661" s="402" t="s">
        <v>536</v>
      </c>
      <c r="V1661" s="403" t="s">
        <v>536</v>
      </c>
      <c r="W1661" s="402" t="s">
        <v>536</v>
      </c>
      <c r="X1661" s="404" t="s">
        <v>536</v>
      </c>
      <c r="Y1661" s="404" t="s">
        <v>536</v>
      </c>
      <c r="Z1661" s="404" t="s">
        <v>536</v>
      </c>
      <c r="AA1661" s="404" t="s">
        <v>536</v>
      </c>
      <c r="AB1661" s="404" t="s">
        <v>536</v>
      </c>
      <c r="AC1661" s="404" t="s">
        <v>536</v>
      </c>
      <c r="AD1661" s="404" t="s">
        <v>536</v>
      </c>
    </row>
    <row r="1662" spans="1:30" x14ac:dyDescent="0.35">
      <c r="A1662" s="396" t="s">
        <v>536</v>
      </c>
      <c r="B1662" s="396" t="s">
        <v>536</v>
      </c>
      <c r="C1662" s="396" t="s">
        <v>536</v>
      </c>
      <c r="D1662" s="396" t="s">
        <v>536</v>
      </c>
      <c r="E1662" s="396" t="s">
        <v>536</v>
      </c>
      <c r="F1662" s="396" t="s">
        <v>536</v>
      </c>
      <c r="G1662" s="396" t="s">
        <v>536</v>
      </c>
      <c r="H1662" s="396" t="s">
        <v>536</v>
      </c>
      <c r="I1662" s="399" t="s">
        <v>536</v>
      </c>
      <c r="J1662" s="399" t="s">
        <v>536</v>
      </c>
      <c r="K1662" s="400" t="s">
        <v>536</v>
      </c>
      <c r="L1662" s="400" t="s">
        <v>536</v>
      </c>
      <c r="M1662" s="400" t="s">
        <v>536</v>
      </c>
      <c r="N1662" s="400" t="s">
        <v>536</v>
      </c>
      <c r="O1662" s="400" t="s">
        <v>536</v>
      </c>
      <c r="P1662" s="400" t="s">
        <v>536</v>
      </c>
      <c r="Q1662" s="400" t="s">
        <v>536</v>
      </c>
      <c r="R1662" s="401" t="s">
        <v>536</v>
      </c>
      <c r="S1662" s="402" t="s">
        <v>536</v>
      </c>
      <c r="T1662" s="401" t="s">
        <v>536</v>
      </c>
      <c r="U1662" s="402" t="s">
        <v>536</v>
      </c>
      <c r="V1662" s="403" t="s">
        <v>536</v>
      </c>
      <c r="W1662" s="402" t="s">
        <v>536</v>
      </c>
      <c r="X1662" s="404" t="s">
        <v>536</v>
      </c>
      <c r="Y1662" s="404" t="s">
        <v>536</v>
      </c>
      <c r="Z1662" s="404" t="s">
        <v>536</v>
      </c>
      <c r="AA1662" s="404" t="s">
        <v>536</v>
      </c>
      <c r="AB1662" s="404" t="s">
        <v>536</v>
      </c>
      <c r="AC1662" s="404" t="s">
        <v>536</v>
      </c>
      <c r="AD1662" s="404" t="s">
        <v>536</v>
      </c>
    </row>
    <row r="1663" spans="1:30" x14ac:dyDescent="0.35">
      <c r="A1663" s="396" t="s">
        <v>536</v>
      </c>
      <c r="B1663" s="396" t="s">
        <v>536</v>
      </c>
      <c r="C1663" s="396" t="s">
        <v>536</v>
      </c>
      <c r="D1663" s="396" t="s">
        <v>536</v>
      </c>
      <c r="E1663" s="396" t="s">
        <v>536</v>
      </c>
      <c r="F1663" s="396" t="s">
        <v>536</v>
      </c>
      <c r="G1663" s="396" t="s">
        <v>536</v>
      </c>
      <c r="H1663" s="396" t="s">
        <v>536</v>
      </c>
      <c r="I1663" s="399" t="s">
        <v>536</v>
      </c>
      <c r="J1663" s="399" t="s">
        <v>536</v>
      </c>
      <c r="K1663" s="400" t="s">
        <v>536</v>
      </c>
      <c r="L1663" s="400" t="s">
        <v>536</v>
      </c>
      <c r="M1663" s="400" t="s">
        <v>536</v>
      </c>
      <c r="N1663" s="400" t="s">
        <v>536</v>
      </c>
      <c r="O1663" s="400" t="s">
        <v>536</v>
      </c>
      <c r="P1663" s="400" t="s">
        <v>536</v>
      </c>
      <c r="Q1663" s="400" t="s">
        <v>536</v>
      </c>
      <c r="R1663" s="401" t="s">
        <v>536</v>
      </c>
      <c r="S1663" s="402" t="s">
        <v>536</v>
      </c>
      <c r="T1663" s="401" t="s">
        <v>536</v>
      </c>
      <c r="U1663" s="402" t="s">
        <v>536</v>
      </c>
      <c r="V1663" s="403" t="s">
        <v>536</v>
      </c>
      <c r="W1663" s="402" t="s">
        <v>536</v>
      </c>
      <c r="X1663" s="404" t="s">
        <v>536</v>
      </c>
      <c r="Y1663" s="404" t="s">
        <v>536</v>
      </c>
      <c r="Z1663" s="404" t="s">
        <v>536</v>
      </c>
      <c r="AA1663" s="404" t="s">
        <v>536</v>
      </c>
      <c r="AB1663" s="404" t="s">
        <v>536</v>
      </c>
      <c r="AC1663" s="404" t="s">
        <v>536</v>
      </c>
      <c r="AD1663" s="404" t="s">
        <v>536</v>
      </c>
    </row>
    <row r="1664" spans="1:30" x14ac:dyDescent="0.35">
      <c r="A1664" s="396" t="s">
        <v>536</v>
      </c>
      <c r="B1664" s="396" t="s">
        <v>536</v>
      </c>
      <c r="C1664" s="396" t="s">
        <v>536</v>
      </c>
      <c r="D1664" s="396" t="s">
        <v>536</v>
      </c>
      <c r="E1664" s="396" t="s">
        <v>536</v>
      </c>
      <c r="F1664" s="396" t="s">
        <v>536</v>
      </c>
      <c r="G1664" s="396" t="s">
        <v>536</v>
      </c>
      <c r="H1664" s="396" t="s">
        <v>536</v>
      </c>
      <c r="I1664" s="399" t="s">
        <v>536</v>
      </c>
      <c r="J1664" s="399" t="s">
        <v>536</v>
      </c>
      <c r="K1664" s="400" t="s">
        <v>536</v>
      </c>
      <c r="L1664" s="400" t="s">
        <v>536</v>
      </c>
      <c r="M1664" s="400" t="s">
        <v>536</v>
      </c>
      <c r="N1664" s="400" t="s">
        <v>536</v>
      </c>
      <c r="O1664" s="400" t="s">
        <v>536</v>
      </c>
      <c r="P1664" s="400" t="s">
        <v>536</v>
      </c>
      <c r="Q1664" s="400" t="s">
        <v>536</v>
      </c>
      <c r="R1664" s="401" t="s">
        <v>536</v>
      </c>
      <c r="S1664" s="402" t="s">
        <v>536</v>
      </c>
      <c r="T1664" s="401" t="s">
        <v>536</v>
      </c>
      <c r="U1664" s="402" t="s">
        <v>536</v>
      </c>
      <c r="V1664" s="403" t="s">
        <v>536</v>
      </c>
      <c r="W1664" s="402" t="s">
        <v>536</v>
      </c>
      <c r="X1664" s="404" t="s">
        <v>536</v>
      </c>
      <c r="Y1664" s="404" t="s">
        <v>536</v>
      </c>
      <c r="Z1664" s="404" t="s">
        <v>536</v>
      </c>
      <c r="AA1664" s="404" t="s">
        <v>536</v>
      </c>
      <c r="AB1664" s="404" t="s">
        <v>536</v>
      </c>
      <c r="AC1664" s="404" t="s">
        <v>536</v>
      </c>
      <c r="AD1664" s="404" t="s">
        <v>536</v>
      </c>
    </row>
    <row r="1665" spans="1:30" x14ac:dyDescent="0.35">
      <c r="A1665" s="396" t="s">
        <v>536</v>
      </c>
      <c r="B1665" s="396" t="s">
        <v>536</v>
      </c>
      <c r="C1665" s="396" t="s">
        <v>536</v>
      </c>
      <c r="D1665" s="396" t="s">
        <v>536</v>
      </c>
      <c r="E1665" s="396" t="s">
        <v>536</v>
      </c>
      <c r="F1665" s="396" t="s">
        <v>536</v>
      </c>
      <c r="G1665" s="396" t="s">
        <v>536</v>
      </c>
      <c r="H1665" s="396" t="s">
        <v>536</v>
      </c>
      <c r="I1665" s="399" t="s">
        <v>536</v>
      </c>
      <c r="J1665" s="399" t="s">
        <v>536</v>
      </c>
      <c r="K1665" s="400" t="s">
        <v>536</v>
      </c>
      <c r="L1665" s="400" t="s">
        <v>536</v>
      </c>
      <c r="M1665" s="400" t="s">
        <v>536</v>
      </c>
      <c r="N1665" s="400" t="s">
        <v>536</v>
      </c>
      <c r="O1665" s="400" t="s">
        <v>536</v>
      </c>
      <c r="P1665" s="400" t="s">
        <v>536</v>
      </c>
      <c r="Q1665" s="400" t="s">
        <v>536</v>
      </c>
      <c r="R1665" s="401" t="s">
        <v>536</v>
      </c>
      <c r="S1665" s="402" t="s">
        <v>536</v>
      </c>
      <c r="T1665" s="401" t="s">
        <v>536</v>
      </c>
      <c r="U1665" s="402" t="s">
        <v>536</v>
      </c>
      <c r="V1665" s="403" t="s">
        <v>536</v>
      </c>
      <c r="W1665" s="402" t="s">
        <v>536</v>
      </c>
      <c r="X1665" s="404" t="s">
        <v>536</v>
      </c>
      <c r="Y1665" s="404" t="s">
        <v>536</v>
      </c>
      <c r="Z1665" s="404" t="s">
        <v>536</v>
      </c>
      <c r="AA1665" s="404" t="s">
        <v>536</v>
      </c>
      <c r="AB1665" s="404" t="s">
        <v>536</v>
      </c>
      <c r="AC1665" s="404" t="s">
        <v>536</v>
      </c>
      <c r="AD1665" s="404" t="s">
        <v>536</v>
      </c>
    </row>
    <row r="1666" spans="1:30" x14ac:dyDescent="0.35">
      <c r="A1666" s="396" t="s">
        <v>536</v>
      </c>
      <c r="B1666" s="396" t="s">
        <v>536</v>
      </c>
      <c r="C1666" s="396" t="s">
        <v>536</v>
      </c>
      <c r="D1666" s="396" t="s">
        <v>536</v>
      </c>
      <c r="E1666" s="396" t="s">
        <v>536</v>
      </c>
      <c r="F1666" s="396" t="s">
        <v>536</v>
      </c>
      <c r="G1666" s="396" t="s">
        <v>536</v>
      </c>
      <c r="H1666" s="396" t="s">
        <v>536</v>
      </c>
      <c r="I1666" s="399" t="s">
        <v>536</v>
      </c>
      <c r="J1666" s="399" t="s">
        <v>536</v>
      </c>
      <c r="K1666" s="400" t="s">
        <v>536</v>
      </c>
      <c r="L1666" s="400" t="s">
        <v>536</v>
      </c>
      <c r="M1666" s="400" t="s">
        <v>536</v>
      </c>
      <c r="N1666" s="400" t="s">
        <v>536</v>
      </c>
      <c r="O1666" s="400" t="s">
        <v>536</v>
      </c>
      <c r="P1666" s="400" t="s">
        <v>536</v>
      </c>
      <c r="Q1666" s="400" t="s">
        <v>536</v>
      </c>
      <c r="R1666" s="401" t="s">
        <v>536</v>
      </c>
      <c r="S1666" s="402" t="s">
        <v>536</v>
      </c>
      <c r="T1666" s="401" t="s">
        <v>536</v>
      </c>
      <c r="U1666" s="402" t="s">
        <v>536</v>
      </c>
      <c r="V1666" s="403" t="s">
        <v>536</v>
      </c>
      <c r="W1666" s="402" t="s">
        <v>536</v>
      </c>
      <c r="X1666" s="404" t="s">
        <v>536</v>
      </c>
      <c r="Y1666" s="404" t="s">
        <v>536</v>
      </c>
      <c r="Z1666" s="404" t="s">
        <v>536</v>
      </c>
      <c r="AA1666" s="404" t="s">
        <v>536</v>
      </c>
      <c r="AB1666" s="404" t="s">
        <v>536</v>
      </c>
      <c r="AC1666" s="404" t="s">
        <v>536</v>
      </c>
      <c r="AD1666" s="404" t="s">
        <v>536</v>
      </c>
    </row>
    <row r="1667" spans="1:30" x14ac:dyDescent="0.35">
      <c r="A1667" s="396" t="s">
        <v>536</v>
      </c>
      <c r="B1667" s="396" t="s">
        <v>536</v>
      </c>
      <c r="C1667" s="396" t="s">
        <v>536</v>
      </c>
      <c r="D1667" s="396" t="s">
        <v>536</v>
      </c>
      <c r="E1667" s="396" t="s">
        <v>536</v>
      </c>
      <c r="F1667" s="396" t="s">
        <v>536</v>
      </c>
      <c r="G1667" s="396" t="s">
        <v>536</v>
      </c>
      <c r="H1667" s="396" t="s">
        <v>536</v>
      </c>
      <c r="I1667" s="399" t="s">
        <v>536</v>
      </c>
      <c r="J1667" s="399" t="s">
        <v>536</v>
      </c>
      <c r="K1667" s="400" t="s">
        <v>536</v>
      </c>
      <c r="L1667" s="400" t="s">
        <v>536</v>
      </c>
      <c r="M1667" s="400" t="s">
        <v>536</v>
      </c>
      <c r="N1667" s="400" t="s">
        <v>536</v>
      </c>
      <c r="O1667" s="400" t="s">
        <v>536</v>
      </c>
      <c r="P1667" s="400" t="s">
        <v>536</v>
      </c>
      <c r="Q1667" s="400" t="s">
        <v>536</v>
      </c>
      <c r="R1667" s="401" t="s">
        <v>536</v>
      </c>
      <c r="S1667" s="402" t="s">
        <v>536</v>
      </c>
      <c r="T1667" s="401" t="s">
        <v>536</v>
      </c>
      <c r="U1667" s="402" t="s">
        <v>536</v>
      </c>
      <c r="V1667" s="403" t="s">
        <v>536</v>
      </c>
      <c r="W1667" s="402" t="s">
        <v>536</v>
      </c>
      <c r="X1667" s="404" t="s">
        <v>536</v>
      </c>
      <c r="Y1667" s="404" t="s">
        <v>536</v>
      </c>
      <c r="Z1667" s="404" t="s">
        <v>536</v>
      </c>
      <c r="AA1667" s="404" t="s">
        <v>536</v>
      </c>
      <c r="AB1667" s="404" t="s">
        <v>536</v>
      </c>
      <c r="AC1667" s="404" t="s">
        <v>536</v>
      </c>
      <c r="AD1667" s="404" t="s">
        <v>536</v>
      </c>
    </row>
    <row r="1668" spans="1:30" x14ac:dyDescent="0.35">
      <c r="A1668" s="396" t="s">
        <v>536</v>
      </c>
      <c r="B1668" s="396" t="s">
        <v>536</v>
      </c>
      <c r="C1668" s="396" t="s">
        <v>536</v>
      </c>
      <c r="D1668" s="396" t="s">
        <v>536</v>
      </c>
      <c r="E1668" s="396" t="s">
        <v>536</v>
      </c>
      <c r="F1668" s="396" t="s">
        <v>536</v>
      </c>
      <c r="G1668" s="396" t="s">
        <v>536</v>
      </c>
      <c r="H1668" s="396" t="s">
        <v>536</v>
      </c>
      <c r="I1668" s="399" t="s">
        <v>536</v>
      </c>
      <c r="J1668" s="399" t="s">
        <v>536</v>
      </c>
      <c r="K1668" s="400" t="s">
        <v>536</v>
      </c>
      <c r="L1668" s="400" t="s">
        <v>536</v>
      </c>
      <c r="M1668" s="400" t="s">
        <v>536</v>
      </c>
      <c r="N1668" s="400" t="s">
        <v>536</v>
      </c>
      <c r="O1668" s="400" t="s">
        <v>536</v>
      </c>
      <c r="P1668" s="400" t="s">
        <v>536</v>
      </c>
      <c r="Q1668" s="400" t="s">
        <v>536</v>
      </c>
      <c r="R1668" s="401" t="s">
        <v>536</v>
      </c>
      <c r="S1668" s="402" t="s">
        <v>536</v>
      </c>
      <c r="T1668" s="401" t="s">
        <v>536</v>
      </c>
      <c r="U1668" s="402" t="s">
        <v>536</v>
      </c>
      <c r="V1668" s="403" t="s">
        <v>536</v>
      </c>
      <c r="W1668" s="402" t="s">
        <v>536</v>
      </c>
      <c r="X1668" s="404" t="s">
        <v>536</v>
      </c>
      <c r="Y1668" s="404" t="s">
        <v>536</v>
      </c>
      <c r="Z1668" s="404" t="s">
        <v>536</v>
      </c>
      <c r="AA1668" s="404" t="s">
        <v>536</v>
      </c>
      <c r="AB1668" s="404" t="s">
        <v>536</v>
      </c>
      <c r="AC1668" s="404" t="s">
        <v>536</v>
      </c>
      <c r="AD1668" s="404" t="s">
        <v>536</v>
      </c>
    </row>
    <row r="1669" spans="1:30" x14ac:dyDescent="0.35">
      <c r="A1669" s="396" t="s">
        <v>536</v>
      </c>
      <c r="B1669" s="396" t="s">
        <v>536</v>
      </c>
      <c r="C1669" s="396" t="s">
        <v>536</v>
      </c>
      <c r="D1669" s="396" t="s">
        <v>536</v>
      </c>
      <c r="E1669" s="396" t="s">
        <v>536</v>
      </c>
      <c r="F1669" s="396" t="s">
        <v>536</v>
      </c>
      <c r="G1669" s="396" t="s">
        <v>536</v>
      </c>
      <c r="H1669" s="396" t="s">
        <v>536</v>
      </c>
      <c r="I1669" s="399" t="s">
        <v>536</v>
      </c>
      <c r="J1669" s="399" t="s">
        <v>536</v>
      </c>
      <c r="K1669" s="400" t="s">
        <v>536</v>
      </c>
      <c r="L1669" s="400" t="s">
        <v>536</v>
      </c>
      <c r="M1669" s="400" t="s">
        <v>536</v>
      </c>
      <c r="N1669" s="400" t="s">
        <v>536</v>
      </c>
      <c r="O1669" s="400" t="s">
        <v>536</v>
      </c>
      <c r="P1669" s="400" t="s">
        <v>536</v>
      </c>
      <c r="Q1669" s="400" t="s">
        <v>536</v>
      </c>
      <c r="R1669" s="401" t="s">
        <v>536</v>
      </c>
      <c r="S1669" s="402" t="s">
        <v>536</v>
      </c>
      <c r="T1669" s="401" t="s">
        <v>536</v>
      </c>
      <c r="U1669" s="402" t="s">
        <v>536</v>
      </c>
      <c r="V1669" s="403" t="s">
        <v>536</v>
      </c>
      <c r="W1669" s="402" t="s">
        <v>536</v>
      </c>
      <c r="X1669" s="404" t="s">
        <v>536</v>
      </c>
      <c r="Y1669" s="404" t="s">
        <v>536</v>
      </c>
      <c r="Z1669" s="404" t="s">
        <v>536</v>
      </c>
      <c r="AA1669" s="404" t="s">
        <v>536</v>
      </c>
      <c r="AB1669" s="404" t="s">
        <v>536</v>
      </c>
      <c r="AC1669" s="404" t="s">
        <v>536</v>
      </c>
      <c r="AD1669" s="404" t="s">
        <v>536</v>
      </c>
    </row>
    <row r="1670" spans="1:30" x14ac:dyDescent="0.35">
      <c r="A1670" s="396" t="s">
        <v>536</v>
      </c>
      <c r="B1670" s="396" t="s">
        <v>536</v>
      </c>
      <c r="C1670" s="396" t="s">
        <v>536</v>
      </c>
      <c r="D1670" s="396" t="s">
        <v>536</v>
      </c>
      <c r="E1670" s="396" t="s">
        <v>536</v>
      </c>
      <c r="F1670" s="396" t="s">
        <v>536</v>
      </c>
      <c r="G1670" s="396" t="s">
        <v>536</v>
      </c>
      <c r="H1670" s="396" t="s">
        <v>536</v>
      </c>
      <c r="I1670" s="399" t="s">
        <v>536</v>
      </c>
      <c r="J1670" s="399" t="s">
        <v>536</v>
      </c>
      <c r="K1670" s="400" t="s">
        <v>536</v>
      </c>
      <c r="L1670" s="400" t="s">
        <v>536</v>
      </c>
      <c r="M1670" s="400" t="s">
        <v>536</v>
      </c>
      <c r="N1670" s="400" t="s">
        <v>536</v>
      </c>
      <c r="O1670" s="400" t="s">
        <v>536</v>
      </c>
      <c r="P1670" s="400" t="s">
        <v>536</v>
      </c>
      <c r="Q1670" s="400" t="s">
        <v>536</v>
      </c>
      <c r="R1670" s="401" t="s">
        <v>536</v>
      </c>
      <c r="S1670" s="402" t="s">
        <v>536</v>
      </c>
      <c r="T1670" s="401" t="s">
        <v>536</v>
      </c>
      <c r="U1670" s="402" t="s">
        <v>536</v>
      </c>
      <c r="V1670" s="403" t="s">
        <v>536</v>
      </c>
      <c r="W1670" s="402" t="s">
        <v>536</v>
      </c>
      <c r="X1670" s="404" t="s">
        <v>536</v>
      </c>
      <c r="Y1670" s="404" t="s">
        <v>536</v>
      </c>
      <c r="Z1670" s="404" t="s">
        <v>536</v>
      </c>
      <c r="AA1670" s="404" t="s">
        <v>536</v>
      </c>
      <c r="AB1670" s="404" t="s">
        <v>536</v>
      </c>
      <c r="AC1670" s="404" t="s">
        <v>536</v>
      </c>
      <c r="AD1670" s="404" t="s">
        <v>536</v>
      </c>
    </row>
    <row r="1671" spans="1:30" x14ac:dyDescent="0.35">
      <c r="A1671" s="396" t="s">
        <v>536</v>
      </c>
      <c r="B1671" s="396" t="s">
        <v>536</v>
      </c>
      <c r="C1671" s="396" t="s">
        <v>536</v>
      </c>
      <c r="D1671" s="396" t="s">
        <v>536</v>
      </c>
      <c r="E1671" s="396" t="s">
        <v>536</v>
      </c>
      <c r="F1671" s="396" t="s">
        <v>536</v>
      </c>
      <c r="G1671" s="396" t="s">
        <v>536</v>
      </c>
      <c r="H1671" s="396" t="s">
        <v>536</v>
      </c>
      <c r="I1671" s="399" t="s">
        <v>536</v>
      </c>
      <c r="J1671" s="399" t="s">
        <v>536</v>
      </c>
      <c r="K1671" s="400" t="s">
        <v>536</v>
      </c>
      <c r="L1671" s="400" t="s">
        <v>536</v>
      </c>
      <c r="M1671" s="400" t="s">
        <v>536</v>
      </c>
      <c r="N1671" s="400" t="s">
        <v>536</v>
      </c>
      <c r="O1671" s="400" t="s">
        <v>536</v>
      </c>
      <c r="P1671" s="400" t="s">
        <v>536</v>
      </c>
      <c r="Q1671" s="400" t="s">
        <v>536</v>
      </c>
      <c r="R1671" s="401" t="s">
        <v>536</v>
      </c>
      <c r="S1671" s="402" t="s">
        <v>536</v>
      </c>
      <c r="T1671" s="401" t="s">
        <v>536</v>
      </c>
      <c r="U1671" s="402" t="s">
        <v>536</v>
      </c>
      <c r="V1671" s="403" t="s">
        <v>536</v>
      </c>
      <c r="W1671" s="402" t="s">
        <v>536</v>
      </c>
      <c r="X1671" s="404" t="s">
        <v>536</v>
      </c>
      <c r="Y1671" s="404" t="s">
        <v>536</v>
      </c>
      <c r="Z1671" s="404" t="s">
        <v>536</v>
      </c>
      <c r="AA1671" s="404" t="s">
        <v>536</v>
      </c>
      <c r="AB1671" s="404" t="s">
        <v>536</v>
      </c>
      <c r="AC1671" s="404" t="s">
        <v>536</v>
      </c>
      <c r="AD1671" s="404" t="s">
        <v>536</v>
      </c>
    </row>
    <row r="1672" spans="1:30" x14ac:dyDescent="0.35">
      <c r="A1672" s="396" t="s">
        <v>536</v>
      </c>
      <c r="B1672" s="396" t="s">
        <v>536</v>
      </c>
      <c r="C1672" s="396" t="s">
        <v>536</v>
      </c>
      <c r="D1672" s="396" t="s">
        <v>536</v>
      </c>
      <c r="E1672" s="396" t="s">
        <v>536</v>
      </c>
      <c r="F1672" s="396" t="s">
        <v>536</v>
      </c>
      <c r="G1672" s="396" t="s">
        <v>536</v>
      </c>
      <c r="H1672" s="396" t="s">
        <v>536</v>
      </c>
      <c r="I1672" s="399" t="s">
        <v>536</v>
      </c>
      <c r="J1672" s="399" t="s">
        <v>536</v>
      </c>
      <c r="K1672" s="400" t="s">
        <v>536</v>
      </c>
      <c r="L1672" s="400" t="s">
        <v>536</v>
      </c>
      <c r="M1672" s="400" t="s">
        <v>536</v>
      </c>
      <c r="N1672" s="400" t="s">
        <v>536</v>
      </c>
      <c r="O1672" s="400" t="s">
        <v>536</v>
      </c>
      <c r="P1672" s="400" t="s">
        <v>536</v>
      </c>
      <c r="Q1672" s="400" t="s">
        <v>536</v>
      </c>
      <c r="R1672" s="401" t="s">
        <v>536</v>
      </c>
      <c r="S1672" s="402" t="s">
        <v>536</v>
      </c>
      <c r="T1672" s="401" t="s">
        <v>536</v>
      </c>
      <c r="U1672" s="402" t="s">
        <v>536</v>
      </c>
      <c r="V1672" s="403" t="s">
        <v>536</v>
      </c>
      <c r="W1672" s="402" t="s">
        <v>536</v>
      </c>
      <c r="X1672" s="404" t="s">
        <v>536</v>
      </c>
      <c r="Y1672" s="404" t="s">
        <v>536</v>
      </c>
      <c r="Z1672" s="404" t="s">
        <v>536</v>
      </c>
      <c r="AA1672" s="404" t="s">
        <v>536</v>
      </c>
      <c r="AB1672" s="404" t="s">
        <v>536</v>
      </c>
      <c r="AC1672" s="404" t="s">
        <v>536</v>
      </c>
      <c r="AD1672" s="404" t="s">
        <v>536</v>
      </c>
    </row>
    <row r="1673" spans="1:30" x14ac:dyDescent="0.35">
      <c r="A1673" s="396" t="s">
        <v>536</v>
      </c>
      <c r="B1673" s="396" t="s">
        <v>536</v>
      </c>
      <c r="C1673" s="396" t="s">
        <v>536</v>
      </c>
      <c r="D1673" s="396" t="s">
        <v>536</v>
      </c>
      <c r="E1673" s="396" t="s">
        <v>536</v>
      </c>
      <c r="F1673" s="396" t="s">
        <v>536</v>
      </c>
      <c r="G1673" s="396" t="s">
        <v>536</v>
      </c>
      <c r="H1673" s="396" t="s">
        <v>536</v>
      </c>
      <c r="I1673" s="399" t="s">
        <v>536</v>
      </c>
      <c r="J1673" s="399" t="s">
        <v>536</v>
      </c>
      <c r="K1673" s="400" t="s">
        <v>536</v>
      </c>
      <c r="L1673" s="400" t="s">
        <v>536</v>
      </c>
      <c r="M1673" s="400" t="s">
        <v>536</v>
      </c>
      <c r="N1673" s="400" t="s">
        <v>536</v>
      </c>
      <c r="O1673" s="400" t="s">
        <v>536</v>
      </c>
      <c r="P1673" s="400" t="s">
        <v>536</v>
      </c>
      <c r="Q1673" s="400" t="s">
        <v>536</v>
      </c>
      <c r="R1673" s="401" t="s">
        <v>536</v>
      </c>
      <c r="S1673" s="402" t="s">
        <v>536</v>
      </c>
      <c r="T1673" s="401" t="s">
        <v>536</v>
      </c>
      <c r="U1673" s="402" t="s">
        <v>536</v>
      </c>
      <c r="V1673" s="403" t="s">
        <v>536</v>
      </c>
      <c r="W1673" s="402" t="s">
        <v>536</v>
      </c>
      <c r="X1673" s="404" t="s">
        <v>536</v>
      </c>
      <c r="Y1673" s="404" t="s">
        <v>536</v>
      </c>
      <c r="Z1673" s="404" t="s">
        <v>536</v>
      </c>
      <c r="AA1673" s="404" t="s">
        <v>536</v>
      </c>
      <c r="AB1673" s="404" t="s">
        <v>536</v>
      </c>
      <c r="AC1673" s="404" t="s">
        <v>536</v>
      </c>
      <c r="AD1673" s="404" t="s">
        <v>536</v>
      </c>
    </row>
    <row r="1674" spans="1:30" x14ac:dyDescent="0.35">
      <c r="A1674" s="396" t="s">
        <v>536</v>
      </c>
      <c r="B1674" s="396" t="s">
        <v>536</v>
      </c>
      <c r="C1674" s="396" t="s">
        <v>536</v>
      </c>
      <c r="D1674" s="396" t="s">
        <v>536</v>
      </c>
      <c r="E1674" s="396" t="s">
        <v>536</v>
      </c>
      <c r="F1674" s="396" t="s">
        <v>536</v>
      </c>
      <c r="G1674" s="396" t="s">
        <v>536</v>
      </c>
      <c r="H1674" s="396" t="s">
        <v>536</v>
      </c>
      <c r="I1674" s="399" t="s">
        <v>536</v>
      </c>
      <c r="J1674" s="399" t="s">
        <v>536</v>
      </c>
      <c r="K1674" s="400" t="s">
        <v>536</v>
      </c>
      <c r="L1674" s="400" t="s">
        <v>536</v>
      </c>
      <c r="M1674" s="400" t="s">
        <v>536</v>
      </c>
      <c r="N1674" s="400" t="s">
        <v>536</v>
      </c>
      <c r="O1674" s="400" t="s">
        <v>536</v>
      </c>
      <c r="P1674" s="400" t="s">
        <v>536</v>
      </c>
      <c r="Q1674" s="400" t="s">
        <v>536</v>
      </c>
      <c r="R1674" s="401" t="s">
        <v>536</v>
      </c>
      <c r="S1674" s="402" t="s">
        <v>536</v>
      </c>
      <c r="T1674" s="401" t="s">
        <v>536</v>
      </c>
      <c r="U1674" s="402" t="s">
        <v>536</v>
      </c>
      <c r="V1674" s="403" t="s">
        <v>536</v>
      </c>
      <c r="W1674" s="402" t="s">
        <v>536</v>
      </c>
      <c r="X1674" s="404" t="s">
        <v>536</v>
      </c>
      <c r="Y1674" s="404" t="s">
        <v>536</v>
      </c>
      <c r="Z1674" s="404" t="s">
        <v>536</v>
      </c>
      <c r="AA1674" s="404" t="s">
        <v>536</v>
      </c>
      <c r="AB1674" s="404" t="s">
        <v>536</v>
      </c>
      <c r="AC1674" s="404" t="s">
        <v>536</v>
      </c>
      <c r="AD1674" s="404" t="s">
        <v>536</v>
      </c>
    </row>
    <row r="1675" spans="1:30" x14ac:dyDescent="0.35">
      <c r="A1675" s="396" t="s">
        <v>536</v>
      </c>
      <c r="B1675" s="396" t="s">
        <v>536</v>
      </c>
      <c r="C1675" s="396" t="s">
        <v>536</v>
      </c>
      <c r="D1675" s="396" t="s">
        <v>536</v>
      </c>
      <c r="E1675" s="396" t="s">
        <v>536</v>
      </c>
      <c r="F1675" s="396" t="s">
        <v>536</v>
      </c>
      <c r="G1675" s="396" t="s">
        <v>536</v>
      </c>
      <c r="H1675" s="396" t="s">
        <v>536</v>
      </c>
      <c r="I1675" s="399" t="s">
        <v>536</v>
      </c>
      <c r="J1675" s="399" t="s">
        <v>536</v>
      </c>
      <c r="K1675" s="400" t="s">
        <v>536</v>
      </c>
      <c r="L1675" s="400" t="s">
        <v>536</v>
      </c>
      <c r="M1675" s="400" t="s">
        <v>536</v>
      </c>
      <c r="N1675" s="400" t="s">
        <v>536</v>
      </c>
      <c r="O1675" s="400" t="s">
        <v>536</v>
      </c>
      <c r="P1675" s="400" t="s">
        <v>536</v>
      </c>
      <c r="Q1675" s="400" t="s">
        <v>536</v>
      </c>
      <c r="R1675" s="401" t="s">
        <v>536</v>
      </c>
      <c r="S1675" s="402" t="s">
        <v>536</v>
      </c>
      <c r="T1675" s="401" t="s">
        <v>536</v>
      </c>
      <c r="U1675" s="402" t="s">
        <v>536</v>
      </c>
      <c r="V1675" s="403" t="s">
        <v>536</v>
      </c>
      <c r="W1675" s="402" t="s">
        <v>536</v>
      </c>
      <c r="X1675" s="404" t="s">
        <v>536</v>
      </c>
      <c r="Y1675" s="404" t="s">
        <v>536</v>
      </c>
      <c r="Z1675" s="404" t="s">
        <v>536</v>
      </c>
      <c r="AA1675" s="404" t="s">
        <v>536</v>
      </c>
      <c r="AB1675" s="404" t="s">
        <v>536</v>
      </c>
      <c r="AC1675" s="404" t="s">
        <v>536</v>
      </c>
      <c r="AD1675" s="404" t="s">
        <v>536</v>
      </c>
    </row>
    <row r="1676" spans="1:30" x14ac:dyDescent="0.35">
      <c r="A1676" s="396" t="s">
        <v>536</v>
      </c>
      <c r="B1676" s="396" t="s">
        <v>536</v>
      </c>
      <c r="C1676" s="396" t="s">
        <v>536</v>
      </c>
      <c r="D1676" s="396" t="s">
        <v>536</v>
      </c>
      <c r="E1676" s="396" t="s">
        <v>536</v>
      </c>
      <c r="F1676" s="396" t="s">
        <v>536</v>
      </c>
      <c r="G1676" s="396" t="s">
        <v>536</v>
      </c>
      <c r="H1676" s="396" t="s">
        <v>536</v>
      </c>
      <c r="I1676" s="399" t="s">
        <v>536</v>
      </c>
      <c r="J1676" s="399" t="s">
        <v>536</v>
      </c>
      <c r="K1676" s="400" t="s">
        <v>536</v>
      </c>
      <c r="L1676" s="400" t="s">
        <v>536</v>
      </c>
      <c r="M1676" s="400" t="s">
        <v>536</v>
      </c>
      <c r="N1676" s="400" t="s">
        <v>536</v>
      </c>
      <c r="O1676" s="400" t="s">
        <v>536</v>
      </c>
      <c r="P1676" s="400" t="s">
        <v>536</v>
      </c>
      <c r="Q1676" s="400" t="s">
        <v>536</v>
      </c>
      <c r="R1676" s="401" t="s">
        <v>536</v>
      </c>
      <c r="S1676" s="402" t="s">
        <v>536</v>
      </c>
      <c r="T1676" s="401" t="s">
        <v>536</v>
      </c>
      <c r="U1676" s="402" t="s">
        <v>536</v>
      </c>
      <c r="V1676" s="403" t="s">
        <v>536</v>
      </c>
      <c r="W1676" s="402" t="s">
        <v>536</v>
      </c>
      <c r="X1676" s="404" t="s">
        <v>536</v>
      </c>
      <c r="Y1676" s="404" t="s">
        <v>536</v>
      </c>
      <c r="Z1676" s="404" t="s">
        <v>536</v>
      </c>
      <c r="AA1676" s="404" t="s">
        <v>536</v>
      </c>
      <c r="AB1676" s="404" t="s">
        <v>536</v>
      </c>
      <c r="AC1676" s="404" t="s">
        <v>536</v>
      </c>
      <c r="AD1676" s="404" t="s">
        <v>536</v>
      </c>
    </row>
    <row r="1677" spans="1:30" x14ac:dyDescent="0.35">
      <c r="A1677" s="396" t="s">
        <v>536</v>
      </c>
      <c r="B1677" s="396" t="s">
        <v>536</v>
      </c>
      <c r="C1677" s="396" t="s">
        <v>536</v>
      </c>
      <c r="D1677" s="396" t="s">
        <v>536</v>
      </c>
      <c r="E1677" s="396" t="s">
        <v>536</v>
      </c>
      <c r="F1677" s="396" t="s">
        <v>536</v>
      </c>
      <c r="G1677" s="396" t="s">
        <v>536</v>
      </c>
      <c r="H1677" s="396" t="s">
        <v>536</v>
      </c>
      <c r="I1677" s="399" t="s">
        <v>536</v>
      </c>
      <c r="J1677" s="399" t="s">
        <v>536</v>
      </c>
      <c r="K1677" s="400" t="s">
        <v>536</v>
      </c>
      <c r="L1677" s="400" t="s">
        <v>536</v>
      </c>
      <c r="M1677" s="400" t="s">
        <v>536</v>
      </c>
      <c r="N1677" s="400" t="s">
        <v>536</v>
      </c>
      <c r="O1677" s="400" t="s">
        <v>536</v>
      </c>
      <c r="P1677" s="400" t="s">
        <v>536</v>
      </c>
      <c r="Q1677" s="400" t="s">
        <v>536</v>
      </c>
      <c r="R1677" s="401" t="s">
        <v>536</v>
      </c>
      <c r="S1677" s="402" t="s">
        <v>536</v>
      </c>
      <c r="T1677" s="401" t="s">
        <v>536</v>
      </c>
      <c r="U1677" s="402" t="s">
        <v>536</v>
      </c>
      <c r="V1677" s="403" t="s">
        <v>536</v>
      </c>
      <c r="W1677" s="402" t="s">
        <v>536</v>
      </c>
      <c r="X1677" s="404" t="s">
        <v>536</v>
      </c>
      <c r="Y1677" s="404" t="s">
        <v>536</v>
      </c>
      <c r="Z1677" s="404" t="s">
        <v>536</v>
      </c>
      <c r="AA1677" s="404" t="s">
        <v>536</v>
      </c>
      <c r="AB1677" s="404" t="s">
        <v>536</v>
      </c>
      <c r="AC1677" s="404" t="s">
        <v>536</v>
      </c>
      <c r="AD1677" s="404" t="s">
        <v>536</v>
      </c>
    </row>
    <row r="1678" spans="1:30" x14ac:dyDescent="0.35">
      <c r="A1678" s="396" t="s">
        <v>536</v>
      </c>
      <c r="B1678" s="396" t="s">
        <v>536</v>
      </c>
      <c r="C1678" s="396" t="s">
        <v>536</v>
      </c>
      <c r="D1678" s="396" t="s">
        <v>536</v>
      </c>
      <c r="E1678" s="396" t="s">
        <v>536</v>
      </c>
      <c r="F1678" s="396" t="s">
        <v>536</v>
      </c>
      <c r="G1678" s="396" t="s">
        <v>536</v>
      </c>
      <c r="H1678" s="396" t="s">
        <v>536</v>
      </c>
      <c r="I1678" s="399" t="s">
        <v>536</v>
      </c>
      <c r="J1678" s="399" t="s">
        <v>536</v>
      </c>
      <c r="K1678" s="400" t="s">
        <v>536</v>
      </c>
      <c r="L1678" s="400" t="s">
        <v>536</v>
      </c>
      <c r="M1678" s="400" t="s">
        <v>536</v>
      </c>
      <c r="N1678" s="400" t="s">
        <v>536</v>
      </c>
      <c r="O1678" s="400" t="s">
        <v>536</v>
      </c>
      <c r="P1678" s="400" t="s">
        <v>536</v>
      </c>
      <c r="Q1678" s="400" t="s">
        <v>536</v>
      </c>
      <c r="R1678" s="401" t="s">
        <v>536</v>
      </c>
      <c r="S1678" s="402" t="s">
        <v>536</v>
      </c>
      <c r="T1678" s="401" t="s">
        <v>536</v>
      </c>
      <c r="U1678" s="402" t="s">
        <v>536</v>
      </c>
      <c r="V1678" s="403" t="s">
        <v>536</v>
      </c>
      <c r="W1678" s="402" t="s">
        <v>536</v>
      </c>
      <c r="X1678" s="404" t="s">
        <v>536</v>
      </c>
      <c r="Y1678" s="404" t="s">
        <v>536</v>
      </c>
      <c r="Z1678" s="404" t="s">
        <v>536</v>
      </c>
      <c r="AA1678" s="404" t="s">
        <v>536</v>
      </c>
      <c r="AB1678" s="404" t="s">
        <v>536</v>
      </c>
      <c r="AC1678" s="404" t="s">
        <v>536</v>
      </c>
      <c r="AD1678" s="404" t="s">
        <v>536</v>
      </c>
    </row>
    <row r="1679" spans="1:30" x14ac:dyDescent="0.35">
      <c r="A1679" s="396" t="s">
        <v>536</v>
      </c>
      <c r="B1679" s="396" t="s">
        <v>536</v>
      </c>
      <c r="C1679" s="396" t="s">
        <v>536</v>
      </c>
      <c r="D1679" s="396" t="s">
        <v>536</v>
      </c>
      <c r="E1679" s="396" t="s">
        <v>536</v>
      </c>
      <c r="F1679" s="396" t="s">
        <v>536</v>
      </c>
      <c r="G1679" s="396" t="s">
        <v>536</v>
      </c>
      <c r="H1679" s="396" t="s">
        <v>536</v>
      </c>
      <c r="I1679" s="399" t="s">
        <v>536</v>
      </c>
      <c r="J1679" s="399" t="s">
        <v>536</v>
      </c>
      <c r="K1679" s="400" t="s">
        <v>536</v>
      </c>
      <c r="L1679" s="400" t="s">
        <v>536</v>
      </c>
      <c r="M1679" s="400" t="s">
        <v>536</v>
      </c>
      <c r="N1679" s="400" t="s">
        <v>536</v>
      </c>
      <c r="O1679" s="400" t="s">
        <v>536</v>
      </c>
      <c r="P1679" s="400" t="s">
        <v>536</v>
      </c>
      <c r="Q1679" s="400" t="s">
        <v>536</v>
      </c>
      <c r="R1679" s="401" t="s">
        <v>536</v>
      </c>
      <c r="S1679" s="402" t="s">
        <v>536</v>
      </c>
      <c r="T1679" s="401" t="s">
        <v>536</v>
      </c>
      <c r="U1679" s="402" t="s">
        <v>536</v>
      </c>
      <c r="V1679" s="403" t="s">
        <v>536</v>
      </c>
      <c r="W1679" s="402" t="s">
        <v>536</v>
      </c>
      <c r="X1679" s="404" t="s">
        <v>536</v>
      </c>
      <c r="Y1679" s="404" t="s">
        <v>536</v>
      </c>
      <c r="Z1679" s="404" t="s">
        <v>536</v>
      </c>
      <c r="AA1679" s="404" t="s">
        <v>536</v>
      </c>
      <c r="AB1679" s="404" t="s">
        <v>536</v>
      </c>
      <c r="AC1679" s="404" t="s">
        <v>536</v>
      </c>
      <c r="AD1679" s="404" t="s">
        <v>536</v>
      </c>
    </row>
    <row r="1680" spans="1:30" x14ac:dyDescent="0.35">
      <c r="A1680" s="396" t="s">
        <v>536</v>
      </c>
      <c r="B1680" s="396" t="s">
        <v>536</v>
      </c>
      <c r="C1680" s="396" t="s">
        <v>536</v>
      </c>
      <c r="D1680" s="396" t="s">
        <v>536</v>
      </c>
      <c r="E1680" s="396" t="s">
        <v>536</v>
      </c>
      <c r="F1680" s="396" t="s">
        <v>536</v>
      </c>
      <c r="G1680" s="396" t="s">
        <v>536</v>
      </c>
      <c r="H1680" s="396" t="s">
        <v>536</v>
      </c>
      <c r="I1680" s="399" t="s">
        <v>536</v>
      </c>
      <c r="J1680" s="399" t="s">
        <v>536</v>
      </c>
      <c r="K1680" s="400" t="s">
        <v>536</v>
      </c>
      <c r="L1680" s="400" t="s">
        <v>536</v>
      </c>
      <c r="M1680" s="400" t="s">
        <v>536</v>
      </c>
      <c r="N1680" s="400" t="s">
        <v>536</v>
      </c>
      <c r="O1680" s="400" t="s">
        <v>536</v>
      </c>
      <c r="P1680" s="400" t="s">
        <v>536</v>
      </c>
      <c r="Q1680" s="400" t="s">
        <v>536</v>
      </c>
      <c r="R1680" s="401" t="s">
        <v>536</v>
      </c>
      <c r="S1680" s="402" t="s">
        <v>536</v>
      </c>
      <c r="T1680" s="401" t="s">
        <v>536</v>
      </c>
      <c r="U1680" s="402" t="s">
        <v>536</v>
      </c>
      <c r="V1680" s="403" t="s">
        <v>536</v>
      </c>
      <c r="W1680" s="402" t="s">
        <v>536</v>
      </c>
      <c r="X1680" s="404" t="s">
        <v>536</v>
      </c>
      <c r="Y1680" s="404" t="s">
        <v>536</v>
      </c>
      <c r="Z1680" s="404" t="s">
        <v>536</v>
      </c>
      <c r="AA1680" s="404" t="s">
        <v>536</v>
      </c>
      <c r="AB1680" s="404" t="s">
        <v>536</v>
      </c>
      <c r="AC1680" s="404" t="s">
        <v>536</v>
      </c>
      <c r="AD1680" s="404" t="s">
        <v>536</v>
      </c>
    </row>
    <row r="1681" spans="1:30" x14ac:dyDescent="0.35">
      <c r="A1681" s="396" t="s">
        <v>536</v>
      </c>
      <c r="B1681" s="396" t="s">
        <v>536</v>
      </c>
      <c r="C1681" s="396" t="s">
        <v>536</v>
      </c>
      <c r="D1681" s="396" t="s">
        <v>536</v>
      </c>
      <c r="E1681" s="396" t="s">
        <v>536</v>
      </c>
      <c r="F1681" s="396" t="s">
        <v>536</v>
      </c>
      <c r="G1681" s="396" t="s">
        <v>536</v>
      </c>
      <c r="H1681" s="396" t="s">
        <v>536</v>
      </c>
      <c r="I1681" s="399" t="s">
        <v>536</v>
      </c>
      <c r="J1681" s="399" t="s">
        <v>536</v>
      </c>
      <c r="K1681" s="400" t="s">
        <v>536</v>
      </c>
      <c r="L1681" s="400" t="s">
        <v>536</v>
      </c>
      <c r="M1681" s="400" t="s">
        <v>536</v>
      </c>
      <c r="N1681" s="400" t="s">
        <v>536</v>
      </c>
      <c r="O1681" s="400" t="s">
        <v>536</v>
      </c>
      <c r="P1681" s="400" t="s">
        <v>536</v>
      </c>
      <c r="Q1681" s="400" t="s">
        <v>536</v>
      </c>
      <c r="R1681" s="401" t="s">
        <v>536</v>
      </c>
      <c r="S1681" s="402" t="s">
        <v>536</v>
      </c>
      <c r="T1681" s="401" t="s">
        <v>536</v>
      </c>
      <c r="U1681" s="402" t="s">
        <v>536</v>
      </c>
      <c r="V1681" s="403" t="s">
        <v>536</v>
      </c>
      <c r="W1681" s="402" t="s">
        <v>536</v>
      </c>
      <c r="X1681" s="404" t="s">
        <v>536</v>
      </c>
      <c r="Y1681" s="404" t="s">
        <v>536</v>
      </c>
      <c r="Z1681" s="404" t="s">
        <v>536</v>
      </c>
      <c r="AA1681" s="404" t="s">
        <v>536</v>
      </c>
      <c r="AB1681" s="404" t="s">
        <v>536</v>
      </c>
      <c r="AC1681" s="404" t="s">
        <v>536</v>
      </c>
      <c r="AD1681" s="404" t="s">
        <v>536</v>
      </c>
    </row>
    <row r="1682" spans="1:30" x14ac:dyDescent="0.35">
      <c r="A1682" s="396" t="s">
        <v>536</v>
      </c>
      <c r="B1682" s="396" t="s">
        <v>536</v>
      </c>
      <c r="C1682" s="396" t="s">
        <v>536</v>
      </c>
      <c r="D1682" s="396" t="s">
        <v>536</v>
      </c>
      <c r="E1682" s="396" t="s">
        <v>536</v>
      </c>
      <c r="F1682" s="396" t="s">
        <v>536</v>
      </c>
      <c r="G1682" s="396" t="s">
        <v>536</v>
      </c>
      <c r="H1682" s="396" t="s">
        <v>536</v>
      </c>
      <c r="I1682" s="399" t="s">
        <v>536</v>
      </c>
      <c r="J1682" s="399" t="s">
        <v>536</v>
      </c>
      <c r="K1682" s="400" t="s">
        <v>536</v>
      </c>
      <c r="L1682" s="400" t="s">
        <v>536</v>
      </c>
      <c r="M1682" s="400" t="s">
        <v>536</v>
      </c>
      <c r="N1682" s="400" t="s">
        <v>536</v>
      </c>
      <c r="O1682" s="400" t="s">
        <v>536</v>
      </c>
      <c r="P1682" s="400" t="s">
        <v>536</v>
      </c>
      <c r="Q1682" s="400" t="s">
        <v>536</v>
      </c>
      <c r="R1682" s="401" t="s">
        <v>536</v>
      </c>
      <c r="S1682" s="402" t="s">
        <v>536</v>
      </c>
      <c r="T1682" s="401" t="s">
        <v>536</v>
      </c>
      <c r="U1682" s="402" t="s">
        <v>536</v>
      </c>
      <c r="V1682" s="403" t="s">
        <v>536</v>
      </c>
      <c r="W1682" s="402" t="s">
        <v>536</v>
      </c>
      <c r="X1682" s="404" t="s">
        <v>536</v>
      </c>
      <c r="Y1682" s="404" t="s">
        <v>536</v>
      </c>
      <c r="Z1682" s="404" t="s">
        <v>536</v>
      </c>
      <c r="AA1682" s="404" t="s">
        <v>536</v>
      </c>
      <c r="AB1682" s="404" t="s">
        <v>536</v>
      </c>
      <c r="AC1682" s="404" t="s">
        <v>536</v>
      </c>
      <c r="AD1682" s="404" t="s">
        <v>536</v>
      </c>
    </row>
    <row r="1683" spans="1:30" x14ac:dyDescent="0.35">
      <c r="A1683" s="396" t="s">
        <v>536</v>
      </c>
      <c r="B1683" s="396" t="s">
        <v>536</v>
      </c>
      <c r="C1683" s="396" t="s">
        <v>536</v>
      </c>
      <c r="D1683" s="396" t="s">
        <v>536</v>
      </c>
      <c r="E1683" s="396" t="s">
        <v>536</v>
      </c>
      <c r="F1683" s="396" t="s">
        <v>536</v>
      </c>
      <c r="G1683" s="396" t="s">
        <v>536</v>
      </c>
      <c r="H1683" s="396" t="s">
        <v>536</v>
      </c>
      <c r="I1683" s="399" t="s">
        <v>536</v>
      </c>
      <c r="J1683" s="399" t="s">
        <v>536</v>
      </c>
      <c r="K1683" s="400" t="s">
        <v>536</v>
      </c>
      <c r="L1683" s="400" t="s">
        <v>536</v>
      </c>
      <c r="M1683" s="400" t="s">
        <v>536</v>
      </c>
      <c r="N1683" s="400" t="s">
        <v>536</v>
      </c>
      <c r="O1683" s="400" t="s">
        <v>536</v>
      </c>
      <c r="P1683" s="400" t="s">
        <v>536</v>
      </c>
      <c r="Q1683" s="400" t="s">
        <v>536</v>
      </c>
      <c r="R1683" s="401" t="s">
        <v>536</v>
      </c>
      <c r="S1683" s="402" t="s">
        <v>536</v>
      </c>
      <c r="T1683" s="401" t="s">
        <v>536</v>
      </c>
      <c r="U1683" s="402" t="s">
        <v>536</v>
      </c>
      <c r="V1683" s="403" t="s">
        <v>536</v>
      </c>
      <c r="W1683" s="402" t="s">
        <v>536</v>
      </c>
      <c r="X1683" s="404" t="s">
        <v>536</v>
      </c>
      <c r="Y1683" s="404" t="s">
        <v>536</v>
      </c>
      <c r="Z1683" s="404" t="s">
        <v>536</v>
      </c>
      <c r="AA1683" s="404" t="s">
        <v>536</v>
      </c>
      <c r="AB1683" s="404" t="s">
        <v>536</v>
      </c>
      <c r="AC1683" s="404" t="s">
        <v>536</v>
      </c>
      <c r="AD1683" s="404" t="s">
        <v>536</v>
      </c>
    </row>
    <row r="1684" spans="1:30" x14ac:dyDescent="0.35">
      <c r="A1684" s="396" t="s">
        <v>536</v>
      </c>
      <c r="B1684" s="396" t="s">
        <v>536</v>
      </c>
      <c r="C1684" s="396" t="s">
        <v>536</v>
      </c>
      <c r="D1684" s="396" t="s">
        <v>536</v>
      </c>
      <c r="E1684" s="396" t="s">
        <v>536</v>
      </c>
      <c r="F1684" s="396" t="s">
        <v>536</v>
      </c>
      <c r="G1684" s="396" t="s">
        <v>536</v>
      </c>
      <c r="H1684" s="396" t="s">
        <v>536</v>
      </c>
      <c r="I1684" s="399" t="s">
        <v>536</v>
      </c>
      <c r="J1684" s="399" t="s">
        <v>536</v>
      </c>
      <c r="K1684" s="400" t="s">
        <v>536</v>
      </c>
      <c r="L1684" s="400" t="s">
        <v>536</v>
      </c>
      <c r="M1684" s="400" t="s">
        <v>536</v>
      </c>
      <c r="N1684" s="400" t="s">
        <v>536</v>
      </c>
      <c r="O1684" s="400" t="s">
        <v>536</v>
      </c>
      <c r="P1684" s="400" t="s">
        <v>536</v>
      </c>
      <c r="Q1684" s="400" t="s">
        <v>536</v>
      </c>
      <c r="R1684" s="401" t="s">
        <v>536</v>
      </c>
      <c r="S1684" s="402" t="s">
        <v>536</v>
      </c>
      <c r="T1684" s="401" t="s">
        <v>536</v>
      </c>
      <c r="U1684" s="402" t="s">
        <v>536</v>
      </c>
      <c r="V1684" s="403" t="s">
        <v>536</v>
      </c>
      <c r="W1684" s="402" t="s">
        <v>536</v>
      </c>
      <c r="X1684" s="404" t="s">
        <v>536</v>
      </c>
      <c r="Y1684" s="404" t="s">
        <v>536</v>
      </c>
      <c r="Z1684" s="404" t="s">
        <v>536</v>
      </c>
      <c r="AA1684" s="404" t="s">
        <v>536</v>
      </c>
      <c r="AB1684" s="404" t="s">
        <v>536</v>
      </c>
      <c r="AC1684" s="404" t="s">
        <v>536</v>
      </c>
      <c r="AD1684" s="404" t="s">
        <v>536</v>
      </c>
    </row>
    <row r="1685" spans="1:30" x14ac:dyDescent="0.35">
      <c r="A1685" s="396" t="s">
        <v>536</v>
      </c>
      <c r="B1685" s="396" t="s">
        <v>536</v>
      </c>
      <c r="C1685" s="396" t="s">
        <v>536</v>
      </c>
      <c r="D1685" s="396" t="s">
        <v>536</v>
      </c>
      <c r="E1685" s="396" t="s">
        <v>536</v>
      </c>
      <c r="F1685" s="396" t="s">
        <v>536</v>
      </c>
      <c r="G1685" s="396" t="s">
        <v>536</v>
      </c>
      <c r="H1685" s="396" t="s">
        <v>536</v>
      </c>
      <c r="I1685" s="399" t="s">
        <v>536</v>
      </c>
      <c r="J1685" s="399" t="s">
        <v>536</v>
      </c>
      <c r="K1685" s="400" t="s">
        <v>536</v>
      </c>
      <c r="L1685" s="400" t="s">
        <v>536</v>
      </c>
      <c r="M1685" s="400" t="s">
        <v>536</v>
      </c>
      <c r="N1685" s="400" t="s">
        <v>536</v>
      </c>
      <c r="O1685" s="400" t="s">
        <v>536</v>
      </c>
      <c r="P1685" s="400" t="s">
        <v>536</v>
      </c>
      <c r="Q1685" s="400" t="s">
        <v>536</v>
      </c>
      <c r="R1685" s="401" t="s">
        <v>536</v>
      </c>
      <c r="S1685" s="402" t="s">
        <v>536</v>
      </c>
      <c r="T1685" s="401" t="s">
        <v>536</v>
      </c>
      <c r="U1685" s="402" t="s">
        <v>536</v>
      </c>
      <c r="V1685" s="403" t="s">
        <v>536</v>
      </c>
      <c r="W1685" s="402" t="s">
        <v>536</v>
      </c>
      <c r="X1685" s="404" t="s">
        <v>536</v>
      </c>
      <c r="Y1685" s="404" t="s">
        <v>536</v>
      </c>
      <c r="Z1685" s="404" t="s">
        <v>536</v>
      </c>
      <c r="AA1685" s="404" t="s">
        <v>536</v>
      </c>
      <c r="AB1685" s="404" t="s">
        <v>536</v>
      </c>
      <c r="AC1685" s="404" t="s">
        <v>536</v>
      </c>
      <c r="AD1685" s="404" t="s">
        <v>536</v>
      </c>
    </row>
    <row r="1686" spans="1:30" x14ac:dyDescent="0.35">
      <c r="A1686" s="396" t="s">
        <v>536</v>
      </c>
      <c r="B1686" s="396" t="s">
        <v>536</v>
      </c>
      <c r="C1686" s="396" t="s">
        <v>536</v>
      </c>
      <c r="D1686" s="396" t="s">
        <v>536</v>
      </c>
      <c r="E1686" s="396" t="s">
        <v>536</v>
      </c>
      <c r="F1686" s="396" t="s">
        <v>536</v>
      </c>
      <c r="G1686" s="396" t="s">
        <v>536</v>
      </c>
      <c r="H1686" s="396" t="s">
        <v>536</v>
      </c>
      <c r="I1686" s="399" t="s">
        <v>536</v>
      </c>
      <c r="J1686" s="399" t="s">
        <v>536</v>
      </c>
      <c r="K1686" s="400" t="s">
        <v>536</v>
      </c>
      <c r="L1686" s="400" t="s">
        <v>536</v>
      </c>
      <c r="M1686" s="400" t="s">
        <v>536</v>
      </c>
      <c r="N1686" s="400" t="s">
        <v>536</v>
      </c>
      <c r="O1686" s="400" t="s">
        <v>536</v>
      </c>
      <c r="P1686" s="400" t="s">
        <v>536</v>
      </c>
      <c r="Q1686" s="400" t="s">
        <v>536</v>
      </c>
      <c r="R1686" s="401" t="s">
        <v>536</v>
      </c>
      <c r="S1686" s="402" t="s">
        <v>536</v>
      </c>
      <c r="T1686" s="401" t="s">
        <v>536</v>
      </c>
      <c r="U1686" s="402" t="s">
        <v>536</v>
      </c>
      <c r="V1686" s="403" t="s">
        <v>536</v>
      </c>
      <c r="W1686" s="402" t="s">
        <v>536</v>
      </c>
      <c r="X1686" s="404" t="s">
        <v>536</v>
      </c>
      <c r="Y1686" s="404" t="s">
        <v>536</v>
      </c>
      <c r="Z1686" s="404" t="s">
        <v>536</v>
      </c>
      <c r="AA1686" s="404" t="s">
        <v>536</v>
      </c>
      <c r="AB1686" s="404" t="s">
        <v>536</v>
      </c>
      <c r="AC1686" s="404" t="s">
        <v>536</v>
      </c>
      <c r="AD1686" s="404" t="s">
        <v>536</v>
      </c>
    </row>
    <row r="1687" spans="1:30" x14ac:dyDescent="0.35">
      <c r="A1687" s="396" t="s">
        <v>536</v>
      </c>
      <c r="B1687" s="396" t="s">
        <v>536</v>
      </c>
      <c r="C1687" s="396" t="s">
        <v>536</v>
      </c>
      <c r="D1687" s="396" t="s">
        <v>536</v>
      </c>
      <c r="E1687" s="396" t="s">
        <v>536</v>
      </c>
      <c r="F1687" s="396" t="s">
        <v>536</v>
      </c>
      <c r="G1687" s="396" t="s">
        <v>536</v>
      </c>
      <c r="H1687" s="396" t="s">
        <v>536</v>
      </c>
      <c r="I1687" s="399" t="s">
        <v>536</v>
      </c>
      <c r="J1687" s="399" t="s">
        <v>536</v>
      </c>
      <c r="K1687" s="400" t="s">
        <v>536</v>
      </c>
      <c r="L1687" s="400" t="s">
        <v>536</v>
      </c>
      <c r="M1687" s="400" t="s">
        <v>536</v>
      </c>
      <c r="N1687" s="400" t="s">
        <v>536</v>
      </c>
      <c r="O1687" s="400" t="s">
        <v>536</v>
      </c>
      <c r="P1687" s="400" t="s">
        <v>536</v>
      </c>
      <c r="Q1687" s="400" t="s">
        <v>536</v>
      </c>
      <c r="R1687" s="401" t="s">
        <v>536</v>
      </c>
      <c r="S1687" s="402" t="s">
        <v>536</v>
      </c>
      <c r="T1687" s="401" t="s">
        <v>536</v>
      </c>
      <c r="U1687" s="402" t="s">
        <v>536</v>
      </c>
      <c r="V1687" s="403" t="s">
        <v>536</v>
      </c>
      <c r="W1687" s="402" t="s">
        <v>536</v>
      </c>
      <c r="X1687" s="404" t="s">
        <v>536</v>
      </c>
      <c r="Y1687" s="404" t="s">
        <v>536</v>
      </c>
      <c r="Z1687" s="404" t="s">
        <v>536</v>
      </c>
      <c r="AA1687" s="404" t="s">
        <v>536</v>
      </c>
      <c r="AB1687" s="404" t="s">
        <v>536</v>
      </c>
      <c r="AC1687" s="404" t="s">
        <v>536</v>
      </c>
      <c r="AD1687" s="404" t="s">
        <v>536</v>
      </c>
    </row>
    <row r="1688" spans="1:30" x14ac:dyDescent="0.35">
      <c r="A1688" s="396" t="s">
        <v>536</v>
      </c>
      <c r="B1688" s="396" t="s">
        <v>536</v>
      </c>
      <c r="C1688" s="396" t="s">
        <v>536</v>
      </c>
      <c r="D1688" s="396" t="s">
        <v>536</v>
      </c>
      <c r="E1688" s="396" t="s">
        <v>536</v>
      </c>
      <c r="F1688" s="396" t="s">
        <v>536</v>
      </c>
      <c r="G1688" s="396" t="s">
        <v>536</v>
      </c>
      <c r="H1688" s="396" t="s">
        <v>536</v>
      </c>
      <c r="I1688" s="399" t="s">
        <v>536</v>
      </c>
      <c r="J1688" s="399" t="s">
        <v>536</v>
      </c>
      <c r="K1688" s="400" t="s">
        <v>536</v>
      </c>
      <c r="L1688" s="400" t="s">
        <v>536</v>
      </c>
      <c r="M1688" s="400" t="s">
        <v>536</v>
      </c>
      <c r="N1688" s="400" t="s">
        <v>536</v>
      </c>
      <c r="O1688" s="400" t="s">
        <v>536</v>
      </c>
      <c r="P1688" s="400" t="s">
        <v>536</v>
      </c>
      <c r="Q1688" s="400" t="s">
        <v>536</v>
      </c>
      <c r="R1688" s="401" t="s">
        <v>536</v>
      </c>
      <c r="S1688" s="402" t="s">
        <v>536</v>
      </c>
      <c r="T1688" s="401" t="s">
        <v>536</v>
      </c>
      <c r="U1688" s="402" t="s">
        <v>536</v>
      </c>
      <c r="V1688" s="403" t="s">
        <v>536</v>
      </c>
      <c r="W1688" s="402" t="s">
        <v>536</v>
      </c>
      <c r="X1688" s="404" t="s">
        <v>536</v>
      </c>
      <c r="Y1688" s="404" t="s">
        <v>536</v>
      </c>
      <c r="Z1688" s="404" t="s">
        <v>536</v>
      </c>
      <c r="AA1688" s="404" t="s">
        <v>536</v>
      </c>
      <c r="AB1688" s="404" t="s">
        <v>536</v>
      </c>
      <c r="AC1688" s="404" t="s">
        <v>536</v>
      </c>
      <c r="AD1688" s="404" t="s">
        <v>536</v>
      </c>
    </row>
    <row r="1689" spans="1:30" x14ac:dyDescent="0.35">
      <c r="A1689" s="396" t="s">
        <v>536</v>
      </c>
      <c r="B1689" s="396" t="s">
        <v>536</v>
      </c>
      <c r="C1689" s="396" t="s">
        <v>536</v>
      </c>
      <c r="D1689" s="396" t="s">
        <v>536</v>
      </c>
      <c r="E1689" s="396" t="s">
        <v>536</v>
      </c>
      <c r="F1689" s="396" t="s">
        <v>536</v>
      </c>
      <c r="G1689" s="396" t="s">
        <v>536</v>
      </c>
      <c r="H1689" s="396" t="s">
        <v>536</v>
      </c>
      <c r="I1689" s="399" t="s">
        <v>536</v>
      </c>
      <c r="J1689" s="399" t="s">
        <v>536</v>
      </c>
      <c r="K1689" s="400" t="s">
        <v>536</v>
      </c>
      <c r="L1689" s="400" t="s">
        <v>536</v>
      </c>
      <c r="M1689" s="400" t="s">
        <v>536</v>
      </c>
      <c r="N1689" s="400" t="s">
        <v>536</v>
      </c>
      <c r="O1689" s="400" t="s">
        <v>536</v>
      </c>
      <c r="P1689" s="400" t="s">
        <v>536</v>
      </c>
      <c r="Q1689" s="400" t="s">
        <v>536</v>
      </c>
      <c r="R1689" s="401" t="s">
        <v>536</v>
      </c>
      <c r="S1689" s="402" t="s">
        <v>536</v>
      </c>
      <c r="T1689" s="401" t="s">
        <v>536</v>
      </c>
      <c r="U1689" s="402" t="s">
        <v>536</v>
      </c>
      <c r="V1689" s="403" t="s">
        <v>536</v>
      </c>
      <c r="W1689" s="402" t="s">
        <v>536</v>
      </c>
      <c r="X1689" s="404" t="s">
        <v>536</v>
      </c>
      <c r="Y1689" s="404" t="s">
        <v>536</v>
      </c>
      <c r="Z1689" s="404" t="s">
        <v>536</v>
      </c>
      <c r="AA1689" s="404" t="s">
        <v>536</v>
      </c>
      <c r="AB1689" s="404" t="s">
        <v>536</v>
      </c>
      <c r="AC1689" s="404" t="s">
        <v>536</v>
      </c>
      <c r="AD1689" s="404" t="s">
        <v>536</v>
      </c>
    </row>
    <row r="1690" spans="1:30" x14ac:dyDescent="0.35">
      <c r="A1690" s="396" t="s">
        <v>536</v>
      </c>
      <c r="B1690" s="396" t="s">
        <v>536</v>
      </c>
      <c r="C1690" s="396" t="s">
        <v>536</v>
      </c>
      <c r="D1690" s="396" t="s">
        <v>536</v>
      </c>
      <c r="E1690" s="396" t="s">
        <v>536</v>
      </c>
      <c r="F1690" s="396" t="s">
        <v>536</v>
      </c>
      <c r="G1690" s="396" t="s">
        <v>536</v>
      </c>
      <c r="H1690" s="396" t="s">
        <v>536</v>
      </c>
      <c r="I1690" s="399" t="s">
        <v>536</v>
      </c>
      <c r="J1690" s="399" t="s">
        <v>536</v>
      </c>
      <c r="K1690" s="400" t="s">
        <v>536</v>
      </c>
      <c r="L1690" s="400" t="s">
        <v>536</v>
      </c>
      <c r="M1690" s="400" t="s">
        <v>536</v>
      </c>
      <c r="N1690" s="400" t="s">
        <v>536</v>
      </c>
      <c r="O1690" s="400" t="s">
        <v>536</v>
      </c>
      <c r="P1690" s="400" t="s">
        <v>536</v>
      </c>
      <c r="Q1690" s="400" t="s">
        <v>536</v>
      </c>
      <c r="R1690" s="401" t="s">
        <v>536</v>
      </c>
      <c r="S1690" s="402" t="s">
        <v>536</v>
      </c>
      <c r="T1690" s="401" t="s">
        <v>536</v>
      </c>
      <c r="U1690" s="402" t="s">
        <v>536</v>
      </c>
      <c r="V1690" s="403" t="s">
        <v>536</v>
      </c>
      <c r="W1690" s="402" t="s">
        <v>536</v>
      </c>
      <c r="X1690" s="404" t="s">
        <v>536</v>
      </c>
      <c r="Y1690" s="404" t="s">
        <v>536</v>
      </c>
      <c r="Z1690" s="404" t="s">
        <v>536</v>
      </c>
      <c r="AA1690" s="404" t="s">
        <v>536</v>
      </c>
      <c r="AB1690" s="404" t="s">
        <v>536</v>
      </c>
      <c r="AC1690" s="404" t="s">
        <v>536</v>
      </c>
      <c r="AD1690" s="404" t="s">
        <v>536</v>
      </c>
    </row>
    <row r="1691" spans="1:30" x14ac:dyDescent="0.35">
      <c r="A1691" s="396" t="s">
        <v>536</v>
      </c>
      <c r="B1691" s="396" t="s">
        <v>536</v>
      </c>
      <c r="C1691" s="396" t="s">
        <v>536</v>
      </c>
      <c r="D1691" s="396" t="s">
        <v>536</v>
      </c>
      <c r="E1691" s="396" t="s">
        <v>536</v>
      </c>
      <c r="F1691" s="396" t="s">
        <v>536</v>
      </c>
      <c r="G1691" s="396" t="s">
        <v>536</v>
      </c>
      <c r="H1691" s="396" t="s">
        <v>536</v>
      </c>
      <c r="I1691" s="399" t="s">
        <v>536</v>
      </c>
      <c r="J1691" s="399" t="s">
        <v>536</v>
      </c>
      <c r="K1691" s="400" t="s">
        <v>536</v>
      </c>
      <c r="L1691" s="400" t="s">
        <v>536</v>
      </c>
      <c r="M1691" s="400" t="s">
        <v>536</v>
      </c>
      <c r="N1691" s="400" t="s">
        <v>536</v>
      </c>
      <c r="O1691" s="400" t="s">
        <v>536</v>
      </c>
      <c r="P1691" s="400" t="s">
        <v>536</v>
      </c>
      <c r="Q1691" s="400" t="s">
        <v>536</v>
      </c>
      <c r="R1691" s="401" t="s">
        <v>536</v>
      </c>
      <c r="S1691" s="402" t="s">
        <v>536</v>
      </c>
      <c r="T1691" s="401" t="s">
        <v>536</v>
      </c>
      <c r="U1691" s="402" t="s">
        <v>536</v>
      </c>
      <c r="V1691" s="403" t="s">
        <v>536</v>
      </c>
      <c r="W1691" s="402" t="s">
        <v>536</v>
      </c>
      <c r="X1691" s="404" t="s">
        <v>536</v>
      </c>
      <c r="Y1691" s="404" t="s">
        <v>536</v>
      </c>
      <c r="Z1691" s="404" t="s">
        <v>536</v>
      </c>
      <c r="AA1691" s="404" t="s">
        <v>536</v>
      </c>
      <c r="AB1691" s="404" t="s">
        <v>536</v>
      </c>
      <c r="AC1691" s="404" t="s">
        <v>536</v>
      </c>
      <c r="AD1691" s="404" t="s">
        <v>536</v>
      </c>
    </row>
    <row r="1692" spans="1:30" x14ac:dyDescent="0.35">
      <c r="A1692" s="396" t="s">
        <v>536</v>
      </c>
      <c r="B1692" s="396" t="s">
        <v>536</v>
      </c>
      <c r="C1692" s="396" t="s">
        <v>536</v>
      </c>
      <c r="D1692" s="396" t="s">
        <v>536</v>
      </c>
      <c r="E1692" s="396" t="s">
        <v>536</v>
      </c>
      <c r="F1692" s="396" t="s">
        <v>536</v>
      </c>
      <c r="G1692" s="396" t="s">
        <v>536</v>
      </c>
      <c r="H1692" s="396" t="s">
        <v>536</v>
      </c>
      <c r="I1692" s="399" t="s">
        <v>536</v>
      </c>
      <c r="J1692" s="399" t="s">
        <v>536</v>
      </c>
      <c r="K1692" s="400" t="s">
        <v>536</v>
      </c>
      <c r="L1692" s="400" t="s">
        <v>536</v>
      </c>
      <c r="M1692" s="400" t="s">
        <v>536</v>
      </c>
      <c r="N1692" s="400" t="s">
        <v>536</v>
      </c>
      <c r="O1692" s="400" t="s">
        <v>536</v>
      </c>
      <c r="P1692" s="400" t="s">
        <v>536</v>
      </c>
      <c r="Q1692" s="400" t="s">
        <v>536</v>
      </c>
      <c r="R1692" s="401" t="s">
        <v>536</v>
      </c>
      <c r="S1692" s="402" t="s">
        <v>536</v>
      </c>
      <c r="T1692" s="401" t="s">
        <v>536</v>
      </c>
      <c r="U1692" s="402" t="s">
        <v>536</v>
      </c>
      <c r="V1692" s="403" t="s">
        <v>536</v>
      </c>
      <c r="W1692" s="402" t="s">
        <v>536</v>
      </c>
      <c r="X1692" s="404" t="s">
        <v>536</v>
      </c>
      <c r="Y1692" s="404" t="s">
        <v>536</v>
      </c>
      <c r="Z1692" s="404" t="s">
        <v>536</v>
      </c>
      <c r="AA1692" s="404" t="s">
        <v>536</v>
      </c>
      <c r="AB1692" s="404" t="s">
        <v>536</v>
      </c>
      <c r="AC1692" s="404" t="s">
        <v>536</v>
      </c>
      <c r="AD1692" s="404" t="s">
        <v>536</v>
      </c>
    </row>
    <row r="1693" spans="1:30" x14ac:dyDescent="0.35">
      <c r="A1693" s="396" t="s">
        <v>536</v>
      </c>
      <c r="B1693" s="396" t="s">
        <v>536</v>
      </c>
      <c r="C1693" s="396" t="s">
        <v>536</v>
      </c>
      <c r="D1693" s="396" t="s">
        <v>536</v>
      </c>
      <c r="E1693" s="396" t="s">
        <v>536</v>
      </c>
      <c r="F1693" s="396" t="s">
        <v>536</v>
      </c>
      <c r="G1693" s="396" t="s">
        <v>536</v>
      </c>
      <c r="H1693" s="396" t="s">
        <v>536</v>
      </c>
      <c r="I1693" s="399" t="s">
        <v>536</v>
      </c>
      <c r="J1693" s="399" t="s">
        <v>536</v>
      </c>
      <c r="K1693" s="400" t="s">
        <v>536</v>
      </c>
      <c r="L1693" s="400" t="s">
        <v>536</v>
      </c>
      <c r="M1693" s="400" t="s">
        <v>536</v>
      </c>
      <c r="N1693" s="400" t="s">
        <v>536</v>
      </c>
      <c r="O1693" s="400" t="s">
        <v>536</v>
      </c>
      <c r="P1693" s="400" t="s">
        <v>536</v>
      </c>
      <c r="Q1693" s="400" t="s">
        <v>536</v>
      </c>
      <c r="R1693" s="401" t="s">
        <v>536</v>
      </c>
      <c r="S1693" s="402" t="s">
        <v>536</v>
      </c>
      <c r="T1693" s="401" t="s">
        <v>536</v>
      </c>
      <c r="U1693" s="402" t="s">
        <v>536</v>
      </c>
      <c r="V1693" s="403" t="s">
        <v>536</v>
      </c>
      <c r="W1693" s="402" t="s">
        <v>536</v>
      </c>
      <c r="X1693" s="404" t="s">
        <v>536</v>
      </c>
      <c r="Y1693" s="404" t="s">
        <v>536</v>
      </c>
      <c r="Z1693" s="404" t="s">
        <v>536</v>
      </c>
      <c r="AA1693" s="404" t="s">
        <v>536</v>
      </c>
      <c r="AB1693" s="404" t="s">
        <v>536</v>
      </c>
      <c r="AC1693" s="404" t="s">
        <v>536</v>
      </c>
      <c r="AD1693" s="404" t="s">
        <v>536</v>
      </c>
    </row>
    <row r="1694" spans="1:30" x14ac:dyDescent="0.35">
      <c r="A1694" s="396" t="s">
        <v>536</v>
      </c>
      <c r="B1694" s="396" t="s">
        <v>536</v>
      </c>
      <c r="C1694" s="396" t="s">
        <v>536</v>
      </c>
      <c r="D1694" s="396" t="s">
        <v>536</v>
      </c>
      <c r="E1694" s="396" t="s">
        <v>536</v>
      </c>
      <c r="F1694" s="396" t="s">
        <v>536</v>
      </c>
      <c r="G1694" s="396" t="s">
        <v>536</v>
      </c>
      <c r="H1694" s="396" t="s">
        <v>536</v>
      </c>
      <c r="I1694" s="399" t="s">
        <v>536</v>
      </c>
      <c r="J1694" s="399" t="s">
        <v>536</v>
      </c>
      <c r="K1694" s="400" t="s">
        <v>536</v>
      </c>
      <c r="L1694" s="400" t="s">
        <v>536</v>
      </c>
      <c r="M1694" s="400" t="s">
        <v>536</v>
      </c>
      <c r="N1694" s="400" t="s">
        <v>536</v>
      </c>
      <c r="O1694" s="400" t="s">
        <v>536</v>
      </c>
      <c r="P1694" s="400" t="s">
        <v>536</v>
      </c>
      <c r="Q1694" s="400" t="s">
        <v>536</v>
      </c>
      <c r="R1694" s="401" t="s">
        <v>536</v>
      </c>
      <c r="S1694" s="402" t="s">
        <v>536</v>
      </c>
      <c r="T1694" s="401" t="s">
        <v>536</v>
      </c>
      <c r="U1694" s="402" t="s">
        <v>536</v>
      </c>
      <c r="V1694" s="403" t="s">
        <v>536</v>
      </c>
      <c r="W1694" s="402" t="s">
        <v>536</v>
      </c>
      <c r="X1694" s="404" t="s">
        <v>536</v>
      </c>
      <c r="Y1694" s="404" t="s">
        <v>536</v>
      </c>
      <c r="Z1694" s="404" t="s">
        <v>536</v>
      </c>
      <c r="AA1694" s="404" t="s">
        <v>536</v>
      </c>
      <c r="AB1694" s="404" t="s">
        <v>536</v>
      </c>
      <c r="AC1694" s="404" t="s">
        <v>536</v>
      </c>
      <c r="AD1694" s="404" t="s">
        <v>536</v>
      </c>
    </row>
    <row r="1695" spans="1:30" x14ac:dyDescent="0.35">
      <c r="A1695" s="396" t="s">
        <v>536</v>
      </c>
      <c r="B1695" s="396" t="s">
        <v>536</v>
      </c>
      <c r="C1695" s="396" t="s">
        <v>536</v>
      </c>
      <c r="D1695" s="396" t="s">
        <v>536</v>
      </c>
      <c r="E1695" s="396" t="s">
        <v>536</v>
      </c>
      <c r="F1695" s="396" t="s">
        <v>536</v>
      </c>
      <c r="G1695" s="396" t="s">
        <v>536</v>
      </c>
      <c r="H1695" s="396" t="s">
        <v>536</v>
      </c>
      <c r="I1695" s="399" t="s">
        <v>536</v>
      </c>
      <c r="J1695" s="399" t="s">
        <v>536</v>
      </c>
      <c r="K1695" s="400" t="s">
        <v>536</v>
      </c>
      <c r="L1695" s="400" t="s">
        <v>536</v>
      </c>
      <c r="M1695" s="400" t="s">
        <v>536</v>
      </c>
      <c r="N1695" s="400" t="s">
        <v>536</v>
      </c>
      <c r="O1695" s="400" t="s">
        <v>536</v>
      </c>
      <c r="P1695" s="400" t="s">
        <v>536</v>
      </c>
      <c r="Q1695" s="400" t="s">
        <v>536</v>
      </c>
      <c r="R1695" s="401" t="s">
        <v>536</v>
      </c>
      <c r="S1695" s="402" t="s">
        <v>536</v>
      </c>
      <c r="T1695" s="401" t="s">
        <v>536</v>
      </c>
      <c r="U1695" s="402" t="s">
        <v>536</v>
      </c>
      <c r="V1695" s="403" t="s">
        <v>536</v>
      </c>
      <c r="W1695" s="402" t="s">
        <v>536</v>
      </c>
      <c r="X1695" s="404" t="s">
        <v>536</v>
      </c>
      <c r="Y1695" s="404" t="s">
        <v>536</v>
      </c>
      <c r="Z1695" s="404" t="s">
        <v>536</v>
      </c>
      <c r="AA1695" s="404" t="s">
        <v>536</v>
      </c>
      <c r="AB1695" s="404" t="s">
        <v>536</v>
      </c>
      <c r="AC1695" s="404" t="s">
        <v>536</v>
      </c>
      <c r="AD1695" s="404" t="s">
        <v>536</v>
      </c>
    </row>
    <row r="1696" spans="1:30" x14ac:dyDescent="0.35">
      <c r="A1696" s="396" t="s">
        <v>536</v>
      </c>
      <c r="B1696" s="396" t="s">
        <v>536</v>
      </c>
      <c r="C1696" s="396" t="s">
        <v>536</v>
      </c>
      <c r="D1696" s="396" t="s">
        <v>536</v>
      </c>
      <c r="E1696" s="396" t="s">
        <v>536</v>
      </c>
      <c r="F1696" s="396" t="s">
        <v>536</v>
      </c>
      <c r="G1696" s="396" t="s">
        <v>536</v>
      </c>
      <c r="H1696" s="396" t="s">
        <v>536</v>
      </c>
      <c r="I1696" s="399" t="s">
        <v>536</v>
      </c>
      <c r="J1696" s="399" t="s">
        <v>536</v>
      </c>
      <c r="K1696" s="400" t="s">
        <v>536</v>
      </c>
      <c r="L1696" s="400" t="s">
        <v>536</v>
      </c>
      <c r="M1696" s="400" t="s">
        <v>536</v>
      </c>
      <c r="N1696" s="400" t="s">
        <v>536</v>
      </c>
      <c r="O1696" s="400" t="s">
        <v>536</v>
      </c>
      <c r="P1696" s="400" t="s">
        <v>536</v>
      </c>
      <c r="Q1696" s="400" t="s">
        <v>536</v>
      </c>
      <c r="R1696" s="401" t="s">
        <v>536</v>
      </c>
      <c r="S1696" s="402" t="s">
        <v>536</v>
      </c>
      <c r="T1696" s="401" t="s">
        <v>536</v>
      </c>
      <c r="U1696" s="402" t="s">
        <v>536</v>
      </c>
      <c r="V1696" s="403" t="s">
        <v>536</v>
      </c>
      <c r="W1696" s="402" t="s">
        <v>536</v>
      </c>
      <c r="X1696" s="404" t="s">
        <v>536</v>
      </c>
      <c r="Y1696" s="404" t="s">
        <v>536</v>
      </c>
      <c r="Z1696" s="404" t="s">
        <v>536</v>
      </c>
      <c r="AA1696" s="404" t="s">
        <v>536</v>
      </c>
      <c r="AB1696" s="404" t="s">
        <v>536</v>
      </c>
      <c r="AC1696" s="404" t="s">
        <v>536</v>
      </c>
      <c r="AD1696" s="404" t="s">
        <v>536</v>
      </c>
    </row>
    <row r="1697" spans="1:30" x14ac:dyDescent="0.35">
      <c r="A1697" s="396" t="s">
        <v>536</v>
      </c>
      <c r="B1697" s="396" t="s">
        <v>536</v>
      </c>
      <c r="C1697" s="396" t="s">
        <v>536</v>
      </c>
      <c r="D1697" s="396" t="s">
        <v>536</v>
      </c>
      <c r="E1697" s="396" t="s">
        <v>536</v>
      </c>
      <c r="F1697" s="396" t="s">
        <v>536</v>
      </c>
      <c r="G1697" s="396" t="s">
        <v>536</v>
      </c>
      <c r="H1697" s="396" t="s">
        <v>536</v>
      </c>
      <c r="I1697" s="399" t="s">
        <v>536</v>
      </c>
      <c r="J1697" s="399" t="s">
        <v>536</v>
      </c>
      <c r="K1697" s="400" t="s">
        <v>536</v>
      </c>
      <c r="L1697" s="400" t="s">
        <v>536</v>
      </c>
      <c r="M1697" s="400" t="s">
        <v>536</v>
      </c>
      <c r="N1697" s="400" t="s">
        <v>536</v>
      </c>
      <c r="O1697" s="400" t="s">
        <v>536</v>
      </c>
      <c r="P1697" s="400" t="s">
        <v>536</v>
      </c>
      <c r="Q1697" s="400" t="s">
        <v>536</v>
      </c>
      <c r="R1697" s="401" t="s">
        <v>536</v>
      </c>
      <c r="S1697" s="402" t="s">
        <v>536</v>
      </c>
      <c r="T1697" s="401" t="s">
        <v>536</v>
      </c>
      <c r="U1697" s="402" t="s">
        <v>536</v>
      </c>
      <c r="V1697" s="403" t="s">
        <v>536</v>
      </c>
      <c r="W1697" s="402" t="s">
        <v>536</v>
      </c>
      <c r="X1697" s="404" t="s">
        <v>536</v>
      </c>
      <c r="Y1697" s="404" t="s">
        <v>536</v>
      </c>
      <c r="Z1697" s="404" t="s">
        <v>536</v>
      </c>
      <c r="AA1697" s="404" t="s">
        <v>536</v>
      </c>
      <c r="AB1697" s="404" t="s">
        <v>536</v>
      </c>
      <c r="AC1697" s="404" t="s">
        <v>536</v>
      </c>
      <c r="AD1697" s="404" t="s">
        <v>536</v>
      </c>
    </row>
    <row r="1698" spans="1:30" x14ac:dyDescent="0.35">
      <c r="A1698" s="396" t="s">
        <v>536</v>
      </c>
      <c r="B1698" s="396" t="s">
        <v>536</v>
      </c>
      <c r="C1698" s="396" t="s">
        <v>536</v>
      </c>
      <c r="D1698" s="396" t="s">
        <v>536</v>
      </c>
      <c r="E1698" s="396" t="s">
        <v>536</v>
      </c>
      <c r="F1698" s="396" t="s">
        <v>536</v>
      </c>
      <c r="G1698" s="396" t="s">
        <v>536</v>
      </c>
      <c r="H1698" s="396" t="s">
        <v>536</v>
      </c>
      <c r="I1698" s="399" t="s">
        <v>536</v>
      </c>
      <c r="J1698" s="399" t="s">
        <v>536</v>
      </c>
      <c r="K1698" s="400" t="s">
        <v>536</v>
      </c>
      <c r="L1698" s="400" t="s">
        <v>536</v>
      </c>
      <c r="M1698" s="400" t="s">
        <v>536</v>
      </c>
      <c r="N1698" s="400" t="s">
        <v>536</v>
      </c>
      <c r="O1698" s="400" t="s">
        <v>536</v>
      </c>
      <c r="P1698" s="400" t="s">
        <v>536</v>
      </c>
      <c r="Q1698" s="400" t="s">
        <v>536</v>
      </c>
      <c r="R1698" s="401" t="s">
        <v>536</v>
      </c>
      <c r="S1698" s="402" t="s">
        <v>536</v>
      </c>
      <c r="T1698" s="401" t="s">
        <v>536</v>
      </c>
      <c r="U1698" s="402" t="s">
        <v>536</v>
      </c>
      <c r="V1698" s="403" t="s">
        <v>536</v>
      </c>
      <c r="W1698" s="402" t="s">
        <v>536</v>
      </c>
      <c r="X1698" s="404" t="s">
        <v>536</v>
      </c>
      <c r="Y1698" s="404" t="s">
        <v>536</v>
      </c>
      <c r="Z1698" s="404" t="s">
        <v>536</v>
      </c>
      <c r="AA1698" s="404" t="s">
        <v>536</v>
      </c>
      <c r="AB1698" s="404" t="s">
        <v>536</v>
      </c>
      <c r="AC1698" s="404" t="s">
        <v>536</v>
      </c>
      <c r="AD1698" s="404" t="s">
        <v>536</v>
      </c>
    </row>
    <row r="1699" spans="1:30" x14ac:dyDescent="0.35">
      <c r="A1699" s="396" t="s">
        <v>536</v>
      </c>
      <c r="B1699" s="396" t="s">
        <v>536</v>
      </c>
      <c r="C1699" s="396" t="s">
        <v>536</v>
      </c>
      <c r="D1699" s="396" t="s">
        <v>536</v>
      </c>
      <c r="E1699" s="396" t="s">
        <v>536</v>
      </c>
      <c r="F1699" s="396" t="s">
        <v>536</v>
      </c>
      <c r="G1699" s="396" t="s">
        <v>536</v>
      </c>
      <c r="H1699" s="396" t="s">
        <v>536</v>
      </c>
      <c r="I1699" s="399" t="s">
        <v>536</v>
      </c>
      <c r="J1699" s="399" t="s">
        <v>536</v>
      </c>
      <c r="K1699" s="400" t="s">
        <v>536</v>
      </c>
      <c r="L1699" s="400" t="s">
        <v>536</v>
      </c>
      <c r="M1699" s="400" t="s">
        <v>536</v>
      </c>
      <c r="N1699" s="400" t="s">
        <v>536</v>
      </c>
      <c r="O1699" s="400" t="s">
        <v>536</v>
      </c>
      <c r="P1699" s="400" t="s">
        <v>536</v>
      </c>
      <c r="Q1699" s="400" t="s">
        <v>536</v>
      </c>
      <c r="R1699" s="401" t="s">
        <v>536</v>
      </c>
      <c r="S1699" s="402" t="s">
        <v>536</v>
      </c>
      <c r="T1699" s="401" t="s">
        <v>536</v>
      </c>
      <c r="U1699" s="402" t="s">
        <v>536</v>
      </c>
      <c r="V1699" s="403" t="s">
        <v>536</v>
      </c>
      <c r="W1699" s="402" t="s">
        <v>536</v>
      </c>
      <c r="X1699" s="404" t="s">
        <v>536</v>
      </c>
      <c r="Y1699" s="404" t="s">
        <v>536</v>
      </c>
      <c r="Z1699" s="404" t="s">
        <v>536</v>
      </c>
      <c r="AA1699" s="404" t="s">
        <v>536</v>
      </c>
      <c r="AB1699" s="404" t="s">
        <v>536</v>
      </c>
      <c r="AC1699" s="404" t="s">
        <v>536</v>
      </c>
      <c r="AD1699" s="404" t="s">
        <v>536</v>
      </c>
    </row>
    <row r="1700" spans="1:30" x14ac:dyDescent="0.35">
      <c r="A1700" s="396" t="s">
        <v>536</v>
      </c>
      <c r="B1700" s="396" t="s">
        <v>536</v>
      </c>
      <c r="C1700" s="396" t="s">
        <v>536</v>
      </c>
      <c r="D1700" s="396" t="s">
        <v>536</v>
      </c>
      <c r="E1700" s="396" t="s">
        <v>536</v>
      </c>
      <c r="F1700" s="396" t="s">
        <v>536</v>
      </c>
      <c r="G1700" s="396" t="s">
        <v>536</v>
      </c>
      <c r="H1700" s="396" t="s">
        <v>536</v>
      </c>
      <c r="I1700" s="399" t="s">
        <v>536</v>
      </c>
      <c r="J1700" s="399" t="s">
        <v>536</v>
      </c>
      <c r="K1700" s="400" t="s">
        <v>536</v>
      </c>
      <c r="L1700" s="400" t="s">
        <v>536</v>
      </c>
      <c r="M1700" s="400" t="s">
        <v>536</v>
      </c>
      <c r="N1700" s="400" t="s">
        <v>536</v>
      </c>
      <c r="O1700" s="400" t="s">
        <v>536</v>
      </c>
      <c r="P1700" s="400" t="s">
        <v>536</v>
      </c>
      <c r="Q1700" s="400" t="s">
        <v>536</v>
      </c>
      <c r="R1700" s="401" t="s">
        <v>536</v>
      </c>
      <c r="S1700" s="402" t="s">
        <v>536</v>
      </c>
      <c r="T1700" s="401" t="s">
        <v>536</v>
      </c>
      <c r="U1700" s="402" t="s">
        <v>536</v>
      </c>
      <c r="V1700" s="403" t="s">
        <v>536</v>
      </c>
      <c r="W1700" s="402" t="s">
        <v>536</v>
      </c>
      <c r="X1700" s="404" t="s">
        <v>536</v>
      </c>
      <c r="Y1700" s="404" t="s">
        <v>536</v>
      </c>
      <c r="Z1700" s="404" t="s">
        <v>536</v>
      </c>
      <c r="AA1700" s="404" t="s">
        <v>536</v>
      </c>
      <c r="AB1700" s="404" t="s">
        <v>536</v>
      </c>
      <c r="AC1700" s="404" t="s">
        <v>536</v>
      </c>
      <c r="AD1700" s="404" t="s">
        <v>536</v>
      </c>
    </row>
    <row r="1701" spans="1:30" x14ac:dyDescent="0.35">
      <c r="A1701" s="396" t="s">
        <v>536</v>
      </c>
      <c r="B1701" s="396" t="s">
        <v>536</v>
      </c>
      <c r="C1701" s="396" t="s">
        <v>536</v>
      </c>
      <c r="D1701" s="396" t="s">
        <v>536</v>
      </c>
      <c r="E1701" s="396" t="s">
        <v>536</v>
      </c>
      <c r="F1701" s="396" t="s">
        <v>536</v>
      </c>
      <c r="G1701" s="396" t="s">
        <v>536</v>
      </c>
      <c r="H1701" s="396" t="s">
        <v>536</v>
      </c>
      <c r="I1701" s="399" t="s">
        <v>536</v>
      </c>
      <c r="J1701" s="399" t="s">
        <v>536</v>
      </c>
      <c r="K1701" s="400" t="s">
        <v>536</v>
      </c>
      <c r="L1701" s="400" t="s">
        <v>536</v>
      </c>
      <c r="M1701" s="400" t="s">
        <v>536</v>
      </c>
      <c r="N1701" s="400" t="s">
        <v>536</v>
      </c>
      <c r="O1701" s="400" t="s">
        <v>536</v>
      </c>
      <c r="P1701" s="400" t="s">
        <v>536</v>
      </c>
      <c r="Q1701" s="400" t="s">
        <v>536</v>
      </c>
      <c r="R1701" s="401" t="s">
        <v>536</v>
      </c>
      <c r="S1701" s="402" t="s">
        <v>536</v>
      </c>
      <c r="T1701" s="401" t="s">
        <v>536</v>
      </c>
      <c r="U1701" s="402" t="s">
        <v>536</v>
      </c>
      <c r="V1701" s="403" t="s">
        <v>536</v>
      </c>
      <c r="W1701" s="402" t="s">
        <v>536</v>
      </c>
      <c r="X1701" s="404" t="s">
        <v>536</v>
      </c>
      <c r="Y1701" s="404" t="s">
        <v>536</v>
      </c>
      <c r="Z1701" s="404" t="s">
        <v>536</v>
      </c>
      <c r="AA1701" s="404" t="s">
        <v>536</v>
      </c>
      <c r="AB1701" s="404" t="s">
        <v>536</v>
      </c>
      <c r="AC1701" s="404" t="s">
        <v>536</v>
      </c>
      <c r="AD1701" s="404" t="s">
        <v>536</v>
      </c>
    </row>
    <row r="1702" spans="1:30" x14ac:dyDescent="0.35">
      <c r="A1702" s="396" t="s">
        <v>536</v>
      </c>
      <c r="B1702" s="396" t="s">
        <v>536</v>
      </c>
      <c r="C1702" s="396" t="s">
        <v>536</v>
      </c>
      <c r="D1702" s="396" t="s">
        <v>536</v>
      </c>
      <c r="E1702" s="396" t="s">
        <v>536</v>
      </c>
      <c r="F1702" s="396" t="s">
        <v>536</v>
      </c>
      <c r="G1702" s="396" t="s">
        <v>536</v>
      </c>
      <c r="H1702" s="396" t="s">
        <v>536</v>
      </c>
      <c r="I1702" s="399" t="s">
        <v>536</v>
      </c>
      <c r="J1702" s="399" t="s">
        <v>536</v>
      </c>
      <c r="K1702" s="400" t="s">
        <v>536</v>
      </c>
      <c r="L1702" s="400" t="s">
        <v>536</v>
      </c>
      <c r="M1702" s="400" t="s">
        <v>536</v>
      </c>
      <c r="N1702" s="400" t="s">
        <v>536</v>
      </c>
      <c r="O1702" s="400" t="s">
        <v>536</v>
      </c>
      <c r="P1702" s="400" t="s">
        <v>536</v>
      </c>
      <c r="Q1702" s="400" t="s">
        <v>536</v>
      </c>
      <c r="R1702" s="401" t="s">
        <v>536</v>
      </c>
      <c r="S1702" s="402" t="s">
        <v>536</v>
      </c>
      <c r="T1702" s="401" t="s">
        <v>536</v>
      </c>
      <c r="U1702" s="402" t="s">
        <v>536</v>
      </c>
      <c r="V1702" s="403" t="s">
        <v>536</v>
      </c>
      <c r="W1702" s="402" t="s">
        <v>536</v>
      </c>
      <c r="X1702" s="404" t="s">
        <v>536</v>
      </c>
      <c r="Y1702" s="404" t="s">
        <v>536</v>
      </c>
      <c r="Z1702" s="404" t="s">
        <v>536</v>
      </c>
      <c r="AA1702" s="404" t="s">
        <v>536</v>
      </c>
      <c r="AB1702" s="404" t="s">
        <v>536</v>
      </c>
      <c r="AC1702" s="404" t="s">
        <v>536</v>
      </c>
      <c r="AD1702" s="404" t="s">
        <v>536</v>
      </c>
    </row>
    <row r="1703" spans="1:30" x14ac:dyDescent="0.35">
      <c r="A1703" s="396" t="s">
        <v>536</v>
      </c>
      <c r="B1703" s="396" t="s">
        <v>536</v>
      </c>
      <c r="C1703" s="396" t="s">
        <v>536</v>
      </c>
      <c r="D1703" s="396" t="s">
        <v>536</v>
      </c>
      <c r="E1703" s="396" t="s">
        <v>536</v>
      </c>
      <c r="F1703" s="396" t="s">
        <v>536</v>
      </c>
      <c r="G1703" s="396" t="s">
        <v>536</v>
      </c>
      <c r="H1703" s="396" t="s">
        <v>536</v>
      </c>
      <c r="I1703" s="399" t="s">
        <v>536</v>
      </c>
      <c r="J1703" s="399" t="s">
        <v>536</v>
      </c>
      <c r="K1703" s="400" t="s">
        <v>536</v>
      </c>
      <c r="L1703" s="400" t="s">
        <v>536</v>
      </c>
      <c r="M1703" s="400" t="s">
        <v>536</v>
      </c>
      <c r="N1703" s="400" t="s">
        <v>536</v>
      </c>
      <c r="O1703" s="400" t="s">
        <v>536</v>
      </c>
      <c r="P1703" s="400" t="s">
        <v>536</v>
      </c>
      <c r="Q1703" s="400" t="s">
        <v>536</v>
      </c>
      <c r="R1703" s="401" t="s">
        <v>536</v>
      </c>
      <c r="S1703" s="402" t="s">
        <v>536</v>
      </c>
      <c r="T1703" s="401" t="s">
        <v>536</v>
      </c>
      <c r="U1703" s="402" t="s">
        <v>536</v>
      </c>
      <c r="V1703" s="403" t="s">
        <v>536</v>
      </c>
      <c r="W1703" s="402" t="s">
        <v>536</v>
      </c>
      <c r="X1703" s="404" t="s">
        <v>536</v>
      </c>
      <c r="Y1703" s="404" t="s">
        <v>536</v>
      </c>
      <c r="Z1703" s="404" t="s">
        <v>536</v>
      </c>
      <c r="AA1703" s="404" t="s">
        <v>536</v>
      </c>
      <c r="AB1703" s="404" t="s">
        <v>536</v>
      </c>
      <c r="AC1703" s="404" t="s">
        <v>536</v>
      </c>
      <c r="AD1703" s="404" t="s">
        <v>536</v>
      </c>
    </row>
    <row r="1704" spans="1:30" x14ac:dyDescent="0.35">
      <c r="A1704" s="396" t="s">
        <v>536</v>
      </c>
      <c r="B1704" s="396" t="s">
        <v>536</v>
      </c>
      <c r="C1704" s="396" t="s">
        <v>536</v>
      </c>
      <c r="D1704" s="396" t="s">
        <v>536</v>
      </c>
      <c r="E1704" s="396" t="s">
        <v>536</v>
      </c>
      <c r="F1704" s="396" t="s">
        <v>536</v>
      </c>
      <c r="G1704" s="396" t="s">
        <v>536</v>
      </c>
      <c r="H1704" s="396" t="s">
        <v>536</v>
      </c>
      <c r="I1704" s="399" t="s">
        <v>536</v>
      </c>
      <c r="J1704" s="399" t="s">
        <v>536</v>
      </c>
      <c r="K1704" s="400" t="s">
        <v>536</v>
      </c>
      <c r="L1704" s="400" t="s">
        <v>536</v>
      </c>
      <c r="M1704" s="400" t="s">
        <v>536</v>
      </c>
      <c r="N1704" s="400" t="s">
        <v>536</v>
      </c>
      <c r="O1704" s="400" t="s">
        <v>536</v>
      </c>
      <c r="P1704" s="400" t="s">
        <v>536</v>
      </c>
      <c r="Q1704" s="400" t="s">
        <v>536</v>
      </c>
      <c r="R1704" s="401" t="s">
        <v>536</v>
      </c>
      <c r="S1704" s="402" t="s">
        <v>536</v>
      </c>
      <c r="T1704" s="401" t="s">
        <v>536</v>
      </c>
      <c r="U1704" s="402" t="s">
        <v>536</v>
      </c>
      <c r="V1704" s="403" t="s">
        <v>536</v>
      </c>
      <c r="W1704" s="402" t="s">
        <v>536</v>
      </c>
      <c r="X1704" s="404" t="s">
        <v>536</v>
      </c>
      <c r="Y1704" s="404" t="s">
        <v>536</v>
      </c>
      <c r="Z1704" s="404" t="s">
        <v>536</v>
      </c>
      <c r="AA1704" s="404" t="s">
        <v>536</v>
      </c>
      <c r="AB1704" s="404" t="s">
        <v>536</v>
      </c>
      <c r="AC1704" s="404" t="s">
        <v>536</v>
      </c>
      <c r="AD1704" s="404" t="s">
        <v>536</v>
      </c>
    </row>
    <row r="1705" spans="1:30" x14ac:dyDescent="0.35">
      <c r="A1705" s="396" t="s">
        <v>536</v>
      </c>
      <c r="B1705" s="396" t="s">
        <v>536</v>
      </c>
      <c r="C1705" s="396" t="s">
        <v>536</v>
      </c>
      <c r="D1705" s="396" t="s">
        <v>536</v>
      </c>
      <c r="E1705" s="396" t="s">
        <v>536</v>
      </c>
      <c r="F1705" s="396" t="s">
        <v>536</v>
      </c>
      <c r="G1705" s="396" t="s">
        <v>536</v>
      </c>
      <c r="H1705" s="396" t="s">
        <v>536</v>
      </c>
      <c r="I1705" s="399" t="s">
        <v>536</v>
      </c>
      <c r="J1705" s="399" t="s">
        <v>536</v>
      </c>
      <c r="K1705" s="400" t="s">
        <v>536</v>
      </c>
      <c r="L1705" s="400" t="s">
        <v>536</v>
      </c>
      <c r="M1705" s="400" t="s">
        <v>536</v>
      </c>
      <c r="N1705" s="400" t="s">
        <v>536</v>
      </c>
      <c r="O1705" s="400" t="s">
        <v>536</v>
      </c>
      <c r="P1705" s="400" t="s">
        <v>536</v>
      </c>
      <c r="Q1705" s="400" t="s">
        <v>536</v>
      </c>
      <c r="R1705" s="401" t="s">
        <v>536</v>
      </c>
      <c r="S1705" s="402" t="s">
        <v>536</v>
      </c>
      <c r="T1705" s="401" t="s">
        <v>536</v>
      </c>
      <c r="U1705" s="402" t="s">
        <v>536</v>
      </c>
      <c r="V1705" s="403" t="s">
        <v>536</v>
      </c>
      <c r="W1705" s="402" t="s">
        <v>536</v>
      </c>
      <c r="X1705" s="404" t="s">
        <v>536</v>
      </c>
      <c r="Y1705" s="404" t="s">
        <v>536</v>
      </c>
      <c r="Z1705" s="404" t="s">
        <v>536</v>
      </c>
      <c r="AA1705" s="404" t="s">
        <v>536</v>
      </c>
      <c r="AB1705" s="404" t="s">
        <v>536</v>
      </c>
      <c r="AC1705" s="404" t="s">
        <v>536</v>
      </c>
      <c r="AD1705" s="404" t="s">
        <v>536</v>
      </c>
    </row>
    <row r="1706" spans="1:30" x14ac:dyDescent="0.35">
      <c r="A1706" s="396" t="s">
        <v>536</v>
      </c>
      <c r="B1706" s="396" t="s">
        <v>536</v>
      </c>
      <c r="C1706" s="396" t="s">
        <v>536</v>
      </c>
      <c r="D1706" s="396" t="s">
        <v>536</v>
      </c>
      <c r="E1706" s="396" t="s">
        <v>536</v>
      </c>
      <c r="F1706" s="396" t="s">
        <v>536</v>
      </c>
      <c r="G1706" s="396" t="s">
        <v>536</v>
      </c>
      <c r="H1706" s="396" t="s">
        <v>536</v>
      </c>
      <c r="I1706" s="399" t="s">
        <v>536</v>
      </c>
      <c r="J1706" s="399" t="s">
        <v>536</v>
      </c>
      <c r="K1706" s="400" t="s">
        <v>536</v>
      </c>
      <c r="L1706" s="400" t="s">
        <v>536</v>
      </c>
      <c r="M1706" s="400" t="s">
        <v>536</v>
      </c>
      <c r="N1706" s="400" t="s">
        <v>536</v>
      </c>
      <c r="O1706" s="400" t="s">
        <v>536</v>
      </c>
      <c r="P1706" s="400" t="s">
        <v>536</v>
      </c>
      <c r="Q1706" s="400" t="s">
        <v>536</v>
      </c>
      <c r="R1706" s="401" t="s">
        <v>536</v>
      </c>
      <c r="S1706" s="402" t="s">
        <v>536</v>
      </c>
      <c r="T1706" s="401" t="s">
        <v>536</v>
      </c>
      <c r="U1706" s="402" t="s">
        <v>536</v>
      </c>
      <c r="V1706" s="403" t="s">
        <v>536</v>
      </c>
      <c r="W1706" s="402" t="s">
        <v>536</v>
      </c>
      <c r="X1706" s="404" t="s">
        <v>536</v>
      </c>
      <c r="Y1706" s="404" t="s">
        <v>536</v>
      </c>
      <c r="Z1706" s="404" t="s">
        <v>536</v>
      </c>
      <c r="AA1706" s="404" t="s">
        <v>536</v>
      </c>
      <c r="AB1706" s="404" t="s">
        <v>536</v>
      </c>
      <c r="AC1706" s="404" t="s">
        <v>536</v>
      </c>
      <c r="AD1706" s="404" t="s">
        <v>536</v>
      </c>
    </row>
    <row r="1707" spans="1:30" x14ac:dyDescent="0.35">
      <c r="A1707" s="396" t="s">
        <v>536</v>
      </c>
      <c r="B1707" s="396" t="s">
        <v>536</v>
      </c>
      <c r="C1707" s="396" t="s">
        <v>536</v>
      </c>
      <c r="D1707" s="396" t="s">
        <v>536</v>
      </c>
      <c r="E1707" s="396" t="s">
        <v>536</v>
      </c>
      <c r="F1707" s="396" t="s">
        <v>536</v>
      </c>
      <c r="G1707" s="396" t="s">
        <v>536</v>
      </c>
      <c r="H1707" s="396" t="s">
        <v>536</v>
      </c>
      <c r="I1707" s="399" t="s">
        <v>536</v>
      </c>
      <c r="J1707" s="399" t="s">
        <v>536</v>
      </c>
      <c r="K1707" s="400" t="s">
        <v>536</v>
      </c>
      <c r="L1707" s="400" t="s">
        <v>536</v>
      </c>
      <c r="M1707" s="400" t="s">
        <v>536</v>
      </c>
      <c r="N1707" s="400" t="s">
        <v>536</v>
      </c>
      <c r="O1707" s="400" t="s">
        <v>536</v>
      </c>
      <c r="P1707" s="400" t="s">
        <v>536</v>
      </c>
      <c r="Q1707" s="400" t="s">
        <v>536</v>
      </c>
      <c r="R1707" s="401" t="s">
        <v>536</v>
      </c>
      <c r="S1707" s="402" t="s">
        <v>536</v>
      </c>
      <c r="T1707" s="401" t="s">
        <v>536</v>
      </c>
      <c r="U1707" s="402" t="s">
        <v>536</v>
      </c>
      <c r="V1707" s="403" t="s">
        <v>536</v>
      </c>
      <c r="W1707" s="402" t="s">
        <v>536</v>
      </c>
      <c r="X1707" s="404" t="s">
        <v>536</v>
      </c>
      <c r="Y1707" s="404" t="s">
        <v>536</v>
      </c>
      <c r="Z1707" s="404" t="s">
        <v>536</v>
      </c>
      <c r="AA1707" s="404" t="s">
        <v>536</v>
      </c>
      <c r="AB1707" s="404" t="s">
        <v>536</v>
      </c>
      <c r="AC1707" s="404" t="s">
        <v>536</v>
      </c>
      <c r="AD1707" s="404" t="s">
        <v>536</v>
      </c>
    </row>
    <row r="1708" spans="1:30" x14ac:dyDescent="0.35">
      <c r="A1708" s="396" t="s">
        <v>536</v>
      </c>
      <c r="B1708" s="396" t="s">
        <v>536</v>
      </c>
      <c r="C1708" s="396" t="s">
        <v>536</v>
      </c>
      <c r="D1708" s="396" t="s">
        <v>536</v>
      </c>
      <c r="E1708" s="396" t="s">
        <v>536</v>
      </c>
      <c r="F1708" s="396" t="s">
        <v>536</v>
      </c>
      <c r="G1708" s="396" t="s">
        <v>536</v>
      </c>
      <c r="H1708" s="396" t="s">
        <v>536</v>
      </c>
      <c r="I1708" s="399" t="s">
        <v>536</v>
      </c>
      <c r="J1708" s="399" t="s">
        <v>536</v>
      </c>
      <c r="K1708" s="400" t="s">
        <v>536</v>
      </c>
      <c r="L1708" s="400" t="s">
        <v>536</v>
      </c>
      <c r="M1708" s="400" t="s">
        <v>536</v>
      </c>
      <c r="N1708" s="400" t="s">
        <v>536</v>
      </c>
      <c r="O1708" s="400" t="s">
        <v>536</v>
      </c>
      <c r="P1708" s="400" t="s">
        <v>536</v>
      </c>
      <c r="Q1708" s="400" t="s">
        <v>536</v>
      </c>
      <c r="R1708" s="401" t="s">
        <v>536</v>
      </c>
      <c r="S1708" s="402" t="s">
        <v>536</v>
      </c>
      <c r="T1708" s="401" t="s">
        <v>536</v>
      </c>
      <c r="U1708" s="402" t="s">
        <v>536</v>
      </c>
      <c r="V1708" s="403" t="s">
        <v>536</v>
      </c>
      <c r="W1708" s="402" t="s">
        <v>536</v>
      </c>
      <c r="X1708" s="404" t="s">
        <v>536</v>
      </c>
      <c r="Y1708" s="404" t="s">
        <v>536</v>
      </c>
      <c r="Z1708" s="404" t="s">
        <v>536</v>
      </c>
      <c r="AA1708" s="404" t="s">
        <v>536</v>
      </c>
      <c r="AB1708" s="404" t="s">
        <v>536</v>
      </c>
      <c r="AC1708" s="404" t="s">
        <v>536</v>
      </c>
      <c r="AD1708" s="404" t="s">
        <v>536</v>
      </c>
    </row>
    <row r="1709" spans="1:30" x14ac:dyDescent="0.35">
      <c r="A1709" s="396" t="s">
        <v>536</v>
      </c>
      <c r="B1709" s="396" t="s">
        <v>536</v>
      </c>
      <c r="C1709" s="396" t="s">
        <v>536</v>
      </c>
      <c r="D1709" s="396" t="s">
        <v>536</v>
      </c>
      <c r="E1709" s="396" t="s">
        <v>536</v>
      </c>
      <c r="F1709" s="396" t="s">
        <v>536</v>
      </c>
      <c r="G1709" s="396" t="s">
        <v>536</v>
      </c>
      <c r="H1709" s="396" t="s">
        <v>536</v>
      </c>
      <c r="I1709" s="399" t="s">
        <v>536</v>
      </c>
      <c r="J1709" s="399" t="s">
        <v>536</v>
      </c>
      <c r="K1709" s="400" t="s">
        <v>536</v>
      </c>
      <c r="L1709" s="400" t="s">
        <v>536</v>
      </c>
      <c r="M1709" s="400" t="s">
        <v>536</v>
      </c>
      <c r="N1709" s="400" t="s">
        <v>536</v>
      </c>
      <c r="O1709" s="400" t="s">
        <v>536</v>
      </c>
      <c r="P1709" s="400" t="s">
        <v>536</v>
      </c>
      <c r="Q1709" s="400" t="s">
        <v>536</v>
      </c>
      <c r="R1709" s="401" t="s">
        <v>536</v>
      </c>
      <c r="S1709" s="402" t="s">
        <v>536</v>
      </c>
      <c r="T1709" s="401" t="s">
        <v>536</v>
      </c>
      <c r="U1709" s="402" t="s">
        <v>536</v>
      </c>
      <c r="V1709" s="403" t="s">
        <v>536</v>
      </c>
      <c r="W1709" s="402" t="s">
        <v>536</v>
      </c>
      <c r="X1709" s="404" t="s">
        <v>536</v>
      </c>
      <c r="Y1709" s="404" t="s">
        <v>536</v>
      </c>
      <c r="Z1709" s="404" t="s">
        <v>536</v>
      </c>
      <c r="AA1709" s="404" t="s">
        <v>536</v>
      </c>
      <c r="AB1709" s="404" t="s">
        <v>536</v>
      </c>
      <c r="AC1709" s="404" t="s">
        <v>536</v>
      </c>
      <c r="AD1709" s="404" t="s">
        <v>536</v>
      </c>
    </row>
    <row r="1710" spans="1:30" x14ac:dyDescent="0.35">
      <c r="A1710" s="396" t="s">
        <v>536</v>
      </c>
      <c r="B1710" s="396" t="s">
        <v>536</v>
      </c>
      <c r="C1710" s="396" t="s">
        <v>536</v>
      </c>
      <c r="D1710" s="396" t="s">
        <v>536</v>
      </c>
      <c r="E1710" s="396" t="s">
        <v>536</v>
      </c>
      <c r="F1710" s="396" t="s">
        <v>536</v>
      </c>
      <c r="G1710" s="396" t="s">
        <v>536</v>
      </c>
      <c r="H1710" s="396" t="s">
        <v>536</v>
      </c>
      <c r="I1710" s="399" t="s">
        <v>536</v>
      </c>
      <c r="J1710" s="399" t="s">
        <v>536</v>
      </c>
      <c r="K1710" s="400" t="s">
        <v>536</v>
      </c>
      <c r="L1710" s="400" t="s">
        <v>536</v>
      </c>
      <c r="M1710" s="400" t="s">
        <v>536</v>
      </c>
      <c r="N1710" s="400" t="s">
        <v>536</v>
      </c>
      <c r="O1710" s="400" t="s">
        <v>536</v>
      </c>
      <c r="P1710" s="400" t="s">
        <v>536</v>
      </c>
      <c r="Q1710" s="400" t="s">
        <v>536</v>
      </c>
      <c r="R1710" s="401" t="s">
        <v>536</v>
      </c>
      <c r="S1710" s="402" t="s">
        <v>536</v>
      </c>
      <c r="T1710" s="401" t="s">
        <v>536</v>
      </c>
      <c r="U1710" s="402" t="s">
        <v>536</v>
      </c>
      <c r="V1710" s="403" t="s">
        <v>536</v>
      </c>
      <c r="W1710" s="402" t="s">
        <v>536</v>
      </c>
      <c r="X1710" s="404" t="s">
        <v>536</v>
      </c>
      <c r="Y1710" s="404" t="s">
        <v>536</v>
      </c>
      <c r="Z1710" s="404" t="s">
        <v>536</v>
      </c>
      <c r="AA1710" s="404" t="s">
        <v>536</v>
      </c>
      <c r="AB1710" s="404" t="s">
        <v>536</v>
      </c>
      <c r="AC1710" s="404" t="s">
        <v>536</v>
      </c>
      <c r="AD1710" s="404" t="s">
        <v>536</v>
      </c>
    </row>
    <row r="1711" spans="1:30" x14ac:dyDescent="0.35">
      <c r="A1711" s="396" t="s">
        <v>536</v>
      </c>
      <c r="B1711" s="396" t="s">
        <v>536</v>
      </c>
      <c r="C1711" s="396" t="s">
        <v>536</v>
      </c>
      <c r="D1711" s="396" t="s">
        <v>536</v>
      </c>
      <c r="E1711" s="396" t="s">
        <v>536</v>
      </c>
      <c r="F1711" s="396" t="s">
        <v>536</v>
      </c>
      <c r="G1711" s="396" t="s">
        <v>536</v>
      </c>
      <c r="H1711" s="396" t="s">
        <v>536</v>
      </c>
      <c r="I1711" s="399" t="s">
        <v>536</v>
      </c>
      <c r="J1711" s="399" t="s">
        <v>536</v>
      </c>
      <c r="K1711" s="400" t="s">
        <v>536</v>
      </c>
      <c r="L1711" s="400" t="s">
        <v>536</v>
      </c>
      <c r="M1711" s="400" t="s">
        <v>536</v>
      </c>
      <c r="N1711" s="400" t="s">
        <v>536</v>
      </c>
      <c r="O1711" s="400" t="s">
        <v>536</v>
      </c>
      <c r="P1711" s="400" t="s">
        <v>536</v>
      </c>
      <c r="Q1711" s="400" t="s">
        <v>536</v>
      </c>
      <c r="R1711" s="401" t="s">
        <v>536</v>
      </c>
      <c r="S1711" s="402" t="s">
        <v>536</v>
      </c>
      <c r="T1711" s="401" t="s">
        <v>536</v>
      </c>
      <c r="U1711" s="402" t="s">
        <v>536</v>
      </c>
      <c r="V1711" s="403" t="s">
        <v>536</v>
      </c>
      <c r="W1711" s="402" t="s">
        <v>536</v>
      </c>
      <c r="X1711" s="404" t="s">
        <v>536</v>
      </c>
      <c r="Y1711" s="404" t="s">
        <v>536</v>
      </c>
      <c r="Z1711" s="404" t="s">
        <v>536</v>
      </c>
      <c r="AA1711" s="404" t="s">
        <v>536</v>
      </c>
      <c r="AB1711" s="404" t="s">
        <v>536</v>
      </c>
      <c r="AC1711" s="404" t="s">
        <v>536</v>
      </c>
      <c r="AD1711" s="404" t="s">
        <v>536</v>
      </c>
    </row>
    <row r="1712" spans="1:30" x14ac:dyDescent="0.35">
      <c r="A1712" s="396" t="s">
        <v>536</v>
      </c>
      <c r="B1712" s="396" t="s">
        <v>536</v>
      </c>
      <c r="C1712" s="396" t="s">
        <v>536</v>
      </c>
      <c r="D1712" s="396" t="s">
        <v>536</v>
      </c>
      <c r="E1712" s="396" t="s">
        <v>536</v>
      </c>
      <c r="F1712" s="396" t="s">
        <v>536</v>
      </c>
      <c r="G1712" s="396" t="s">
        <v>536</v>
      </c>
      <c r="H1712" s="396" t="s">
        <v>536</v>
      </c>
      <c r="I1712" s="399" t="s">
        <v>536</v>
      </c>
      <c r="J1712" s="399" t="s">
        <v>536</v>
      </c>
      <c r="K1712" s="400" t="s">
        <v>536</v>
      </c>
      <c r="L1712" s="400" t="s">
        <v>536</v>
      </c>
      <c r="M1712" s="400" t="s">
        <v>536</v>
      </c>
      <c r="N1712" s="400" t="s">
        <v>536</v>
      </c>
      <c r="O1712" s="400" t="s">
        <v>536</v>
      </c>
      <c r="P1712" s="400" t="s">
        <v>536</v>
      </c>
      <c r="Q1712" s="400" t="s">
        <v>536</v>
      </c>
      <c r="R1712" s="401" t="s">
        <v>536</v>
      </c>
      <c r="S1712" s="402" t="s">
        <v>536</v>
      </c>
      <c r="T1712" s="401" t="s">
        <v>536</v>
      </c>
      <c r="U1712" s="402" t="s">
        <v>536</v>
      </c>
      <c r="V1712" s="403" t="s">
        <v>536</v>
      </c>
      <c r="W1712" s="402" t="s">
        <v>536</v>
      </c>
      <c r="X1712" s="404" t="s">
        <v>536</v>
      </c>
      <c r="Y1712" s="404" t="s">
        <v>536</v>
      </c>
      <c r="Z1712" s="404" t="s">
        <v>536</v>
      </c>
      <c r="AA1712" s="404" t="s">
        <v>536</v>
      </c>
      <c r="AB1712" s="404" t="s">
        <v>536</v>
      </c>
      <c r="AC1712" s="404" t="s">
        <v>536</v>
      </c>
      <c r="AD1712" s="404" t="s">
        <v>536</v>
      </c>
    </row>
    <row r="1713" spans="1:30" x14ac:dyDescent="0.35">
      <c r="A1713" s="396" t="s">
        <v>536</v>
      </c>
      <c r="B1713" s="396" t="s">
        <v>536</v>
      </c>
      <c r="C1713" s="396" t="s">
        <v>536</v>
      </c>
      <c r="D1713" s="396" t="s">
        <v>536</v>
      </c>
      <c r="E1713" s="396" t="s">
        <v>536</v>
      </c>
      <c r="F1713" s="396" t="s">
        <v>536</v>
      </c>
      <c r="G1713" s="396" t="s">
        <v>536</v>
      </c>
      <c r="H1713" s="396" t="s">
        <v>536</v>
      </c>
      <c r="I1713" s="399" t="s">
        <v>536</v>
      </c>
      <c r="J1713" s="399" t="s">
        <v>536</v>
      </c>
      <c r="K1713" s="400" t="s">
        <v>536</v>
      </c>
      <c r="L1713" s="400" t="s">
        <v>536</v>
      </c>
      <c r="M1713" s="400" t="s">
        <v>536</v>
      </c>
      <c r="N1713" s="400" t="s">
        <v>536</v>
      </c>
      <c r="O1713" s="400" t="s">
        <v>536</v>
      </c>
      <c r="P1713" s="400" t="s">
        <v>536</v>
      </c>
      <c r="Q1713" s="400" t="s">
        <v>536</v>
      </c>
      <c r="R1713" s="401" t="s">
        <v>536</v>
      </c>
      <c r="S1713" s="402" t="s">
        <v>536</v>
      </c>
      <c r="T1713" s="401" t="s">
        <v>536</v>
      </c>
      <c r="U1713" s="402" t="s">
        <v>536</v>
      </c>
      <c r="V1713" s="403" t="s">
        <v>536</v>
      </c>
      <c r="W1713" s="402" t="s">
        <v>536</v>
      </c>
      <c r="X1713" s="404" t="s">
        <v>536</v>
      </c>
      <c r="Y1713" s="404" t="s">
        <v>536</v>
      </c>
      <c r="Z1713" s="404" t="s">
        <v>536</v>
      </c>
      <c r="AA1713" s="404" t="s">
        <v>536</v>
      </c>
      <c r="AB1713" s="404" t="s">
        <v>536</v>
      </c>
      <c r="AC1713" s="404" t="s">
        <v>536</v>
      </c>
      <c r="AD1713" s="404" t="s">
        <v>536</v>
      </c>
    </row>
    <row r="1714" spans="1:30" x14ac:dyDescent="0.35">
      <c r="A1714" s="396" t="s">
        <v>536</v>
      </c>
      <c r="B1714" s="396" t="s">
        <v>536</v>
      </c>
      <c r="C1714" s="396" t="s">
        <v>536</v>
      </c>
      <c r="D1714" s="396" t="s">
        <v>536</v>
      </c>
      <c r="E1714" s="396" t="s">
        <v>536</v>
      </c>
      <c r="F1714" s="396" t="s">
        <v>536</v>
      </c>
      <c r="G1714" s="396" t="s">
        <v>536</v>
      </c>
      <c r="H1714" s="396" t="s">
        <v>536</v>
      </c>
      <c r="I1714" s="399" t="s">
        <v>536</v>
      </c>
      <c r="J1714" s="399" t="s">
        <v>536</v>
      </c>
      <c r="K1714" s="400" t="s">
        <v>536</v>
      </c>
      <c r="L1714" s="400" t="s">
        <v>536</v>
      </c>
      <c r="M1714" s="400" t="s">
        <v>536</v>
      </c>
      <c r="N1714" s="400" t="s">
        <v>536</v>
      </c>
      <c r="O1714" s="400" t="s">
        <v>536</v>
      </c>
      <c r="P1714" s="400" t="s">
        <v>536</v>
      </c>
      <c r="Q1714" s="400" t="s">
        <v>536</v>
      </c>
      <c r="R1714" s="401" t="s">
        <v>536</v>
      </c>
      <c r="S1714" s="402" t="s">
        <v>536</v>
      </c>
      <c r="T1714" s="401" t="s">
        <v>536</v>
      </c>
      <c r="U1714" s="402" t="s">
        <v>536</v>
      </c>
      <c r="V1714" s="403" t="s">
        <v>536</v>
      </c>
      <c r="W1714" s="402" t="s">
        <v>536</v>
      </c>
      <c r="X1714" s="404" t="s">
        <v>536</v>
      </c>
      <c r="Y1714" s="404" t="s">
        <v>536</v>
      </c>
      <c r="Z1714" s="404" t="s">
        <v>536</v>
      </c>
      <c r="AA1714" s="404" t="s">
        <v>536</v>
      </c>
      <c r="AB1714" s="404" t="s">
        <v>536</v>
      </c>
      <c r="AC1714" s="404" t="s">
        <v>536</v>
      </c>
      <c r="AD1714" s="404" t="s">
        <v>536</v>
      </c>
    </row>
    <row r="1715" spans="1:30" x14ac:dyDescent="0.35">
      <c r="A1715" s="396" t="s">
        <v>536</v>
      </c>
      <c r="B1715" s="396" t="s">
        <v>536</v>
      </c>
      <c r="C1715" s="396" t="s">
        <v>536</v>
      </c>
      <c r="D1715" s="396" t="s">
        <v>536</v>
      </c>
      <c r="E1715" s="396" t="s">
        <v>536</v>
      </c>
      <c r="F1715" s="396" t="s">
        <v>536</v>
      </c>
      <c r="G1715" s="396" t="s">
        <v>536</v>
      </c>
      <c r="H1715" s="396" t="s">
        <v>536</v>
      </c>
      <c r="I1715" s="399" t="s">
        <v>536</v>
      </c>
      <c r="J1715" s="399" t="s">
        <v>536</v>
      </c>
      <c r="K1715" s="400" t="s">
        <v>536</v>
      </c>
      <c r="L1715" s="400" t="s">
        <v>536</v>
      </c>
      <c r="M1715" s="400" t="s">
        <v>536</v>
      </c>
      <c r="N1715" s="400" t="s">
        <v>536</v>
      </c>
      <c r="O1715" s="400" t="s">
        <v>536</v>
      </c>
      <c r="P1715" s="400" t="s">
        <v>536</v>
      </c>
      <c r="Q1715" s="400" t="s">
        <v>536</v>
      </c>
      <c r="R1715" s="401" t="s">
        <v>536</v>
      </c>
      <c r="S1715" s="402" t="s">
        <v>536</v>
      </c>
      <c r="T1715" s="401" t="s">
        <v>536</v>
      </c>
      <c r="U1715" s="402" t="s">
        <v>536</v>
      </c>
      <c r="V1715" s="403" t="s">
        <v>536</v>
      </c>
      <c r="W1715" s="402" t="s">
        <v>536</v>
      </c>
      <c r="X1715" s="404" t="s">
        <v>536</v>
      </c>
      <c r="Y1715" s="404" t="s">
        <v>536</v>
      </c>
      <c r="Z1715" s="404" t="s">
        <v>536</v>
      </c>
      <c r="AA1715" s="404" t="s">
        <v>536</v>
      </c>
      <c r="AB1715" s="404" t="s">
        <v>536</v>
      </c>
      <c r="AC1715" s="404" t="s">
        <v>536</v>
      </c>
      <c r="AD1715" s="404" t="s">
        <v>536</v>
      </c>
    </row>
    <row r="1716" spans="1:30" x14ac:dyDescent="0.35">
      <c r="A1716" s="396" t="s">
        <v>536</v>
      </c>
      <c r="B1716" s="396" t="s">
        <v>536</v>
      </c>
      <c r="C1716" s="396" t="s">
        <v>536</v>
      </c>
      <c r="D1716" s="396" t="s">
        <v>536</v>
      </c>
      <c r="E1716" s="396" t="s">
        <v>536</v>
      </c>
      <c r="F1716" s="396" t="s">
        <v>536</v>
      </c>
      <c r="G1716" s="396" t="s">
        <v>536</v>
      </c>
      <c r="H1716" s="396" t="s">
        <v>536</v>
      </c>
      <c r="I1716" s="399" t="s">
        <v>536</v>
      </c>
      <c r="J1716" s="399" t="s">
        <v>536</v>
      </c>
      <c r="K1716" s="400" t="s">
        <v>536</v>
      </c>
      <c r="L1716" s="400" t="s">
        <v>536</v>
      </c>
      <c r="M1716" s="400" t="s">
        <v>536</v>
      </c>
      <c r="N1716" s="400" t="s">
        <v>536</v>
      </c>
      <c r="O1716" s="400" t="s">
        <v>536</v>
      </c>
      <c r="P1716" s="400" t="s">
        <v>536</v>
      </c>
      <c r="Q1716" s="400" t="s">
        <v>536</v>
      </c>
      <c r="R1716" s="401" t="s">
        <v>536</v>
      </c>
      <c r="S1716" s="402" t="s">
        <v>536</v>
      </c>
      <c r="T1716" s="401" t="s">
        <v>536</v>
      </c>
      <c r="U1716" s="402" t="s">
        <v>536</v>
      </c>
      <c r="V1716" s="403" t="s">
        <v>536</v>
      </c>
      <c r="W1716" s="402" t="s">
        <v>536</v>
      </c>
      <c r="X1716" s="404" t="s">
        <v>536</v>
      </c>
      <c r="Y1716" s="404" t="s">
        <v>536</v>
      </c>
      <c r="Z1716" s="404" t="s">
        <v>536</v>
      </c>
      <c r="AA1716" s="404" t="s">
        <v>536</v>
      </c>
      <c r="AB1716" s="404" t="s">
        <v>536</v>
      </c>
      <c r="AC1716" s="404" t="s">
        <v>536</v>
      </c>
      <c r="AD1716" s="404" t="s">
        <v>536</v>
      </c>
    </row>
    <row r="1717" spans="1:30" x14ac:dyDescent="0.35">
      <c r="A1717" s="396" t="s">
        <v>536</v>
      </c>
      <c r="B1717" s="396" t="s">
        <v>536</v>
      </c>
      <c r="C1717" s="396" t="s">
        <v>536</v>
      </c>
      <c r="D1717" s="396" t="s">
        <v>536</v>
      </c>
      <c r="E1717" s="396" t="s">
        <v>536</v>
      </c>
      <c r="F1717" s="396" t="s">
        <v>536</v>
      </c>
      <c r="G1717" s="396" t="s">
        <v>536</v>
      </c>
      <c r="H1717" s="396" t="s">
        <v>536</v>
      </c>
      <c r="I1717" s="399" t="s">
        <v>536</v>
      </c>
      <c r="J1717" s="399" t="s">
        <v>536</v>
      </c>
      <c r="K1717" s="400" t="s">
        <v>536</v>
      </c>
      <c r="L1717" s="400" t="s">
        <v>536</v>
      </c>
      <c r="M1717" s="400" t="s">
        <v>536</v>
      </c>
      <c r="N1717" s="400" t="s">
        <v>536</v>
      </c>
      <c r="O1717" s="400" t="s">
        <v>536</v>
      </c>
      <c r="P1717" s="400" t="s">
        <v>536</v>
      </c>
      <c r="Q1717" s="400" t="s">
        <v>536</v>
      </c>
      <c r="R1717" s="401" t="s">
        <v>536</v>
      </c>
      <c r="S1717" s="402" t="s">
        <v>536</v>
      </c>
      <c r="T1717" s="401" t="s">
        <v>536</v>
      </c>
      <c r="U1717" s="402" t="s">
        <v>536</v>
      </c>
      <c r="V1717" s="403" t="s">
        <v>536</v>
      </c>
      <c r="W1717" s="402" t="s">
        <v>536</v>
      </c>
      <c r="X1717" s="404" t="s">
        <v>536</v>
      </c>
      <c r="Y1717" s="404" t="s">
        <v>536</v>
      </c>
      <c r="Z1717" s="404" t="s">
        <v>536</v>
      </c>
      <c r="AA1717" s="404" t="s">
        <v>536</v>
      </c>
      <c r="AB1717" s="404" t="s">
        <v>536</v>
      </c>
      <c r="AC1717" s="404" t="s">
        <v>536</v>
      </c>
      <c r="AD1717" s="404" t="s">
        <v>536</v>
      </c>
    </row>
    <row r="1718" spans="1:30" x14ac:dyDescent="0.35">
      <c r="A1718" s="396" t="s">
        <v>536</v>
      </c>
      <c r="B1718" s="396" t="s">
        <v>536</v>
      </c>
      <c r="C1718" s="396" t="s">
        <v>536</v>
      </c>
      <c r="D1718" s="396" t="s">
        <v>536</v>
      </c>
      <c r="E1718" s="396" t="s">
        <v>536</v>
      </c>
      <c r="F1718" s="396" t="s">
        <v>536</v>
      </c>
      <c r="G1718" s="396" t="s">
        <v>536</v>
      </c>
      <c r="H1718" s="396" t="s">
        <v>536</v>
      </c>
      <c r="I1718" s="399" t="s">
        <v>536</v>
      </c>
      <c r="J1718" s="399" t="s">
        <v>536</v>
      </c>
      <c r="K1718" s="400" t="s">
        <v>536</v>
      </c>
      <c r="L1718" s="400" t="s">
        <v>536</v>
      </c>
      <c r="M1718" s="400" t="s">
        <v>536</v>
      </c>
      <c r="N1718" s="400" t="s">
        <v>536</v>
      </c>
      <c r="O1718" s="400" t="s">
        <v>536</v>
      </c>
      <c r="P1718" s="400" t="s">
        <v>536</v>
      </c>
      <c r="Q1718" s="400" t="s">
        <v>536</v>
      </c>
      <c r="R1718" s="401" t="s">
        <v>536</v>
      </c>
      <c r="S1718" s="402" t="s">
        <v>536</v>
      </c>
      <c r="T1718" s="401" t="s">
        <v>536</v>
      </c>
      <c r="U1718" s="402" t="s">
        <v>536</v>
      </c>
      <c r="V1718" s="403" t="s">
        <v>536</v>
      </c>
      <c r="W1718" s="402" t="s">
        <v>536</v>
      </c>
      <c r="X1718" s="404" t="s">
        <v>536</v>
      </c>
      <c r="Y1718" s="404" t="s">
        <v>536</v>
      </c>
      <c r="Z1718" s="404" t="s">
        <v>536</v>
      </c>
      <c r="AA1718" s="404" t="s">
        <v>536</v>
      </c>
      <c r="AB1718" s="404" t="s">
        <v>536</v>
      </c>
      <c r="AC1718" s="404" t="s">
        <v>536</v>
      </c>
      <c r="AD1718" s="404" t="s">
        <v>536</v>
      </c>
    </row>
    <row r="1719" spans="1:30" x14ac:dyDescent="0.35">
      <c r="A1719" s="396" t="s">
        <v>536</v>
      </c>
      <c r="B1719" s="396" t="s">
        <v>536</v>
      </c>
      <c r="C1719" s="396" t="s">
        <v>536</v>
      </c>
      <c r="D1719" s="396" t="s">
        <v>536</v>
      </c>
      <c r="E1719" s="396" t="s">
        <v>536</v>
      </c>
      <c r="F1719" s="396" t="s">
        <v>536</v>
      </c>
      <c r="G1719" s="396" t="s">
        <v>536</v>
      </c>
      <c r="H1719" s="396" t="s">
        <v>536</v>
      </c>
      <c r="I1719" s="399" t="s">
        <v>536</v>
      </c>
      <c r="J1719" s="399" t="s">
        <v>536</v>
      </c>
      <c r="K1719" s="400" t="s">
        <v>536</v>
      </c>
      <c r="L1719" s="400" t="s">
        <v>536</v>
      </c>
      <c r="M1719" s="400" t="s">
        <v>536</v>
      </c>
      <c r="N1719" s="400" t="s">
        <v>536</v>
      </c>
      <c r="O1719" s="400" t="s">
        <v>536</v>
      </c>
      <c r="P1719" s="400" t="s">
        <v>536</v>
      </c>
      <c r="Q1719" s="400" t="s">
        <v>536</v>
      </c>
      <c r="R1719" s="401" t="s">
        <v>536</v>
      </c>
      <c r="S1719" s="402" t="s">
        <v>536</v>
      </c>
      <c r="T1719" s="401" t="s">
        <v>536</v>
      </c>
      <c r="U1719" s="402" t="s">
        <v>536</v>
      </c>
      <c r="V1719" s="403" t="s">
        <v>536</v>
      </c>
      <c r="W1719" s="402" t="s">
        <v>536</v>
      </c>
      <c r="X1719" s="404" t="s">
        <v>536</v>
      </c>
      <c r="Y1719" s="404" t="s">
        <v>536</v>
      </c>
      <c r="Z1719" s="404" t="s">
        <v>536</v>
      </c>
      <c r="AA1719" s="404" t="s">
        <v>536</v>
      </c>
      <c r="AB1719" s="404" t="s">
        <v>536</v>
      </c>
      <c r="AC1719" s="404" t="s">
        <v>536</v>
      </c>
      <c r="AD1719" s="404" t="s">
        <v>536</v>
      </c>
    </row>
    <row r="1720" spans="1:30" x14ac:dyDescent="0.35">
      <c r="A1720" s="396" t="s">
        <v>536</v>
      </c>
      <c r="B1720" s="396" t="s">
        <v>536</v>
      </c>
      <c r="C1720" s="396" t="s">
        <v>536</v>
      </c>
      <c r="D1720" s="396" t="s">
        <v>536</v>
      </c>
      <c r="E1720" s="396" t="s">
        <v>536</v>
      </c>
      <c r="F1720" s="396" t="s">
        <v>536</v>
      </c>
      <c r="G1720" s="396" t="s">
        <v>536</v>
      </c>
      <c r="H1720" s="396" t="s">
        <v>536</v>
      </c>
      <c r="I1720" s="399" t="s">
        <v>536</v>
      </c>
      <c r="J1720" s="399" t="s">
        <v>536</v>
      </c>
      <c r="K1720" s="400" t="s">
        <v>536</v>
      </c>
      <c r="L1720" s="400" t="s">
        <v>536</v>
      </c>
      <c r="M1720" s="400" t="s">
        <v>536</v>
      </c>
      <c r="N1720" s="400" t="s">
        <v>536</v>
      </c>
      <c r="O1720" s="400" t="s">
        <v>536</v>
      </c>
      <c r="P1720" s="400" t="s">
        <v>536</v>
      </c>
      <c r="Q1720" s="400" t="s">
        <v>536</v>
      </c>
      <c r="R1720" s="401" t="s">
        <v>536</v>
      </c>
      <c r="S1720" s="402" t="s">
        <v>536</v>
      </c>
      <c r="T1720" s="401" t="s">
        <v>536</v>
      </c>
      <c r="U1720" s="402" t="s">
        <v>536</v>
      </c>
      <c r="V1720" s="403" t="s">
        <v>536</v>
      </c>
      <c r="W1720" s="402" t="s">
        <v>536</v>
      </c>
      <c r="X1720" s="404" t="s">
        <v>536</v>
      </c>
      <c r="Y1720" s="404" t="s">
        <v>536</v>
      </c>
      <c r="Z1720" s="404" t="s">
        <v>536</v>
      </c>
      <c r="AA1720" s="404" t="s">
        <v>536</v>
      </c>
      <c r="AB1720" s="404" t="s">
        <v>536</v>
      </c>
      <c r="AC1720" s="404" t="s">
        <v>536</v>
      </c>
      <c r="AD1720" s="404" t="s">
        <v>536</v>
      </c>
    </row>
    <row r="1721" spans="1:30" x14ac:dyDescent="0.35">
      <c r="A1721" s="396" t="s">
        <v>536</v>
      </c>
      <c r="B1721" s="396" t="s">
        <v>536</v>
      </c>
      <c r="C1721" s="396" t="s">
        <v>536</v>
      </c>
      <c r="D1721" s="396" t="s">
        <v>536</v>
      </c>
      <c r="E1721" s="396" t="s">
        <v>536</v>
      </c>
      <c r="F1721" s="396" t="s">
        <v>536</v>
      </c>
      <c r="G1721" s="396" t="s">
        <v>536</v>
      </c>
      <c r="H1721" s="396" t="s">
        <v>536</v>
      </c>
      <c r="I1721" s="399" t="s">
        <v>536</v>
      </c>
      <c r="J1721" s="399" t="s">
        <v>536</v>
      </c>
      <c r="K1721" s="400" t="s">
        <v>536</v>
      </c>
      <c r="L1721" s="400" t="s">
        <v>536</v>
      </c>
      <c r="M1721" s="400" t="s">
        <v>536</v>
      </c>
      <c r="N1721" s="400" t="s">
        <v>536</v>
      </c>
      <c r="O1721" s="400" t="s">
        <v>536</v>
      </c>
      <c r="P1721" s="400" t="s">
        <v>536</v>
      </c>
      <c r="Q1721" s="400" t="s">
        <v>536</v>
      </c>
      <c r="R1721" s="401" t="s">
        <v>536</v>
      </c>
      <c r="S1721" s="402" t="s">
        <v>536</v>
      </c>
      <c r="T1721" s="401" t="s">
        <v>536</v>
      </c>
      <c r="U1721" s="402" t="s">
        <v>536</v>
      </c>
      <c r="V1721" s="403" t="s">
        <v>536</v>
      </c>
      <c r="W1721" s="402" t="s">
        <v>536</v>
      </c>
      <c r="X1721" s="404" t="s">
        <v>536</v>
      </c>
      <c r="Y1721" s="404" t="s">
        <v>536</v>
      </c>
      <c r="Z1721" s="404" t="s">
        <v>536</v>
      </c>
      <c r="AA1721" s="404" t="s">
        <v>536</v>
      </c>
      <c r="AB1721" s="404" t="s">
        <v>536</v>
      </c>
      <c r="AC1721" s="404" t="s">
        <v>536</v>
      </c>
      <c r="AD1721" s="404" t="s">
        <v>536</v>
      </c>
    </row>
    <row r="1722" spans="1:30" x14ac:dyDescent="0.35">
      <c r="A1722" s="396" t="s">
        <v>536</v>
      </c>
      <c r="B1722" s="396" t="s">
        <v>536</v>
      </c>
      <c r="C1722" s="396" t="s">
        <v>536</v>
      </c>
      <c r="D1722" s="396" t="s">
        <v>536</v>
      </c>
      <c r="E1722" s="396" t="s">
        <v>536</v>
      </c>
      <c r="F1722" s="396" t="s">
        <v>536</v>
      </c>
      <c r="G1722" s="396" t="s">
        <v>536</v>
      </c>
      <c r="H1722" s="396" t="s">
        <v>536</v>
      </c>
      <c r="I1722" s="399" t="s">
        <v>536</v>
      </c>
      <c r="J1722" s="399" t="s">
        <v>536</v>
      </c>
      <c r="K1722" s="400" t="s">
        <v>536</v>
      </c>
      <c r="L1722" s="400" t="s">
        <v>536</v>
      </c>
      <c r="M1722" s="400" t="s">
        <v>536</v>
      </c>
      <c r="N1722" s="400" t="s">
        <v>536</v>
      </c>
      <c r="O1722" s="400" t="s">
        <v>536</v>
      </c>
      <c r="P1722" s="400" t="s">
        <v>536</v>
      </c>
      <c r="Q1722" s="400" t="s">
        <v>536</v>
      </c>
      <c r="R1722" s="401" t="s">
        <v>536</v>
      </c>
      <c r="S1722" s="402" t="s">
        <v>536</v>
      </c>
      <c r="T1722" s="401" t="s">
        <v>536</v>
      </c>
      <c r="U1722" s="402" t="s">
        <v>536</v>
      </c>
      <c r="V1722" s="403" t="s">
        <v>536</v>
      </c>
      <c r="W1722" s="402" t="s">
        <v>536</v>
      </c>
      <c r="X1722" s="404" t="s">
        <v>536</v>
      </c>
      <c r="Y1722" s="404" t="s">
        <v>536</v>
      </c>
      <c r="Z1722" s="404" t="s">
        <v>536</v>
      </c>
      <c r="AA1722" s="404" t="s">
        <v>536</v>
      </c>
      <c r="AB1722" s="404" t="s">
        <v>536</v>
      </c>
      <c r="AC1722" s="404" t="s">
        <v>536</v>
      </c>
      <c r="AD1722" s="404" t="s">
        <v>536</v>
      </c>
    </row>
    <row r="1723" spans="1:30" x14ac:dyDescent="0.35">
      <c r="A1723" s="396" t="s">
        <v>536</v>
      </c>
      <c r="B1723" s="396" t="s">
        <v>536</v>
      </c>
      <c r="C1723" s="396" t="s">
        <v>536</v>
      </c>
      <c r="D1723" s="396" t="s">
        <v>536</v>
      </c>
      <c r="E1723" s="396" t="s">
        <v>536</v>
      </c>
      <c r="F1723" s="396" t="s">
        <v>536</v>
      </c>
      <c r="G1723" s="396" t="s">
        <v>536</v>
      </c>
      <c r="H1723" s="396" t="s">
        <v>536</v>
      </c>
      <c r="I1723" s="399" t="s">
        <v>536</v>
      </c>
      <c r="J1723" s="399" t="s">
        <v>536</v>
      </c>
      <c r="K1723" s="400" t="s">
        <v>536</v>
      </c>
      <c r="L1723" s="400" t="s">
        <v>536</v>
      </c>
      <c r="M1723" s="400" t="s">
        <v>536</v>
      </c>
      <c r="N1723" s="400" t="s">
        <v>536</v>
      </c>
      <c r="O1723" s="400" t="s">
        <v>536</v>
      </c>
      <c r="P1723" s="400" t="s">
        <v>536</v>
      </c>
      <c r="Q1723" s="400" t="s">
        <v>536</v>
      </c>
      <c r="R1723" s="401" t="s">
        <v>536</v>
      </c>
      <c r="S1723" s="402" t="s">
        <v>536</v>
      </c>
      <c r="T1723" s="401" t="s">
        <v>536</v>
      </c>
      <c r="U1723" s="402" t="s">
        <v>536</v>
      </c>
      <c r="V1723" s="403" t="s">
        <v>536</v>
      </c>
      <c r="W1723" s="402" t="s">
        <v>536</v>
      </c>
      <c r="X1723" s="404" t="s">
        <v>536</v>
      </c>
      <c r="Y1723" s="404" t="s">
        <v>536</v>
      </c>
      <c r="Z1723" s="404" t="s">
        <v>536</v>
      </c>
      <c r="AA1723" s="404" t="s">
        <v>536</v>
      </c>
      <c r="AB1723" s="404" t="s">
        <v>536</v>
      </c>
      <c r="AC1723" s="404" t="s">
        <v>536</v>
      </c>
      <c r="AD1723" s="404" t="s">
        <v>536</v>
      </c>
    </row>
    <row r="1724" spans="1:30" x14ac:dyDescent="0.35">
      <c r="A1724" s="396" t="s">
        <v>536</v>
      </c>
      <c r="B1724" s="396" t="s">
        <v>536</v>
      </c>
      <c r="C1724" s="396" t="s">
        <v>536</v>
      </c>
      <c r="D1724" s="396" t="s">
        <v>536</v>
      </c>
      <c r="E1724" s="396" t="s">
        <v>536</v>
      </c>
      <c r="F1724" s="396" t="s">
        <v>536</v>
      </c>
      <c r="G1724" s="396" t="s">
        <v>536</v>
      </c>
      <c r="H1724" s="396" t="s">
        <v>536</v>
      </c>
      <c r="I1724" s="399" t="s">
        <v>536</v>
      </c>
      <c r="J1724" s="399" t="s">
        <v>536</v>
      </c>
      <c r="K1724" s="400" t="s">
        <v>536</v>
      </c>
      <c r="L1724" s="400" t="s">
        <v>536</v>
      </c>
      <c r="M1724" s="400" t="s">
        <v>536</v>
      </c>
      <c r="N1724" s="400" t="s">
        <v>536</v>
      </c>
      <c r="O1724" s="400" t="s">
        <v>536</v>
      </c>
      <c r="P1724" s="400" t="s">
        <v>536</v>
      </c>
      <c r="Q1724" s="400" t="s">
        <v>536</v>
      </c>
      <c r="R1724" s="401" t="s">
        <v>536</v>
      </c>
      <c r="S1724" s="402" t="s">
        <v>536</v>
      </c>
      <c r="T1724" s="401" t="s">
        <v>536</v>
      </c>
      <c r="U1724" s="402" t="s">
        <v>536</v>
      </c>
      <c r="V1724" s="403" t="s">
        <v>536</v>
      </c>
      <c r="W1724" s="402" t="s">
        <v>536</v>
      </c>
      <c r="X1724" s="404" t="s">
        <v>536</v>
      </c>
      <c r="Y1724" s="404" t="s">
        <v>536</v>
      </c>
      <c r="Z1724" s="404" t="s">
        <v>536</v>
      </c>
      <c r="AA1724" s="404" t="s">
        <v>536</v>
      </c>
      <c r="AB1724" s="404" t="s">
        <v>536</v>
      </c>
      <c r="AC1724" s="404" t="s">
        <v>536</v>
      </c>
      <c r="AD1724" s="404" t="s">
        <v>536</v>
      </c>
    </row>
    <row r="1725" spans="1:30" x14ac:dyDescent="0.35">
      <c r="A1725" s="396" t="s">
        <v>536</v>
      </c>
      <c r="B1725" s="396" t="s">
        <v>536</v>
      </c>
      <c r="C1725" s="396" t="s">
        <v>536</v>
      </c>
      <c r="D1725" s="396" t="s">
        <v>536</v>
      </c>
      <c r="E1725" s="396" t="s">
        <v>536</v>
      </c>
      <c r="F1725" s="396" t="s">
        <v>536</v>
      </c>
      <c r="G1725" s="396" t="s">
        <v>536</v>
      </c>
      <c r="H1725" s="396" t="s">
        <v>536</v>
      </c>
      <c r="I1725" s="399" t="s">
        <v>536</v>
      </c>
      <c r="J1725" s="399" t="s">
        <v>536</v>
      </c>
      <c r="K1725" s="400" t="s">
        <v>536</v>
      </c>
      <c r="L1725" s="400" t="s">
        <v>536</v>
      </c>
      <c r="M1725" s="400" t="s">
        <v>536</v>
      </c>
      <c r="N1725" s="400" t="s">
        <v>536</v>
      </c>
      <c r="O1725" s="400" t="s">
        <v>536</v>
      </c>
      <c r="P1725" s="400" t="s">
        <v>536</v>
      </c>
      <c r="Q1725" s="400" t="s">
        <v>536</v>
      </c>
      <c r="R1725" s="401" t="s">
        <v>536</v>
      </c>
      <c r="S1725" s="402" t="s">
        <v>536</v>
      </c>
      <c r="T1725" s="401" t="s">
        <v>536</v>
      </c>
      <c r="U1725" s="402" t="s">
        <v>536</v>
      </c>
      <c r="V1725" s="403" t="s">
        <v>536</v>
      </c>
      <c r="W1725" s="402" t="s">
        <v>536</v>
      </c>
      <c r="X1725" s="404" t="s">
        <v>536</v>
      </c>
      <c r="Y1725" s="404" t="s">
        <v>536</v>
      </c>
      <c r="Z1725" s="404" t="s">
        <v>536</v>
      </c>
      <c r="AA1725" s="404" t="s">
        <v>536</v>
      </c>
      <c r="AB1725" s="404" t="s">
        <v>536</v>
      </c>
      <c r="AC1725" s="404" t="s">
        <v>536</v>
      </c>
      <c r="AD1725" s="404" t="s">
        <v>536</v>
      </c>
    </row>
    <row r="1726" spans="1:30" x14ac:dyDescent="0.35">
      <c r="A1726" s="396" t="s">
        <v>536</v>
      </c>
      <c r="B1726" s="396" t="s">
        <v>536</v>
      </c>
      <c r="C1726" s="396" t="s">
        <v>536</v>
      </c>
      <c r="D1726" s="396" t="s">
        <v>536</v>
      </c>
      <c r="E1726" s="396" t="s">
        <v>536</v>
      </c>
      <c r="F1726" s="396" t="s">
        <v>536</v>
      </c>
      <c r="G1726" s="396" t="s">
        <v>536</v>
      </c>
      <c r="H1726" s="396" t="s">
        <v>536</v>
      </c>
      <c r="I1726" s="399" t="s">
        <v>536</v>
      </c>
      <c r="J1726" s="399" t="s">
        <v>536</v>
      </c>
      <c r="K1726" s="400" t="s">
        <v>536</v>
      </c>
      <c r="L1726" s="400" t="s">
        <v>536</v>
      </c>
      <c r="M1726" s="400" t="s">
        <v>536</v>
      </c>
      <c r="N1726" s="400" t="s">
        <v>536</v>
      </c>
      <c r="O1726" s="400" t="s">
        <v>536</v>
      </c>
      <c r="P1726" s="400" t="s">
        <v>536</v>
      </c>
      <c r="Q1726" s="400" t="s">
        <v>536</v>
      </c>
      <c r="R1726" s="401" t="s">
        <v>536</v>
      </c>
      <c r="S1726" s="402" t="s">
        <v>536</v>
      </c>
      <c r="T1726" s="401" t="s">
        <v>536</v>
      </c>
      <c r="U1726" s="402" t="s">
        <v>536</v>
      </c>
      <c r="V1726" s="403" t="s">
        <v>536</v>
      </c>
      <c r="W1726" s="402" t="s">
        <v>536</v>
      </c>
      <c r="X1726" s="404" t="s">
        <v>536</v>
      </c>
      <c r="Y1726" s="404" t="s">
        <v>536</v>
      </c>
      <c r="Z1726" s="404" t="s">
        <v>536</v>
      </c>
      <c r="AA1726" s="404" t="s">
        <v>536</v>
      </c>
      <c r="AB1726" s="404" t="s">
        <v>536</v>
      </c>
      <c r="AC1726" s="404" t="s">
        <v>536</v>
      </c>
      <c r="AD1726" s="404" t="s">
        <v>536</v>
      </c>
    </row>
    <row r="1727" spans="1:30" x14ac:dyDescent="0.35">
      <c r="A1727" s="396" t="s">
        <v>536</v>
      </c>
      <c r="B1727" s="396" t="s">
        <v>536</v>
      </c>
      <c r="C1727" s="396" t="s">
        <v>536</v>
      </c>
      <c r="D1727" s="396" t="s">
        <v>536</v>
      </c>
      <c r="E1727" s="396" t="s">
        <v>536</v>
      </c>
      <c r="F1727" s="396" t="s">
        <v>536</v>
      </c>
      <c r="G1727" s="396" t="s">
        <v>536</v>
      </c>
      <c r="H1727" s="396" t="s">
        <v>536</v>
      </c>
      <c r="I1727" s="399" t="s">
        <v>536</v>
      </c>
      <c r="J1727" s="399" t="s">
        <v>536</v>
      </c>
      <c r="K1727" s="400" t="s">
        <v>536</v>
      </c>
      <c r="L1727" s="400" t="s">
        <v>536</v>
      </c>
      <c r="M1727" s="400" t="s">
        <v>536</v>
      </c>
      <c r="N1727" s="400" t="s">
        <v>536</v>
      </c>
      <c r="O1727" s="400" t="s">
        <v>536</v>
      </c>
      <c r="P1727" s="400" t="s">
        <v>536</v>
      </c>
      <c r="Q1727" s="400" t="s">
        <v>536</v>
      </c>
      <c r="R1727" s="401" t="s">
        <v>536</v>
      </c>
      <c r="S1727" s="402" t="s">
        <v>536</v>
      </c>
      <c r="T1727" s="401" t="s">
        <v>536</v>
      </c>
      <c r="U1727" s="402" t="s">
        <v>536</v>
      </c>
      <c r="V1727" s="403" t="s">
        <v>536</v>
      </c>
      <c r="W1727" s="402" t="s">
        <v>536</v>
      </c>
      <c r="X1727" s="404" t="s">
        <v>536</v>
      </c>
      <c r="Y1727" s="404" t="s">
        <v>536</v>
      </c>
      <c r="Z1727" s="404" t="s">
        <v>536</v>
      </c>
      <c r="AA1727" s="404" t="s">
        <v>536</v>
      </c>
      <c r="AB1727" s="404" t="s">
        <v>536</v>
      </c>
      <c r="AC1727" s="404" t="s">
        <v>536</v>
      </c>
      <c r="AD1727" s="404" t="s">
        <v>536</v>
      </c>
    </row>
    <row r="1728" spans="1:30" x14ac:dyDescent="0.35">
      <c r="A1728" s="396" t="s">
        <v>536</v>
      </c>
      <c r="B1728" s="396" t="s">
        <v>536</v>
      </c>
      <c r="C1728" s="396" t="s">
        <v>536</v>
      </c>
      <c r="D1728" s="396" t="s">
        <v>536</v>
      </c>
      <c r="E1728" s="396" t="s">
        <v>536</v>
      </c>
      <c r="F1728" s="396" t="s">
        <v>536</v>
      </c>
      <c r="G1728" s="396" t="s">
        <v>536</v>
      </c>
      <c r="H1728" s="396" t="s">
        <v>536</v>
      </c>
      <c r="I1728" s="399" t="s">
        <v>536</v>
      </c>
      <c r="J1728" s="399" t="s">
        <v>536</v>
      </c>
      <c r="K1728" s="400" t="s">
        <v>536</v>
      </c>
      <c r="L1728" s="400" t="s">
        <v>536</v>
      </c>
      <c r="M1728" s="400" t="s">
        <v>536</v>
      </c>
      <c r="N1728" s="400" t="s">
        <v>536</v>
      </c>
      <c r="O1728" s="400" t="s">
        <v>536</v>
      </c>
      <c r="P1728" s="400" t="s">
        <v>536</v>
      </c>
      <c r="Q1728" s="400" t="s">
        <v>536</v>
      </c>
      <c r="R1728" s="401" t="s">
        <v>536</v>
      </c>
      <c r="S1728" s="402" t="s">
        <v>536</v>
      </c>
      <c r="T1728" s="401" t="s">
        <v>536</v>
      </c>
      <c r="U1728" s="402" t="s">
        <v>536</v>
      </c>
      <c r="V1728" s="403" t="s">
        <v>536</v>
      </c>
      <c r="W1728" s="402" t="s">
        <v>536</v>
      </c>
      <c r="X1728" s="404" t="s">
        <v>536</v>
      </c>
      <c r="Y1728" s="404" t="s">
        <v>536</v>
      </c>
      <c r="Z1728" s="404" t="s">
        <v>536</v>
      </c>
      <c r="AA1728" s="404" t="s">
        <v>536</v>
      </c>
      <c r="AB1728" s="404" t="s">
        <v>536</v>
      </c>
      <c r="AC1728" s="404" t="s">
        <v>536</v>
      </c>
      <c r="AD1728" s="404" t="s">
        <v>536</v>
      </c>
    </row>
    <row r="1729" spans="1:30" x14ac:dyDescent="0.35">
      <c r="A1729" s="396" t="s">
        <v>536</v>
      </c>
      <c r="B1729" s="396" t="s">
        <v>536</v>
      </c>
      <c r="C1729" s="396" t="s">
        <v>536</v>
      </c>
      <c r="D1729" s="396" t="s">
        <v>536</v>
      </c>
      <c r="E1729" s="396" t="s">
        <v>536</v>
      </c>
      <c r="F1729" s="396" t="s">
        <v>536</v>
      </c>
      <c r="G1729" s="396" t="s">
        <v>536</v>
      </c>
      <c r="H1729" s="396" t="s">
        <v>536</v>
      </c>
      <c r="I1729" s="399" t="s">
        <v>536</v>
      </c>
      <c r="J1729" s="399" t="s">
        <v>536</v>
      </c>
      <c r="K1729" s="400" t="s">
        <v>536</v>
      </c>
      <c r="L1729" s="400" t="s">
        <v>536</v>
      </c>
      <c r="M1729" s="400" t="s">
        <v>536</v>
      </c>
      <c r="N1729" s="400" t="s">
        <v>536</v>
      </c>
      <c r="O1729" s="400" t="s">
        <v>536</v>
      </c>
      <c r="P1729" s="400" t="s">
        <v>536</v>
      </c>
      <c r="Q1729" s="400" t="s">
        <v>536</v>
      </c>
      <c r="R1729" s="401" t="s">
        <v>536</v>
      </c>
      <c r="S1729" s="402" t="s">
        <v>536</v>
      </c>
      <c r="T1729" s="401" t="s">
        <v>536</v>
      </c>
      <c r="U1729" s="402" t="s">
        <v>536</v>
      </c>
      <c r="V1729" s="403" t="s">
        <v>536</v>
      </c>
      <c r="W1729" s="402" t="s">
        <v>536</v>
      </c>
      <c r="X1729" s="404" t="s">
        <v>536</v>
      </c>
      <c r="Y1729" s="404" t="s">
        <v>536</v>
      </c>
      <c r="Z1729" s="404" t="s">
        <v>536</v>
      </c>
      <c r="AA1729" s="404" t="s">
        <v>536</v>
      </c>
      <c r="AB1729" s="404" t="s">
        <v>536</v>
      </c>
      <c r="AC1729" s="404" t="s">
        <v>536</v>
      </c>
      <c r="AD1729" s="404" t="s">
        <v>536</v>
      </c>
    </row>
    <row r="1730" spans="1:30" x14ac:dyDescent="0.35">
      <c r="A1730" s="396" t="s">
        <v>536</v>
      </c>
      <c r="B1730" s="396" t="s">
        <v>536</v>
      </c>
      <c r="C1730" s="396" t="s">
        <v>536</v>
      </c>
      <c r="D1730" s="396" t="s">
        <v>536</v>
      </c>
      <c r="E1730" s="396" t="s">
        <v>536</v>
      </c>
      <c r="F1730" s="396" t="s">
        <v>536</v>
      </c>
      <c r="G1730" s="396" t="s">
        <v>536</v>
      </c>
      <c r="H1730" s="396" t="s">
        <v>536</v>
      </c>
      <c r="I1730" s="399" t="s">
        <v>536</v>
      </c>
      <c r="J1730" s="399" t="s">
        <v>536</v>
      </c>
      <c r="K1730" s="400" t="s">
        <v>536</v>
      </c>
      <c r="L1730" s="400" t="s">
        <v>536</v>
      </c>
      <c r="M1730" s="400" t="s">
        <v>536</v>
      </c>
      <c r="N1730" s="400" t="s">
        <v>536</v>
      </c>
      <c r="O1730" s="400" t="s">
        <v>536</v>
      </c>
      <c r="P1730" s="400" t="s">
        <v>536</v>
      </c>
      <c r="Q1730" s="400" t="s">
        <v>536</v>
      </c>
      <c r="R1730" s="401" t="s">
        <v>536</v>
      </c>
      <c r="S1730" s="402" t="s">
        <v>536</v>
      </c>
      <c r="T1730" s="401" t="s">
        <v>536</v>
      </c>
      <c r="U1730" s="402" t="s">
        <v>536</v>
      </c>
      <c r="V1730" s="403" t="s">
        <v>536</v>
      </c>
      <c r="W1730" s="402" t="s">
        <v>536</v>
      </c>
      <c r="X1730" s="404" t="s">
        <v>536</v>
      </c>
      <c r="Y1730" s="404" t="s">
        <v>536</v>
      </c>
      <c r="Z1730" s="404" t="s">
        <v>536</v>
      </c>
      <c r="AA1730" s="404" t="s">
        <v>536</v>
      </c>
      <c r="AB1730" s="404" t="s">
        <v>536</v>
      </c>
      <c r="AC1730" s="404" t="s">
        <v>536</v>
      </c>
      <c r="AD1730" s="404" t="s">
        <v>536</v>
      </c>
    </row>
    <row r="1731" spans="1:30" x14ac:dyDescent="0.35">
      <c r="A1731" s="396" t="s">
        <v>536</v>
      </c>
      <c r="B1731" s="396" t="s">
        <v>536</v>
      </c>
      <c r="C1731" s="396" t="s">
        <v>536</v>
      </c>
      <c r="D1731" s="396" t="s">
        <v>536</v>
      </c>
      <c r="E1731" s="396" t="s">
        <v>536</v>
      </c>
      <c r="F1731" s="396" t="s">
        <v>536</v>
      </c>
      <c r="G1731" s="396" t="s">
        <v>536</v>
      </c>
      <c r="H1731" s="396" t="s">
        <v>536</v>
      </c>
      <c r="I1731" s="399" t="s">
        <v>536</v>
      </c>
      <c r="J1731" s="399" t="s">
        <v>536</v>
      </c>
      <c r="K1731" s="400" t="s">
        <v>536</v>
      </c>
      <c r="L1731" s="400" t="s">
        <v>536</v>
      </c>
      <c r="M1731" s="400" t="s">
        <v>536</v>
      </c>
      <c r="N1731" s="400" t="s">
        <v>536</v>
      </c>
      <c r="O1731" s="400" t="s">
        <v>536</v>
      </c>
      <c r="P1731" s="400" t="s">
        <v>536</v>
      </c>
      <c r="Q1731" s="400" t="s">
        <v>536</v>
      </c>
      <c r="R1731" s="401" t="s">
        <v>536</v>
      </c>
      <c r="S1731" s="402" t="s">
        <v>536</v>
      </c>
      <c r="T1731" s="401" t="s">
        <v>536</v>
      </c>
      <c r="U1731" s="402" t="s">
        <v>536</v>
      </c>
      <c r="V1731" s="403" t="s">
        <v>536</v>
      </c>
      <c r="W1731" s="402" t="s">
        <v>536</v>
      </c>
      <c r="X1731" s="404" t="s">
        <v>536</v>
      </c>
      <c r="Y1731" s="404" t="s">
        <v>536</v>
      </c>
      <c r="Z1731" s="404" t="s">
        <v>536</v>
      </c>
      <c r="AA1731" s="404" t="s">
        <v>536</v>
      </c>
      <c r="AB1731" s="404" t="s">
        <v>536</v>
      </c>
      <c r="AC1731" s="404" t="s">
        <v>536</v>
      </c>
      <c r="AD1731" s="404" t="s">
        <v>536</v>
      </c>
    </row>
    <row r="1732" spans="1:30" x14ac:dyDescent="0.35">
      <c r="A1732" s="396" t="s">
        <v>536</v>
      </c>
      <c r="B1732" s="396" t="s">
        <v>536</v>
      </c>
      <c r="C1732" s="396" t="s">
        <v>536</v>
      </c>
      <c r="D1732" s="396" t="s">
        <v>536</v>
      </c>
      <c r="E1732" s="396" t="s">
        <v>536</v>
      </c>
      <c r="F1732" s="396" t="s">
        <v>536</v>
      </c>
      <c r="G1732" s="396" t="s">
        <v>536</v>
      </c>
      <c r="H1732" s="396" t="s">
        <v>536</v>
      </c>
      <c r="I1732" s="399" t="s">
        <v>536</v>
      </c>
      <c r="J1732" s="399" t="s">
        <v>536</v>
      </c>
      <c r="K1732" s="400" t="s">
        <v>536</v>
      </c>
      <c r="L1732" s="400" t="s">
        <v>536</v>
      </c>
      <c r="M1732" s="400" t="s">
        <v>536</v>
      </c>
      <c r="N1732" s="400" t="s">
        <v>536</v>
      </c>
      <c r="O1732" s="400" t="s">
        <v>536</v>
      </c>
      <c r="P1732" s="400" t="s">
        <v>536</v>
      </c>
      <c r="Q1732" s="400" t="s">
        <v>536</v>
      </c>
      <c r="R1732" s="401" t="s">
        <v>536</v>
      </c>
      <c r="S1732" s="402" t="s">
        <v>536</v>
      </c>
      <c r="T1732" s="401" t="s">
        <v>536</v>
      </c>
      <c r="U1732" s="402" t="s">
        <v>536</v>
      </c>
      <c r="V1732" s="403" t="s">
        <v>536</v>
      </c>
      <c r="W1732" s="402" t="s">
        <v>536</v>
      </c>
      <c r="X1732" s="404" t="s">
        <v>536</v>
      </c>
      <c r="Y1732" s="404" t="s">
        <v>536</v>
      </c>
      <c r="Z1732" s="404" t="s">
        <v>536</v>
      </c>
      <c r="AA1732" s="404" t="s">
        <v>536</v>
      </c>
      <c r="AB1732" s="404" t="s">
        <v>536</v>
      </c>
      <c r="AC1732" s="404" t="s">
        <v>536</v>
      </c>
      <c r="AD1732" s="404" t="s">
        <v>536</v>
      </c>
    </row>
    <row r="1733" spans="1:30" x14ac:dyDescent="0.35">
      <c r="A1733" s="396" t="s">
        <v>536</v>
      </c>
      <c r="B1733" s="396" t="s">
        <v>536</v>
      </c>
      <c r="C1733" s="396" t="s">
        <v>536</v>
      </c>
      <c r="D1733" s="396" t="s">
        <v>536</v>
      </c>
      <c r="E1733" s="396" t="s">
        <v>536</v>
      </c>
      <c r="F1733" s="396" t="s">
        <v>536</v>
      </c>
      <c r="G1733" s="396" t="s">
        <v>536</v>
      </c>
      <c r="H1733" s="396" t="s">
        <v>536</v>
      </c>
      <c r="I1733" s="399" t="s">
        <v>536</v>
      </c>
      <c r="J1733" s="399" t="s">
        <v>536</v>
      </c>
      <c r="K1733" s="400" t="s">
        <v>536</v>
      </c>
      <c r="L1733" s="400" t="s">
        <v>536</v>
      </c>
      <c r="M1733" s="400" t="s">
        <v>536</v>
      </c>
      <c r="N1733" s="400" t="s">
        <v>536</v>
      </c>
      <c r="O1733" s="400" t="s">
        <v>536</v>
      </c>
      <c r="P1733" s="400" t="s">
        <v>536</v>
      </c>
      <c r="Q1733" s="400" t="s">
        <v>536</v>
      </c>
      <c r="R1733" s="401" t="s">
        <v>536</v>
      </c>
      <c r="S1733" s="402" t="s">
        <v>536</v>
      </c>
      <c r="T1733" s="401" t="s">
        <v>536</v>
      </c>
      <c r="U1733" s="402" t="s">
        <v>536</v>
      </c>
      <c r="V1733" s="403" t="s">
        <v>536</v>
      </c>
      <c r="W1733" s="402" t="s">
        <v>536</v>
      </c>
      <c r="X1733" s="404" t="s">
        <v>536</v>
      </c>
      <c r="Y1733" s="404" t="s">
        <v>536</v>
      </c>
      <c r="Z1733" s="404" t="s">
        <v>536</v>
      </c>
      <c r="AA1733" s="404" t="s">
        <v>536</v>
      </c>
      <c r="AB1733" s="404" t="s">
        <v>536</v>
      </c>
      <c r="AC1733" s="404" t="s">
        <v>536</v>
      </c>
      <c r="AD1733" s="404" t="s">
        <v>536</v>
      </c>
    </row>
    <row r="1734" spans="1:30" x14ac:dyDescent="0.35">
      <c r="A1734" s="396" t="s">
        <v>536</v>
      </c>
      <c r="B1734" s="396" t="s">
        <v>536</v>
      </c>
      <c r="C1734" s="396" t="s">
        <v>536</v>
      </c>
      <c r="D1734" s="396" t="s">
        <v>536</v>
      </c>
      <c r="E1734" s="396" t="s">
        <v>536</v>
      </c>
      <c r="F1734" s="396" t="s">
        <v>536</v>
      </c>
      <c r="G1734" s="396" t="s">
        <v>536</v>
      </c>
      <c r="H1734" s="396" t="s">
        <v>536</v>
      </c>
      <c r="I1734" s="399" t="s">
        <v>536</v>
      </c>
      <c r="J1734" s="399" t="s">
        <v>536</v>
      </c>
      <c r="K1734" s="400" t="s">
        <v>536</v>
      </c>
      <c r="L1734" s="400" t="s">
        <v>536</v>
      </c>
      <c r="M1734" s="400" t="s">
        <v>536</v>
      </c>
      <c r="N1734" s="400" t="s">
        <v>536</v>
      </c>
      <c r="O1734" s="400" t="s">
        <v>536</v>
      </c>
      <c r="P1734" s="400" t="s">
        <v>536</v>
      </c>
      <c r="Q1734" s="400" t="s">
        <v>536</v>
      </c>
      <c r="R1734" s="401" t="s">
        <v>536</v>
      </c>
      <c r="S1734" s="402" t="s">
        <v>536</v>
      </c>
      <c r="T1734" s="401" t="s">
        <v>536</v>
      </c>
      <c r="U1734" s="402" t="s">
        <v>536</v>
      </c>
      <c r="V1734" s="403" t="s">
        <v>536</v>
      </c>
      <c r="W1734" s="402" t="s">
        <v>536</v>
      </c>
      <c r="X1734" s="404" t="s">
        <v>536</v>
      </c>
      <c r="Y1734" s="404" t="s">
        <v>536</v>
      </c>
      <c r="Z1734" s="404" t="s">
        <v>536</v>
      </c>
      <c r="AA1734" s="404" t="s">
        <v>536</v>
      </c>
      <c r="AB1734" s="404" t="s">
        <v>536</v>
      </c>
      <c r="AC1734" s="404" t="s">
        <v>536</v>
      </c>
      <c r="AD1734" s="404" t="s">
        <v>536</v>
      </c>
    </row>
    <row r="1735" spans="1:30" x14ac:dyDescent="0.35">
      <c r="A1735" s="396" t="s">
        <v>536</v>
      </c>
      <c r="B1735" s="396" t="s">
        <v>536</v>
      </c>
      <c r="C1735" s="396" t="s">
        <v>536</v>
      </c>
      <c r="D1735" s="396" t="s">
        <v>536</v>
      </c>
      <c r="E1735" s="396" t="s">
        <v>536</v>
      </c>
      <c r="F1735" s="396" t="s">
        <v>536</v>
      </c>
      <c r="G1735" s="396" t="s">
        <v>536</v>
      </c>
      <c r="H1735" s="396" t="s">
        <v>536</v>
      </c>
      <c r="I1735" s="399" t="s">
        <v>536</v>
      </c>
      <c r="J1735" s="399" t="s">
        <v>536</v>
      </c>
      <c r="K1735" s="400" t="s">
        <v>536</v>
      </c>
      <c r="L1735" s="400" t="s">
        <v>536</v>
      </c>
      <c r="M1735" s="400" t="s">
        <v>536</v>
      </c>
      <c r="N1735" s="400" t="s">
        <v>536</v>
      </c>
      <c r="O1735" s="400" t="s">
        <v>536</v>
      </c>
      <c r="P1735" s="400" t="s">
        <v>536</v>
      </c>
      <c r="Q1735" s="400" t="s">
        <v>536</v>
      </c>
      <c r="R1735" s="401" t="s">
        <v>536</v>
      </c>
      <c r="S1735" s="402" t="s">
        <v>536</v>
      </c>
      <c r="T1735" s="401" t="s">
        <v>536</v>
      </c>
      <c r="U1735" s="402" t="s">
        <v>536</v>
      </c>
      <c r="V1735" s="403" t="s">
        <v>536</v>
      </c>
      <c r="W1735" s="402" t="s">
        <v>536</v>
      </c>
      <c r="X1735" s="404" t="s">
        <v>536</v>
      </c>
      <c r="Y1735" s="404" t="s">
        <v>536</v>
      </c>
      <c r="Z1735" s="404" t="s">
        <v>536</v>
      </c>
      <c r="AA1735" s="404" t="s">
        <v>536</v>
      </c>
      <c r="AB1735" s="404" t="s">
        <v>536</v>
      </c>
      <c r="AC1735" s="404" t="s">
        <v>536</v>
      </c>
      <c r="AD1735" s="404" t="s">
        <v>536</v>
      </c>
    </row>
    <row r="1736" spans="1:30" x14ac:dyDescent="0.35">
      <c r="A1736" s="396" t="s">
        <v>536</v>
      </c>
      <c r="B1736" s="396" t="s">
        <v>536</v>
      </c>
      <c r="C1736" s="396" t="s">
        <v>536</v>
      </c>
      <c r="D1736" s="396" t="s">
        <v>536</v>
      </c>
      <c r="E1736" s="396" t="s">
        <v>536</v>
      </c>
      <c r="F1736" s="396" t="s">
        <v>536</v>
      </c>
      <c r="G1736" s="396" t="s">
        <v>536</v>
      </c>
      <c r="H1736" s="396" t="s">
        <v>536</v>
      </c>
      <c r="I1736" s="399" t="s">
        <v>536</v>
      </c>
      <c r="J1736" s="399" t="s">
        <v>536</v>
      </c>
      <c r="K1736" s="400" t="s">
        <v>536</v>
      </c>
      <c r="L1736" s="400" t="s">
        <v>536</v>
      </c>
      <c r="M1736" s="400" t="s">
        <v>536</v>
      </c>
      <c r="N1736" s="400" t="s">
        <v>536</v>
      </c>
      <c r="O1736" s="400" t="s">
        <v>536</v>
      </c>
      <c r="P1736" s="400" t="s">
        <v>536</v>
      </c>
      <c r="Q1736" s="400" t="s">
        <v>536</v>
      </c>
      <c r="R1736" s="401" t="s">
        <v>536</v>
      </c>
      <c r="S1736" s="402" t="s">
        <v>536</v>
      </c>
      <c r="T1736" s="401" t="s">
        <v>536</v>
      </c>
      <c r="U1736" s="402" t="s">
        <v>536</v>
      </c>
      <c r="V1736" s="403" t="s">
        <v>536</v>
      </c>
      <c r="W1736" s="402" t="s">
        <v>536</v>
      </c>
      <c r="X1736" s="404" t="s">
        <v>536</v>
      </c>
      <c r="Y1736" s="404" t="s">
        <v>536</v>
      </c>
      <c r="Z1736" s="404" t="s">
        <v>536</v>
      </c>
      <c r="AA1736" s="404" t="s">
        <v>536</v>
      </c>
      <c r="AB1736" s="404" t="s">
        <v>536</v>
      </c>
      <c r="AC1736" s="404" t="s">
        <v>536</v>
      </c>
      <c r="AD1736" s="404" t="s">
        <v>536</v>
      </c>
    </row>
    <row r="1737" spans="1:30" x14ac:dyDescent="0.35">
      <c r="A1737" s="396" t="s">
        <v>536</v>
      </c>
      <c r="B1737" s="396" t="s">
        <v>536</v>
      </c>
      <c r="C1737" s="396" t="s">
        <v>536</v>
      </c>
      <c r="D1737" s="396" t="s">
        <v>536</v>
      </c>
      <c r="E1737" s="396" t="s">
        <v>536</v>
      </c>
      <c r="F1737" s="396" t="s">
        <v>536</v>
      </c>
      <c r="G1737" s="396" t="s">
        <v>536</v>
      </c>
      <c r="H1737" s="396" t="s">
        <v>536</v>
      </c>
      <c r="I1737" s="399" t="s">
        <v>536</v>
      </c>
      <c r="J1737" s="399" t="s">
        <v>536</v>
      </c>
      <c r="K1737" s="400" t="s">
        <v>536</v>
      </c>
      <c r="L1737" s="400" t="s">
        <v>536</v>
      </c>
      <c r="M1737" s="400" t="s">
        <v>536</v>
      </c>
      <c r="N1737" s="400" t="s">
        <v>536</v>
      </c>
      <c r="O1737" s="400" t="s">
        <v>536</v>
      </c>
      <c r="P1737" s="400" t="s">
        <v>536</v>
      </c>
      <c r="Q1737" s="400" t="s">
        <v>536</v>
      </c>
      <c r="R1737" s="401" t="s">
        <v>536</v>
      </c>
      <c r="S1737" s="402" t="s">
        <v>536</v>
      </c>
      <c r="T1737" s="401" t="s">
        <v>536</v>
      </c>
      <c r="U1737" s="402" t="s">
        <v>536</v>
      </c>
      <c r="V1737" s="403" t="s">
        <v>536</v>
      </c>
      <c r="W1737" s="402" t="s">
        <v>536</v>
      </c>
      <c r="X1737" s="404" t="s">
        <v>536</v>
      </c>
      <c r="Y1737" s="404" t="s">
        <v>536</v>
      </c>
      <c r="Z1737" s="404" t="s">
        <v>536</v>
      </c>
      <c r="AA1737" s="404" t="s">
        <v>536</v>
      </c>
      <c r="AB1737" s="404" t="s">
        <v>536</v>
      </c>
      <c r="AC1737" s="404" t="s">
        <v>536</v>
      </c>
      <c r="AD1737" s="404" t="s">
        <v>536</v>
      </c>
    </row>
    <row r="1738" spans="1:30" x14ac:dyDescent="0.35">
      <c r="A1738" s="396" t="s">
        <v>536</v>
      </c>
      <c r="B1738" s="396" t="s">
        <v>536</v>
      </c>
      <c r="C1738" s="396" t="s">
        <v>536</v>
      </c>
      <c r="D1738" s="396" t="s">
        <v>536</v>
      </c>
      <c r="E1738" s="396" t="s">
        <v>536</v>
      </c>
      <c r="F1738" s="396" t="s">
        <v>536</v>
      </c>
      <c r="G1738" s="396" t="s">
        <v>536</v>
      </c>
      <c r="H1738" s="396" t="s">
        <v>536</v>
      </c>
      <c r="I1738" s="399" t="s">
        <v>536</v>
      </c>
      <c r="J1738" s="399" t="s">
        <v>536</v>
      </c>
      <c r="K1738" s="400" t="s">
        <v>536</v>
      </c>
      <c r="L1738" s="400" t="s">
        <v>536</v>
      </c>
      <c r="M1738" s="400" t="s">
        <v>536</v>
      </c>
      <c r="N1738" s="400" t="s">
        <v>536</v>
      </c>
      <c r="O1738" s="400" t="s">
        <v>536</v>
      </c>
      <c r="P1738" s="400" t="s">
        <v>536</v>
      </c>
      <c r="Q1738" s="400" t="s">
        <v>536</v>
      </c>
      <c r="R1738" s="401" t="s">
        <v>536</v>
      </c>
      <c r="S1738" s="402" t="s">
        <v>536</v>
      </c>
      <c r="T1738" s="401" t="s">
        <v>536</v>
      </c>
      <c r="U1738" s="402" t="s">
        <v>536</v>
      </c>
      <c r="V1738" s="403" t="s">
        <v>536</v>
      </c>
      <c r="W1738" s="402" t="s">
        <v>536</v>
      </c>
      <c r="X1738" s="404" t="s">
        <v>536</v>
      </c>
      <c r="Y1738" s="404" t="s">
        <v>536</v>
      </c>
      <c r="Z1738" s="404" t="s">
        <v>536</v>
      </c>
      <c r="AA1738" s="404" t="s">
        <v>536</v>
      </c>
      <c r="AB1738" s="404" t="s">
        <v>536</v>
      </c>
      <c r="AC1738" s="404" t="s">
        <v>536</v>
      </c>
      <c r="AD1738" s="404" t="s">
        <v>536</v>
      </c>
    </row>
    <row r="1739" spans="1:30" x14ac:dyDescent="0.35">
      <c r="A1739" s="396" t="s">
        <v>536</v>
      </c>
      <c r="B1739" s="396" t="s">
        <v>536</v>
      </c>
      <c r="C1739" s="396" t="s">
        <v>536</v>
      </c>
      <c r="D1739" s="396" t="s">
        <v>536</v>
      </c>
      <c r="E1739" s="396" t="s">
        <v>536</v>
      </c>
      <c r="F1739" s="396" t="s">
        <v>536</v>
      </c>
      <c r="G1739" s="396" t="s">
        <v>536</v>
      </c>
      <c r="H1739" s="396" t="s">
        <v>536</v>
      </c>
      <c r="I1739" s="399" t="s">
        <v>536</v>
      </c>
      <c r="J1739" s="399" t="s">
        <v>536</v>
      </c>
      <c r="K1739" s="400" t="s">
        <v>536</v>
      </c>
      <c r="L1739" s="400" t="s">
        <v>536</v>
      </c>
      <c r="M1739" s="400" t="s">
        <v>536</v>
      </c>
      <c r="N1739" s="400" t="s">
        <v>536</v>
      </c>
      <c r="O1739" s="400" t="s">
        <v>536</v>
      </c>
      <c r="P1739" s="400" t="s">
        <v>536</v>
      </c>
      <c r="Q1739" s="400" t="s">
        <v>536</v>
      </c>
      <c r="R1739" s="401" t="s">
        <v>536</v>
      </c>
      <c r="S1739" s="402" t="s">
        <v>536</v>
      </c>
      <c r="T1739" s="401" t="s">
        <v>536</v>
      </c>
      <c r="U1739" s="402" t="s">
        <v>536</v>
      </c>
      <c r="V1739" s="403" t="s">
        <v>536</v>
      </c>
      <c r="W1739" s="402" t="s">
        <v>536</v>
      </c>
      <c r="X1739" s="404" t="s">
        <v>536</v>
      </c>
      <c r="Y1739" s="404" t="s">
        <v>536</v>
      </c>
      <c r="Z1739" s="404" t="s">
        <v>536</v>
      </c>
      <c r="AA1739" s="404" t="s">
        <v>536</v>
      </c>
      <c r="AB1739" s="404" t="s">
        <v>536</v>
      </c>
      <c r="AC1739" s="404" t="s">
        <v>536</v>
      </c>
      <c r="AD1739" s="404" t="s">
        <v>536</v>
      </c>
    </row>
    <row r="1740" spans="1:30" x14ac:dyDescent="0.35">
      <c r="A1740" s="396" t="s">
        <v>536</v>
      </c>
      <c r="B1740" s="396" t="s">
        <v>536</v>
      </c>
      <c r="C1740" s="396" t="s">
        <v>536</v>
      </c>
      <c r="D1740" s="396" t="s">
        <v>536</v>
      </c>
      <c r="E1740" s="396" t="s">
        <v>536</v>
      </c>
      <c r="F1740" s="396" t="s">
        <v>536</v>
      </c>
      <c r="G1740" s="396" t="s">
        <v>536</v>
      </c>
      <c r="H1740" s="396" t="s">
        <v>536</v>
      </c>
      <c r="I1740" s="399" t="s">
        <v>536</v>
      </c>
      <c r="J1740" s="399" t="s">
        <v>536</v>
      </c>
      <c r="K1740" s="400" t="s">
        <v>536</v>
      </c>
      <c r="L1740" s="400" t="s">
        <v>536</v>
      </c>
      <c r="M1740" s="400" t="s">
        <v>536</v>
      </c>
      <c r="N1740" s="400" t="s">
        <v>536</v>
      </c>
      <c r="O1740" s="400" t="s">
        <v>536</v>
      </c>
      <c r="P1740" s="400" t="s">
        <v>536</v>
      </c>
      <c r="Q1740" s="400" t="s">
        <v>536</v>
      </c>
      <c r="R1740" s="401" t="s">
        <v>536</v>
      </c>
      <c r="S1740" s="402" t="s">
        <v>536</v>
      </c>
      <c r="T1740" s="401" t="s">
        <v>536</v>
      </c>
      <c r="U1740" s="402" t="s">
        <v>536</v>
      </c>
      <c r="V1740" s="403" t="s">
        <v>536</v>
      </c>
      <c r="W1740" s="402" t="s">
        <v>536</v>
      </c>
      <c r="X1740" s="404" t="s">
        <v>536</v>
      </c>
      <c r="Y1740" s="404" t="s">
        <v>536</v>
      </c>
      <c r="Z1740" s="404" t="s">
        <v>536</v>
      </c>
      <c r="AA1740" s="404" t="s">
        <v>536</v>
      </c>
      <c r="AB1740" s="404" t="s">
        <v>536</v>
      </c>
      <c r="AC1740" s="404" t="s">
        <v>536</v>
      </c>
      <c r="AD1740" s="404" t="s">
        <v>536</v>
      </c>
    </row>
    <row r="1741" spans="1:30" x14ac:dyDescent="0.35">
      <c r="A1741" s="396" t="s">
        <v>536</v>
      </c>
      <c r="B1741" s="396" t="s">
        <v>536</v>
      </c>
      <c r="C1741" s="396" t="s">
        <v>536</v>
      </c>
      <c r="D1741" s="396" t="s">
        <v>536</v>
      </c>
      <c r="E1741" s="396" t="s">
        <v>536</v>
      </c>
      <c r="F1741" s="396" t="s">
        <v>536</v>
      </c>
      <c r="G1741" s="396" t="s">
        <v>536</v>
      </c>
      <c r="H1741" s="396" t="s">
        <v>536</v>
      </c>
      <c r="I1741" s="399" t="s">
        <v>536</v>
      </c>
      <c r="J1741" s="399" t="s">
        <v>536</v>
      </c>
      <c r="K1741" s="400" t="s">
        <v>536</v>
      </c>
      <c r="L1741" s="400" t="s">
        <v>536</v>
      </c>
      <c r="M1741" s="400" t="s">
        <v>536</v>
      </c>
      <c r="N1741" s="400" t="s">
        <v>536</v>
      </c>
      <c r="O1741" s="400" t="s">
        <v>536</v>
      </c>
      <c r="P1741" s="400" t="s">
        <v>536</v>
      </c>
      <c r="Q1741" s="400" t="s">
        <v>536</v>
      </c>
      <c r="R1741" s="401" t="s">
        <v>536</v>
      </c>
      <c r="S1741" s="402" t="s">
        <v>536</v>
      </c>
      <c r="T1741" s="401" t="s">
        <v>536</v>
      </c>
      <c r="U1741" s="402" t="s">
        <v>536</v>
      </c>
      <c r="V1741" s="403" t="s">
        <v>536</v>
      </c>
      <c r="W1741" s="402" t="s">
        <v>536</v>
      </c>
      <c r="X1741" s="404" t="s">
        <v>536</v>
      </c>
      <c r="Y1741" s="404" t="s">
        <v>536</v>
      </c>
      <c r="Z1741" s="404" t="s">
        <v>536</v>
      </c>
      <c r="AA1741" s="404" t="s">
        <v>536</v>
      </c>
      <c r="AB1741" s="404" t="s">
        <v>536</v>
      </c>
      <c r="AC1741" s="404" t="s">
        <v>536</v>
      </c>
      <c r="AD1741" s="404" t="s">
        <v>536</v>
      </c>
    </row>
    <row r="1742" spans="1:30" x14ac:dyDescent="0.35">
      <c r="A1742" s="396" t="s">
        <v>536</v>
      </c>
      <c r="B1742" s="396" t="s">
        <v>536</v>
      </c>
      <c r="C1742" s="396" t="s">
        <v>536</v>
      </c>
      <c r="D1742" s="396" t="s">
        <v>536</v>
      </c>
      <c r="E1742" s="396" t="s">
        <v>536</v>
      </c>
      <c r="F1742" s="396" t="s">
        <v>536</v>
      </c>
      <c r="G1742" s="396" t="s">
        <v>536</v>
      </c>
      <c r="H1742" s="396" t="s">
        <v>536</v>
      </c>
      <c r="I1742" s="399" t="s">
        <v>536</v>
      </c>
      <c r="J1742" s="399" t="s">
        <v>536</v>
      </c>
      <c r="K1742" s="400" t="s">
        <v>536</v>
      </c>
      <c r="L1742" s="400" t="s">
        <v>536</v>
      </c>
      <c r="M1742" s="400" t="s">
        <v>536</v>
      </c>
      <c r="N1742" s="400" t="s">
        <v>536</v>
      </c>
      <c r="O1742" s="400" t="s">
        <v>536</v>
      </c>
      <c r="P1742" s="400" t="s">
        <v>536</v>
      </c>
      <c r="Q1742" s="400" t="s">
        <v>536</v>
      </c>
      <c r="R1742" s="401" t="s">
        <v>536</v>
      </c>
      <c r="S1742" s="402" t="s">
        <v>536</v>
      </c>
      <c r="T1742" s="401" t="s">
        <v>536</v>
      </c>
      <c r="U1742" s="402" t="s">
        <v>536</v>
      </c>
      <c r="V1742" s="403" t="s">
        <v>536</v>
      </c>
      <c r="W1742" s="402" t="s">
        <v>536</v>
      </c>
      <c r="X1742" s="404" t="s">
        <v>536</v>
      </c>
      <c r="Y1742" s="404" t="s">
        <v>536</v>
      </c>
      <c r="Z1742" s="404" t="s">
        <v>536</v>
      </c>
      <c r="AA1742" s="404" t="s">
        <v>536</v>
      </c>
      <c r="AB1742" s="404" t="s">
        <v>536</v>
      </c>
      <c r="AC1742" s="404" t="s">
        <v>536</v>
      </c>
      <c r="AD1742" s="404" t="s">
        <v>536</v>
      </c>
    </row>
    <row r="1743" spans="1:30" x14ac:dyDescent="0.35">
      <c r="A1743" s="396" t="s">
        <v>536</v>
      </c>
      <c r="B1743" s="396" t="s">
        <v>536</v>
      </c>
      <c r="C1743" s="396" t="s">
        <v>536</v>
      </c>
      <c r="D1743" s="396" t="s">
        <v>536</v>
      </c>
      <c r="E1743" s="396" t="s">
        <v>536</v>
      </c>
      <c r="F1743" s="396" t="s">
        <v>536</v>
      </c>
      <c r="G1743" s="396" t="s">
        <v>536</v>
      </c>
      <c r="H1743" s="396" t="s">
        <v>536</v>
      </c>
      <c r="I1743" s="399" t="s">
        <v>536</v>
      </c>
      <c r="J1743" s="399" t="s">
        <v>536</v>
      </c>
      <c r="K1743" s="400" t="s">
        <v>536</v>
      </c>
      <c r="L1743" s="400" t="s">
        <v>536</v>
      </c>
      <c r="M1743" s="400" t="s">
        <v>536</v>
      </c>
      <c r="N1743" s="400" t="s">
        <v>536</v>
      </c>
      <c r="O1743" s="400" t="s">
        <v>536</v>
      </c>
      <c r="P1743" s="400" t="s">
        <v>536</v>
      </c>
      <c r="Q1743" s="400" t="s">
        <v>536</v>
      </c>
      <c r="R1743" s="401" t="s">
        <v>536</v>
      </c>
      <c r="S1743" s="402" t="s">
        <v>536</v>
      </c>
      <c r="T1743" s="401" t="s">
        <v>536</v>
      </c>
      <c r="U1743" s="402" t="s">
        <v>536</v>
      </c>
      <c r="V1743" s="403" t="s">
        <v>536</v>
      </c>
      <c r="W1743" s="402" t="s">
        <v>536</v>
      </c>
      <c r="X1743" s="404" t="s">
        <v>536</v>
      </c>
      <c r="Y1743" s="404" t="s">
        <v>536</v>
      </c>
      <c r="Z1743" s="404" t="s">
        <v>536</v>
      </c>
      <c r="AA1743" s="404" t="s">
        <v>536</v>
      </c>
      <c r="AB1743" s="404" t="s">
        <v>536</v>
      </c>
      <c r="AC1743" s="404" t="s">
        <v>536</v>
      </c>
      <c r="AD1743" s="404" t="s">
        <v>536</v>
      </c>
    </row>
    <row r="1744" spans="1:30" x14ac:dyDescent="0.35">
      <c r="A1744" s="396" t="s">
        <v>536</v>
      </c>
      <c r="B1744" s="396" t="s">
        <v>536</v>
      </c>
      <c r="C1744" s="396" t="s">
        <v>536</v>
      </c>
      <c r="D1744" s="396" t="s">
        <v>536</v>
      </c>
      <c r="E1744" s="396" t="s">
        <v>536</v>
      </c>
      <c r="F1744" s="396" t="s">
        <v>536</v>
      </c>
      <c r="G1744" s="396" t="s">
        <v>536</v>
      </c>
      <c r="H1744" s="396" t="s">
        <v>536</v>
      </c>
      <c r="I1744" s="399" t="s">
        <v>536</v>
      </c>
      <c r="J1744" s="399" t="s">
        <v>536</v>
      </c>
      <c r="K1744" s="400" t="s">
        <v>536</v>
      </c>
      <c r="L1744" s="400" t="s">
        <v>536</v>
      </c>
      <c r="M1744" s="400" t="s">
        <v>536</v>
      </c>
      <c r="N1744" s="400" t="s">
        <v>536</v>
      </c>
      <c r="O1744" s="400" t="s">
        <v>536</v>
      </c>
      <c r="P1744" s="400" t="s">
        <v>536</v>
      </c>
      <c r="Q1744" s="400" t="s">
        <v>536</v>
      </c>
      <c r="R1744" s="401" t="s">
        <v>536</v>
      </c>
      <c r="S1744" s="402" t="s">
        <v>536</v>
      </c>
      <c r="T1744" s="401" t="s">
        <v>536</v>
      </c>
      <c r="U1744" s="402" t="s">
        <v>536</v>
      </c>
      <c r="V1744" s="403" t="s">
        <v>536</v>
      </c>
      <c r="W1744" s="402" t="s">
        <v>536</v>
      </c>
      <c r="X1744" s="404" t="s">
        <v>536</v>
      </c>
      <c r="Y1744" s="404" t="s">
        <v>536</v>
      </c>
      <c r="Z1744" s="404" t="s">
        <v>536</v>
      </c>
      <c r="AA1744" s="404" t="s">
        <v>536</v>
      </c>
      <c r="AB1744" s="404" t="s">
        <v>536</v>
      </c>
      <c r="AC1744" s="404" t="s">
        <v>536</v>
      </c>
      <c r="AD1744" s="404" t="s">
        <v>536</v>
      </c>
    </row>
    <row r="1745" spans="1:30" x14ac:dyDescent="0.35">
      <c r="A1745" s="396" t="s">
        <v>536</v>
      </c>
      <c r="B1745" s="396" t="s">
        <v>536</v>
      </c>
      <c r="C1745" s="396" t="s">
        <v>536</v>
      </c>
      <c r="D1745" s="396" t="s">
        <v>536</v>
      </c>
      <c r="E1745" s="396" t="s">
        <v>536</v>
      </c>
      <c r="F1745" s="396" t="s">
        <v>536</v>
      </c>
      <c r="G1745" s="396" t="s">
        <v>536</v>
      </c>
      <c r="H1745" s="396" t="s">
        <v>536</v>
      </c>
      <c r="I1745" s="399" t="s">
        <v>536</v>
      </c>
      <c r="J1745" s="399" t="s">
        <v>536</v>
      </c>
      <c r="K1745" s="400" t="s">
        <v>536</v>
      </c>
      <c r="L1745" s="400" t="s">
        <v>536</v>
      </c>
      <c r="M1745" s="400" t="s">
        <v>536</v>
      </c>
      <c r="N1745" s="400" t="s">
        <v>536</v>
      </c>
      <c r="O1745" s="400" t="s">
        <v>536</v>
      </c>
      <c r="P1745" s="400" t="s">
        <v>536</v>
      </c>
      <c r="Q1745" s="400" t="s">
        <v>536</v>
      </c>
      <c r="R1745" s="401" t="s">
        <v>536</v>
      </c>
      <c r="S1745" s="402" t="s">
        <v>536</v>
      </c>
      <c r="T1745" s="401" t="s">
        <v>536</v>
      </c>
      <c r="U1745" s="402" t="s">
        <v>536</v>
      </c>
      <c r="V1745" s="403" t="s">
        <v>536</v>
      </c>
      <c r="W1745" s="402" t="s">
        <v>536</v>
      </c>
      <c r="X1745" s="404" t="s">
        <v>536</v>
      </c>
      <c r="Y1745" s="404" t="s">
        <v>536</v>
      </c>
      <c r="Z1745" s="404" t="s">
        <v>536</v>
      </c>
      <c r="AA1745" s="404" t="s">
        <v>536</v>
      </c>
      <c r="AB1745" s="404" t="s">
        <v>536</v>
      </c>
      <c r="AC1745" s="404" t="s">
        <v>536</v>
      </c>
      <c r="AD1745" s="404" t="s">
        <v>536</v>
      </c>
    </row>
    <row r="1746" spans="1:30" x14ac:dyDescent="0.35">
      <c r="A1746" s="396" t="s">
        <v>536</v>
      </c>
      <c r="B1746" s="396" t="s">
        <v>536</v>
      </c>
      <c r="C1746" s="396" t="s">
        <v>536</v>
      </c>
      <c r="D1746" s="396" t="s">
        <v>536</v>
      </c>
      <c r="E1746" s="396" t="s">
        <v>536</v>
      </c>
      <c r="F1746" s="396" t="s">
        <v>536</v>
      </c>
      <c r="G1746" s="396" t="s">
        <v>536</v>
      </c>
      <c r="H1746" s="396" t="s">
        <v>536</v>
      </c>
      <c r="I1746" s="399" t="s">
        <v>536</v>
      </c>
      <c r="J1746" s="399" t="s">
        <v>536</v>
      </c>
      <c r="K1746" s="400" t="s">
        <v>536</v>
      </c>
      <c r="L1746" s="400" t="s">
        <v>536</v>
      </c>
      <c r="M1746" s="400" t="s">
        <v>536</v>
      </c>
      <c r="N1746" s="400" t="s">
        <v>536</v>
      </c>
      <c r="O1746" s="400" t="s">
        <v>536</v>
      </c>
      <c r="P1746" s="400" t="s">
        <v>536</v>
      </c>
      <c r="Q1746" s="400" t="s">
        <v>536</v>
      </c>
      <c r="R1746" s="401" t="s">
        <v>536</v>
      </c>
      <c r="S1746" s="402" t="s">
        <v>536</v>
      </c>
      <c r="T1746" s="401" t="s">
        <v>536</v>
      </c>
      <c r="U1746" s="402" t="s">
        <v>536</v>
      </c>
      <c r="V1746" s="403" t="s">
        <v>536</v>
      </c>
      <c r="W1746" s="402" t="s">
        <v>536</v>
      </c>
      <c r="X1746" s="404" t="s">
        <v>536</v>
      </c>
      <c r="Y1746" s="404" t="s">
        <v>536</v>
      </c>
      <c r="Z1746" s="404" t="s">
        <v>536</v>
      </c>
      <c r="AA1746" s="404" t="s">
        <v>536</v>
      </c>
      <c r="AB1746" s="404" t="s">
        <v>536</v>
      </c>
      <c r="AC1746" s="404" t="s">
        <v>536</v>
      </c>
      <c r="AD1746" s="404" t="s">
        <v>536</v>
      </c>
    </row>
    <row r="1747" spans="1:30" x14ac:dyDescent="0.35">
      <c r="A1747" s="396" t="s">
        <v>536</v>
      </c>
      <c r="B1747" s="396" t="s">
        <v>536</v>
      </c>
      <c r="C1747" s="396" t="s">
        <v>536</v>
      </c>
      <c r="D1747" s="396" t="s">
        <v>536</v>
      </c>
      <c r="E1747" s="396" t="s">
        <v>536</v>
      </c>
      <c r="F1747" s="396" t="s">
        <v>536</v>
      </c>
      <c r="G1747" s="396" t="s">
        <v>536</v>
      </c>
      <c r="H1747" s="396" t="s">
        <v>536</v>
      </c>
      <c r="I1747" s="399" t="s">
        <v>536</v>
      </c>
      <c r="J1747" s="399" t="s">
        <v>536</v>
      </c>
      <c r="K1747" s="400" t="s">
        <v>536</v>
      </c>
      <c r="L1747" s="400" t="s">
        <v>536</v>
      </c>
      <c r="M1747" s="400" t="s">
        <v>536</v>
      </c>
      <c r="N1747" s="400" t="s">
        <v>536</v>
      </c>
      <c r="O1747" s="400" t="s">
        <v>536</v>
      </c>
      <c r="P1747" s="400" t="s">
        <v>536</v>
      </c>
      <c r="Q1747" s="400" t="s">
        <v>536</v>
      </c>
      <c r="R1747" s="401" t="s">
        <v>536</v>
      </c>
      <c r="S1747" s="402" t="s">
        <v>536</v>
      </c>
      <c r="T1747" s="401" t="s">
        <v>536</v>
      </c>
      <c r="U1747" s="402" t="s">
        <v>536</v>
      </c>
      <c r="V1747" s="403" t="s">
        <v>536</v>
      </c>
      <c r="W1747" s="402" t="s">
        <v>536</v>
      </c>
      <c r="X1747" s="404" t="s">
        <v>536</v>
      </c>
      <c r="Y1747" s="404" t="s">
        <v>536</v>
      </c>
      <c r="Z1747" s="404" t="s">
        <v>536</v>
      </c>
      <c r="AA1747" s="404" t="s">
        <v>536</v>
      </c>
      <c r="AB1747" s="404" t="s">
        <v>536</v>
      </c>
      <c r="AC1747" s="404" t="s">
        <v>536</v>
      </c>
      <c r="AD1747" s="404" t="s">
        <v>536</v>
      </c>
    </row>
    <row r="1748" spans="1:30" x14ac:dyDescent="0.35">
      <c r="A1748" s="396" t="s">
        <v>536</v>
      </c>
      <c r="B1748" s="396" t="s">
        <v>536</v>
      </c>
      <c r="C1748" s="396" t="s">
        <v>536</v>
      </c>
      <c r="D1748" s="396" t="s">
        <v>536</v>
      </c>
      <c r="E1748" s="396" t="s">
        <v>536</v>
      </c>
      <c r="F1748" s="396" t="s">
        <v>536</v>
      </c>
      <c r="G1748" s="396" t="s">
        <v>536</v>
      </c>
      <c r="H1748" s="396" t="s">
        <v>536</v>
      </c>
      <c r="I1748" s="399" t="s">
        <v>536</v>
      </c>
      <c r="J1748" s="399" t="s">
        <v>536</v>
      </c>
      <c r="K1748" s="400" t="s">
        <v>536</v>
      </c>
      <c r="L1748" s="400" t="s">
        <v>536</v>
      </c>
      <c r="M1748" s="400" t="s">
        <v>536</v>
      </c>
      <c r="N1748" s="400" t="s">
        <v>536</v>
      </c>
      <c r="O1748" s="400" t="s">
        <v>536</v>
      </c>
      <c r="P1748" s="400" t="s">
        <v>536</v>
      </c>
      <c r="Q1748" s="400" t="s">
        <v>536</v>
      </c>
      <c r="R1748" s="401" t="s">
        <v>536</v>
      </c>
      <c r="S1748" s="402" t="s">
        <v>536</v>
      </c>
      <c r="T1748" s="401" t="s">
        <v>536</v>
      </c>
      <c r="U1748" s="402" t="s">
        <v>536</v>
      </c>
      <c r="V1748" s="403" t="s">
        <v>536</v>
      </c>
      <c r="W1748" s="402" t="s">
        <v>536</v>
      </c>
      <c r="X1748" s="404" t="s">
        <v>536</v>
      </c>
      <c r="Y1748" s="404" t="s">
        <v>536</v>
      </c>
      <c r="Z1748" s="404" t="s">
        <v>536</v>
      </c>
      <c r="AA1748" s="404" t="s">
        <v>536</v>
      </c>
      <c r="AB1748" s="404" t="s">
        <v>536</v>
      </c>
      <c r="AC1748" s="404" t="s">
        <v>536</v>
      </c>
      <c r="AD1748" s="404" t="s">
        <v>536</v>
      </c>
    </row>
    <row r="1749" spans="1:30" x14ac:dyDescent="0.35">
      <c r="A1749" s="396" t="s">
        <v>536</v>
      </c>
      <c r="B1749" s="396" t="s">
        <v>536</v>
      </c>
      <c r="C1749" s="396" t="s">
        <v>536</v>
      </c>
      <c r="D1749" s="396" t="s">
        <v>536</v>
      </c>
      <c r="E1749" s="396" t="s">
        <v>536</v>
      </c>
      <c r="F1749" s="396" t="s">
        <v>536</v>
      </c>
      <c r="G1749" s="396" t="s">
        <v>536</v>
      </c>
      <c r="H1749" s="396" t="s">
        <v>536</v>
      </c>
      <c r="I1749" s="399" t="s">
        <v>536</v>
      </c>
      <c r="J1749" s="399" t="s">
        <v>536</v>
      </c>
      <c r="K1749" s="400" t="s">
        <v>536</v>
      </c>
      <c r="L1749" s="400" t="s">
        <v>536</v>
      </c>
      <c r="M1749" s="400" t="s">
        <v>536</v>
      </c>
      <c r="N1749" s="400" t="s">
        <v>536</v>
      </c>
      <c r="O1749" s="400" t="s">
        <v>536</v>
      </c>
      <c r="P1749" s="400" t="s">
        <v>536</v>
      </c>
      <c r="Q1749" s="400" t="s">
        <v>536</v>
      </c>
      <c r="R1749" s="401" t="s">
        <v>536</v>
      </c>
      <c r="S1749" s="402" t="s">
        <v>536</v>
      </c>
      <c r="T1749" s="401" t="s">
        <v>536</v>
      </c>
      <c r="U1749" s="402" t="s">
        <v>536</v>
      </c>
      <c r="V1749" s="403" t="s">
        <v>536</v>
      </c>
      <c r="W1749" s="402" t="s">
        <v>536</v>
      </c>
      <c r="X1749" s="404" t="s">
        <v>536</v>
      </c>
      <c r="Y1749" s="404" t="s">
        <v>536</v>
      </c>
      <c r="Z1749" s="404" t="s">
        <v>536</v>
      </c>
      <c r="AA1749" s="404" t="s">
        <v>536</v>
      </c>
      <c r="AB1749" s="404" t="s">
        <v>536</v>
      </c>
      <c r="AC1749" s="404" t="s">
        <v>536</v>
      </c>
      <c r="AD1749" s="404" t="s">
        <v>536</v>
      </c>
    </row>
    <row r="1750" spans="1:30" x14ac:dyDescent="0.35">
      <c r="A1750" s="396" t="s">
        <v>536</v>
      </c>
      <c r="B1750" s="396" t="s">
        <v>536</v>
      </c>
      <c r="C1750" s="396" t="s">
        <v>536</v>
      </c>
      <c r="D1750" s="396" t="s">
        <v>536</v>
      </c>
      <c r="E1750" s="396" t="s">
        <v>536</v>
      </c>
      <c r="F1750" s="396" t="s">
        <v>536</v>
      </c>
      <c r="G1750" s="396" t="s">
        <v>536</v>
      </c>
      <c r="H1750" s="396" t="s">
        <v>536</v>
      </c>
      <c r="I1750" s="399" t="s">
        <v>536</v>
      </c>
      <c r="J1750" s="399" t="s">
        <v>536</v>
      </c>
      <c r="K1750" s="400" t="s">
        <v>536</v>
      </c>
      <c r="L1750" s="400" t="s">
        <v>536</v>
      </c>
      <c r="M1750" s="400" t="s">
        <v>536</v>
      </c>
      <c r="N1750" s="400" t="s">
        <v>536</v>
      </c>
      <c r="O1750" s="400" t="s">
        <v>536</v>
      </c>
      <c r="P1750" s="400" t="s">
        <v>536</v>
      </c>
      <c r="Q1750" s="400" t="s">
        <v>536</v>
      </c>
      <c r="R1750" s="401" t="s">
        <v>536</v>
      </c>
      <c r="S1750" s="402" t="s">
        <v>536</v>
      </c>
      <c r="T1750" s="401" t="s">
        <v>536</v>
      </c>
      <c r="U1750" s="402" t="s">
        <v>536</v>
      </c>
      <c r="V1750" s="403" t="s">
        <v>536</v>
      </c>
      <c r="W1750" s="402" t="s">
        <v>536</v>
      </c>
      <c r="X1750" s="404" t="s">
        <v>536</v>
      </c>
      <c r="Y1750" s="404" t="s">
        <v>536</v>
      </c>
      <c r="Z1750" s="404" t="s">
        <v>536</v>
      </c>
      <c r="AA1750" s="404" t="s">
        <v>536</v>
      </c>
      <c r="AB1750" s="404" t="s">
        <v>536</v>
      </c>
      <c r="AC1750" s="404" t="s">
        <v>536</v>
      </c>
      <c r="AD1750" s="404" t="s">
        <v>536</v>
      </c>
    </row>
    <row r="1751" spans="1:30" x14ac:dyDescent="0.35">
      <c r="A1751" s="396" t="s">
        <v>536</v>
      </c>
      <c r="B1751" s="396" t="s">
        <v>536</v>
      </c>
      <c r="C1751" s="396" t="s">
        <v>536</v>
      </c>
      <c r="D1751" s="396" t="s">
        <v>536</v>
      </c>
      <c r="E1751" s="396" t="s">
        <v>536</v>
      </c>
      <c r="F1751" s="396" t="s">
        <v>536</v>
      </c>
      <c r="G1751" s="396" t="s">
        <v>536</v>
      </c>
      <c r="H1751" s="396" t="s">
        <v>536</v>
      </c>
      <c r="I1751" s="399" t="s">
        <v>536</v>
      </c>
      <c r="J1751" s="399" t="s">
        <v>536</v>
      </c>
      <c r="K1751" s="400" t="s">
        <v>536</v>
      </c>
      <c r="L1751" s="400" t="s">
        <v>536</v>
      </c>
      <c r="M1751" s="400" t="s">
        <v>536</v>
      </c>
      <c r="N1751" s="400" t="s">
        <v>536</v>
      </c>
      <c r="O1751" s="400" t="s">
        <v>536</v>
      </c>
      <c r="P1751" s="400" t="s">
        <v>536</v>
      </c>
      <c r="Q1751" s="400" t="s">
        <v>536</v>
      </c>
      <c r="R1751" s="401" t="s">
        <v>536</v>
      </c>
      <c r="S1751" s="402" t="s">
        <v>536</v>
      </c>
      <c r="T1751" s="401" t="s">
        <v>536</v>
      </c>
      <c r="U1751" s="402" t="s">
        <v>536</v>
      </c>
      <c r="V1751" s="403" t="s">
        <v>536</v>
      </c>
      <c r="W1751" s="402" t="s">
        <v>536</v>
      </c>
      <c r="X1751" s="404" t="s">
        <v>536</v>
      </c>
      <c r="Y1751" s="404" t="s">
        <v>536</v>
      </c>
      <c r="Z1751" s="404" t="s">
        <v>536</v>
      </c>
      <c r="AA1751" s="404" t="s">
        <v>536</v>
      </c>
      <c r="AB1751" s="404" t="s">
        <v>536</v>
      </c>
      <c r="AC1751" s="404" t="s">
        <v>536</v>
      </c>
      <c r="AD1751" s="404" t="s">
        <v>536</v>
      </c>
    </row>
    <row r="1752" spans="1:30" x14ac:dyDescent="0.35">
      <c r="A1752" s="396" t="s">
        <v>536</v>
      </c>
      <c r="B1752" s="396" t="s">
        <v>536</v>
      </c>
      <c r="C1752" s="396" t="s">
        <v>536</v>
      </c>
      <c r="D1752" s="396" t="s">
        <v>536</v>
      </c>
      <c r="E1752" s="396" t="s">
        <v>536</v>
      </c>
      <c r="F1752" s="396" t="s">
        <v>536</v>
      </c>
      <c r="G1752" s="396" t="s">
        <v>536</v>
      </c>
      <c r="H1752" s="396" t="s">
        <v>536</v>
      </c>
      <c r="I1752" s="399" t="s">
        <v>536</v>
      </c>
      <c r="J1752" s="399" t="s">
        <v>536</v>
      </c>
      <c r="K1752" s="400" t="s">
        <v>536</v>
      </c>
      <c r="L1752" s="400" t="s">
        <v>536</v>
      </c>
      <c r="M1752" s="400" t="s">
        <v>536</v>
      </c>
      <c r="N1752" s="400" t="s">
        <v>536</v>
      </c>
      <c r="O1752" s="400" t="s">
        <v>536</v>
      </c>
      <c r="P1752" s="400" t="s">
        <v>536</v>
      </c>
      <c r="Q1752" s="400" t="s">
        <v>536</v>
      </c>
      <c r="R1752" s="401" t="s">
        <v>536</v>
      </c>
      <c r="S1752" s="402" t="s">
        <v>536</v>
      </c>
      <c r="T1752" s="401" t="s">
        <v>536</v>
      </c>
      <c r="U1752" s="402" t="s">
        <v>536</v>
      </c>
      <c r="V1752" s="403" t="s">
        <v>536</v>
      </c>
      <c r="W1752" s="402" t="s">
        <v>536</v>
      </c>
      <c r="X1752" s="404" t="s">
        <v>536</v>
      </c>
      <c r="Y1752" s="404" t="s">
        <v>536</v>
      </c>
      <c r="Z1752" s="404" t="s">
        <v>536</v>
      </c>
      <c r="AA1752" s="404" t="s">
        <v>536</v>
      </c>
      <c r="AB1752" s="404" t="s">
        <v>536</v>
      </c>
      <c r="AC1752" s="404" t="s">
        <v>536</v>
      </c>
      <c r="AD1752" s="404" t="s">
        <v>536</v>
      </c>
    </row>
    <row r="1753" spans="1:30" x14ac:dyDescent="0.35">
      <c r="A1753" s="396" t="s">
        <v>536</v>
      </c>
      <c r="B1753" s="396" t="s">
        <v>536</v>
      </c>
      <c r="C1753" s="396" t="s">
        <v>536</v>
      </c>
      <c r="D1753" s="396" t="s">
        <v>536</v>
      </c>
      <c r="E1753" s="396" t="s">
        <v>536</v>
      </c>
      <c r="F1753" s="396" t="s">
        <v>536</v>
      </c>
      <c r="G1753" s="396" t="s">
        <v>536</v>
      </c>
      <c r="H1753" s="396" t="s">
        <v>536</v>
      </c>
      <c r="I1753" s="399" t="s">
        <v>536</v>
      </c>
      <c r="J1753" s="399" t="s">
        <v>536</v>
      </c>
      <c r="K1753" s="400" t="s">
        <v>536</v>
      </c>
      <c r="L1753" s="400" t="s">
        <v>536</v>
      </c>
      <c r="M1753" s="400" t="s">
        <v>536</v>
      </c>
      <c r="N1753" s="400" t="s">
        <v>536</v>
      </c>
      <c r="O1753" s="400" t="s">
        <v>536</v>
      </c>
      <c r="P1753" s="400" t="s">
        <v>536</v>
      </c>
      <c r="Q1753" s="400" t="s">
        <v>536</v>
      </c>
      <c r="R1753" s="401" t="s">
        <v>536</v>
      </c>
      <c r="S1753" s="402" t="s">
        <v>536</v>
      </c>
      <c r="T1753" s="401" t="s">
        <v>536</v>
      </c>
      <c r="U1753" s="402" t="s">
        <v>536</v>
      </c>
      <c r="V1753" s="403" t="s">
        <v>536</v>
      </c>
      <c r="W1753" s="402" t="s">
        <v>536</v>
      </c>
      <c r="X1753" s="404" t="s">
        <v>536</v>
      </c>
      <c r="Y1753" s="404" t="s">
        <v>536</v>
      </c>
      <c r="Z1753" s="404" t="s">
        <v>536</v>
      </c>
      <c r="AA1753" s="404" t="s">
        <v>536</v>
      </c>
      <c r="AB1753" s="404" t="s">
        <v>536</v>
      </c>
      <c r="AC1753" s="404" t="s">
        <v>536</v>
      </c>
      <c r="AD1753" s="404" t="s">
        <v>536</v>
      </c>
    </row>
    <row r="1754" spans="1:30" x14ac:dyDescent="0.35">
      <c r="A1754" s="396" t="s">
        <v>536</v>
      </c>
      <c r="B1754" s="396" t="s">
        <v>536</v>
      </c>
      <c r="C1754" s="396" t="s">
        <v>536</v>
      </c>
      <c r="D1754" s="396" t="s">
        <v>536</v>
      </c>
      <c r="E1754" s="396" t="s">
        <v>536</v>
      </c>
      <c r="F1754" s="396" t="s">
        <v>536</v>
      </c>
      <c r="G1754" s="396" t="s">
        <v>536</v>
      </c>
      <c r="H1754" s="396" t="s">
        <v>536</v>
      </c>
      <c r="I1754" s="399" t="s">
        <v>536</v>
      </c>
      <c r="J1754" s="399" t="s">
        <v>536</v>
      </c>
      <c r="K1754" s="400" t="s">
        <v>536</v>
      </c>
      <c r="L1754" s="400" t="s">
        <v>536</v>
      </c>
      <c r="M1754" s="400" t="s">
        <v>536</v>
      </c>
      <c r="N1754" s="400" t="s">
        <v>536</v>
      </c>
      <c r="O1754" s="400" t="s">
        <v>536</v>
      </c>
      <c r="P1754" s="400" t="s">
        <v>536</v>
      </c>
      <c r="Q1754" s="400" t="s">
        <v>536</v>
      </c>
      <c r="R1754" s="401" t="s">
        <v>536</v>
      </c>
      <c r="S1754" s="402" t="s">
        <v>536</v>
      </c>
      <c r="T1754" s="401" t="s">
        <v>536</v>
      </c>
      <c r="U1754" s="402" t="s">
        <v>536</v>
      </c>
      <c r="V1754" s="403" t="s">
        <v>536</v>
      </c>
      <c r="W1754" s="402" t="s">
        <v>536</v>
      </c>
      <c r="X1754" s="404" t="s">
        <v>536</v>
      </c>
      <c r="Y1754" s="404" t="s">
        <v>536</v>
      </c>
      <c r="Z1754" s="404" t="s">
        <v>536</v>
      </c>
      <c r="AA1754" s="404" t="s">
        <v>536</v>
      </c>
      <c r="AB1754" s="404" t="s">
        <v>536</v>
      </c>
      <c r="AC1754" s="404" t="s">
        <v>536</v>
      </c>
      <c r="AD1754" s="404" t="s">
        <v>536</v>
      </c>
    </row>
    <row r="1755" spans="1:30" x14ac:dyDescent="0.35">
      <c r="A1755" s="396" t="s">
        <v>536</v>
      </c>
      <c r="B1755" s="396" t="s">
        <v>536</v>
      </c>
      <c r="C1755" s="396" t="s">
        <v>536</v>
      </c>
      <c r="D1755" s="396" t="s">
        <v>536</v>
      </c>
      <c r="E1755" s="396" t="s">
        <v>536</v>
      </c>
      <c r="F1755" s="396" t="s">
        <v>536</v>
      </c>
      <c r="G1755" s="396" t="s">
        <v>536</v>
      </c>
      <c r="H1755" s="396" t="s">
        <v>536</v>
      </c>
      <c r="I1755" s="399" t="s">
        <v>536</v>
      </c>
      <c r="J1755" s="399" t="s">
        <v>536</v>
      </c>
      <c r="K1755" s="400" t="s">
        <v>536</v>
      </c>
      <c r="L1755" s="400" t="s">
        <v>536</v>
      </c>
      <c r="M1755" s="400" t="s">
        <v>536</v>
      </c>
      <c r="N1755" s="400" t="s">
        <v>536</v>
      </c>
      <c r="O1755" s="400" t="s">
        <v>536</v>
      </c>
      <c r="P1755" s="400" t="s">
        <v>536</v>
      </c>
      <c r="Q1755" s="400" t="s">
        <v>536</v>
      </c>
      <c r="R1755" s="401" t="s">
        <v>536</v>
      </c>
      <c r="S1755" s="402" t="s">
        <v>536</v>
      </c>
      <c r="T1755" s="401" t="s">
        <v>536</v>
      </c>
      <c r="U1755" s="402" t="s">
        <v>536</v>
      </c>
      <c r="V1755" s="403" t="s">
        <v>536</v>
      </c>
      <c r="W1755" s="402" t="s">
        <v>536</v>
      </c>
      <c r="X1755" s="404" t="s">
        <v>536</v>
      </c>
      <c r="Y1755" s="404" t="s">
        <v>536</v>
      </c>
      <c r="Z1755" s="404" t="s">
        <v>536</v>
      </c>
      <c r="AA1755" s="404" t="s">
        <v>536</v>
      </c>
      <c r="AB1755" s="404" t="s">
        <v>536</v>
      </c>
      <c r="AC1755" s="404" t="s">
        <v>536</v>
      </c>
      <c r="AD1755" s="404" t="s">
        <v>536</v>
      </c>
    </row>
    <row r="1756" spans="1:30" x14ac:dyDescent="0.35">
      <c r="A1756" s="396" t="s">
        <v>536</v>
      </c>
      <c r="B1756" s="396" t="s">
        <v>536</v>
      </c>
      <c r="C1756" s="396" t="s">
        <v>536</v>
      </c>
      <c r="D1756" s="396" t="s">
        <v>536</v>
      </c>
      <c r="E1756" s="396" t="s">
        <v>536</v>
      </c>
      <c r="F1756" s="396" t="s">
        <v>536</v>
      </c>
      <c r="G1756" s="396" t="s">
        <v>536</v>
      </c>
      <c r="H1756" s="396" t="s">
        <v>536</v>
      </c>
      <c r="I1756" s="399" t="s">
        <v>536</v>
      </c>
      <c r="J1756" s="399" t="s">
        <v>536</v>
      </c>
      <c r="K1756" s="400" t="s">
        <v>536</v>
      </c>
      <c r="L1756" s="400" t="s">
        <v>536</v>
      </c>
      <c r="M1756" s="400" t="s">
        <v>536</v>
      </c>
      <c r="N1756" s="400" t="s">
        <v>536</v>
      </c>
      <c r="O1756" s="400" t="s">
        <v>536</v>
      </c>
      <c r="P1756" s="400" t="s">
        <v>536</v>
      </c>
      <c r="Q1756" s="400" t="s">
        <v>536</v>
      </c>
      <c r="R1756" s="401" t="s">
        <v>536</v>
      </c>
      <c r="S1756" s="402" t="s">
        <v>536</v>
      </c>
      <c r="T1756" s="401" t="s">
        <v>536</v>
      </c>
      <c r="U1756" s="402" t="s">
        <v>536</v>
      </c>
      <c r="V1756" s="403" t="s">
        <v>536</v>
      </c>
      <c r="W1756" s="402" t="s">
        <v>536</v>
      </c>
      <c r="X1756" s="404" t="s">
        <v>536</v>
      </c>
      <c r="Y1756" s="404" t="s">
        <v>536</v>
      </c>
      <c r="Z1756" s="404" t="s">
        <v>536</v>
      </c>
      <c r="AA1756" s="404" t="s">
        <v>536</v>
      </c>
      <c r="AB1756" s="404" t="s">
        <v>536</v>
      </c>
      <c r="AC1756" s="404" t="s">
        <v>536</v>
      </c>
      <c r="AD1756" s="404" t="s">
        <v>536</v>
      </c>
    </row>
    <row r="1757" spans="1:30" x14ac:dyDescent="0.35">
      <c r="A1757" s="396" t="s">
        <v>536</v>
      </c>
      <c r="B1757" s="396" t="s">
        <v>536</v>
      </c>
      <c r="C1757" s="396" t="s">
        <v>536</v>
      </c>
      <c r="D1757" s="396" t="s">
        <v>536</v>
      </c>
      <c r="E1757" s="396" t="s">
        <v>536</v>
      </c>
      <c r="F1757" s="396" t="s">
        <v>536</v>
      </c>
      <c r="G1757" s="396" t="s">
        <v>536</v>
      </c>
      <c r="H1757" s="396" t="s">
        <v>536</v>
      </c>
      <c r="I1757" s="399" t="s">
        <v>536</v>
      </c>
      <c r="J1757" s="399" t="s">
        <v>536</v>
      </c>
      <c r="K1757" s="400" t="s">
        <v>536</v>
      </c>
      <c r="L1757" s="400" t="s">
        <v>536</v>
      </c>
      <c r="M1757" s="400" t="s">
        <v>536</v>
      </c>
      <c r="N1757" s="400" t="s">
        <v>536</v>
      </c>
      <c r="O1757" s="400" t="s">
        <v>536</v>
      </c>
      <c r="P1757" s="400" t="s">
        <v>536</v>
      </c>
      <c r="Q1757" s="400" t="s">
        <v>536</v>
      </c>
      <c r="R1757" s="401" t="s">
        <v>536</v>
      </c>
      <c r="S1757" s="402" t="s">
        <v>536</v>
      </c>
      <c r="T1757" s="401" t="s">
        <v>536</v>
      </c>
      <c r="U1757" s="402" t="s">
        <v>536</v>
      </c>
      <c r="V1757" s="403" t="s">
        <v>536</v>
      </c>
      <c r="W1757" s="402" t="s">
        <v>536</v>
      </c>
      <c r="X1757" s="404" t="s">
        <v>536</v>
      </c>
      <c r="Y1757" s="404" t="s">
        <v>536</v>
      </c>
      <c r="Z1757" s="404" t="s">
        <v>536</v>
      </c>
      <c r="AA1757" s="404" t="s">
        <v>536</v>
      </c>
      <c r="AB1757" s="404" t="s">
        <v>536</v>
      </c>
      <c r="AC1757" s="404" t="s">
        <v>536</v>
      </c>
      <c r="AD1757" s="404" t="s">
        <v>536</v>
      </c>
    </row>
    <row r="1758" spans="1:30" x14ac:dyDescent="0.35">
      <c r="A1758" s="396" t="s">
        <v>536</v>
      </c>
      <c r="B1758" s="396" t="s">
        <v>536</v>
      </c>
      <c r="C1758" s="396" t="s">
        <v>536</v>
      </c>
      <c r="D1758" s="396" t="s">
        <v>536</v>
      </c>
      <c r="E1758" s="396" t="s">
        <v>536</v>
      </c>
      <c r="F1758" s="396" t="s">
        <v>536</v>
      </c>
      <c r="G1758" s="396" t="s">
        <v>536</v>
      </c>
      <c r="H1758" s="396" t="s">
        <v>536</v>
      </c>
      <c r="I1758" s="399" t="s">
        <v>536</v>
      </c>
      <c r="J1758" s="399" t="s">
        <v>536</v>
      </c>
      <c r="K1758" s="400" t="s">
        <v>536</v>
      </c>
      <c r="L1758" s="400" t="s">
        <v>536</v>
      </c>
      <c r="M1758" s="400" t="s">
        <v>536</v>
      </c>
      <c r="N1758" s="400" t="s">
        <v>536</v>
      </c>
      <c r="O1758" s="400" t="s">
        <v>536</v>
      </c>
      <c r="P1758" s="400" t="s">
        <v>536</v>
      </c>
      <c r="Q1758" s="400" t="s">
        <v>536</v>
      </c>
      <c r="R1758" s="401" t="s">
        <v>536</v>
      </c>
      <c r="S1758" s="402" t="s">
        <v>536</v>
      </c>
      <c r="T1758" s="401" t="s">
        <v>536</v>
      </c>
      <c r="U1758" s="402" t="s">
        <v>536</v>
      </c>
      <c r="V1758" s="403" t="s">
        <v>536</v>
      </c>
      <c r="W1758" s="402" t="s">
        <v>536</v>
      </c>
      <c r="X1758" s="404" t="s">
        <v>536</v>
      </c>
      <c r="Y1758" s="404" t="s">
        <v>536</v>
      </c>
      <c r="Z1758" s="404" t="s">
        <v>536</v>
      </c>
      <c r="AA1758" s="404" t="s">
        <v>536</v>
      </c>
      <c r="AB1758" s="404" t="s">
        <v>536</v>
      </c>
      <c r="AC1758" s="404" t="s">
        <v>536</v>
      </c>
      <c r="AD1758" s="404" t="s">
        <v>536</v>
      </c>
    </row>
    <row r="1759" spans="1:30" x14ac:dyDescent="0.35">
      <c r="A1759" s="396" t="s">
        <v>536</v>
      </c>
      <c r="B1759" s="396" t="s">
        <v>536</v>
      </c>
      <c r="C1759" s="396" t="s">
        <v>536</v>
      </c>
      <c r="D1759" s="396" t="s">
        <v>536</v>
      </c>
      <c r="E1759" s="396" t="s">
        <v>536</v>
      </c>
      <c r="F1759" s="396" t="s">
        <v>536</v>
      </c>
      <c r="G1759" s="396" t="s">
        <v>536</v>
      </c>
      <c r="H1759" s="396" t="s">
        <v>536</v>
      </c>
      <c r="I1759" s="399" t="s">
        <v>536</v>
      </c>
      <c r="J1759" s="399" t="s">
        <v>536</v>
      </c>
      <c r="K1759" s="400" t="s">
        <v>536</v>
      </c>
      <c r="L1759" s="400" t="s">
        <v>536</v>
      </c>
      <c r="M1759" s="400" t="s">
        <v>536</v>
      </c>
      <c r="N1759" s="400" t="s">
        <v>536</v>
      </c>
      <c r="O1759" s="400" t="s">
        <v>536</v>
      </c>
      <c r="P1759" s="400" t="s">
        <v>536</v>
      </c>
      <c r="Q1759" s="400" t="s">
        <v>536</v>
      </c>
      <c r="R1759" s="401" t="s">
        <v>536</v>
      </c>
      <c r="S1759" s="402" t="s">
        <v>536</v>
      </c>
      <c r="T1759" s="401" t="s">
        <v>536</v>
      </c>
      <c r="U1759" s="402" t="s">
        <v>536</v>
      </c>
      <c r="V1759" s="403" t="s">
        <v>536</v>
      </c>
      <c r="W1759" s="402" t="s">
        <v>536</v>
      </c>
      <c r="X1759" s="404" t="s">
        <v>536</v>
      </c>
      <c r="Y1759" s="404" t="s">
        <v>536</v>
      </c>
      <c r="Z1759" s="404" t="s">
        <v>536</v>
      </c>
      <c r="AA1759" s="404" t="s">
        <v>536</v>
      </c>
      <c r="AB1759" s="404" t="s">
        <v>536</v>
      </c>
      <c r="AC1759" s="404" t="s">
        <v>536</v>
      </c>
      <c r="AD1759" s="404" t="s">
        <v>536</v>
      </c>
    </row>
    <row r="1760" spans="1:30" x14ac:dyDescent="0.35">
      <c r="A1760" s="396" t="s">
        <v>536</v>
      </c>
      <c r="B1760" s="396" t="s">
        <v>536</v>
      </c>
      <c r="C1760" s="396" t="s">
        <v>536</v>
      </c>
      <c r="D1760" s="396" t="s">
        <v>536</v>
      </c>
      <c r="E1760" s="396" t="s">
        <v>536</v>
      </c>
      <c r="F1760" s="396" t="s">
        <v>536</v>
      </c>
      <c r="G1760" s="396" t="s">
        <v>536</v>
      </c>
      <c r="H1760" s="396" t="s">
        <v>536</v>
      </c>
      <c r="I1760" s="399" t="s">
        <v>536</v>
      </c>
      <c r="J1760" s="399" t="s">
        <v>536</v>
      </c>
      <c r="K1760" s="400" t="s">
        <v>536</v>
      </c>
      <c r="L1760" s="400" t="s">
        <v>536</v>
      </c>
      <c r="M1760" s="400" t="s">
        <v>536</v>
      </c>
      <c r="N1760" s="400" t="s">
        <v>536</v>
      </c>
      <c r="O1760" s="400" t="s">
        <v>536</v>
      </c>
      <c r="P1760" s="400" t="s">
        <v>536</v>
      </c>
      <c r="Q1760" s="400" t="s">
        <v>536</v>
      </c>
      <c r="R1760" s="401" t="s">
        <v>536</v>
      </c>
      <c r="S1760" s="402" t="s">
        <v>536</v>
      </c>
      <c r="T1760" s="401" t="s">
        <v>536</v>
      </c>
      <c r="U1760" s="402" t="s">
        <v>536</v>
      </c>
      <c r="V1760" s="403" t="s">
        <v>536</v>
      </c>
      <c r="W1760" s="402" t="s">
        <v>536</v>
      </c>
      <c r="X1760" s="404" t="s">
        <v>536</v>
      </c>
      <c r="Y1760" s="404" t="s">
        <v>536</v>
      </c>
      <c r="Z1760" s="404" t="s">
        <v>536</v>
      </c>
      <c r="AA1760" s="404" t="s">
        <v>536</v>
      </c>
      <c r="AB1760" s="404" t="s">
        <v>536</v>
      </c>
      <c r="AC1760" s="404" t="s">
        <v>536</v>
      </c>
      <c r="AD1760" s="404" t="s">
        <v>536</v>
      </c>
    </row>
    <row r="1761" spans="1:30" x14ac:dyDescent="0.35">
      <c r="A1761" s="396" t="s">
        <v>536</v>
      </c>
      <c r="B1761" s="396" t="s">
        <v>536</v>
      </c>
      <c r="C1761" s="396" t="s">
        <v>536</v>
      </c>
      <c r="D1761" s="396" t="s">
        <v>536</v>
      </c>
      <c r="E1761" s="396" t="s">
        <v>536</v>
      </c>
      <c r="F1761" s="396" t="s">
        <v>536</v>
      </c>
      <c r="G1761" s="396" t="s">
        <v>536</v>
      </c>
      <c r="H1761" s="396" t="s">
        <v>536</v>
      </c>
      <c r="I1761" s="399" t="s">
        <v>536</v>
      </c>
      <c r="J1761" s="399" t="s">
        <v>536</v>
      </c>
      <c r="K1761" s="400" t="s">
        <v>536</v>
      </c>
      <c r="L1761" s="400" t="s">
        <v>536</v>
      </c>
      <c r="M1761" s="400" t="s">
        <v>536</v>
      </c>
      <c r="N1761" s="400" t="s">
        <v>536</v>
      </c>
      <c r="O1761" s="400" t="s">
        <v>536</v>
      </c>
      <c r="P1761" s="400" t="s">
        <v>536</v>
      </c>
      <c r="Q1761" s="400" t="s">
        <v>536</v>
      </c>
      <c r="R1761" s="401" t="s">
        <v>536</v>
      </c>
      <c r="S1761" s="402" t="s">
        <v>536</v>
      </c>
      <c r="T1761" s="401" t="s">
        <v>536</v>
      </c>
      <c r="U1761" s="402" t="s">
        <v>536</v>
      </c>
      <c r="V1761" s="403" t="s">
        <v>536</v>
      </c>
      <c r="W1761" s="402" t="s">
        <v>536</v>
      </c>
      <c r="X1761" s="404" t="s">
        <v>536</v>
      </c>
      <c r="Y1761" s="404" t="s">
        <v>536</v>
      </c>
      <c r="Z1761" s="404" t="s">
        <v>536</v>
      </c>
      <c r="AA1761" s="404" t="s">
        <v>536</v>
      </c>
      <c r="AB1761" s="404" t="s">
        <v>536</v>
      </c>
      <c r="AC1761" s="404" t="s">
        <v>536</v>
      </c>
      <c r="AD1761" s="404" t="s">
        <v>536</v>
      </c>
    </row>
    <row r="1762" spans="1:30" x14ac:dyDescent="0.35">
      <c r="A1762" s="396" t="s">
        <v>536</v>
      </c>
      <c r="B1762" s="396" t="s">
        <v>536</v>
      </c>
      <c r="C1762" s="396" t="s">
        <v>536</v>
      </c>
      <c r="D1762" s="396" t="s">
        <v>536</v>
      </c>
      <c r="E1762" s="396" t="s">
        <v>536</v>
      </c>
      <c r="F1762" s="396" t="s">
        <v>536</v>
      </c>
      <c r="G1762" s="396" t="s">
        <v>536</v>
      </c>
      <c r="H1762" s="396" t="s">
        <v>536</v>
      </c>
      <c r="I1762" s="399" t="s">
        <v>536</v>
      </c>
      <c r="J1762" s="399" t="s">
        <v>536</v>
      </c>
      <c r="K1762" s="400" t="s">
        <v>536</v>
      </c>
      <c r="L1762" s="400" t="s">
        <v>536</v>
      </c>
      <c r="M1762" s="400" t="s">
        <v>536</v>
      </c>
      <c r="N1762" s="400" t="s">
        <v>536</v>
      </c>
      <c r="O1762" s="400" t="s">
        <v>536</v>
      </c>
      <c r="P1762" s="400" t="s">
        <v>536</v>
      </c>
      <c r="Q1762" s="400" t="s">
        <v>536</v>
      </c>
      <c r="R1762" s="401" t="s">
        <v>536</v>
      </c>
      <c r="S1762" s="402" t="s">
        <v>536</v>
      </c>
      <c r="T1762" s="401" t="s">
        <v>536</v>
      </c>
      <c r="U1762" s="402" t="s">
        <v>536</v>
      </c>
      <c r="V1762" s="403" t="s">
        <v>536</v>
      </c>
      <c r="W1762" s="402" t="s">
        <v>536</v>
      </c>
      <c r="X1762" s="404" t="s">
        <v>536</v>
      </c>
      <c r="Y1762" s="404" t="s">
        <v>536</v>
      </c>
      <c r="Z1762" s="404" t="s">
        <v>536</v>
      </c>
      <c r="AA1762" s="404" t="s">
        <v>536</v>
      </c>
      <c r="AB1762" s="404" t="s">
        <v>536</v>
      </c>
      <c r="AC1762" s="404" t="s">
        <v>536</v>
      </c>
      <c r="AD1762" s="404" t="s">
        <v>536</v>
      </c>
    </row>
    <row r="1763" spans="1:30" x14ac:dyDescent="0.35">
      <c r="A1763" s="396" t="s">
        <v>536</v>
      </c>
      <c r="B1763" s="396" t="s">
        <v>536</v>
      </c>
      <c r="C1763" s="396" t="s">
        <v>536</v>
      </c>
      <c r="D1763" s="396" t="s">
        <v>536</v>
      </c>
      <c r="E1763" s="396" t="s">
        <v>536</v>
      </c>
      <c r="F1763" s="396" t="s">
        <v>536</v>
      </c>
      <c r="G1763" s="396" t="s">
        <v>536</v>
      </c>
      <c r="H1763" s="396" t="s">
        <v>536</v>
      </c>
      <c r="I1763" s="399" t="s">
        <v>536</v>
      </c>
      <c r="J1763" s="399" t="s">
        <v>536</v>
      </c>
      <c r="K1763" s="400" t="s">
        <v>536</v>
      </c>
      <c r="L1763" s="400" t="s">
        <v>536</v>
      </c>
      <c r="M1763" s="400" t="s">
        <v>536</v>
      </c>
      <c r="N1763" s="400" t="s">
        <v>536</v>
      </c>
      <c r="O1763" s="400" t="s">
        <v>536</v>
      </c>
      <c r="P1763" s="400" t="s">
        <v>536</v>
      </c>
      <c r="Q1763" s="400" t="s">
        <v>536</v>
      </c>
      <c r="R1763" s="401" t="s">
        <v>536</v>
      </c>
      <c r="S1763" s="402" t="s">
        <v>536</v>
      </c>
      <c r="T1763" s="401" t="s">
        <v>536</v>
      </c>
      <c r="U1763" s="402" t="s">
        <v>536</v>
      </c>
      <c r="V1763" s="403" t="s">
        <v>536</v>
      </c>
      <c r="W1763" s="402" t="s">
        <v>536</v>
      </c>
      <c r="X1763" s="404" t="s">
        <v>536</v>
      </c>
      <c r="Y1763" s="404" t="s">
        <v>536</v>
      </c>
      <c r="Z1763" s="404" t="s">
        <v>536</v>
      </c>
      <c r="AA1763" s="404" t="s">
        <v>536</v>
      </c>
      <c r="AB1763" s="404" t="s">
        <v>536</v>
      </c>
      <c r="AC1763" s="404" t="s">
        <v>536</v>
      </c>
      <c r="AD1763" s="404" t="s">
        <v>536</v>
      </c>
    </row>
    <row r="1764" spans="1:30" x14ac:dyDescent="0.35">
      <c r="A1764" s="396" t="s">
        <v>536</v>
      </c>
      <c r="B1764" s="396" t="s">
        <v>536</v>
      </c>
      <c r="C1764" s="396" t="s">
        <v>536</v>
      </c>
      <c r="D1764" s="396" t="s">
        <v>536</v>
      </c>
      <c r="E1764" s="396" t="s">
        <v>536</v>
      </c>
      <c r="F1764" s="396" t="s">
        <v>536</v>
      </c>
      <c r="G1764" s="396" t="s">
        <v>536</v>
      </c>
      <c r="H1764" s="396" t="s">
        <v>536</v>
      </c>
      <c r="I1764" s="399" t="s">
        <v>536</v>
      </c>
      <c r="J1764" s="399" t="s">
        <v>536</v>
      </c>
      <c r="K1764" s="400" t="s">
        <v>536</v>
      </c>
      <c r="L1764" s="400" t="s">
        <v>536</v>
      </c>
      <c r="M1764" s="400" t="s">
        <v>536</v>
      </c>
      <c r="N1764" s="400" t="s">
        <v>536</v>
      </c>
      <c r="O1764" s="400" t="s">
        <v>536</v>
      </c>
      <c r="P1764" s="400" t="s">
        <v>536</v>
      </c>
      <c r="Q1764" s="400" t="s">
        <v>536</v>
      </c>
      <c r="R1764" s="401" t="s">
        <v>536</v>
      </c>
      <c r="S1764" s="402" t="s">
        <v>536</v>
      </c>
      <c r="T1764" s="401" t="s">
        <v>536</v>
      </c>
      <c r="U1764" s="402" t="s">
        <v>536</v>
      </c>
      <c r="V1764" s="403" t="s">
        <v>536</v>
      </c>
      <c r="W1764" s="402" t="s">
        <v>536</v>
      </c>
      <c r="X1764" s="404" t="s">
        <v>536</v>
      </c>
      <c r="Y1764" s="404" t="s">
        <v>536</v>
      </c>
      <c r="Z1764" s="404" t="s">
        <v>536</v>
      </c>
      <c r="AA1764" s="404" t="s">
        <v>536</v>
      </c>
      <c r="AB1764" s="404" t="s">
        <v>536</v>
      </c>
      <c r="AC1764" s="404" t="s">
        <v>536</v>
      </c>
      <c r="AD1764" s="404" t="s">
        <v>536</v>
      </c>
    </row>
    <row r="1765" spans="1:30" x14ac:dyDescent="0.35">
      <c r="A1765" s="396" t="s">
        <v>536</v>
      </c>
      <c r="B1765" s="396" t="s">
        <v>536</v>
      </c>
      <c r="C1765" s="396" t="s">
        <v>536</v>
      </c>
      <c r="D1765" s="396" t="s">
        <v>536</v>
      </c>
      <c r="E1765" s="396" t="s">
        <v>536</v>
      </c>
      <c r="F1765" s="396" t="s">
        <v>536</v>
      </c>
      <c r="G1765" s="396" t="s">
        <v>536</v>
      </c>
      <c r="H1765" s="396" t="s">
        <v>536</v>
      </c>
      <c r="I1765" s="399" t="s">
        <v>536</v>
      </c>
      <c r="J1765" s="399" t="s">
        <v>536</v>
      </c>
      <c r="K1765" s="400" t="s">
        <v>536</v>
      </c>
      <c r="L1765" s="400" t="s">
        <v>536</v>
      </c>
      <c r="M1765" s="400" t="s">
        <v>536</v>
      </c>
      <c r="N1765" s="400" t="s">
        <v>536</v>
      </c>
      <c r="O1765" s="400" t="s">
        <v>536</v>
      </c>
      <c r="P1765" s="400" t="s">
        <v>536</v>
      </c>
      <c r="Q1765" s="400" t="s">
        <v>536</v>
      </c>
      <c r="R1765" s="401" t="s">
        <v>536</v>
      </c>
      <c r="S1765" s="402" t="s">
        <v>536</v>
      </c>
      <c r="T1765" s="401" t="s">
        <v>536</v>
      </c>
      <c r="U1765" s="402" t="s">
        <v>536</v>
      </c>
      <c r="V1765" s="403" t="s">
        <v>536</v>
      </c>
      <c r="W1765" s="402" t="s">
        <v>536</v>
      </c>
      <c r="X1765" s="404" t="s">
        <v>536</v>
      </c>
      <c r="Y1765" s="404" t="s">
        <v>536</v>
      </c>
      <c r="Z1765" s="404" t="s">
        <v>536</v>
      </c>
      <c r="AA1765" s="404" t="s">
        <v>536</v>
      </c>
      <c r="AB1765" s="404" t="s">
        <v>536</v>
      </c>
      <c r="AC1765" s="404" t="s">
        <v>536</v>
      </c>
      <c r="AD1765" s="404" t="s">
        <v>536</v>
      </c>
    </row>
    <row r="1766" spans="1:30" x14ac:dyDescent="0.35">
      <c r="A1766" s="396" t="s">
        <v>536</v>
      </c>
      <c r="B1766" s="396" t="s">
        <v>536</v>
      </c>
      <c r="C1766" s="396" t="s">
        <v>536</v>
      </c>
      <c r="D1766" s="396" t="s">
        <v>536</v>
      </c>
      <c r="E1766" s="396" t="s">
        <v>536</v>
      </c>
      <c r="F1766" s="396" t="s">
        <v>536</v>
      </c>
      <c r="G1766" s="396" t="s">
        <v>536</v>
      </c>
      <c r="H1766" s="396" t="s">
        <v>536</v>
      </c>
      <c r="I1766" s="399" t="s">
        <v>536</v>
      </c>
      <c r="J1766" s="399" t="s">
        <v>536</v>
      </c>
      <c r="K1766" s="400" t="s">
        <v>536</v>
      </c>
      <c r="L1766" s="400" t="s">
        <v>536</v>
      </c>
      <c r="M1766" s="400" t="s">
        <v>536</v>
      </c>
      <c r="N1766" s="400" t="s">
        <v>536</v>
      </c>
      <c r="O1766" s="400" t="s">
        <v>536</v>
      </c>
      <c r="P1766" s="400" t="s">
        <v>536</v>
      </c>
      <c r="Q1766" s="400" t="s">
        <v>536</v>
      </c>
      <c r="R1766" s="401" t="s">
        <v>536</v>
      </c>
      <c r="S1766" s="402" t="s">
        <v>536</v>
      </c>
      <c r="T1766" s="401" t="s">
        <v>536</v>
      </c>
      <c r="U1766" s="402" t="s">
        <v>536</v>
      </c>
      <c r="V1766" s="403" t="s">
        <v>536</v>
      </c>
      <c r="W1766" s="402" t="s">
        <v>536</v>
      </c>
      <c r="X1766" s="404" t="s">
        <v>536</v>
      </c>
      <c r="Y1766" s="404" t="s">
        <v>536</v>
      </c>
      <c r="Z1766" s="404" t="s">
        <v>536</v>
      </c>
      <c r="AA1766" s="404" t="s">
        <v>536</v>
      </c>
      <c r="AB1766" s="404" t="s">
        <v>536</v>
      </c>
      <c r="AC1766" s="404" t="s">
        <v>536</v>
      </c>
      <c r="AD1766" s="404" t="s">
        <v>536</v>
      </c>
    </row>
    <row r="1767" spans="1:30" x14ac:dyDescent="0.35">
      <c r="A1767" s="396" t="s">
        <v>536</v>
      </c>
      <c r="B1767" s="396" t="s">
        <v>536</v>
      </c>
      <c r="C1767" s="396" t="s">
        <v>536</v>
      </c>
      <c r="D1767" s="396" t="s">
        <v>536</v>
      </c>
      <c r="E1767" s="396" t="s">
        <v>536</v>
      </c>
      <c r="F1767" s="396" t="s">
        <v>536</v>
      </c>
      <c r="G1767" s="396" t="s">
        <v>536</v>
      </c>
      <c r="H1767" s="396" t="s">
        <v>536</v>
      </c>
      <c r="I1767" s="399" t="s">
        <v>536</v>
      </c>
      <c r="J1767" s="399" t="s">
        <v>536</v>
      </c>
      <c r="K1767" s="400" t="s">
        <v>536</v>
      </c>
      <c r="L1767" s="400" t="s">
        <v>536</v>
      </c>
      <c r="M1767" s="400" t="s">
        <v>536</v>
      </c>
      <c r="N1767" s="400" t="s">
        <v>536</v>
      </c>
      <c r="O1767" s="400" t="s">
        <v>536</v>
      </c>
      <c r="P1767" s="400" t="s">
        <v>536</v>
      </c>
      <c r="Q1767" s="400" t="s">
        <v>536</v>
      </c>
      <c r="R1767" s="401" t="s">
        <v>536</v>
      </c>
      <c r="S1767" s="402" t="s">
        <v>536</v>
      </c>
      <c r="T1767" s="401" t="s">
        <v>536</v>
      </c>
      <c r="U1767" s="402" t="s">
        <v>536</v>
      </c>
      <c r="V1767" s="403" t="s">
        <v>536</v>
      </c>
      <c r="W1767" s="402" t="s">
        <v>536</v>
      </c>
      <c r="X1767" s="404" t="s">
        <v>536</v>
      </c>
      <c r="Y1767" s="404" t="s">
        <v>536</v>
      </c>
      <c r="Z1767" s="404" t="s">
        <v>536</v>
      </c>
      <c r="AA1767" s="404" t="s">
        <v>536</v>
      </c>
      <c r="AB1767" s="404" t="s">
        <v>536</v>
      </c>
      <c r="AC1767" s="404" t="s">
        <v>536</v>
      </c>
      <c r="AD1767" s="404" t="s">
        <v>536</v>
      </c>
    </row>
    <row r="1768" spans="1:30" x14ac:dyDescent="0.35">
      <c r="A1768" s="396" t="s">
        <v>536</v>
      </c>
      <c r="B1768" s="396" t="s">
        <v>536</v>
      </c>
      <c r="C1768" s="396" t="s">
        <v>536</v>
      </c>
      <c r="D1768" s="396" t="s">
        <v>536</v>
      </c>
      <c r="E1768" s="396" t="s">
        <v>536</v>
      </c>
      <c r="F1768" s="396" t="s">
        <v>536</v>
      </c>
      <c r="G1768" s="396" t="s">
        <v>536</v>
      </c>
      <c r="H1768" s="396" t="s">
        <v>536</v>
      </c>
      <c r="I1768" s="399" t="s">
        <v>536</v>
      </c>
      <c r="J1768" s="399" t="s">
        <v>536</v>
      </c>
      <c r="K1768" s="400" t="s">
        <v>536</v>
      </c>
      <c r="L1768" s="400" t="s">
        <v>536</v>
      </c>
      <c r="M1768" s="400" t="s">
        <v>536</v>
      </c>
      <c r="N1768" s="400" t="s">
        <v>536</v>
      </c>
      <c r="O1768" s="400" t="s">
        <v>536</v>
      </c>
      <c r="P1768" s="400" t="s">
        <v>536</v>
      </c>
      <c r="Q1768" s="400" t="s">
        <v>536</v>
      </c>
      <c r="R1768" s="401" t="s">
        <v>536</v>
      </c>
      <c r="S1768" s="402" t="s">
        <v>536</v>
      </c>
      <c r="T1768" s="401" t="s">
        <v>536</v>
      </c>
      <c r="U1768" s="402" t="s">
        <v>536</v>
      </c>
      <c r="V1768" s="403" t="s">
        <v>536</v>
      </c>
      <c r="W1768" s="402" t="s">
        <v>536</v>
      </c>
      <c r="X1768" s="404" t="s">
        <v>536</v>
      </c>
      <c r="Y1768" s="404" t="s">
        <v>536</v>
      </c>
      <c r="Z1768" s="404" t="s">
        <v>536</v>
      </c>
      <c r="AA1768" s="404" t="s">
        <v>536</v>
      </c>
      <c r="AB1768" s="404" t="s">
        <v>536</v>
      </c>
      <c r="AC1768" s="404" t="s">
        <v>536</v>
      </c>
      <c r="AD1768" s="404" t="s">
        <v>536</v>
      </c>
    </row>
    <row r="1769" spans="1:30" x14ac:dyDescent="0.35">
      <c r="A1769" s="396" t="s">
        <v>536</v>
      </c>
      <c r="B1769" s="396" t="s">
        <v>536</v>
      </c>
      <c r="C1769" s="396" t="s">
        <v>536</v>
      </c>
      <c r="D1769" s="396" t="s">
        <v>536</v>
      </c>
      <c r="E1769" s="396" t="s">
        <v>536</v>
      </c>
      <c r="F1769" s="396" t="s">
        <v>536</v>
      </c>
      <c r="G1769" s="396" t="s">
        <v>536</v>
      </c>
      <c r="H1769" s="396" t="s">
        <v>536</v>
      </c>
      <c r="I1769" s="399" t="s">
        <v>536</v>
      </c>
      <c r="J1769" s="399" t="s">
        <v>536</v>
      </c>
      <c r="K1769" s="400" t="s">
        <v>536</v>
      </c>
      <c r="L1769" s="400" t="s">
        <v>536</v>
      </c>
      <c r="M1769" s="400" t="s">
        <v>536</v>
      </c>
      <c r="N1769" s="400" t="s">
        <v>536</v>
      </c>
      <c r="O1769" s="400" t="s">
        <v>536</v>
      </c>
      <c r="P1769" s="400" t="s">
        <v>536</v>
      </c>
      <c r="Q1769" s="400" t="s">
        <v>536</v>
      </c>
      <c r="R1769" s="401" t="s">
        <v>536</v>
      </c>
      <c r="S1769" s="402" t="s">
        <v>536</v>
      </c>
      <c r="T1769" s="401" t="s">
        <v>536</v>
      </c>
      <c r="U1769" s="402" t="s">
        <v>536</v>
      </c>
      <c r="V1769" s="403" t="s">
        <v>536</v>
      </c>
      <c r="W1769" s="402" t="s">
        <v>536</v>
      </c>
      <c r="X1769" s="404" t="s">
        <v>536</v>
      </c>
      <c r="Y1769" s="404" t="s">
        <v>536</v>
      </c>
      <c r="Z1769" s="404" t="s">
        <v>536</v>
      </c>
      <c r="AA1769" s="404" t="s">
        <v>536</v>
      </c>
      <c r="AB1769" s="404" t="s">
        <v>536</v>
      </c>
      <c r="AC1769" s="404" t="s">
        <v>536</v>
      </c>
      <c r="AD1769" s="404" t="s">
        <v>536</v>
      </c>
    </row>
    <row r="1770" spans="1:30" x14ac:dyDescent="0.35">
      <c r="A1770" s="396" t="s">
        <v>536</v>
      </c>
      <c r="B1770" s="396" t="s">
        <v>536</v>
      </c>
      <c r="C1770" s="396" t="s">
        <v>536</v>
      </c>
      <c r="D1770" s="396" t="s">
        <v>536</v>
      </c>
      <c r="E1770" s="396" t="s">
        <v>536</v>
      </c>
      <c r="F1770" s="396" t="s">
        <v>536</v>
      </c>
      <c r="G1770" s="396" t="s">
        <v>536</v>
      </c>
      <c r="H1770" s="396" t="s">
        <v>536</v>
      </c>
      <c r="I1770" s="399" t="s">
        <v>536</v>
      </c>
      <c r="J1770" s="399" t="s">
        <v>536</v>
      </c>
      <c r="K1770" s="400" t="s">
        <v>536</v>
      </c>
      <c r="L1770" s="400" t="s">
        <v>536</v>
      </c>
      <c r="M1770" s="400" t="s">
        <v>536</v>
      </c>
      <c r="N1770" s="400" t="s">
        <v>536</v>
      </c>
      <c r="O1770" s="400" t="s">
        <v>536</v>
      </c>
      <c r="P1770" s="400" t="s">
        <v>536</v>
      </c>
      <c r="Q1770" s="400" t="s">
        <v>536</v>
      </c>
      <c r="R1770" s="401" t="s">
        <v>536</v>
      </c>
      <c r="S1770" s="402" t="s">
        <v>536</v>
      </c>
      <c r="T1770" s="401" t="s">
        <v>536</v>
      </c>
      <c r="U1770" s="402" t="s">
        <v>536</v>
      </c>
      <c r="V1770" s="403" t="s">
        <v>536</v>
      </c>
      <c r="W1770" s="402" t="s">
        <v>536</v>
      </c>
      <c r="X1770" s="404" t="s">
        <v>536</v>
      </c>
      <c r="Y1770" s="404" t="s">
        <v>536</v>
      </c>
      <c r="Z1770" s="404" t="s">
        <v>536</v>
      </c>
      <c r="AA1770" s="404" t="s">
        <v>536</v>
      </c>
      <c r="AB1770" s="404" t="s">
        <v>536</v>
      </c>
      <c r="AC1770" s="404" t="s">
        <v>536</v>
      </c>
      <c r="AD1770" s="404" t="s">
        <v>536</v>
      </c>
    </row>
    <row r="1771" spans="1:30" x14ac:dyDescent="0.35">
      <c r="A1771" s="396" t="s">
        <v>536</v>
      </c>
      <c r="B1771" s="396" t="s">
        <v>536</v>
      </c>
      <c r="C1771" s="396" t="s">
        <v>536</v>
      </c>
      <c r="D1771" s="396" t="s">
        <v>536</v>
      </c>
      <c r="E1771" s="396" t="s">
        <v>536</v>
      </c>
      <c r="F1771" s="396" t="s">
        <v>536</v>
      </c>
      <c r="G1771" s="396" t="s">
        <v>536</v>
      </c>
      <c r="H1771" s="396" t="s">
        <v>536</v>
      </c>
      <c r="I1771" s="399" t="s">
        <v>536</v>
      </c>
      <c r="J1771" s="399" t="s">
        <v>536</v>
      </c>
      <c r="K1771" s="400" t="s">
        <v>536</v>
      </c>
      <c r="L1771" s="400" t="s">
        <v>536</v>
      </c>
      <c r="M1771" s="400" t="s">
        <v>536</v>
      </c>
      <c r="N1771" s="400" t="s">
        <v>536</v>
      </c>
      <c r="O1771" s="400" t="s">
        <v>536</v>
      </c>
      <c r="P1771" s="400" t="s">
        <v>536</v>
      </c>
      <c r="Q1771" s="400" t="s">
        <v>536</v>
      </c>
      <c r="R1771" s="401" t="s">
        <v>536</v>
      </c>
      <c r="S1771" s="402" t="s">
        <v>536</v>
      </c>
      <c r="T1771" s="401" t="s">
        <v>536</v>
      </c>
      <c r="U1771" s="402" t="s">
        <v>536</v>
      </c>
      <c r="V1771" s="403" t="s">
        <v>536</v>
      </c>
      <c r="W1771" s="402" t="s">
        <v>536</v>
      </c>
      <c r="X1771" s="404" t="s">
        <v>536</v>
      </c>
      <c r="Y1771" s="404" t="s">
        <v>536</v>
      </c>
      <c r="Z1771" s="404" t="s">
        <v>536</v>
      </c>
      <c r="AA1771" s="404" t="s">
        <v>536</v>
      </c>
      <c r="AB1771" s="404" t="s">
        <v>536</v>
      </c>
      <c r="AC1771" s="404" t="s">
        <v>536</v>
      </c>
      <c r="AD1771" s="404" t="s">
        <v>536</v>
      </c>
    </row>
    <row r="1772" spans="1:30" x14ac:dyDescent="0.35">
      <c r="A1772" s="396" t="s">
        <v>536</v>
      </c>
      <c r="B1772" s="396" t="s">
        <v>536</v>
      </c>
      <c r="C1772" s="396" t="s">
        <v>536</v>
      </c>
      <c r="D1772" s="396" t="s">
        <v>536</v>
      </c>
      <c r="E1772" s="396" t="s">
        <v>536</v>
      </c>
      <c r="F1772" s="396" t="s">
        <v>536</v>
      </c>
      <c r="G1772" s="396" t="s">
        <v>536</v>
      </c>
      <c r="H1772" s="396" t="s">
        <v>536</v>
      </c>
      <c r="I1772" s="399" t="s">
        <v>536</v>
      </c>
      <c r="J1772" s="399" t="s">
        <v>536</v>
      </c>
      <c r="K1772" s="400" t="s">
        <v>536</v>
      </c>
      <c r="L1772" s="400" t="s">
        <v>536</v>
      </c>
      <c r="M1772" s="400" t="s">
        <v>536</v>
      </c>
      <c r="N1772" s="400" t="s">
        <v>536</v>
      </c>
      <c r="O1772" s="400" t="s">
        <v>536</v>
      </c>
      <c r="P1772" s="400" t="s">
        <v>536</v>
      </c>
      <c r="Q1772" s="400" t="s">
        <v>536</v>
      </c>
      <c r="R1772" s="401" t="s">
        <v>536</v>
      </c>
      <c r="S1772" s="402" t="s">
        <v>536</v>
      </c>
      <c r="T1772" s="401" t="s">
        <v>536</v>
      </c>
      <c r="U1772" s="402" t="s">
        <v>536</v>
      </c>
      <c r="V1772" s="403" t="s">
        <v>536</v>
      </c>
      <c r="W1772" s="402" t="s">
        <v>536</v>
      </c>
      <c r="X1772" s="404" t="s">
        <v>536</v>
      </c>
      <c r="Y1772" s="404" t="s">
        <v>536</v>
      </c>
      <c r="Z1772" s="404" t="s">
        <v>536</v>
      </c>
      <c r="AA1772" s="404" t="s">
        <v>536</v>
      </c>
      <c r="AB1772" s="404" t="s">
        <v>536</v>
      </c>
      <c r="AC1772" s="404" t="s">
        <v>536</v>
      </c>
      <c r="AD1772" s="404" t="s">
        <v>536</v>
      </c>
    </row>
    <row r="1773" spans="1:30" x14ac:dyDescent="0.35">
      <c r="A1773" s="396" t="s">
        <v>536</v>
      </c>
      <c r="B1773" s="396" t="s">
        <v>536</v>
      </c>
      <c r="C1773" s="396" t="s">
        <v>536</v>
      </c>
      <c r="D1773" s="396" t="s">
        <v>536</v>
      </c>
      <c r="E1773" s="396" t="s">
        <v>536</v>
      </c>
      <c r="F1773" s="396" t="s">
        <v>536</v>
      </c>
      <c r="G1773" s="396" t="s">
        <v>536</v>
      </c>
      <c r="H1773" s="396" t="s">
        <v>536</v>
      </c>
      <c r="I1773" s="399" t="s">
        <v>536</v>
      </c>
      <c r="J1773" s="399" t="s">
        <v>536</v>
      </c>
      <c r="K1773" s="400" t="s">
        <v>536</v>
      </c>
      <c r="L1773" s="400" t="s">
        <v>536</v>
      </c>
      <c r="M1773" s="400" t="s">
        <v>536</v>
      </c>
      <c r="N1773" s="400" t="s">
        <v>536</v>
      </c>
      <c r="O1773" s="400" t="s">
        <v>536</v>
      </c>
      <c r="P1773" s="400" t="s">
        <v>536</v>
      </c>
      <c r="Q1773" s="400" t="s">
        <v>536</v>
      </c>
      <c r="R1773" s="401" t="s">
        <v>536</v>
      </c>
      <c r="S1773" s="402" t="s">
        <v>536</v>
      </c>
      <c r="T1773" s="401" t="s">
        <v>536</v>
      </c>
      <c r="U1773" s="402" t="s">
        <v>536</v>
      </c>
      <c r="V1773" s="403" t="s">
        <v>536</v>
      </c>
      <c r="W1773" s="402" t="s">
        <v>536</v>
      </c>
      <c r="X1773" s="404" t="s">
        <v>536</v>
      </c>
      <c r="Y1773" s="404" t="s">
        <v>536</v>
      </c>
      <c r="Z1773" s="404" t="s">
        <v>536</v>
      </c>
      <c r="AA1773" s="404" t="s">
        <v>536</v>
      </c>
      <c r="AB1773" s="404" t="s">
        <v>536</v>
      </c>
      <c r="AC1773" s="404" t="s">
        <v>536</v>
      </c>
      <c r="AD1773" s="404" t="s">
        <v>536</v>
      </c>
    </row>
    <row r="1774" spans="1:30" x14ac:dyDescent="0.35">
      <c r="A1774" s="396" t="s">
        <v>536</v>
      </c>
      <c r="B1774" s="396" t="s">
        <v>536</v>
      </c>
      <c r="C1774" s="396" t="s">
        <v>536</v>
      </c>
      <c r="D1774" s="396" t="s">
        <v>536</v>
      </c>
      <c r="E1774" s="396" t="s">
        <v>536</v>
      </c>
      <c r="F1774" s="396" t="s">
        <v>536</v>
      </c>
      <c r="G1774" s="396" t="s">
        <v>536</v>
      </c>
      <c r="H1774" s="396" t="s">
        <v>536</v>
      </c>
      <c r="I1774" s="399" t="s">
        <v>536</v>
      </c>
      <c r="J1774" s="399" t="s">
        <v>536</v>
      </c>
      <c r="K1774" s="400" t="s">
        <v>536</v>
      </c>
      <c r="L1774" s="400" t="s">
        <v>536</v>
      </c>
      <c r="M1774" s="400" t="s">
        <v>536</v>
      </c>
      <c r="N1774" s="400" t="s">
        <v>536</v>
      </c>
      <c r="O1774" s="400" t="s">
        <v>536</v>
      </c>
      <c r="P1774" s="400" t="s">
        <v>536</v>
      </c>
      <c r="Q1774" s="400" t="s">
        <v>536</v>
      </c>
      <c r="R1774" s="401" t="s">
        <v>536</v>
      </c>
      <c r="S1774" s="402" t="s">
        <v>536</v>
      </c>
      <c r="T1774" s="401" t="s">
        <v>536</v>
      </c>
      <c r="U1774" s="402" t="s">
        <v>536</v>
      </c>
      <c r="V1774" s="403" t="s">
        <v>536</v>
      </c>
      <c r="W1774" s="402" t="s">
        <v>536</v>
      </c>
      <c r="X1774" s="404" t="s">
        <v>536</v>
      </c>
      <c r="Y1774" s="404" t="s">
        <v>536</v>
      </c>
      <c r="Z1774" s="404" t="s">
        <v>536</v>
      </c>
      <c r="AA1774" s="404" t="s">
        <v>536</v>
      </c>
      <c r="AB1774" s="404" t="s">
        <v>536</v>
      </c>
      <c r="AC1774" s="404" t="s">
        <v>536</v>
      </c>
      <c r="AD1774" s="404" t="s">
        <v>536</v>
      </c>
    </row>
    <row r="1775" spans="1:30" x14ac:dyDescent="0.35">
      <c r="A1775" s="396" t="s">
        <v>536</v>
      </c>
      <c r="B1775" s="396" t="s">
        <v>536</v>
      </c>
      <c r="C1775" s="396" t="s">
        <v>536</v>
      </c>
      <c r="D1775" s="396" t="s">
        <v>536</v>
      </c>
      <c r="E1775" s="396" t="s">
        <v>536</v>
      </c>
      <c r="F1775" s="396" t="s">
        <v>536</v>
      </c>
      <c r="G1775" s="396" t="s">
        <v>536</v>
      </c>
      <c r="H1775" s="396" t="s">
        <v>536</v>
      </c>
      <c r="I1775" s="399" t="s">
        <v>536</v>
      </c>
      <c r="J1775" s="399" t="s">
        <v>536</v>
      </c>
      <c r="K1775" s="400" t="s">
        <v>536</v>
      </c>
      <c r="L1775" s="400" t="s">
        <v>536</v>
      </c>
      <c r="M1775" s="400" t="s">
        <v>536</v>
      </c>
      <c r="N1775" s="400" t="s">
        <v>536</v>
      </c>
      <c r="O1775" s="400" t="s">
        <v>536</v>
      </c>
      <c r="P1775" s="400" t="s">
        <v>536</v>
      </c>
      <c r="Q1775" s="400" t="s">
        <v>536</v>
      </c>
      <c r="R1775" s="401" t="s">
        <v>536</v>
      </c>
      <c r="S1775" s="402" t="s">
        <v>536</v>
      </c>
      <c r="T1775" s="401" t="s">
        <v>536</v>
      </c>
      <c r="U1775" s="402" t="s">
        <v>536</v>
      </c>
      <c r="V1775" s="403" t="s">
        <v>536</v>
      </c>
      <c r="W1775" s="402" t="s">
        <v>536</v>
      </c>
      <c r="X1775" s="404" t="s">
        <v>536</v>
      </c>
      <c r="Y1775" s="404" t="s">
        <v>536</v>
      </c>
      <c r="Z1775" s="404" t="s">
        <v>536</v>
      </c>
      <c r="AA1775" s="404" t="s">
        <v>536</v>
      </c>
      <c r="AB1775" s="404" t="s">
        <v>536</v>
      </c>
      <c r="AC1775" s="404" t="s">
        <v>536</v>
      </c>
      <c r="AD1775" s="404" t="s">
        <v>536</v>
      </c>
    </row>
    <row r="1776" spans="1:30" x14ac:dyDescent="0.35">
      <c r="A1776" s="396" t="s">
        <v>536</v>
      </c>
      <c r="B1776" s="396" t="s">
        <v>536</v>
      </c>
      <c r="C1776" s="396" t="s">
        <v>536</v>
      </c>
      <c r="D1776" s="396" t="s">
        <v>536</v>
      </c>
      <c r="E1776" s="396" t="s">
        <v>536</v>
      </c>
      <c r="F1776" s="396" t="s">
        <v>536</v>
      </c>
      <c r="G1776" s="396" t="s">
        <v>536</v>
      </c>
      <c r="H1776" s="396" t="s">
        <v>536</v>
      </c>
      <c r="I1776" s="399" t="s">
        <v>536</v>
      </c>
      <c r="J1776" s="399" t="s">
        <v>536</v>
      </c>
      <c r="K1776" s="400" t="s">
        <v>536</v>
      </c>
      <c r="L1776" s="400" t="s">
        <v>536</v>
      </c>
      <c r="M1776" s="400" t="s">
        <v>536</v>
      </c>
      <c r="N1776" s="400" t="s">
        <v>536</v>
      </c>
      <c r="O1776" s="400" t="s">
        <v>536</v>
      </c>
      <c r="P1776" s="400" t="s">
        <v>536</v>
      </c>
      <c r="Q1776" s="400" t="s">
        <v>536</v>
      </c>
      <c r="R1776" s="401" t="s">
        <v>536</v>
      </c>
      <c r="S1776" s="402" t="s">
        <v>536</v>
      </c>
      <c r="T1776" s="401" t="s">
        <v>536</v>
      </c>
      <c r="U1776" s="402" t="s">
        <v>536</v>
      </c>
      <c r="V1776" s="403" t="s">
        <v>536</v>
      </c>
      <c r="W1776" s="402" t="s">
        <v>536</v>
      </c>
      <c r="X1776" s="404" t="s">
        <v>536</v>
      </c>
      <c r="Y1776" s="404" t="s">
        <v>536</v>
      </c>
      <c r="Z1776" s="404" t="s">
        <v>536</v>
      </c>
      <c r="AA1776" s="404" t="s">
        <v>536</v>
      </c>
      <c r="AB1776" s="404" t="s">
        <v>536</v>
      </c>
      <c r="AC1776" s="404" t="s">
        <v>536</v>
      </c>
      <c r="AD1776" s="404" t="s">
        <v>536</v>
      </c>
    </row>
    <row r="1777" spans="1:30" x14ac:dyDescent="0.35">
      <c r="A1777" s="396" t="s">
        <v>536</v>
      </c>
      <c r="B1777" s="396" t="s">
        <v>536</v>
      </c>
      <c r="C1777" s="396" t="s">
        <v>536</v>
      </c>
      <c r="D1777" s="396" t="s">
        <v>536</v>
      </c>
      <c r="E1777" s="396" t="s">
        <v>536</v>
      </c>
      <c r="F1777" s="396" t="s">
        <v>536</v>
      </c>
      <c r="G1777" s="396" t="s">
        <v>536</v>
      </c>
      <c r="H1777" s="396" t="s">
        <v>536</v>
      </c>
      <c r="I1777" s="399" t="s">
        <v>536</v>
      </c>
      <c r="J1777" s="399" t="s">
        <v>536</v>
      </c>
      <c r="K1777" s="400" t="s">
        <v>536</v>
      </c>
      <c r="L1777" s="400" t="s">
        <v>536</v>
      </c>
      <c r="M1777" s="400" t="s">
        <v>536</v>
      </c>
      <c r="N1777" s="400" t="s">
        <v>536</v>
      </c>
      <c r="O1777" s="400" t="s">
        <v>536</v>
      </c>
      <c r="P1777" s="400" t="s">
        <v>536</v>
      </c>
      <c r="Q1777" s="400" t="s">
        <v>536</v>
      </c>
      <c r="R1777" s="401" t="s">
        <v>536</v>
      </c>
      <c r="S1777" s="402" t="s">
        <v>536</v>
      </c>
      <c r="T1777" s="401" t="s">
        <v>536</v>
      </c>
      <c r="U1777" s="402" t="s">
        <v>536</v>
      </c>
      <c r="V1777" s="403" t="s">
        <v>536</v>
      </c>
      <c r="W1777" s="402" t="s">
        <v>536</v>
      </c>
      <c r="X1777" s="404" t="s">
        <v>536</v>
      </c>
      <c r="Y1777" s="404" t="s">
        <v>536</v>
      </c>
      <c r="Z1777" s="404" t="s">
        <v>536</v>
      </c>
      <c r="AA1777" s="404" t="s">
        <v>536</v>
      </c>
      <c r="AB1777" s="404" t="s">
        <v>536</v>
      </c>
      <c r="AC1777" s="404" t="s">
        <v>536</v>
      </c>
      <c r="AD1777" s="404" t="s">
        <v>536</v>
      </c>
    </row>
    <row r="1778" spans="1:30" x14ac:dyDescent="0.35">
      <c r="A1778" s="396" t="s">
        <v>536</v>
      </c>
      <c r="B1778" s="396" t="s">
        <v>536</v>
      </c>
      <c r="C1778" s="396" t="s">
        <v>536</v>
      </c>
      <c r="D1778" s="396" t="s">
        <v>536</v>
      </c>
      <c r="E1778" s="396" t="s">
        <v>536</v>
      </c>
      <c r="F1778" s="396" t="s">
        <v>536</v>
      </c>
      <c r="G1778" s="396" t="s">
        <v>536</v>
      </c>
      <c r="H1778" s="396" t="s">
        <v>536</v>
      </c>
      <c r="I1778" s="399" t="s">
        <v>536</v>
      </c>
      <c r="J1778" s="399" t="s">
        <v>536</v>
      </c>
      <c r="K1778" s="400" t="s">
        <v>536</v>
      </c>
      <c r="L1778" s="400" t="s">
        <v>536</v>
      </c>
      <c r="M1778" s="400" t="s">
        <v>536</v>
      </c>
      <c r="N1778" s="400" t="s">
        <v>536</v>
      </c>
      <c r="O1778" s="400" t="s">
        <v>536</v>
      </c>
      <c r="P1778" s="400" t="s">
        <v>536</v>
      </c>
      <c r="Q1778" s="400" t="s">
        <v>536</v>
      </c>
      <c r="R1778" s="401" t="s">
        <v>536</v>
      </c>
      <c r="S1778" s="402" t="s">
        <v>536</v>
      </c>
      <c r="T1778" s="401" t="s">
        <v>536</v>
      </c>
      <c r="U1778" s="402" t="s">
        <v>536</v>
      </c>
      <c r="V1778" s="403" t="s">
        <v>536</v>
      </c>
      <c r="W1778" s="402" t="s">
        <v>536</v>
      </c>
      <c r="X1778" s="404" t="s">
        <v>536</v>
      </c>
      <c r="Y1778" s="404" t="s">
        <v>536</v>
      </c>
      <c r="Z1778" s="404" t="s">
        <v>536</v>
      </c>
      <c r="AA1778" s="404" t="s">
        <v>536</v>
      </c>
      <c r="AB1778" s="404" t="s">
        <v>536</v>
      </c>
      <c r="AC1778" s="404" t="s">
        <v>536</v>
      </c>
      <c r="AD1778" s="404" t="s">
        <v>536</v>
      </c>
    </row>
    <row r="1779" spans="1:30" x14ac:dyDescent="0.35">
      <c r="A1779" s="396" t="s">
        <v>536</v>
      </c>
      <c r="B1779" s="396" t="s">
        <v>536</v>
      </c>
      <c r="C1779" s="396" t="s">
        <v>536</v>
      </c>
      <c r="D1779" s="396" t="s">
        <v>536</v>
      </c>
      <c r="E1779" s="396" t="s">
        <v>536</v>
      </c>
      <c r="F1779" s="396" t="s">
        <v>536</v>
      </c>
      <c r="G1779" s="396" t="s">
        <v>536</v>
      </c>
      <c r="H1779" s="396" t="s">
        <v>536</v>
      </c>
      <c r="I1779" s="399" t="s">
        <v>536</v>
      </c>
      <c r="J1779" s="399" t="s">
        <v>536</v>
      </c>
      <c r="K1779" s="400" t="s">
        <v>536</v>
      </c>
      <c r="L1779" s="400" t="s">
        <v>536</v>
      </c>
      <c r="M1779" s="400" t="s">
        <v>536</v>
      </c>
      <c r="N1779" s="400" t="s">
        <v>536</v>
      </c>
      <c r="O1779" s="400" t="s">
        <v>536</v>
      </c>
      <c r="P1779" s="400" t="s">
        <v>536</v>
      </c>
      <c r="Q1779" s="400" t="s">
        <v>536</v>
      </c>
      <c r="R1779" s="401" t="s">
        <v>536</v>
      </c>
      <c r="S1779" s="402" t="s">
        <v>536</v>
      </c>
      <c r="T1779" s="401" t="s">
        <v>536</v>
      </c>
      <c r="U1779" s="402" t="s">
        <v>536</v>
      </c>
      <c r="V1779" s="403" t="s">
        <v>536</v>
      </c>
      <c r="W1779" s="402" t="s">
        <v>536</v>
      </c>
      <c r="X1779" s="404" t="s">
        <v>536</v>
      </c>
      <c r="Y1779" s="404" t="s">
        <v>536</v>
      </c>
      <c r="Z1779" s="404" t="s">
        <v>536</v>
      </c>
      <c r="AA1779" s="404" t="s">
        <v>536</v>
      </c>
      <c r="AB1779" s="404" t="s">
        <v>536</v>
      </c>
      <c r="AC1779" s="404" t="s">
        <v>536</v>
      </c>
      <c r="AD1779" s="404" t="s">
        <v>536</v>
      </c>
    </row>
    <row r="1780" spans="1:30" x14ac:dyDescent="0.35">
      <c r="A1780" s="396" t="s">
        <v>536</v>
      </c>
      <c r="B1780" s="396" t="s">
        <v>536</v>
      </c>
      <c r="C1780" s="396" t="s">
        <v>536</v>
      </c>
      <c r="D1780" s="396" t="s">
        <v>536</v>
      </c>
      <c r="E1780" s="396" t="s">
        <v>536</v>
      </c>
      <c r="F1780" s="396" t="s">
        <v>536</v>
      </c>
      <c r="G1780" s="396" t="s">
        <v>536</v>
      </c>
      <c r="H1780" s="396" t="s">
        <v>536</v>
      </c>
      <c r="I1780" s="399" t="s">
        <v>536</v>
      </c>
      <c r="J1780" s="399" t="s">
        <v>536</v>
      </c>
      <c r="K1780" s="400" t="s">
        <v>536</v>
      </c>
      <c r="L1780" s="400" t="s">
        <v>536</v>
      </c>
      <c r="M1780" s="400" t="s">
        <v>536</v>
      </c>
      <c r="N1780" s="400" t="s">
        <v>536</v>
      </c>
      <c r="O1780" s="400" t="s">
        <v>536</v>
      </c>
      <c r="P1780" s="400" t="s">
        <v>536</v>
      </c>
      <c r="Q1780" s="400" t="s">
        <v>536</v>
      </c>
      <c r="R1780" s="401" t="s">
        <v>536</v>
      </c>
      <c r="S1780" s="402" t="s">
        <v>536</v>
      </c>
      <c r="T1780" s="401" t="s">
        <v>536</v>
      </c>
      <c r="U1780" s="402" t="s">
        <v>536</v>
      </c>
      <c r="V1780" s="403" t="s">
        <v>536</v>
      </c>
      <c r="W1780" s="402" t="s">
        <v>536</v>
      </c>
      <c r="X1780" s="404" t="s">
        <v>536</v>
      </c>
      <c r="Y1780" s="404" t="s">
        <v>536</v>
      </c>
      <c r="Z1780" s="404" t="s">
        <v>536</v>
      </c>
      <c r="AA1780" s="404" t="s">
        <v>536</v>
      </c>
      <c r="AB1780" s="404" t="s">
        <v>536</v>
      </c>
      <c r="AC1780" s="404" t="s">
        <v>536</v>
      </c>
      <c r="AD1780" s="404" t="s">
        <v>536</v>
      </c>
    </row>
    <row r="1781" spans="1:30" x14ac:dyDescent="0.35">
      <c r="A1781" s="396" t="s">
        <v>536</v>
      </c>
      <c r="B1781" s="396" t="s">
        <v>536</v>
      </c>
      <c r="C1781" s="396" t="s">
        <v>536</v>
      </c>
      <c r="D1781" s="396" t="s">
        <v>536</v>
      </c>
      <c r="E1781" s="396" t="s">
        <v>536</v>
      </c>
      <c r="F1781" s="396" t="s">
        <v>536</v>
      </c>
      <c r="G1781" s="396" t="s">
        <v>536</v>
      </c>
      <c r="H1781" s="396" t="s">
        <v>536</v>
      </c>
      <c r="I1781" s="399" t="s">
        <v>536</v>
      </c>
      <c r="J1781" s="399" t="s">
        <v>536</v>
      </c>
      <c r="K1781" s="400" t="s">
        <v>536</v>
      </c>
      <c r="L1781" s="400" t="s">
        <v>536</v>
      </c>
      <c r="M1781" s="400" t="s">
        <v>536</v>
      </c>
      <c r="N1781" s="400" t="s">
        <v>536</v>
      </c>
      <c r="O1781" s="400" t="s">
        <v>536</v>
      </c>
      <c r="P1781" s="400" t="s">
        <v>536</v>
      </c>
      <c r="Q1781" s="400" t="s">
        <v>536</v>
      </c>
      <c r="R1781" s="401" t="s">
        <v>536</v>
      </c>
      <c r="S1781" s="402" t="s">
        <v>536</v>
      </c>
      <c r="T1781" s="401" t="s">
        <v>536</v>
      </c>
      <c r="U1781" s="402" t="s">
        <v>536</v>
      </c>
      <c r="V1781" s="403" t="s">
        <v>536</v>
      </c>
      <c r="W1781" s="402" t="s">
        <v>536</v>
      </c>
      <c r="X1781" s="404" t="s">
        <v>536</v>
      </c>
      <c r="Y1781" s="404" t="s">
        <v>536</v>
      </c>
      <c r="Z1781" s="404" t="s">
        <v>536</v>
      </c>
      <c r="AA1781" s="404" t="s">
        <v>536</v>
      </c>
      <c r="AB1781" s="404" t="s">
        <v>536</v>
      </c>
      <c r="AC1781" s="404" t="s">
        <v>536</v>
      </c>
      <c r="AD1781" s="404" t="s">
        <v>536</v>
      </c>
    </row>
    <row r="1782" spans="1:30" x14ac:dyDescent="0.35">
      <c r="A1782" s="396" t="s">
        <v>536</v>
      </c>
      <c r="B1782" s="396" t="s">
        <v>536</v>
      </c>
      <c r="C1782" s="396" t="s">
        <v>536</v>
      </c>
      <c r="D1782" s="396" t="s">
        <v>536</v>
      </c>
      <c r="E1782" s="396" t="s">
        <v>536</v>
      </c>
      <c r="F1782" s="396" t="s">
        <v>536</v>
      </c>
      <c r="G1782" s="396" t="s">
        <v>536</v>
      </c>
      <c r="H1782" s="396" t="s">
        <v>536</v>
      </c>
      <c r="I1782" s="399" t="s">
        <v>536</v>
      </c>
      <c r="J1782" s="399" t="s">
        <v>536</v>
      </c>
      <c r="K1782" s="400" t="s">
        <v>536</v>
      </c>
      <c r="L1782" s="400" t="s">
        <v>536</v>
      </c>
      <c r="M1782" s="400" t="s">
        <v>536</v>
      </c>
      <c r="N1782" s="400" t="s">
        <v>536</v>
      </c>
      <c r="O1782" s="400" t="s">
        <v>536</v>
      </c>
      <c r="P1782" s="400" t="s">
        <v>536</v>
      </c>
      <c r="Q1782" s="400" t="s">
        <v>536</v>
      </c>
      <c r="R1782" s="401" t="s">
        <v>536</v>
      </c>
      <c r="S1782" s="402" t="s">
        <v>536</v>
      </c>
      <c r="T1782" s="401" t="s">
        <v>536</v>
      </c>
      <c r="U1782" s="402" t="s">
        <v>536</v>
      </c>
      <c r="V1782" s="403" t="s">
        <v>536</v>
      </c>
      <c r="W1782" s="402" t="s">
        <v>536</v>
      </c>
      <c r="X1782" s="404" t="s">
        <v>536</v>
      </c>
      <c r="Y1782" s="404" t="s">
        <v>536</v>
      </c>
      <c r="Z1782" s="404" t="s">
        <v>536</v>
      </c>
      <c r="AA1782" s="404" t="s">
        <v>536</v>
      </c>
      <c r="AB1782" s="404" t="s">
        <v>536</v>
      </c>
      <c r="AC1782" s="404" t="s">
        <v>536</v>
      </c>
      <c r="AD1782" s="404" t="s">
        <v>536</v>
      </c>
    </row>
    <row r="1783" spans="1:30" x14ac:dyDescent="0.35">
      <c r="A1783" s="396" t="s">
        <v>536</v>
      </c>
      <c r="B1783" s="396" t="s">
        <v>536</v>
      </c>
      <c r="C1783" s="396" t="s">
        <v>536</v>
      </c>
      <c r="D1783" s="396" t="s">
        <v>536</v>
      </c>
      <c r="E1783" s="396" t="s">
        <v>536</v>
      </c>
      <c r="F1783" s="396" t="s">
        <v>536</v>
      </c>
      <c r="G1783" s="396" t="s">
        <v>536</v>
      </c>
      <c r="H1783" s="396" t="s">
        <v>536</v>
      </c>
      <c r="I1783" s="399" t="s">
        <v>536</v>
      </c>
      <c r="J1783" s="399" t="s">
        <v>536</v>
      </c>
      <c r="K1783" s="400" t="s">
        <v>536</v>
      </c>
      <c r="L1783" s="400" t="s">
        <v>536</v>
      </c>
      <c r="M1783" s="400" t="s">
        <v>536</v>
      </c>
      <c r="N1783" s="400" t="s">
        <v>536</v>
      </c>
      <c r="O1783" s="400" t="s">
        <v>536</v>
      </c>
      <c r="P1783" s="400" t="s">
        <v>536</v>
      </c>
      <c r="Q1783" s="400" t="s">
        <v>536</v>
      </c>
      <c r="R1783" s="401" t="s">
        <v>536</v>
      </c>
      <c r="S1783" s="402" t="s">
        <v>536</v>
      </c>
      <c r="T1783" s="401" t="s">
        <v>536</v>
      </c>
      <c r="U1783" s="402" t="s">
        <v>536</v>
      </c>
      <c r="V1783" s="403" t="s">
        <v>536</v>
      </c>
      <c r="W1783" s="402" t="s">
        <v>536</v>
      </c>
      <c r="X1783" s="404" t="s">
        <v>536</v>
      </c>
      <c r="Y1783" s="404" t="s">
        <v>536</v>
      </c>
      <c r="Z1783" s="404" t="s">
        <v>536</v>
      </c>
      <c r="AA1783" s="404" t="s">
        <v>536</v>
      </c>
      <c r="AB1783" s="404" t="s">
        <v>536</v>
      </c>
      <c r="AC1783" s="404" t="s">
        <v>536</v>
      </c>
      <c r="AD1783" s="404" t="s">
        <v>536</v>
      </c>
    </row>
    <row r="1784" spans="1:30" x14ac:dyDescent="0.35">
      <c r="A1784" s="396" t="s">
        <v>536</v>
      </c>
      <c r="B1784" s="396" t="s">
        <v>536</v>
      </c>
      <c r="C1784" s="396" t="s">
        <v>536</v>
      </c>
      <c r="D1784" s="396" t="s">
        <v>536</v>
      </c>
      <c r="E1784" s="396" t="s">
        <v>536</v>
      </c>
      <c r="F1784" s="396" t="s">
        <v>536</v>
      </c>
      <c r="G1784" s="396" t="s">
        <v>536</v>
      </c>
      <c r="H1784" s="396" t="s">
        <v>536</v>
      </c>
      <c r="I1784" s="399" t="s">
        <v>536</v>
      </c>
      <c r="J1784" s="399" t="s">
        <v>536</v>
      </c>
      <c r="K1784" s="400" t="s">
        <v>536</v>
      </c>
      <c r="L1784" s="400" t="s">
        <v>536</v>
      </c>
      <c r="M1784" s="400" t="s">
        <v>536</v>
      </c>
      <c r="N1784" s="400" t="s">
        <v>536</v>
      </c>
      <c r="O1784" s="400" t="s">
        <v>536</v>
      </c>
      <c r="P1784" s="400" t="s">
        <v>536</v>
      </c>
      <c r="Q1784" s="400" t="s">
        <v>536</v>
      </c>
      <c r="R1784" s="401" t="s">
        <v>536</v>
      </c>
      <c r="S1784" s="402" t="s">
        <v>536</v>
      </c>
      <c r="T1784" s="401" t="s">
        <v>536</v>
      </c>
      <c r="U1784" s="402" t="s">
        <v>536</v>
      </c>
      <c r="V1784" s="403" t="s">
        <v>536</v>
      </c>
      <c r="W1784" s="402" t="s">
        <v>536</v>
      </c>
      <c r="X1784" s="404" t="s">
        <v>536</v>
      </c>
      <c r="Y1784" s="404" t="s">
        <v>536</v>
      </c>
      <c r="Z1784" s="404" t="s">
        <v>536</v>
      </c>
      <c r="AA1784" s="404" t="s">
        <v>536</v>
      </c>
      <c r="AB1784" s="404" t="s">
        <v>536</v>
      </c>
      <c r="AC1784" s="404" t="s">
        <v>536</v>
      </c>
      <c r="AD1784" s="404" t="s">
        <v>536</v>
      </c>
    </row>
    <row r="1785" spans="1:30" x14ac:dyDescent="0.35">
      <c r="A1785" s="396" t="s">
        <v>536</v>
      </c>
      <c r="B1785" s="396" t="s">
        <v>536</v>
      </c>
      <c r="C1785" s="396" t="s">
        <v>536</v>
      </c>
      <c r="D1785" s="396" t="s">
        <v>536</v>
      </c>
      <c r="E1785" s="396" t="s">
        <v>536</v>
      </c>
      <c r="F1785" s="396" t="s">
        <v>536</v>
      </c>
      <c r="G1785" s="396" t="s">
        <v>536</v>
      </c>
      <c r="H1785" s="396" t="s">
        <v>536</v>
      </c>
      <c r="I1785" s="399" t="s">
        <v>536</v>
      </c>
      <c r="J1785" s="399" t="s">
        <v>536</v>
      </c>
      <c r="K1785" s="400" t="s">
        <v>536</v>
      </c>
      <c r="L1785" s="400" t="s">
        <v>536</v>
      </c>
      <c r="M1785" s="400" t="s">
        <v>536</v>
      </c>
      <c r="N1785" s="400" t="s">
        <v>536</v>
      </c>
      <c r="O1785" s="400" t="s">
        <v>536</v>
      </c>
      <c r="P1785" s="400" t="s">
        <v>536</v>
      </c>
      <c r="Q1785" s="400" t="s">
        <v>536</v>
      </c>
      <c r="R1785" s="401" t="s">
        <v>536</v>
      </c>
      <c r="S1785" s="402" t="s">
        <v>536</v>
      </c>
      <c r="T1785" s="401" t="s">
        <v>536</v>
      </c>
      <c r="U1785" s="402" t="s">
        <v>536</v>
      </c>
      <c r="V1785" s="403" t="s">
        <v>536</v>
      </c>
      <c r="W1785" s="402" t="s">
        <v>536</v>
      </c>
      <c r="X1785" s="404" t="s">
        <v>536</v>
      </c>
      <c r="Y1785" s="404" t="s">
        <v>536</v>
      </c>
      <c r="Z1785" s="404" t="s">
        <v>536</v>
      </c>
      <c r="AA1785" s="404" t="s">
        <v>536</v>
      </c>
      <c r="AB1785" s="404" t="s">
        <v>536</v>
      </c>
      <c r="AC1785" s="404" t="s">
        <v>536</v>
      </c>
      <c r="AD1785" s="404" t="s">
        <v>536</v>
      </c>
    </row>
    <row r="1786" spans="1:30" x14ac:dyDescent="0.35">
      <c r="A1786" s="396" t="s">
        <v>536</v>
      </c>
      <c r="B1786" s="396" t="s">
        <v>536</v>
      </c>
      <c r="C1786" s="396" t="s">
        <v>536</v>
      </c>
      <c r="D1786" s="396" t="s">
        <v>536</v>
      </c>
      <c r="E1786" s="396" t="s">
        <v>536</v>
      </c>
      <c r="F1786" s="396" t="s">
        <v>536</v>
      </c>
      <c r="G1786" s="396" t="s">
        <v>536</v>
      </c>
      <c r="H1786" s="396" t="s">
        <v>536</v>
      </c>
      <c r="I1786" s="399" t="s">
        <v>536</v>
      </c>
      <c r="J1786" s="399" t="s">
        <v>536</v>
      </c>
      <c r="K1786" s="400" t="s">
        <v>536</v>
      </c>
      <c r="L1786" s="400" t="s">
        <v>536</v>
      </c>
      <c r="M1786" s="400" t="s">
        <v>536</v>
      </c>
      <c r="N1786" s="400" t="s">
        <v>536</v>
      </c>
      <c r="O1786" s="400" t="s">
        <v>536</v>
      </c>
      <c r="P1786" s="400" t="s">
        <v>536</v>
      </c>
      <c r="Q1786" s="400" t="s">
        <v>536</v>
      </c>
      <c r="R1786" s="401" t="s">
        <v>536</v>
      </c>
      <c r="S1786" s="402" t="s">
        <v>536</v>
      </c>
      <c r="T1786" s="401" t="s">
        <v>536</v>
      </c>
      <c r="U1786" s="402" t="s">
        <v>536</v>
      </c>
      <c r="V1786" s="403" t="s">
        <v>536</v>
      </c>
      <c r="W1786" s="402" t="s">
        <v>536</v>
      </c>
      <c r="X1786" s="404" t="s">
        <v>536</v>
      </c>
      <c r="Y1786" s="404" t="s">
        <v>536</v>
      </c>
      <c r="Z1786" s="404" t="s">
        <v>536</v>
      </c>
      <c r="AA1786" s="404" t="s">
        <v>536</v>
      </c>
      <c r="AB1786" s="404" t="s">
        <v>536</v>
      </c>
      <c r="AC1786" s="404" t="s">
        <v>536</v>
      </c>
      <c r="AD1786" s="404" t="s">
        <v>536</v>
      </c>
    </row>
    <row r="1787" spans="1:30" x14ac:dyDescent="0.35">
      <c r="A1787" s="396" t="s">
        <v>536</v>
      </c>
      <c r="B1787" s="396" t="s">
        <v>536</v>
      </c>
      <c r="C1787" s="396" t="s">
        <v>536</v>
      </c>
      <c r="D1787" s="396" t="s">
        <v>536</v>
      </c>
      <c r="E1787" s="396" t="s">
        <v>536</v>
      </c>
      <c r="F1787" s="396" t="s">
        <v>536</v>
      </c>
      <c r="G1787" s="396" t="s">
        <v>536</v>
      </c>
      <c r="H1787" s="396" t="s">
        <v>536</v>
      </c>
      <c r="I1787" s="399" t="s">
        <v>536</v>
      </c>
      <c r="J1787" s="399" t="s">
        <v>536</v>
      </c>
      <c r="K1787" s="400" t="s">
        <v>536</v>
      </c>
      <c r="L1787" s="400" t="s">
        <v>536</v>
      </c>
      <c r="M1787" s="400" t="s">
        <v>536</v>
      </c>
      <c r="N1787" s="400" t="s">
        <v>536</v>
      </c>
      <c r="O1787" s="400" t="s">
        <v>536</v>
      </c>
      <c r="P1787" s="400" t="s">
        <v>536</v>
      </c>
      <c r="Q1787" s="400" t="s">
        <v>536</v>
      </c>
      <c r="R1787" s="401" t="s">
        <v>536</v>
      </c>
      <c r="S1787" s="402" t="s">
        <v>536</v>
      </c>
      <c r="T1787" s="401" t="s">
        <v>536</v>
      </c>
      <c r="U1787" s="402" t="s">
        <v>536</v>
      </c>
      <c r="V1787" s="403" t="s">
        <v>536</v>
      </c>
      <c r="W1787" s="402" t="s">
        <v>536</v>
      </c>
      <c r="X1787" s="404" t="s">
        <v>536</v>
      </c>
      <c r="Y1787" s="404" t="s">
        <v>536</v>
      </c>
      <c r="Z1787" s="404" t="s">
        <v>536</v>
      </c>
      <c r="AA1787" s="404" t="s">
        <v>536</v>
      </c>
      <c r="AB1787" s="404" t="s">
        <v>536</v>
      </c>
      <c r="AC1787" s="404" t="s">
        <v>536</v>
      </c>
      <c r="AD1787" s="404" t="s">
        <v>536</v>
      </c>
    </row>
    <row r="1788" spans="1:30" x14ac:dyDescent="0.35">
      <c r="A1788" s="396" t="s">
        <v>536</v>
      </c>
      <c r="B1788" s="396" t="s">
        <v>536</v>
      </c>
      <c r="C1788" s="396" t="s">
        <v>536</v>
      </c>
      <c r="D1788" s="396" t="s">
        <v>536</v>
      </c>
      <c r="E1788" s="396" t="s">
        <v>536</v>
      </c>
      <c r="F1788" s="396" t="s">
        <v>536</v>
      </c>
      <c r="G1788" s="396" t="s">
        <v>536</v>
      </c>
      <c r="H1788" s="396" t="s">
        <v>536</v>
      </c>
      <c r="I1788" s="399" t="s">
        <v>536</v>
      </c>
      <c r="J1788" s="399" t="s">
        <v>536</v>
      </c>
      <c r="K1788" s="400" t="s">
        <v>536</v>
      </c>
      <c r="L1788" s="400" t="s">
        <v>536</v>
      </c>
      <c r="M1788" s="400" t="s">
        <v>536</v>
      </c>
      <c r="N1788" s="400" t="s">
        <v>536</v>
      </c>
      <c r="O1788" s="400" t="s">
        <v>536</v>
      </c>
      <c r="P1788" s="400" t="s">
        <v>536</v>
      </c>
      <c r="Q1788" s="400" t="s">
        <v>536</v>
      </c>
      <c r="R1788" s="401" t="s">
        <v>536</v>
      </c>
      <c r="S1788" s="402" t="s">
        <v>536</v>
      </c>
      <c r="T1788" s="401" t="s">
        <v>536</v>
      </c>
      <c r="U1788" s="402" t="s">
        <v>536</v>
      </c>
      <c r="V1788" s="403" t="s">
        <v>536</v>
      </c>
      <c r="W1788" s="402" t="s">
        <v>536</v>
      </c>
      <c r="X1788" s="404" t="s">
        <v>536</v>
      </c>
      <c r="Y1788" s="404" t="s">
        <v>536</v>
      </c>
      <c r="Z1788" s="404" t="s">
        <v>536</v>
      </c>
      <c r="AA1788" s="404" t="s">
        <v>536</v>
      </c>
      <c r="AB1788" s="404" t="s">
        <v>536</v>
      </c>
      <c r="AC1788" s="404" t="s">
        <v>536</v>
      </c>
      <c r="AD1788" s="404" t="s">
        <v>536</v>
      </c>
    </row>
    <row r="1789" spans="1:30" x14ac:dyDescent="0.35">
      <c r="A1789" s="396" t="s">
        <v>536</v>
      </c>
      <c r="B1789" s="396" t="s">
        <v>536</v>
      </c>
      <c r="C1789" s="396" t="s">
        <v>536</v>
      </c>
      <c r="D1789" s="396" t="s">
        <v>536</v>
      </c>
      <c r="E1789" s="396" t="s">
        <v>536</v>
      </c>
      <c r="F1789" s="396" t="s">
        <v>536</v>
      </c>
      <c r="G1789" s="396" t="s">
        <v>536</v>
      </c>
      <c r="H1789" s="396" t="s">
        <v>536</v>
      </c>
      <c r="I1789" s="399" t="s">
        <v>536</v>
      </c>
      <c r="J1789" s="399" t="s">
        <v>536</v>
      </c>
      <c r="K1789" s="400" t="s">
        <v>536</v>
      </c>
      <c r="L1789" s="400" t="s">
        <v>536</v>
      </c>
      <c r="M1789" s="400" t="s">
        <v>536</v>
      </c>
      <c r="N1789" s="400" t="s">
        <v>536</v>
      </c>
      <c r="O1789" s="400" t="s">
        <v>536</v>
      </c>
      <c r="P1789" s="400" t="s">
        <v>536</v>
      </c>
      <c r="Q1789" s="400" t="s">
        <v>536</v>
      </c>
      <c r="R1789" s="401" t="s">
        <v>536</v>
      </c>
      <c r="S1789" s="402" t="s">
        <v>536</v>
      </c>
      <c r="T1789" s="401" t="s">
        <v>536</v>
      </c>
      <c r="U1789" s="402" t="s">
        <v>536</v>
      </c>
      <c r="V1789" s="403" t="s">
        <v>536</v>
      </c>
      <c r="W1789" s="402" t="s">
        <v>536</v>
      </c>
      <c r="X1789" s="404" t="s">
        <v>536</v>
      </c>
      <c r="Y1789" s="404" t="s">
        <v>536</v>
      </c>
      <c r="Z1789" s="404" t="s">
        <v>536</v>
      </c>
      <c r="AA1789" s="404" t="s">
        <v>536</v>
      </c>
      <c r="AB1789" s="404" t="s">
        <v>536</v>
      </c>
      <c r="AC1789" s="404" t="s">
        <v>536</v>
      </c>
      <c r="AD1789" s="404" t="s">
        <v>536</v>
      </c>
    </row>
    <row r="1790" spans="1:30" x14ac:dyDescent="0.35">
      <c r="A1790" s="396" t="s">
        <v>536</v>
      </c>
      <c r="B1790" s="396" t="s">
        <v>536</v>
      </c>
      <c r="C1790" s="396" t="s">
        <v>536</v>
      </c>
      <c r="D1790" s="396" t="s">
        <v>536</v>
      </c>
      <c r="E1790" s="396" t="s">
        <v>536</v>
      </c>
      <c r="F1790" s="396" t="s">
        <v>536</v>
      </c>
      <c r="G1790" s="396" t="s">
        <v>536</v>
      </c>
      <c r="H1790" s="396" t="s">
        <v>536</v>
      </c>
      <c r="I1790" s="399" t="s">
        <v>536</v>
      </c>
      <c r="J1790" s="399" t="s">
        <v>536</v>
      </c>
      <c r="K1790" s="400" t="s">
        <v>536</v>
      </c>
      <c r="L1790" s="400" t="s">
        <v>536</v>
      </c>
      <c r="M1790" s="400" t="s">
        <v>536</v>
      </c>
      <c r="N1790" s="400" t="s">
        <v>536</v>
      </c>
      <c r="O1790" s="400" t="s">
        <v>536</v>
      </c>
      <c r="P1790" s="400" t="s">
        <v>536</v>
      </c>
      <c r="Q1790" s="400" t="s">
        <v>536</v>
      </c>
      <c r="R1790" s="401" t="s">
        <v>536</v>
      </c>
      <c r="S1790" s="402" t="s">
        <v>536</v>
      </c>
      <c r="T1790" s="401" t="s">
        <v>536</v>
      </c>
      <c r="U1790" s="402" t="s">
        <v>536</v>
      </c>
      <c r="V1790" s="403" t="s">
        <v>536</v>
      </c>
      <c r="W1790" s="402" t="s">
        <v>536</v>
      </c>
      <c r="X1790" s="404" t="s">
        <v>536</v>
      </c>
      <c r="Y1790" s="404" t="s">
        <v>536</v>
      </c>
      <c r="Z1790" s="404" t="s">
        <v>536</v>
      </c>
      <c r="AA1790" s="404" t="s">
        <v>536</v>
      </c>
      <c r="AB1790" s="404" t="s">
        <v>536</v>
      </c>
      <c r="AC1790" s="404" t="s">
        <v>536</v>
      </c>
      <c r="AD1790" s="404" t="s">
        <v>536</v>
      </c>
    </row>
    <row r="1791" spans="1:30" x14ac:dyDescent="0.35">
      <c r="A1791" s="396" t="s">
        <v>536</v>
      </c>
      <c r="B1791" s="396" t="s">
        <v>536</v>
      </c>
      <c r="C1791" s="396" t="s">
        <v>536</v>
      </c>
      <c r="D1791" s="396" t="s">
        <v>536</v>
      </c>
      <c r="E1791" s="396" t="s">
        <v>536</v>
      </c>
      <c r="F1791" s="396" t="s">
        <v>536</v>
      </c>
      <c r="G1791" s="396" t="s">
        <v>536</v>
      </c>
      <c r="H1791" s="396" t="s">
        <v>536</v>
      </c>
      <c r="I1791" s="399" t="s">
        <v>536</v>
      </c>
      <c r="J1791" s="399" t="s">
        <v>536</v>
      </c>
      <c r="K1791" s="400" t="s">
        <v>536</v>
      </c>
      <c r="L1791" s="400" t="s">
        <v>536</v>
      </c>
      <c r="M1791" s="400" t="s">
        <v>536</v>
      </c>
      <c r="N1791" s="400" t="s">
        <v>536</v>
      </c>
      <c r="O1791" s="400" t="s">
        <v>536</v>
      </c>
      <c r="P1791" s="400" t="s">
        <v>536</v>
      </c>
      <c r="Q1791" s="400" t="s">
        <v>536</v>
      </c>
      <c r="R1791" s="401" t="s">
        <v>536</v>
      </c>
      <c r="S1791" s="402" t="s">
        <v>536</v>
      </c>
      <c r="T1791" s="401" t="s">
        <v>536</v>
      </c>
      <c r="U1791" s="402" t="s">
        <v>536</v>
      </c>
      <c r="V1791" s="403" t="s">
        <v>536</v>
      </c>
      <c r="W1791" s="402" t="s">
        <v>536</v>
      </c>
      <c r="X1791" s="404" t="s">
        <v>536</v>
      </c>
      <c r="Y1791" s="404" t="s">
        <v>536</v>
      </c>
      <c r="Z1791" s="404" t="s">
        <v>536</v>
      </c>
      <c r="AA1791" s="404" t="s">
        <v>536</v>
      </c>
      <c r="AB1791" s="404" t="s">
        <v>536</v>
      </c>
      <c r="AC1791" s="404" t="s">
        <v>536</v>
      </c>
      <c r="AD1791" s="404" t="s">
        <v>536</v>
      </c>
    </row>
    <row r="1792" spans="1:30" x14ac:dyDescent="0.35">
      <c r="A1792" s="396" t="s">
        <v>536</v>
      </c>
      <c r="B1792" s="396" t="s">
        <v>536</v>
      </c>
      <c r="C1792" s="396" t="s">
        <v>536</v>
      </c>
      <c r="D1792" s="396" t="s">
        <v>536</v>
      </c>
      <c r="E1792" s="396" t="s">
        <v>536</v>
      </c>
      <c r="F1792" s="396" t="s">
        <v>536</v>
      </c>
      <c r="G1792" s="396" t="s">
        <v>536</v>
      </c>
      <c r="H1792" s="396" t="s">
        <v>536</v>
      </c>
      <c r="I1792" s="399" t="s">
        <v>536</v>
      </c>
      <c r="J1792" s="399" t="s">
        <v>536</v>
      </c>
      <c r="K1792" s="400" t="s">
        <v>536</v>
      </c>
      <c r="L1792" s="400" t="s">
        <v>536</v>
      </c>
      <c r="M1792" s="400" t="s">
        <v>536</v>
      </c>
      <c r="N1792" s="400" t="s">
        <v>536</v>
      </c>
      <c r="O1792" s="400" t="s">
        <v>536</v>
      </c>
      <c r="P1792" s="400" t="s">
        <v>536</v>
      </c>
      <c r="Q1792" s="400" t="s">
        <v>536</v>
      </c>
      <c r="R1792" s="401" t="s">
        <v>536</v>
      </c>
      <c r="S1792" s="402" t="s">
        <v>536</v>
      </c>
      <c r="T1792" s="401" t="s">
        <v>536</v>
      </c>
      <c r="U1792" s="402" t="s">
        <v>536</v>
      </c>
      <c r="V1792" s="403" t="s">
        <v>536</v>
      </c>
      <c r="W1792" s="402" t="s">
        <v>536</v>
      </c>
      <c r="X1792" s="404" t="s">
        <v>536</v>
      </c>
      <c r="Y1792" s="404" t="s">
        <v>536</v>
      </c>
      <c r="Z1792" s="404" t="s">
        <v>536</v>
      </c>
      <c r="AA1792" s="404" t="s">
        <v>536</v>
      </c>
      <c r="AB1792" s="404" t="s">
        <v>536</v>
      </c>
      <c r="AC1792" s="404" t="s">
        <v>536</v>
      </c>
      <c r="AD1792" s="404" t="s">
        <v>536</v>
      </c>
    </row>
    <row r="1793" spans="1:30" x14ac:dyDescent="0.35">
      <c r="A1793" s="396" t="s">
        <v>536</v>
      </c>
      <c r="B1793" s="396" t="s">
        <v>536</v>
      </c>
      <c r="C1793" s="396" t="s">
        <v>536</v>
      </c>
      <c r="D1793" s="396" t="s">
        <v>536</v>
      </c>
      <c r="E1793" s="396" t="s">
        <v>536</v>
      </c>
      <c r="F1793" s="396" t="s">
        <v>536</v>
      </c>
      <c r="G1793" s="396" t="s">
        <v>536</v>
      </c>
      <c r="H1793" s="396" t="s">
        <v>536</v>
      </c>
      <c r="I1793" s="399" t="s">
        <v>536</v>
      </c>
      <c r="J1793" s="399" t="s">
        <v>536</v>
      </c>
      <c r="K1793" s="400" t="s">
        <v>536</v>
      </c>
      <c r="L1793" s="400" t="s">
        <v>536</v>
      </c>
      <c r="M1793" s="400" t="s">
        <v>536</v>
      </c>
      <c r="N1793" s="400" t="s">
        <v>536</v>
      </c>
      <c r="O1793" s="400" t="s">
        <v>536</v>
      </c>
      <c r="P1793" s="400" t="s">
        <v>536</v>
      </c>
      <c r="Q1793" s="400" t="s">
        <v>536</v>
      </c>
      <c r="R1793" s="401" t="s">
        <v>536</v>
      </c>
      <c r="S1793" s="402" t="s">
        <v>536</v>
      </c>
      <c r="T1793" s="401" t="s">
        <v>536</v>
      </c>
      <c r="U1793" s="402" t="s">
        <v>536</v>
      </c>
      <c r="V1793" s="403" t="s">
        <v>536</v>
      </c>
      <c r="W1793" s="402" t="s">
        <v>536</v>
      </c>
      <c r="X1793" s="404" t="s">
        <v>536</v>
      </c>
      <c r="Y1793" s="404" t="s">
        <v>536</v>
      </c>
      <c r="Z1793" s="404" t="s">
        <v>536</v>
      </c>
      <c r="AA1793" s="404" t="s">
        <v>536</v>
      </c>
      <c r="AB1793" s="404" t="s">
        <v>536</v>
      </c>
      <c r="AC1793" s="404" t="s">
        <v>536</v>
      </c>
      <c r="AD1793" s="404" t="s">
        <v>536</v>
      </c>
    </row>
    <row r="1794" spans="1:30" x14ac:dyDescent="0.35">
      <c r="A1794" s="396" t="s">
        <v>536</v>
      </c>
      <c r="B1794" s="396" t="s">
        <v>536</v>
      </c>
      <c r="C1794" s="396" t="s">
        <v>536</v>
      </c>
      <c r="D1794" s="396" t="s">
        <v>536</v>
      </c>
      <c r="E1794" s="396" t="s">
        <v>536</v>
      </c>
      <c r="F1794" s="396" t="s">
        <v>536</v>
      </c>
      <c r="G1794" s="396" t="s">
        <v>536</v>
      </c>
      <c r="H1794" s="396" t="s">
        <v>536</v>
      </c>
      <c r="I1794" s="399" t="s">
        <v>536</v>
      </c>
      <c r="J1794" s="399" t="s">
        <v>536</v>
      </c>
      <c r="K1794" s="400" t="s">
        <v>536</v>
      </c>
      <c r="L1794" s="400" t="s">
        <v>536</v>
      </c>
      <c r="M1794" s="400" t="s">
        <v>536</v>
      </c>
      <c r="N1794" s="400" t="s">
        <v>536</v>
      </c>
      <c r="O1794" s="400" t="s">
        <v>536</v>
      </c>
      <c r="P1794" s="400" t="s">
        <v>536</v>
      </c>
      <c r="Q1794" s="400" t="s">
        <v>536</v>
      </c>
      <c r="R1794" s="401" t="s">
        <v>536</v>
      </c>
      <c r="S1794" s="402" t="s">
        <v>536</v>
      </c>
      <c r="T1794" s="401" t="s">
        <v>536</v>
      </c>
      <c r="U1794" s="402" t="s">
        <v>536</v>
      </c>
      <c r="V1794" s="403" t="s">
        <v>536</v>
      </c>
      <c r="W1794" s="402" t="s">
        <v>536</v>
      </c>
      <c r="X1794" s="404" t="s">
        <v>536</v>
      </c>
      <c r="Y1794" s="404" t="s">
        <v>536</v>
      </c>
      <c r="Z1794" s="404" t="s">
        <v>536</v>
      </c>
      <c r="AA1794" s="404" t="s">
        <v>536</v>
      </c>
      <c r="AB1794" s="404" t="s">
        <v>536</v>
      </c>
      <c r="AC1794" s="404" t="s">
        <v>536</v>
      </c>
      <c r="AD1794" s="404" t="s">
        <v>536</v>
      </c>
    </row>
    <row r="1795" spans="1:30" x14ac:dyDescent="0.35">
      <c r="A1795" s="396" t="s">
        <v>536</v>
      </c>
      <c r="B1795" s="396" t="s">
        <v>536</v>
      </c>
      <c r="C1795" s="396" t="s">
        <v>536</v>
      </c>
      <c r="D1795" s="396" t="s">
        <v>536</v>
      </c>
      <c r="E1795" s="396" t="s">
        <v>536</v>
      </c>
      <c r="F1795" s="396" t="s">
        <v>536</v>
      </c>
      <c r="G1795" s="396" t="s">
        <v>536</v>
      </c>
      <c r="H1795" s="396" t="s">
        <v>536</v>
      </c>
      <c r="I1795" s="399" t="s">
        <v>536</v>
      </c>
      <c r="J1795" s="399" t="s">
        <v>536</v>
      </c>
      <c r="K1795" s="400" t="s">
        <v>536</v>
      </c>
      <c r="L1795" s="400" t="s">
        <v>536</v>
      </c>
      <c r="M1795" s="400" t="s">
        <v>536</v>
      </c>
      <c r="N1795" s="400" t="s">
        <v>536</v>
      </c>
      <c r="O1795" s="400" t="s">
        <v>536</v>
      </c>
      <c r="P1795" s="400" t="s">
        <v>536</v>
      </c>
      <c r="Q1795" s="400" t="s">
        <v>536</v>
      </c>
      <c r="R1795" s="401" t="s">
        <v>536</v>
      </c>
      <c r="S1795" s="402" t="s">
        <v>536</v>
      </c>
      <c r="T1795" s="401" t="s">
        <v>536</v>
      </c>
      <c r="U1795" s="402" t="s">
        <v>536</v>
      </c>
      <c r="V1795" s="403" t="s">
        <v>536</v>
      </c>
      <c r="W1795" s="402" t="s">
        <v>536</v>
      </c>
      <c r="X1795" s="404" t="s">
        <v>536</v>
      </c>
      <c r="Y1795" s="404" t="s">
        <v>536</v>
      </c>
      <c r="Z1795" s="404" t="s">
        <v>536</v>
      </c>
      <c r="AA1795" s="404" t="s">
        <v>536</v>
      </c>
      <c r="AB1795" s="404" t="s">
        <v>536</v>
      </c>
      <c r="AC1795" s="404" t="s">
        <v>536</v>
      </c>
      <c r="AD1795" s="404" t="s">
        <v>536</v>
      </c>
    </row>
    <row r="1796" spans="1:30" x14ac:dyDescent="0.35">
      <c r="A1796" s="396" t="s">
        <v>536</v>
      </c>
      <c r="B1796" s="396" t="s">
        <v>536</v>
      </c>
      <c r="C1796" s="396" t="s">
        <v>536</v>
      </c>
      <c r="D1796" s="396" t="s">
        <v>536</v>
      </c>
      <c r="E1796" s="396" t="s">
        <v>536</v>
      </c>
      <c r="F1796" s="396" t="s">
        <v>536</v>
      </c>
      <c r="G1796" s="396" t="s">
        <v>536</v>
      </c>
      <c r="H1796" s="396" t="s">
        <v>536</v>
      </c>
      <c r="I1796" s="399" t="s">
        <v>536</v>
      </c>
      <c r="J1796" s="399" t="s">
        <v>536</v>
      </c>
      <c r="K1796" s="400" t="s">
        <v>536</v>
      </c>
      <c r="L1796" s="400" t="s">
        <v>536</v>
      </c>
      <c r="M1796" s="400" t="s">
        <v>536</v>
      </c>
      <c r="N1796" s="400" t="s">
        <v>536</v>
      </c>
      <c r="O1796" s="400" t="s">
        <v>536</v>
      </c>
      <c r="P1796" s="400" t="s">
        <v>536</v>
      </c>
      <c r="Q1796" s="400" t="s">
        <v>536</v>
      </c>
      <c r="R1796" s="401" t="s">
        <v>536</v>
      </c>
      <c r="S1796" s="402" t="s">
        <v>536</v>
      </c>
      <c r="T1796" s="401" t="s">
        <v>536</v>
      </c>
      <c r="U1796" s="402" t="s">
        <v>536</v>
      </c>
      <c r="V1796" s="403" t="s">
        <v>536</v>
      </c>
      <c r="W1796" s="402" t="s">
        <v>536</v>
      </c>
      <c r="X1796" s="404" t="s">
        <v>536</v>
      </c>
      <c r="Y1796" s="404" t="s">
        <v>536</v>
      </c>
      <c r="Z1796" s="404" t="s">
        <v>536</v>
      </c>
      <c r="AA1796" s="404" t="s">
        <v>536</v>
      </c>
      <c r="AB1796" s="404" t="s">
        <v>536</v>
      </c>
      <c r="AC1796" s="404" t="s">
        <v>536</v>
      </c>
      <c r="AD1796" s="404" t="s">
        <v>536</v>
      </c>
    </row>
    <row r="1797" spans="1:30" x14ac:dyDescent="0.35">
      <c r="A1797" s="396" t="s">
        <v>536</v>
      </c>
      <c r="B1797" s="396" t="s">
        <v>536</v>
      </c>
      <c r="C1797" s="396" t="s">
        <v>536</v>
      </c>
      <c r="D1797" s="396" t="s">
        <v>536</v>
      </c>
      <c r="E1797" s="396" t="s">
        <v>536</v>
      </c>
      <c r="F1797" s="396" t="s">
        <v>536</v>
      </c>
      <c r="G1797" s="396" t="s">
        <v>536</v>
      </c>
      <c r="H1797" s="396" t="s">
        <v>536</v>
      </c>
      <c r="I1797" s="399" t="s">
        <v>536</v>
      </c>
      <c r="J1797" s="399" t="s">
        <v>536</v>
      </c>
      <c r="K1797" s="400" t="s">
        <v>536</v>
      </c>
      <c r="L1797" s="400" t="s">
        <v>536</v>
      </c>
      <c r="M1797" s="400" t="s">
        <v>536</v>
      </c>
      <c r="N1797" s="400" t="s">
        <v>536</v>
      </c>
      <c r="O1797" s="400" t="s">
        <v>536</v>
      </c>
      <c r="P1797" s="400" t="s">
        <v>536</v>
      </c>
      <c r="Q1797" s="400" t="s">
        <v>536</v>
      </c>
      <c r="R1797" s="401" t="s">
        <v>536</v>
      </c>
      <c r="S1797" s="402" t="s">
        <v>536</v>
      </c>
      <c r="T1797" s="401" t="s">
        <v>536</v>
      </c>
      <c r="U1797" s="402" t="s">
        <v>536</v>
      </c>
      <c r="V1797" s="403" t="s">
        <v>536</v>
      </c>
      <c r="W1797" s="402" t="s">
        <v>536</v>
      </c>
      <c r="X1797" s="404" t="s">
        <v>536</v>
      </c>
      <c r="Y1797" s="404" t="s">
        <v>536</v>
      </c>
      <c r="Z1797" s="404" t="s">
        <v>536</v>
      </c>
      <c r="AA1797" s="404" t="s">
        <v>536</v>
      </c>
      <c r="AB1797" s="404" t="s">
        <v>536</v>
      </c>
      <c r="AC1797" s="404" t="s">
        <v>536</v>
      </c>
      <c r="AD1797" s="404" t="s">
        <v>536</v>
      </c>
    </row>
    <row r="1798" spans="1:30" x14ac:dyDescent="0.35">
      <c r="A1798" s="396" t="s">
        <v>536</v>
      </c>
      <c r="B1798" s="396" t="s">
        <v>536</v>
      </c>
      <c r="C1798" s="396" t="s">
        <v>536</v>
      </c>
      <c r="D1798" s="396" t="s">
        <v>536</v>
      </c>
      <c r="E1798" s="396" t="s">
        <v>536</v>
      </c>
      <c r="F1798" s="396" t="s">
        <v>536</v>
      </c>
      <c r="G1798" s="396" t="s">
        <v>536</v>
      </c>
      <c r="H1798" s="396" t="s">
        <v>536</v>
      </c>
      <c r="I1798" s="399" t="s">
        <v>536</v>
      </c>
      <c r="J1798" s="399" t="s">
        <v>536</v>
      </c>
      <c r="K1798" s="400" t="s">
        <v>536</v>
      </c>
      <c r="L1798" s="400" t="s">
        <v>536</v>
      </c>
      <c r="M1798" s="400" t="s">
        <v>536</v>
      </c>
      <c r="N1798" s="400" t="s">
        <v>536</v>
      </c>
      <c r="O1798" s="400" t="s">
        <v>536</v>
      </c>
      <c r="P1798" s="400" t="s">
        <v>536</v>
      </c>
      <c r="Q1798" s="400" t="s">
        <v>536</v>
      </c>
      <c r="R1798" s="401" t="s">
        <v>536</v>
      </c>
      <c r="S1798" s="402" t="s">
        <v>536</v>
      </c>
      <c r="T1798" s="401" t="s">
        <v>536</v>
      </c>
      <c r="U1798" s="402" t="s">
        <v>536</v>
      </c>
      <c r="V1798" s="403" t="s">
        <v>536</v>
      </c>
      <c r="W1798" s="402" t="s">
        <v>536</v>
      </c>
      <c r="X1798" s="404" t="s">
        <v>536</v>
      </c>
      <c r="Y1798" s="404" t="s">
        <v>536</v>
      </c>
      <c r="Z1798" s="404" t="s">
        <v>536</v>
      </c>
      <c r="AA1798" s="404" t="s">
        <v>536</v>
      </c>
      <c r="AB1798" s="404" t="s">
        <v>536</v>
      </c>
      <c r="AC1798" s="404" t="s">
        <v>536</v>
      </c>
      <c r="AD1798" s="404" t="s">
        <v>536</v>
      </c>
    </row>
    <row r="1799" spans="1:30" x14ac:dyDescent="0.35">
      <c r="A1799" s="396" t="s">
        <v>536</v>
      </c>
      <c r="B1799" s="396" t="s">
        <v>536</v>
      </c>
      <c r="C1799" s="396" t="s">
        <v>536</v>
      </c>
      <c r="D1799" s="396" t="s">
        <v>536</v>
      </c>
      <c r="E1799" s="396" t="s">
        <v>536</v>
      </c>
      <c r="F1799" s="396" t="s">
        <v>536</v>
      </c>
      <c r="G1799" s="396" t="s">
        <v>536</v>
      </c>
      <c r="H1799" s="396" t="s">
        <v>536</v>
      </c>
      <c r="I1799" s="399" t="s">
        <v>536</v>
      </c>
      <c r="J1799" s="399" t="s">
        <v>536</v>
      </c>
      <c r="K1799" s="400" t="s">
        <v>536</v>
      </c>
      <c r="L1799" s="400" t="s">
        <v>536</v>
      </c>
      <c r="M1799" s="400" t="s">
        <v>536</v>
      </c>
      <c r="N1799" s="400" t="s">
        <v>536</v>
      </c>
      <c r="O1799" s="400" t="s">
        <v>536</v>
      </c>
      <c r="P1799" s="400" t="s">
        <v>536</v>
      </c>
      <c r="Q1799" s="400" t="s">
        <v>536</v>
      </c>
      <c r="R1799" s="401" t="s">
        <v>536</v>
      </c>
      <c r="S1799" s="402" t="s">
        <v>536</v>
      </c>
      <c r="T1799" s="401" t="s">
        <v>536</v>
      </c>
      <c r="U1799" s="402" t="s">
        <v>536</v>
      </c>
      <c r="V1799" s="403" t="s">
        <v>536</v>
      </c>
      <c r="W1799" s="402" t="s">
        <v>536</v>
      </c>
      <c r="X1799" s="404" t="s">
        <v>536</v>
      </c>
      <c r="Y1799" s="404" t="s">
        <v>536</v>
      </c>
      <c r="Z1799" s="404" t="s">
        <v>536</v>
      </c>
      <c r="AA1799" s="404" t="s">
        <v>536</v>
      </c>
      <c r="AB1799" s="404" t="s">
        <v>536</v>
      </c>
      <c r="AC1799" s="404" t="s">
        <v>536</v>
      </c>
      <c r="AD1799" s="404" t="s">
        <v>536</v>
      </c>
    </row>
    <row r="1800" spans="1:30" x14ac:dyDescent="0.35">
      <c r="A1800" s="396" t="s">
        <v>536</v>
      </c>
      <c r="B1800" s="396" t="s">
        <v>536</v>
      </c>
      <c r="C1800" s="396" t="s">
        <v>536</v>
      </c>
      <c r="D1800" s="396" t="s">
        <v>536</v>
      </c>
      <c r="E1800" s="396" t="s">
        <v>536</v>
      </c>
      <c r="F1800" s="396" t="s">
        <v>536</v>
      </c>
      <c r="G1800" s="396" t="s">
        <v>536</v>
      </c>
      <c r="H1800" s="396" t="s">
        <v>536</v>
      </c>
      <c r="I1800" s="399" t="s">
        <v>536</v>
      </c>
      <c r="J1800" s="399" t="s">
        <v>536</v>
      </c>
      <c r="K1800" s="400" t="s">
        <v>536</v>
      </c>
      <c r="L1800" s="400" t="s">
        <v>536</v>
      </c>
      <c r="M1800" s="400" t="s">
        <v>536</v>
      </c>
      <c r="N1800" s="400" t="s">
        <v>536</v>
      </c>
      <c r="O1800" s="400" t="s">
        <v>536</v>
      </c>
      <c r="P1800" s="400" t="s">
        <v>536</v>
      </c>
      <c r="Q1800" s="400" t="s">
        <v>536</v>
      </c>
      <c r="R1800" s="401" t="s">
        <v>536</v>
      </c>
      <c r="S1800" s="402" t="s">
        <v>536</v>
      </c>
      <c r="T1800" s="401" t="s">
        <v>536</v>
      </c>
      <c r="U1800" s="402" t="s">
        <v>536</v>
      </c>
      <c r="V1800" s="403" t="s">
        <v>536</v>
      </c>
      <c r="W1800" s="402" t="s">
        <v>536</v>
      </c>
      <c r="X1800" s="404" t="s">
        <v>536</v>
      </c>
      <c r="Y1800" s="404" t="s">
        <v>536</v>
      </c>
      <c r="Z1800" s="404" t="s">
        <v>536</v>
      </c>
      <c r="AA1800" s="404" t="s">
        <v>536</v>
      </c>
      <c r="AB1800" s="404" t="s">
        <v>536</v>
      </c>
      <c r="AC1800" s="404" t="s">
        <v>536</v>
      </c>
      <c r="AD1800" s="404" t="s">
        <v>536</v>
      </c>
    </row>
    <row r="1801" spans="1:30" x14ac:dyDescent="0.35">
      <c r="A1801" s="396" t="s">
        <v>536</v>
      </c>
      <c r="B1801" s="396" t="s">
        <v>536</v>
      </c>
      <c r="C1801" s="396" t="s">
        <v>536</v>
      </c>
      <c r="D1801" s="396" t="s">
        <v>536</v>
      </c>
      <c r="E1801" s="396" t="s">
        <v>536</v>
      </c>
      <c r="F1801" s="396" t="s">
        <v>536</v>
      </c>
      <c r="G1801" s="396" t="s">
        <v>536</v>
      </c>
      <c r="H1801" s="396" t="s">
        <v>536</v>
      </c>
      <c r="I1801" s="399" t="s">
        <v>536</v>
      </c>
      <c r="J1801" s="399" t="s">
        <v>536</v>
      </c>
      <c r="K1801" s="400" t="s">
        <v>536</v>
      </c>
      <c r="L1801" s="400" t="s">
        <v>536</v>
      </c>
      <c r="M1801" s="400" t="s">
        <v>536</v>
      </c>
      <c r="N1801" s="400" t="s">
        <v>536</v>
      </c>
      <c r="O1801" s="400" t="s">
        <v>536</v>
      </c>
      <c r="P1801" s="400" t="s">
        <v>536</v>
      </c>
      <c r="Q1801" s="400" t="s">
        <v>536</v>
      </c>
      <c r="R1801" s="401" t="s">
        <v>536</v>
      </c>
      <c r="S1801" s="402" t="s">
        <v>536</v>
      </c>
      <c r="T1801" s="401" t="s">
        <v>536</v>
      </c>
      <c r="U1801" s="402" t="s">
        <v>536</v>
      </c>
      <c r="V1801" s="403" t="s">
        <v>536</v>
      </c>
      <c r="W1801" s="402" t="s">
        <v>536</v>
      </c>
      <c r="X1801" s="404" t="s">
        <v>536</v>
      </c>
      <c r="Y1801" s="404" t="s">
        <v>536</v>
      </c>
      <c r="Z1801" s="404" t="s">
        <v>536</v>
      </c>
      <c r="AA1801" s="404" t="s">
        <v>536</v>
      </c>
      <c r="AB1801" s="404" t="s">
        <v>536</v>
      </c>
      <c r="AC1801" s="404" t="s">
        <v>536</v>
      </c>
      <c r="AD1801" s="404" t="s">
        <v>536</v>
      </c>
    </row>
    <row r="1802" spans="1:30" x14ac:dyDescent="0.35">
      <c r="A1802" s="396" t="s">
        <v>536</v>
      </c>
      <c r="B1802" s="396" t="s">
        <v>536</v>
      </c>
      <c r="C1802" s="396" t="s">
        <v>536</v>
      </c>
      <c r="D1802" s="396" t="s">
        <v>536</v>
      </c>
      <c r="E1802" s="396" t="s">
        <v>536</v>
      </c>
      <c r="F1802" s="396" t="s">
        <v>536</v>
      </c>
      <c r="G1802" s="396" t="s">
        <v>536</v>
      </c>
      <c r="H1802" s="396" t="s">
        <v>536</v>
      </c>
      <c r="I1802" s="399" t="s">
        <v>536</v>
      </c>
      <c r="J1802" s="399" t="s">
        <v>536</v>
      </c>
      <c r="K1802" s="400" t="s">
        <v>536</v>
      </c>
      <c r="L1802" s="400" t="s">
        <v>536</v>
      </c>
      <c r="M1802" s="400" t="s">
        <v>536</v>
      </c>
      <c r="N1802" s="400" t="s">
        <v>536</v>
      </c>
      <c r="O1802" s="400" t="s">
        <v>536</v>
      </c>
      <c r="P1802" s="400" t="s">
        <v>536</v>
      </c>
      <c r="Q1802" s="400" t="s">
        <v>536</v>
      </c>
      <c r="R1802" s="401" t="s">
        <v>536</v>
      </c>
      <c r="S1802" s="402" t="s">
        <v>536</v>
      </c>
      <c r="T1802" s="401" t="s">
        <v>536</v>
      </c>
      <c r="U1802" s="402" t="s">
        <v>536</v>
      </c>
      <c r="V1802" s="403" t="s">
        <v>536</v>
      </c>
      <c r="W1802" s="402" t="s">
        <v>536</v>
      </c>
      <c r="X1802" s="404" t="s">
        <v>536</v>
      </c>
      <c r="Y1802" s="404" t="s">
        <v>536</v>
      </c>
      <c r="Z1802" s="404" t="s">
        <v>536</v>
      </c>
      <c r="AA1802" s="404" t="s">
        <v>536</v>
      </c>
      <c r="AB1802" s="404" t="s">
        <v>536</v>
      </c>
      <c r="AC1802" s="404" t="s">
        <v>536</v>
      </c>
      <c r="AD1802" s="404" t="s">
        <v>536</v>
      </c>
    </row>
    <row r="1803" spans="1:30" x14ac:dyDescent="0.35">
      <c r="A1803" s="396" t="s">
        <v>536</v>
      </c>
      <c r="B1803" s="396" t="s">
        <v>536</v>
      </c>
      <c r="C1803" s="396" t="s">
        <v>536</v>
      </c>
      <c r="D1803" s="396" t="s">
        <v>536</v>
      </c>
      <c r="E1803" s="396" t="s">
        <v>536</v>
      </c>
      <c r="F1803" s="396" t="s">
        <v>536</v>
      </c>
      <c r="G1803" s="396" t="s">
        <v>536</v>
      </c>
      <c r="H1803" s="396" t="s">
        <v>536</v>
      </c>
      <c r="I1803" s="399" t="s">
        <v>536</v>
      </c>
      <c r="J1803" s="399" t="s">
        <v>536</v>
      </c>
      <c r="K1803" s="400" t="s">
        <v>536</v>
      </c>
      <c r="L1803" s="400" t="s">
        <v>536</v>
      </c>
      <c r="M1803" s="400" t="s">
        <v>536</v>
      </c>
      <c r="N1803" s="400" t="s">
        <v>536</v>
      </c>
      <c r="O1803" s="400" t="s">
        <v>536</v>
      </c>
      <c r="P1803" s="400" t="s">
        <v>536</v>
      </c>
      <c r="Q1803" s="400" t="s">
        <v>536</v>
      </c>
      <c r="R1803" s="401" t="s">
        <v>536</v>
      </c>
      <c r="S1803" s="402" t="s">
        <v>536</v>
      </c>
      <c r="T1803" s="401" t="s">
        <v>536</v>
      </c>
      <c r="U1803" s="402" t="s">
        <v>536</v>
      </c>
      <c r="V1803" s="403" t="s">
        <v>536</v>
      </c>
      <c r="W1803" s="402" t="s">
        <v>536</v>
      </c>
      <c r="X1803" s="404" t="s">
        <v>536</v>
      </c>
      <c r="Y1803" s="404" t="s">
        <v>536</v>
      </c>
      <c r="Z1803" s="404" t="s">
        <v>536</v>
      </c>
      <c r="AA1803" s="404" t="s">
        <v>536</v>
      </c>
      <c r="AB1803" s="404" t="s">
        <v>536</v>
      </c>
      <c r="AC1803" s="404" t="s">
        <v>536</v>
      </c>
      <c r="AD1803" s="404" t="s">
        <v>536</v>
      </c>
    </row>
    <row r="1804" spans="1:30" x14ac:dyDescent="0.35">
      <c r="A1804" s="396" t="s">
        <v>536</v>
      </c>
      <c r="B1804" s="396" t="s">
        <v>536</v>
      </c>
      <c r="C1804" s="396" t="s">
        <v>536</v>
      </c>
      <c r="D1804" s="396" t="s">
        <v>536</v>
      </c>
      <c r="E1804" s="396" t="s">
        <v>536</v>
      </c>
      <c r="F1804" s="396" t="s">
        <v>536</v>
      </c>
      <c r="G1804" s="396" t="s">
        <v>536</v>
      </c>
      <c r="H1804" s="396" t="s">
        <v>536</v>
      </c>
      <c r="I1804" s="399" t="s">
        <v>536</v>
      </c>
      <c r="J1804" s="399" t="s">
        <v>536</v>
      </c>
      <c r="K1804" s="400" t="s">
        <v>536</v>
      </c>
      <c r="L1804" s="400" t="s">
        <v>536</v>
      </c>
      <c r="M1804" s="400" t="s">
        <v>536</v>
      </c>
      <c r="N1804" s="400" t="s">
        <v>536</v>
      </c>
      <c r="O1804" s="400" t="s">
        <v>536</v>
      </c>
      <c r="P1804" s="400" t="s">
        <v>536</v>
      </c>
      <c r="Q1804" s="400" t="s">
        <v>536</v>
      </c>
      <c r="R1804" s="401" t="s">
        <v>536</v>
      </c>
      <c r="S1804" s="402" t="s">
        <v>536</v>
      </c>
      <c r="T1804" s="401" t="s">
        <v>536</v>
      </c>
      <c r="U1804" s="402" t="s">
        <v>536</v>
      </c>
      <c r="V1804" s="403" t="s">
        <v>536</v>
      </c>
      <c r="W1804" s="402" t="s">
        <v>536</v>
      </c>
      <c r="X1804" s="404" t="s">
        <v>536</v>
      </c>
      <c r="Y1804" s="404" t="s">
        <v>536</v>
      </c>
      <c r="Z1804" s="404" t="s">
        <v>536</v>
      </c>
      <c r="AA1804" s="404" t="s">
        <v>536</v>
      </c>
      <c r="AB1804" s="404" t="s">
        <v>536</v>
      </c>
      <c r="AC1804" s="404" t="s">
        <v>536</v>
      </c>
      <c r="AD1804" s="404" t="s">
        <v>536</v>
      </c>
    </row>
    <row r="1805" spans="1:30" x14ac:dyDescent="0.35">
      <c r="A1805" s="396" t="s">
        <v>536</v>
      </c>
      <c r="B1805" s="396" t="s">
        <v>536</v>
      </c>
      <c r="C1805" s="396" t="s">
        <v>536</v>
      </c>
      <c r="D1805" s="396" t="s">
        <v>536</v>
      </c>
      <c r="E1805" s="396" t="s">
        <v>536</v>
      </c>
      <c r="F1805" s="396" t="s">
        <v>536</v>
      </c>
      <c r="G1805" s="396" t="s">
        <v>536</v>
      </c>
      <c r="H1805" s="396" t="s">
        <v>536</v>
      </c>
      <c r="I1805" s="399" t="s">
        <v>536</v>
      </c>
      <c r="J1805" s="399" t="s">
        <v>536</v>
      </c>
      <c r="K1805" s="400" t="s">
        <v>536</v>
      </c>
      <c r="L1805" s="400" t="s">
        <v>536</v>
      </c>
      <c r="M1805" s="400" t="s">
        <v>536</v>
      </c>
      <c r="N1805" s="400" t="s">
        <v>536</v>
      </c>
      <c r="O1805" s="400" t="s">
        <v>536</v>
      </c>
      <c r="P1805" s="400" t="s">
        <v>536</v>
      </c>
      <c r="Q1805" s="400" t="s">
        <v>536</v>
      </c>
      <c r="R1805" s="401" t="s">
        <v>536</v>
      </c>
      <c r="S1805" s="402" t="s">
        <v>536</v>
      </c>
      <c r="T1805" s="401" t="s">
        <v>536</v>
      </c>
      <c r="U1805" s="402" t="s">
        <v>536</v>
      </c>
      <c r="V1805" s="403" t="s">
        <v>536</v>
      </c>
      <c r="W1805" s="402" t="s">
        <v>536</v>
      </c>
      <c r="X1805" s="404" t="s">
        <v>536</v>
      </c>
      <c r="Y1805" s="404" t="s">
        <v>536</v>
      </c>
      <c r="Z1805" s="404" t="s">
        <v>536</v>
      </c>
      <c r="AA1805" s="404" t="s">
        <v>536</v>
      </c>
      <c r="AB1805" s="404" t="s">
        <v>536</v>
      </c>
      <c r="AC1805" s="404" t="s">
        <v>536</v>
      </c>
      <c r="AD1805" s="404" t="s">
        <v>536</v>
      </c>
    </row>
    <row r="1806" spans="1:30" x14ac:dyDescent="0.35">
      <c r="A1806" s="396" t="s">
        <v>536</v>
      </c>
      <c r="B1806" s="396" t="s">
        <v>536</v>
      </c>
      <c r="C1806" s="396" t="s">
        <v>536</v>
      </c>
      <c r="D1806" s="396" t="s">
        <v>536</v>
      </c>
      <c r="E1806" s="396" t="s">
        <v>536</v>
      </c>
      <c r="F1806" s="396" t="s">
        <v>536</v>
      </c>
      <c r="G1806" s="396" t="s">
        <v>536</v>
      </c>
      <c r="H1806" s="396" t="s">
        <v>536</v>
      </c>
      <c r="I1806" s="399" t="s">
        <v>536</v>
      </c>
      <c r="J1806" s="399" t="s">
        <v>536</v>
      </c>
      <c r="K1806" s="400" t="s">
        <v>536</v>
      </c>
      <c r="L1806" s="400" t="s">
        <v>536</v>
      </c>
      <c r="M1806" s="400" t="s">
        <v>536</v>
      </c>
      <c r="N1806" s="400" t="s">
        <v>536</v>
      </c>
      <c r="O1806" s="400" t="s">
        <v>536</v>
      </c>
      <c r="P1806" s="400" t="s">
        <v>536</v>
      </c>
      <c r="Q1806" s="400" t="s">
        <v>536</v>
      </c>
      <c r="R1806" s="401" t="s">
        <v>536</v>
      </c>
      <c r="S1806" s="402" t="s">
        <v>536</v>
      </c>
      <c r="T1806" s="401" t="s">
        <v>536</v>
      </c>
      <c r="U1806" s="402" t="s">
        <v>536</v>
      </c>
      <c r="V1806" s="403" t="s">
        <v>536</v>
      </c>
      <c r="W1806" s="402" t="s">
        <v>536</v>
      </c>
      <c r="X1806" s="404" t="s">
        <v>536</v>
      </c>
      <c r="Y1806" s="404" t="s">
        <v>536</v>
      </c>
      <c r="Z1806" s="404" t="s">
        <v>536</v>
      </c>
      <c r="AA1806" s="404" t="s">
        <v>536</v>
      </c>
      <c r="AB1806" s="404" t="s">
        <v>536</v>
      </c>
      <c r="AC1806" s="404" t="s">
        <v>536</v>
      </c>
      <c r="AD1806" s="404" t="s">
        <v>536</v>
      </c>
    </row>
    <row r="1807" spans="1:30" x14ac:dyDescent="0.35">
      <c r="A1807" s="396" t="s">
        <v>536</v>
      </c>
      <c r="B1807" s="396" t="s">
        <v>536</v>
      </c>
      <c r="C1807" s="396" t="s">
        <v>536</v>
      </c>
      <c r="D1807" s="396" t="s">
        <v>536</v>
      </c>
      <c r="E1807" s="396" t="s">
        <v>536</v>
      </c>
      <c r="F1807" s="396" t="s">
        <v>536</v>
      </c>
      <c r="G1807" s="396" t="s">
        <v>536</v>
      </c>
      <c r="H1807" s="396" t="s">
        <v>536</v>
      </c>
      <c r="I1807" s="399" t="s">
        <v>536</v>
      </c>
      <c r="J1807" s="399" t="s">
        <v>536</v>
      </c>
      <c r="K1807" s="400" t="s">
        <v>536</v>
      </c>
      <c r="L1807" s="400" t="s">
        <v>536</v>
      </c>
      <c r="M1807" s="400" t="s">
        <v>536</v>
      </c>
      <c r="N1807" s="400" t="s">
        <v>536</v>
      </c>
      <c r="O1807" s="400" t="s">
        <v>536</v>
      </c>
      <c r="P1807" s="400" t="s">
        <v>536</v>
      </c>
      <c r="Q1807" s="400" t="s">
        <v>536</v>
      </c>
      <c r="R1807" s="401" t="s">
        <v>536</v>
      </c>
      <c r="S1807" s="402" t="s">
        <v>536</v>
      </c>
      <c r="T1807" s="401" t="s">
        <v>536</v>
      </c>
      <c r="U1807" s="402" t="s">
        <v>536</v>
      </c>
      <c r="V1807" s="403" t="s">
        <v>536</v>
      </c>
      <c r="W1807" s="402" t="s">
        <v>536</v>
      </c>
      <c r="X1807" s="404" t="s">
        <v>536</v>
      </c>
      <c r="Y1807" s="404" t="s">
        <v>536</v>
      </c>
      <c r="Z1807" s="404" t="s">
        <v>536</v>
      </c>
      <c r="AA1807" s="404" t="s">
        <v>536</v>
      </c>
      <c r="AB1807" s="404" t="s">
        <v>536</v>
      </c>
      <c r="AC1807" s="404" t="s">
        <v>536</v>
      </c>
      <c r="AD1807" s="404" t="s">
        <v>536</v>
      </c>
    </row>
    <row r="1808" spans="1:30" x14ac:dyDescent="0.35">
      <c r="A1808" s="396" t="s">
        <v>536</v>
      </c>
      <c r="B1808" s="396" t="s">
        <v>536</v>
      </c>
      <c r="C1808" s="396" t="s">
        <v>536</v>
      </c>
      <c r="D1808" s="396" t="s">
        <v>536</v>
      </c>
      <c r="E1808" s="396" t="s">
        <v>536</v>
      </c>
      <c r="F1808" s="396" t="s">
        <v>536</v>
      </c>
      <c r="G1808" s="396" t="s">
        <v>536</v>
      </c>
      <c r="H1808" s="396" t="s">
        <v>536</v>
      </c>
      <c r="I1808" s="399" t="s">
        <v>536</v>
      </c>
      <c r="J1808" s="399" t="s">
        <v>536</v>
      </c>
      <c r="K1808" s="400" t="s">
        <v>536</v>
      </c>
      <c r="L1808" s="400" t="s">
        <v>536</v>
      </c>
      <c r="M1808" s="400" t="s">
        <v>536</v>
      </c>
      <c r="N1808" s="400" t="s">
        <v>536</v>
      </c>
      <c r="O1808" s="400" t="s">
        <v>536</v>
      </c>
      <c r="P1808" s="400" t="s">
        <v>536</v>
      </c>
      <c r="Q1808" s="400" t="s">
        <v>536</v>
      </c>
      <c r="R1808" s="401" t="s">
        <v>536</v>
      </c>
      <c r="S1808" s="402" t="s">
        <v>536</v>
      </c>
      <c r="T1808" s="401" t="s">
        <v>536</v>
      </c>
      <c r="U1808" s="402" t="s">
        <v>536</v>
      </c>
      <c r="V1808" s="403" t="s">
        <v>536</v>
      </c>
      <c r="W1808" s="402" t="s">
        <v>536</v>
      </c>
      <c r="X1808" s="404" t="s">
        <v>536</v>
      </c>
      <c r="Y1808" s="404" t="s">
        <v>536</v>
      </c>
      <c r="Z1808" s="404" t="s">
        <v>536</v>
      </c>
      <c r="AA1808" s="404" t="s">
        <v>536</v>
      </c>
      <c r="AB1808" s="404" t="s">
        <v>536</v>
      </c>
      <c r="AC1808" s="404" t="s">
        <v>536</v>
      </c>
      <c r="AD1808" s="404" t="s">
        <v>536</v>
      </c>
    </row>
    <row r="1809" spans="1:30" x14ac:dyDescent="0.35">
      <c r="A1809" s="396" t="s">
        <v>536</v>
      </c>
      <c r="B1809" s="396" t="s">
        <v>536</v>
      </c>
      <c r="C1809" s="396" t="s">
        <v>536</v>
      </c>
      <c r="D1809" s="396" t="s">
        <v>536</v>
      </c>
      <c r="E1809" s="396" t="s">
        <v>536</v>
      </c>
      <c r="F1809" s="396" t="s">
        <v>536</v>
      </c>
      <c r="G1809" s="396" t="s">
        <v>536</v>
      </c>
      <c r="H1809" s="396" t="s">
        <v>536</v>
      </c>
      <c r="I1809" s="399" t="s">
        <v>536</v>
      </c>
      <c r="J1809" s="399" t="s">
        <v>536</v>
      </c>
      <c r="K1809" s="400" t="s">
        <v>536</v>
      </c>
      <c r="L1809" s="400" t="s">
        <v>536</v>
      </c>
      <c r="M1809" s="400" t="s">
        <v>536</v>
      </c>
      <c r="N1809" s="400" t="s">
        <v>536</v>
      </c>
      <c r="O1809" s="400" t="s">
        <v>536</v>
      </c>
      <c r="P1809" s="400" t="s">
        <v>536</v>
      </c>
      <c r="Q1809" s="400" t="s">
        <v>536</v>
      </c>
      <c r="R1809" s="401" t="s">
        <v>536</v>
      </c>
      <c r="S1809" s="402" t="s">
        <v>536</v>
      </c>
      <c r="T1809" s="401" t="s">
        <v>536</v>
      </c>
      <c r="U1809" s="402" t="s">
        <v>536</v>
      </c>
      <c r="V1809" s="403" t="s">
        <v>536</v>
      </c>
      <c r="W1809" s="402" t="s">
        <v>536</v>
      </c>
      <c r="X1809" s="404" t="s">
        <v>536</v>
      </c>
      <c r="Y1809" s="404" t="s">
        <v>536</v>
      </c>
      <c r="Z1809" s="404" t="s">
        <v>536</v>
      </c>
      <c r="AA1809" s="404" t="s">
        <v>536</v>
      </c>
      <c r="AB1809" s="404" t="s">
        <v>536</v>
      </c>
      <c r="AC1809" s="404" t="s">
        <v>536</v>
      </c>
      <c r="AD1809" s="404" t="s">
        <v>536</v>
      </c>
    </row>
    <row r="1810" spans="1:30" x14ac:dyDescent="0.35">
      <c r="A1810" s="396" t="s">
        <v>536</v>
      </c>
      <c r="B1810" s="396" t="s">
        <v>536</v>
      </c>
      <c r="C1810" s="396" t="s">
        <v>536</v>
      </c>
      <c r="D1810" s="396" t="s">
        <v>536</v>
      </c>
      <c r="E1810" s="396" t="s">
        <v>536</v>
      </c>
      <c r="F1810" s="396" t="s">
        <v>536</v>
      </c>
      <c r="G1810" s="396" t="s">
        <v>536</v>
      </c>
      <c r="H1810" s="396" t="s">
        <v>536</v>
      </c>
      <c r="I1810" s="399" t="s">
        <v>536</v>
      </c>
      <c r="J1810" s="399" t="s">
        <v>536</v>
      </c>
      <c r="K1810" s="400" t="s">
        <v>536</v>
      </c>
      <c r="L1810" s="400" t="s">
        <v>536</v>
      </c>
      <c r="M1810" s="400" t="s">
        <v>536</v>
      </c>
      <c r="N1810" s="400" t="s">
        <v>536</v>
      </c>
      <c r="O1810" s="400" t="s">
        <v>536</v>
      </c>
      <c r="P1810" s="400" t="s">
        <v>536</v>
      </c>
      <c r="Q1810" s="400" t="s">
        <v>536</v>
      </c>
      <c r="R1810" s="401" t="s">
        <v>536</v>
      </c>
      <c r="S1810" s="402" t="s">
        <v>536</v>
      </c>
      <c r="T1810" s="401" t="s">
        <v>536</v>
      </c>
      <c r="U1810" s="402" t="s">
        <v>536</v>
      </c>
      <c r="V1810" s="403" t="s">
        <v>536</v>
      </c>
      <c r="W1810" s="402" t="s">
        <v>536</v>
      </c>
      <c r="X1810" s="404" t="s">
        <v>536</v>
      </c>
      <c r="Y1810" s="404" t="s">
        <v>536</v>
      </c>
      <c r="Z1810" s="404" t="s">
        <v>536</v>
      </c>
      <c r="AA1810" s="404" t="s">
        <v>536</v>
      </c>
      <c r="AB1810" s="404" t="s">
        <v>536</v>
      </c>
      <c r="AC1810" s="404" t="s">
        <v>536</v>
      </c>
      <c r="AD1810" s="404" t="s">
        <v>536</v>
      </c>
    </row>
    <row r="1811" spans="1:30" x14ac:dyDescent="0.35">
      <c r="A1811" s="396" t="s">
        <v>536</v>
      </c>
      <c r="B1811" s="396" t="s">
        <v>536</v>
      </c>
      <c r="C1811" s="396" t="s">
        <v>536</v>
      </c>
      <c r="D1811" s="396" t="s">
        <v>536</v>
      </c>
      <c r="E1811" s="396" t="s">
        <v>536</v>
      </c>
      <c r="F1811" s="396" t="s">
        <v>536</v>
      </c>
      <c r="G1811" s="396" t="s">
        <v>536</v>
      </c>
      <c r="H1811" s="396" t="s">
        <v>536</v>
      </c>
      <c r="I1811" s="399" t="s">
        <v>536</v>
      </c>
      <c r="J1811" s="399" t="s">
        <v>536</v>
      </c>
      <c r="K1811" s="400" t="s">
        <v>536</v>
      </c>
      <c r="L1811" s="400" t="s">
        <v>536</v>
      </c>
      <c r="M1811" s="400" t="s">
        <v>536</v>
      </c>
      <c r="N1811" s="400" t="s">
        <v>536</v>
      </c>
      <c r="O1811" s="400" t="s">
        <v>536</v>
      </c>
      <c r="P1811" s="400" t="s">
        <v>536</v>
      </c>
      <c r="Q1811" s="400" t="s">
        <v>536</v>
      </c>
      <c r="R1811" s="401" t="s">
        <v>536</v>
      </c>
      <c r="S1811" s="402" t="s">
        <v>536</v>
      </c>
      <c r="T1811" s="401" t="s">
        <v>536</v>
      </c>
      <c r="U1811" s="402" t="s">
        <v>536</v>
      </c>
      <c r="V1811" s="403" t="s">
        <v>536</v>
      </c>
      <c r="W1811" s="402" t="s">
        <v>536</v>
      </c>
      <c r="X1811" s="404" t="s">
        <v>536</v>
      </c>
      <c r="Y1811" s="404" t="s">
        <v>536</v>
      </c>
      <c r="Z1811" s="404" t="s">
        <v>536</v>
      </c>
      <c r="AA1811" s="404" t="s">
        <v>536</v>
      </c>
      <c r="AB1811" s="404" t="s">
        <v>536</v>
      </c>
      <c r="AC1811" s="404" t="s">
        <v>536</v>
      </c>
      <c r="AD1811" s="404" t="s">
        <v>536</v>
      </c>
    </row>
    <row r="1812" spans="1:30" x14ac:dyDescent="0.35">
      <c r="A1812" s="396" t="s">
        <v>536</v>
      </c>
      <c r="B1812" s="396" t="s">
        <v>536</v>
      </c>
      <c r="C1812" s="396" t="s">
        <v>536</v>
      </c>
      <c r="D1812" s="396" t="s">
        <v>536</v>
      </c>
      <c r="E1812" s="396" t="s">
        <v>536</v>
      </c>
      <c r="F1812" s="396" t="s">
        <v>536</v>
      </c>
      <c r="G1812" s="396" t="s">
        <v>536</v>
      </c>
      <c r="H1812" s="396" t="s">
        <v>536</v>
      </c>
      <c r="I1812" s="399" t="s">
        <v>536</v>
      </c>
      <c r="J1812" s="399" t="s">
        <v>536</v>
      </c>
      <c r="K1812" s="400" t="s">
        <v>536</v>
      </c>
      <c r="L1812" s="400" t="s">
        <v>536</v>
      </c>
      <c r="M1812" s="400" t="s">
        <v>536</v>
      </c>
      <c r="N1812" s="400" t="s">
        <v>536</v>
      </c>
      <c r="O1812" s="400" t="s">
        <v>536</v>
      </c>
      <c r="P1812" s="400" t="s">
        <v>536</v>
      </c>
      <c r="Q1812" s="400" t="s">
        <v>536</v>
      </c>
      <c r="R1812" s="401" t="s">
        <v>536</v>
      </c>
      <c r="S1812" s="402" t="s">
        <v>536</v>
      </c>
      <c r="T1812" s="401" t="s">
        <v>536</v>
      </c>
      <c r="U1812" s="402" t="s">
        <v>536</v>
      </c>
      <c r="V1812" s="403" t="s">
        <v>536</v>
      </c>
      <c r="W1812" s="402" t="s">
        <v>536</v>
      </c>
      <c r="X1812" s="404" t="s">
        <v>536</v>
      </c>
      <c r="Y1812" s="404" t="s">
        <v>536</v>
      </c>
      <c r="Z1812" s="404" t="s">
        <v>536</v>
      </c>
      <c r="AA1812" s="404" t="s">
        <v>536</v>
      </c>
      <c r="AB1812" s="404" t="s">
        <v>536</v>
      </c>
      <c r="AC1812" s="404" t="s">
        <v>536</v>
      </c>
      <c r="AD1812" s="404" t="s">
        <v>536</v>
      </c>
    </row>
    <row r="1813" spans="1:30" x14ac:dyDescent="0.35">
      <c r="A1813" s="396" t="s">
        <v>536</v>
      </c>
      <c r="B1813" s="396" t="s">
        <v>536</v>
      </c>
      <c r="C1813" s="396" t="s">
        <v>536</v>
      </c>
      <c r="D1813" s="396" t="s">
        <v>536</v>
      </c>
      <c r="E1813" s="396" t="s">
        <v>536</v>
      </c>
      <c r="F1813" s="396" t="s">
        <v>536</v>
      </c>
      <c r="G1813" s="396" t="s">
        <v>536</v>
      </c>
      <c r="H1813" s="396" t="s">
        <v>536</v>
      </c>
      <c r="I1813" s="399" t="s">
        <v>536</v>
      </c>
      <c r="J1813" s="399" t="s">
        <v>536</v>
      </c>
      <c r="K1813" s="400" t="s">
        <v>536</v>
      </c>
      <c r="L1813" s="400" t="s">
        <v>536</v>
      </c>
      <c r="M1813" s="400" t="s">
        <v>536</v>
      </c>
      <c r="N1813" s="400" t="s">
        <v>536</v>
      </c>
      <c r="O1813" s="400" t="s">
        <v>536</v>
      </c>
      <c r="P1813" s="400" t="s">
        <v>536</v>
      </c>
      <c r="Q1813" s="400" t="s">
        <v>536</v>
      </c>
      <c r="R1813" s="401" t="s">
        <v>536</v>
      </c>
      <c r="S1813" s="402" t="s">
        <v>536</v>
      </c>
      <c r="T1813" s="401" t="s">
        <v>536</v>
      </c>
      <c r="U1813" s="402" t="s">
        <v>536</v>
      </c>
      <c r="V1813" s="403" t="s">
        <v>536</v>
      </c>
      <c r="W1813" s="402" t="s">
        <v>536</v>
      </c>
      <c r="X1813" s="404" t="s">
        <v>536</v>
      </c>
      <c r="Y1813" s="404" t="s">
        <v>536</v>
      </c>
      <c r="Z1813" s="404" t="s">
        <v>536</v>
      </c>
      <c r="AA1813" s="404" t="s">
        <v>536</v>
      </c>
      <c r="AB1813" s="404" t="s">
        <v>536</v>
      </c>
      <c r="AC1813" s="404" t="s">
        <v>536</v>
      </c>
      <c r="AD1813" s="404" t="s">
        <v>536</v>
      </c>
    </row>
    <row r="1814" spans="1:30" x14ac:dyDescent="0.35">
      <c r="A1814" s="396" t="s">
        <v>536</v>
      </c>
      <c r="B1814" s="396" t="s">
        <v>536</v>
      </c>
      <c r="C1814" s="396" t="s">
        <v>536</v>
      </c>
      <c r="D1814" s="396" t="s">
        <v>536</v>
      </c>
      <c r="E1814" s="396" t="s">
        <v>536</v>
      </c>
      <c r="F1814" s="396" t="s">
        <v>536</v>
      </c>
      <c r="G1814" s="396" t="s">
        <v>536</v>
      </c>
      <c r="H1814" s="396" t="s">
        <v>536</v>
      </c>
      <c r="I1814" s="399" t="s">
        <v>536</v>
      </c>
      <c r="J1814" s="399" t="s">
        <v>536</v>
      </c>
      <c r="K1814" s="400" t="s">
        <v>536</v>
      </c>
      <c r="L1814" s="400" t="s">
        <v>536</v>
      </c>
      <c r="M1814" s="400" t="s">
        <v>536</v>
      </c>
      <c r="N1814" s="400" t="s">
        <v>536</v>
      </c>
      <c r="O1814" s="400" t="s">
        <v>536</v>
      </c>
      <c r="P1814" s="400" t="s">
        <v>536</v>
      </c>
      <c r="Q1814" s="400" t="s">
        <v>536</v>
      </c>
      <c r="R1814" s="401" t="s">
        <v>536</v>
      </c>
      <c r="S1814" s="402" t="s">
        <v>536</v>
      </c>
      <c r="T1814" s="401" t="s">
        <v>536</v>
      </c>
      <c r="U1814" s="402" t="s">
        <v>536</v>
      </c>
      <c r="V1814" s="403" t="s">
        <v>536</v>
      </c>
      <c r="W1814" s="402" t="s">
        <v>536</v>
      </c>
      <c r="X1814" s="404" t="s">
        <v>536</v>
      </c>
      <c r="Y1814" s="404" t="s">
        <v>536</v>
      </c>
      <c r="Z1814" s="404" t="s">
        <v>536</v>
      </c>
      <c r="AA1814" s="404" t="s">
        <v>536</v>
      </c>
      <c r="AB1814" s="404" t="s">
        <v>536</v>
      </c>
      <c r="AC1814" s="404" t="s">
        <v>536</v>
      </c>
      <c r="AD1814" s="404" t="s">
        <v>536</v>
      </c>
    </row>
    <row r="1815" spans="1:30" x14ac:dyDescent="0.35">
      <c r="A1815" s="396" t="s">
        <v>536</v>
      </c>
      <c r="B1815" s="396" t="s">
        <v>536</v>
      </c>
      <c r="C1815" s="396" t="s">
        <v>536</v>
      </c>
      <c r="D1815" s="396" t="s">
        <v>536</v>
      </c>
      <c r="E1815" s="396" t="s">
        <v>536</v>
      </c>
      <c r="F1815" s="396" t="s">
        <v>536</v>
      </c>
      <c r="G1815" s="396" t="s">
        <v>536</v>
      </c>
      <c r="H1815" s="396" t="s">
        <v>536</v>
      </c>
      <c r="I1815" s="399" t="s">
        <v>536</v>
      </c>
      <c r="J1815" s="399" t="s">
        <v>536</v>
      </c>
      <c r="K1815" s="400" t="s">
        <v>536</v>
      </c>
      <c r="L1815" s="400" t="s">
        <v>536</v>
      </c>
      <c r="M1815" s="400" t="s">
        <v>536</v>
      </c>
      <c r="N1815" s="400" t="s">
        <v>536</v>
      </c>
      <c r="O1815" s="400" t="s">
        <v>536</v>
      </c>
      <c r="P1815" s="400" t="s">
        <v>536</v>
      </c>
      <c r="Q1815" s="400" t="s">
        <v>536</v>
      </c>
      <c r="R1815" s="401" t="s">
        <v>536</v>
      </c>
      <c r="S1815" s="402" t="s">
        <v>536</v>
      </c>
      <c r="T1815" s="401" t="s">
        <v>536</v>
      </c>
      <c r="U1815" s="402" t="s">
        <v>536</v>
      </c>
      <c r="V1815" s="403" t="s">
        <v>536</v>
      </c>
      <c r="W1815" s="402" t="s">
        <v>536</v>
      </c>
      <c r="X1815" s="404" t="s">
        <v>536</v>
      </c>
      <c r="Y1815" s="404" t="s">
        <v>536</v>
      </c>
      <c r="Z1815" s="404" t="s">
        <v>536</v>
      </c>
      <c r="AA1815" s="404" t="s">
        <v>536</v>
      </c>
      <c r="AB1815" s="404" t="s">
        <v>536</v>
      </c>
      <c r="AC1815" s="404" t="s">
        <v>536</v>
      </c>
      <c r="AD1815" s="404" t="s">
        <v>536</v>
      </c>
    </row>
    <row r="1816" spans="1:30" x14ac:dyDescent="0.35">
      <c r="A1816" s="396" t="s">
        <v>536</v>
      </c>
      <c r="B1816" s="396" t="s">
        <v>536</v>
      </c>
      <c r="C1816" s="396" t="s">
        <v>536</v>
      </c>
      <c r="D1816" s="396" t="s">
        <v>536</v>
      </c>
      <c r="E1816" s="396" t="s">
        <v>536</v>
      </c>
      <c r="F1816" s="396" t="s">
        <v>536</v>
      </c>
      <c r="G1816" s="396" t="s">
        <v>536</v>
      </c>
      <c r="H1816" s="396" t="s">
        <v>536</v>
      </c>
      <c r="I1816" s="399" t="s">
        <v>536</v>
      </c>
      <c r="J1816" s="399" t="s">
        <v>536</v>
      </c>
      <c r="K1816" s="400" t="s">
        <v>536</v>
      </c>
      <c r="L1816" s="400" t="s">
        <v>536</v>
      </c>
      <c r="M1816" s="400" t="s">
        <v>536</v>
      </c>
      <c r="N1816" s="400" t="s">
        <v>536</v>
      </c>
      <c r="O1816" s="400" t="s">
        <v>536</v>
      </c>
      <c r="P1816" s="400" t="s">
        <v>536</v>
      </c>
      <c r="Q1816" s="400" t="s">
        <v>536</v>
      </c>
      <c r="R1816" s="401" t="s">
        <v>536</v>
      </c>
      <c r="S1816" s="402" t="s">
        <v>536</v>
      </c>
      <c r="T1816" s="401" t="s">
        <v>536</v>
      </c>
      <c r="U1816" s="402" t="s">
        <v>536</v>
      </c>
      <c r="V1816" s="403" t="s">
        <v>536</v>
      </c>
      <c r="W1816" s="402" t="s">
        <v>536</v>
      </c>
      <c r="X1816" s="404" t="s">
        <v>536</v>
      </c>
      <c r="Y1816" s="404" t="s">
        <v>536</v>
      </c>
      <c r="Z1816" s="404" t="s">
        <v>536</v>
      </c>
      <c r="AA1816" s="404" t="s">
        <v>536</v>
      </c>
      <c r="AB1816" s="404" t="s">
        <v>536</v>
      </c>
      <c r="AC1816" s="404" t="s">
        <v>536</v>
      </c>
      <c r="AD1816" s="404" t="s">
        <v>536</v>
      </c>
    </row>
    <row r="1817" spans="1:30" x14ac:dyDescent="0.35">
      <c r="A1817" s="396" t="s">
        <v>536</v>
      </c>
      <c r="B1817" s="396" t="s">
        <v>536</v>
      </c>
      <c r="C1817" s="396" t="s">
        <v>536</v>
      </c>
      <c r="D1817" s="396" t="s">
        <v>536</v>
      </c>
      <c r="E1817" s="396" t="s">
        <v>536</v>
      </c>
      <c r="F1817" s="396" t="s">
        <v>536</v>
      </c>
      <c r="G1817" s="396" t="s">
        <v>536</v>
      </c>
      <c r="H1817" s="396" t="s">
        <v>536</v>
      </c>
      <c r="I1817" s="399" t="s">
        <v>536</v>
      </c>
      <c r="J1817" s="399" t="s">
        <v>536</v>
      </c>
      <c r="K1817" s="400" t="s">
        <v>536</v>
      </c>
      <c r="L1817" s="400" t="s">
        <v>536</v>
      </c>
      <c r="M1817" s="400" t="s">
        <v>536</v>
      </c>
      <c r="N1817" s="400" t="s">
        <v>536</v>
      </c>
      <c r="O1817" s="400" t="s">
        <v>536</v>
      </c>
      <c r="P1817" s="400" t="s">
        <v>536</v>
      </c>
      <c r="Q1817" s="400" t="s">
        <v>536</v>
      </c>
      <c r="R1817" s="401" t="s">
        <v>536</v>
      </c>
      <c r="S1817" s="402" t="s">
        <v>536</v>
      </c>
      <c r="T1817" s="401" t="s">
        <v>536</v>
      </c>
      <c r="U1817" s="402" t="s">
        <v>536</v>
      </c>
      <c r="V1817" s="403" t="s">
        <v>536</v>
      </c>
      <c r="W1817" s="402" t="s">
        <v>536</v>
      </c>
      <c r="X1817" s="404" t="s">
        <v>536</v>
      </c>
      <c r="Y1817" s="404" t="s">
        <v>536</v>
      </c>
      <c r="Z1817" s="404" t="s">
        <v>536</v>
      </c>
      <c r="AA1817" s="404" t="s">
        <v>536</v>
      </c>
      <c r="AB1817" s="404" t="s">
        <v>536</v>
      </c>
      <c r="AC1817" s="404" t="s">
        <v>536</v>
      </c>
      <c r="AD1817" s="404" t="s">
        <v>536</v>
      </c>
    </row>
    <row r="1818" spans="1:30" x14ac:dyDescent="0.35">
      <c r="A1818" s="396" t="s">
        <v>536</v>
      </c>
      <c r="B1818" s="396" t="s">
        <v>536</v>
      </c>
      <c r="C1818" s="396" t="s">
        <v>536</v>
      </c>
      <c r="D1818" s="396" t="s">
        <v>536</v>
      </c>
      <c r="E1818" s="396" t="s">
        <v>536</v>
      </c>
      <c r="F1818" s="396" t="s">
        <v>536</v>
      </c>
      <c r="G1818" s="396" t="s">
        <v>536</v>
      </c>
      <c r="H1818" s="396" t="s">
        <v>536</v>
      </c>
      <c r="I1818" s="399" t="s">
        <v>536</v>
      </c>
      <c r="J1818" s="399" t="s">
        <v>536</v>
      </c>
      <c r="K1818" s="400" t="s">
        <v>536</v>
      </c>
      <c r="L1818" s="400" t="s">
        <v>536</v>
      </c>
      <c r="M1818" s="400" t="s">
        <v>536</v>
      </c>
      <c r="N1818" s="400" t="s">
        <v>536</v>
      </c>
      <c r="O1818" s="400" t="s">
        <v>536</v>
      </c>
      <c r="P1818" s="400" t="s">
        <v>536</v>
      </c>
      <c r="Q1818" s="400" t="s">
        <v>536</v>
      </c>
      <c r="R1818" s="401" t="s">
        <v>536</v>
      </c>
      <c r="S1818" s="402" t="s">
        <v>536</v>
      </c>
      <c r="T1818" s="401" t="s">
        <v>536</v>
      </c>
      <c r="U1818" s="402" t="s">
        <v>536</v>
      </c>
      <c r="V1818" s="403" t="s">
        <v>536</v>
      </c>
      <c r="W1818" s="402" t="s">
        <v>536</v>
      </c>
      <c r="X1818" s="404" t="s">
        <v>536</v>
      </c>
      <c r="Y1818" s="404" t="s">
        <v>536</v>
      </c>
      <c r="Z1818" s="404" t="s">
        <v>536</v>
      </c>
      <c r="AA1818" s="404" t="s">
        <v>536</v>
      </c>
      <c r="AB1818" s="404" t="s">
        <v>536</v>
      </c>
      <c r="AC1818" s="404" t="s">
        <v>536</v>
      </c>
      <c r="AD1818" s="404" t="s">
        <v>536</v>
      </c>
    </row>
    <row r="1819" spans="1:30" x14ac:dyDescent="0.35">
      <c r="A1819" s="396" t="s">
        <v>536</v>
      </c>
      <c r="B1819" s="396" t="s">
        <v>536</v>
      </c>
      <c r="C1819" s="396" t="s">
        <v>536</v>
      </c>
      <c r="D1819" s="396" t="s">
        <v>536</v>
      </c>
      <c r="E1819" s="396" t="s">
        <v>536</v>
      </c>
      <c r="F1819" s="396" t="s">
        <v>536</v>
      </c>
      <c r="G1819" s="396" t="s">
        <v>536</v>
      </c>
      <c r="H1819" s="396" t="s">
        <v>536</v>
      </c>
      <c r="I1819" s="399" t="s">
        <v>536</v>
      </c>
      <c r="J1819" s="399" t="s">
        <v>536</v>
      </c>
      <c r="K1819" s="400" t="s">
        <v>536</v>
      </c>
      <c r="L1819" s="400" t="s">
        <v>536</v>
      </c>
      <c r="M1819" s="400" t="s">
        <v>536</v>
      </c>
      <c r="N1819" s="400" t="s">
        <v>536</v>
      </c>
      <c r="O1819" s="400" t="s">
        <v>536</v>
      </c>
      <c r="P1819" s="400" t="s">
        <v>536</v>
      </c>
      <c r="Q1819" s="400" t="s">
        <v>536</v>
      </c>
      <c r="R1819" s="401" t="s">
        <v>536</v>
      </c>
      <c r="S1819" s="402" t="s">
        <v>536</v>
      </c>
      <c r="T1819" s="401" t="s">
        <v>536</v>
      </c>
      <c r="U1819" s="402" t="s">
        <v>536</v>
      </c>
      <c r="V1819" s="403" t="s">
        <v>536</v>
      </c>
      <c r="W1819" s="402" t="s">
        <v>536</v>
      </c>
      <c r="X1819" s="404" t="s">
        <v>536</v>
      </c>
      <c r="Y1819" s="404" t="s">
        <v>536</v>
      </c>
      <c r="Z1819" s="404" t="s">
        <v>536</v>
      </c>
      <c r="AA1819" s="404" t="s">
        <v>536</v>
      </c>
      <c r="AB1819" s="404" t="s">
        <v>536</v>
      </c>
      <c r="AC1819" s="404" t="s">
        <v>536</v>
      </c>
      <c r="AD1819" s="404" t="s">
        <v>536</v>
      </c>
    </row>
    <row r="1820" spans="1:30" x14ac:dyDescent="0.35">
      <c r="A1820" s="396" t="s">
        <v>536</v>
      </c>
      <c r="B1820" s="396" t="s">
        <v>536</v>
      </c>
      <c r="C1820" s="396" t="s">
        <v>536</v>
      </c>
      <c r="D1820" s="396" t="s">
        <v>536</v>
      </c>
      <c r="E1820" s="396" t="s">
        <v>536</v>
      </c>
      <c r="F1820" s="396" t="s">
        <v>536</v>
      </c>
      <c r="G1820" s="396" t="s">
        <v>536</v>
      </c>
      <c r="H1820" s="396" t="s">
        <v>536</v>
      </c>
      <c r="I1820" s="399" t="s">
        <v>536</v>
      </c>
      <c r="J1820" s="399" t="s">
        <v>536</v>
      </c>
      <c r="K1820" s="400" t="s">
        <v>536</v>
      </c>
      <c r="L1820" s="400" t="s">
        <v>536</v>
      </c>
      <c r="M1820" s="400" t="s">
        <v>536</v>
      </c>
      <c r="N1820" s="400" t="s">
        <v>536</v>
      </c>
      <c r="O1820" s="400" t="s">
        <v>536</v>
      </c>
      <c r="P1820" s="400" t="s">
        <v>536</v>
      </c>
      <c r="Q1820" s="400" t="s">
        <v>536</v>
      </c>
      <c r="R1820" s="401" t="s">
        <v>536</v>
      </c>
      <c r="S1820" s="402" t="s">
        <v>536</v>
      </c>
      <c r="T1820" s="401" t="s">
        <v>536</v>
      </c>
      <c r="U1820" s="402" t="s">
        <v>536</v>
      </c>
      <c r="V1820" s="403" t="s">
        <v>536</v>
      </c>
      <c r="W1820" s="402" t="s">
        <v>536</v>
      </c>
      <c r="X1820" s="404" t="s">
        <v>536</v>
      </c>
      <c r="Y1820" s="404" t="s">
        <v>536</v>
      </c>
      <c r="Z1820" s="404" t="s">
        <v>536</v>
      </c>
      <c r="AA1820" s="404" t="s">
        <v>536</v>
      </c>
      <c r="AB1820" s="404" t="s">
        <v>536</v>
      </c>
      <c r="AC1820" s="404" t="s">
        <v>536</v>
      </c>
      <c r="AD1820" s="404" t="s">
        <v>536</v>
      </c>
    </row>
    <row r="1821" spans="1:30" x14ac:dyDescent="0.35">
      <c r="A1821" s="396" t="s">
        <v>536</v>
      </c>
      <c r="B1821" s="396" t="s">
        <v>536</v>
      </c>
      <c r="C1821" s="396" t="s">
        <v>536</v>
      </c>
      <c r="D1821" s="396" t="s">
        <v>536</v>
      </c>
      <c r="E1821" s="396" t="s">
        <v>536</v>
      </c>
      <c r="F1821" s="396" t="s">
        <v>536</v>
      </c>
      <c r="G1821" s="396" t="s">
        <v>536</v>
      </c>
      <c r="H1821" s="396" t="s">
        <v>536</v>
      </c>
      <c r="I1821" s="399" t="s">
        <v>536</v>
      </c>
      <c r="J1821" s="399" t="s">
        <v>536</v>
      </c>
      <c r="K1821" s="400" t="s">
        <v>536</v>
      </c>
      <c r="L1821" s="400" t="s">
        <v>536</v>
      </c>
      <c r="M1821" s="400" t="s">
        <v>536</v>
      </c>
      <c r="N1821" s="400" t="s">
        <v>536</v>
      </c>
      <c r="O1821" s="400" t="s">
        <v>536</v>
      </c>
      <c r="P1821" s="400" t="s">
        <v>536</v>
      </c>
      <c r="Q1821" s="400" t="s">
        <v>536</v>
      </c>
      <c r="R1821" s="401" t="s">
        <v>536</v>
      </c>
      <c r="S1821" s="402" t="s">
        <v>536</v>
      </c>
      <c r="T1821" s="401" t="s">
        <v>536</v>
      </c>
      <c r="U1821" s="402" t="s">
        <v>536</v>
      </c>
      <c r="V1821" s="403" t="s">
        <v>536</v>
      </c>
      <c r="W1821" s="402" t="s">
        <v>536</v>
      </c>
      <c r="X1821" s="404" t="s">
        <v>536</v>
      </c>
      <c r="Y1821" s="404" t="s">
        <v>536</v>
      </c>
      <c r="Z1821" s="404" t="s">
        <v>536</v>
      </c>
      <c r="AA1821" s="404" t="s">
        <v>536</v>
      </c>
      <c r="AB1821" s="404" t="s">
        <v>536</v>
      </c>
      <c r="AC1821" s="404" t="s">
        <v>536</v>
      </c>
      <c r="AD1821" s="404" t="s">
        <v>536</v>
      </c>
    </row>
    <row r="1822" spans="1:30" x14ac:dyDescent="0.35">
      <c r="A1822" s="396" t="s">
        <v>536</v>
      </c>
      <c r="B1822" s="396" t="s">
        <v>536</v>
      </c>
      <c r="C1822" s="396" t="s">
        <v>536</v>
      </c>
      <c r="D1822" s="396" t="s">
        <v>536</v>
      </c>
      <c r="E1822" s="396" t="s">
        <v>536</v>
      </c>
      <c r="F1822" s="396" t="s">
        <v>536</v>
      </c>
      <c r="G1822" s="396" t="s">
        <v>536</v>
      </c>
      <c r="H1822" s="396" t="s">
        <v>536</v>
      </c>
      <c r="I1822" s="399" t="s">
        <v>536</v>
      </c>
      <c r="J1822" s="399" t="s">
        <v>536</v>
      </c>
      <c r="K1822" s="400" t="s">
        <v>536</v>
      </c>
      <c r="L1822" s="400" t="s">
        <v>536</v>
      </c>
      <c r="M1822" s="400" t="s">
        <v>536</v>
      </c>
      <c r="N1822" s="400" t="s">
        <v>536</v>
      </c>
      <c r="O1822" s="400" t="s">
        <v>536</v>
      </c>
      <c r="P1822" s="400" t="s">
        <v>536</v>
      </c>
      <c r="Q1822" s="400" t="s">
        <v>536</v>
      </c>
      <c r="R1822" s="401" t="s">
        <v>536</v>
      </c>
      <c r="S1822" s="402" t="s">
        <v>536</v>
      </c>
      <c r="T1822" s="401" t="s">
        <v>536</v>
      </c>
      <c r="U1822" s="402" t="s">
        <v>536</v>
      </c>
      <c r="V1822" s="403" t="s">
        <v>536</v>
      </c>
      <c r="W1822" s="402" t="s">
        <v>536</v>
      </c>
      <c r="X1822" s="404" t="s">
        <v>536</v>
      </c>
      <c r="Y1822" s="404" t="s">
        <v>536</v>
      </c>
      <c r="Z1822" s="404" t="s">
        <v>536</v>
      </c>
      <c r="AA1822" s="404" t="s">
        <v>536</v>
      </c>
      <c r="AB1822" s="404" t="s">
        <v>536</v>
      </c>
      <c r="AC1822" s="404" t="s">
        <v>536</v>
      </c>
      <c r="AD1822" s="404" t="s">
        <v>536</v>
      </c>
    </row>
    <row r="1823" spans="1:30" x14ac:dyDescent="0.35">
      <c r="A1823" s="396" t="s">
        <v>536</v>
      </c>
      <c r="B1823" s="396" t="s">
        <v>536</v>
      </c>
      <c r="C1823" s="396" t="s">
        <v>536</v>
      </c>
      <c r="D1823" s="396" t="s">
        <v>536</v>
      </c>
      <c r="E1823" s="396" t="s">
        <v>536</v>
      </c>
      <c r="F1823" s="396" t="s">
        <v>536</v>
      </c>
      <c r="G1823" s="396" t="s">
        <v>536</v>
      </c>
      <c r="H1823" s="396" t="s">
        <v>536</v>
      </c>
      <c r="I1823" s="399" t="s">
        <v>536</v>
      </c>
      <c r="J1823" s="399" t="s">
        <v>536</v>
      </c>
      <c r="K1823" s="400" t="s">
        <v>536</v>
      </c>
      <c r="L1823" s="400" t="s">
        <v>536</v>
      </c>
      <c r="M1823" s="400" t="s">
        <v>536</v>
      </c>
      <c r="N1823" s="400" t="s">
        <v>536</v>
      </c>
      <c r="O1823" s="400" t="s">
        <v>536</v>
      </c>
      <c r="P1823" s="400" t="s">
        <v>536</v>
      </c>
      <c r="Q1823" s="400" t="s">
        <v>536</v>
      </c>
      <c r="R1823" s="401" t="s">
        <v>536</v>
      </c>
      <c r="S1823" s="402" t="s">
        <v>536</v>
      </c>
      <c r="T1823" s="401" t="s">
        <v>536</v>
      </c>
      <c r="U1823" s="402" t="s">
        <v>536</v>
      </c>
      <c r="V1823" s="403" t="s">
        <v>536</v>
      </c>
      <c r="W1823" s="402" t="s">
        <v>536</v>
      </c>
      <c r="X1823" s="404" t="s">
        <v>536</v>
      </c>
      <c r="Y1823" s="404" t="s">
        <v>536</v>
      </c>
      <c r="Z1823" s="404" t="s">
        <v>536</v>
      </c>
      <c r="AA1823" s="404" t="s">
        <v>536</v>
      </c>
      <c r="AB1823" s="404" t="s">
        <v>536</v>
      </c>
      <c r="AC1823" s="404" t="s">
        <v>536</v>
      </c>
      <c r="AD1823" s="404" t="s">
        <v>536</v>
      </c>
    </row>
    <row r="1824" spans="1:30" x14ac:dyDescent="0.35">
      <c r="A1824" s="396" t="s">
        <v>536</v>
      </c>
      <c r="B1824" s="396" t="s">
        <v>536</v>
      </c>
      <c r="C1824" s="396" t="s">
        <v>536</v>
      </c>
      <c r="D1824" s="396" t="s">
        <v>536</v>
      </c>
      <c r="E1824" s="396" t="s">
        <v>536</v>
      </c>
      <c r="F1824" s="396" t="s">
        <v>536</v>
      </c>
      <c r="G1824" s="396" t="s">
        <v>536</v>
      </c>
      <c r="H1824" s="396" t="s">
        <v>536</v>
      </c>
      <c r="I1824" s="399" t="s">
        <v>536</v>
      </c>
      <c r="J1824" s="399" t="s">
        <v>536</v>
      </c>
      <c r="K1824" s="400" t="s">
        <v>536</v>
      </c>
      <c r="L1824" s="400" t="s">
        <v>536</v>
      </c>
      <c r="M1824" s="400" t="s">
        <v>536</v>
      </c>
      <c r="N1824" s="400" t="s">
        <v>536</v>
      </c>
      <c r="O1824" s="400" t="s">
        <v>536</v>
      </c>
      <c r="P1824" s="400" t="s">
        <v>536</v>
      </c>
      <c r="Q1824" s="400" t="s">
        <v>536</v>
      </c>
      <c r="R1824" s="401" t="s">
        <v>536</v>
      </c>
      <c r="S1824" s="402" t="s">
        <v>536</v>
      </c>
      <c r="T1824" s="401" t="s">
        <v>536</v>
      </c>
      <c r="U1824" s="402" t="s">
        <v>536</v>
      </c>
      <c r="V1824" s="403" t="s">
        <v>536</v>
      </c>
      <c r="W1824" s="402" t="s">
        <v>536</v>
      </c>
      <c r="X1824" s="404" t="s">
        <v>536</v>
      </c>
      <c r="Y1824" s="404" t="s">
        <v>536</v>
      </c>
      <c r="Z1824" s="404" t="s">
        <v>536</v>
      </c>
      <c r="AA1824" s="404" t="s">
        <v>536</v>
      </c>
      <c r="AB1824" s="404" t="s">
        <v>536</v>
      </c>
      <c r="AC1824" s="404" t="s">
        <v>536</v>
      </c>
      <c r="AD1824" s="404" t="s">
        <v>536</v>
      </c>
    </row>
    <row r="1825" spans="1:30" x14ac:dyDescent="0.35">
      <c r="A1825" s="396" t="s">
        <v>536</v>
      </c>
      <c r="B1825" s="396" t="s">
        <v>536</v>
      </c>
      <c r="C1825" s="396" t="s">
        <v>536</v>
      </c>
      <c r="D1825" s="396" t="s">
        <v>536</v>
      </c>
      <c r="E1825" s="396" t="s">
        <v>536</v>
      </c>
      <c r="F1825" s="396" t="s">
        <v>536</v>
      </c>
      <c r="G1825" s="396" t="s">
        <v>536</v>
      </c>
      <c r="H1825" s="396" t="s">
        <v>536</v>
      </c>
      <c r="I1825" s="399" t="s">
        <v>536</v>
      </c>
      <c r="J1825" s="399" t="s">
        <v>536</v>
      </c>
      <c r="K1825" s="400" t="s">
        <v>536</v>
      </c>
      <c r="L1825" s="400" t="s">
        <v>536</v>
      </c>
      <c r="M1825" s="400" t="s">
        <v>536</v>
      </c>
      <c r="N1825" s="400" t="s">
        <v>536</v>
      </c>
      <c r="O1825" s="400" t="s">
        <v>536</v>
      </c>
      <c r="P1825" s="400" t="s">
        <v>536</v>
      </c>
      <c r="Q1825" s="400" t="s">
        <v>536</v>
      </c>
      <c r="R1825" s="401" t="s">
        <v>536</v>
      </c>
      <c r="S1825" s="402" t="s">
        <v>536</v>
      </c>
      <c r="T1825" s="401" t="s">
        <v>536</v>
      </c>
      <c r="U1825" s="402" t="s">
        <v>536</v>
      </c>
      <c r="V1825" s="403" t="s">
        <v>536</v>
      </c>
      <c r="W1825" s="402" t="s">
        <v>536</v>
      </c>
      <c r="X1825" s="404" t="s">
        <v>536</v>
      </c>
      <c r="Y1825" s="404" t="s">
        <v>536</v>
      </c>
      <c r="Z1825" s="404" t="s">
        <v>536</v>
      </c>
      <c r="AA1825" s="404" t="s">
        <v>536</v>
      </c>
      <c r="AB1825" s="404" t="s">
        <v>536</v>
      </c>
      <c r="AC1825" s="404" t="s">
        <v>536</v>
      </c>
      <c r="AD1825" s="404" t="s">
        <v>536</v>
      </c>
    </row>
    <row r="1826" spans="1:30" x14ac:dyDescent="0.35">
      <c r="A1826" s="396" t="s">
        <v>536</v>
      </c>
      <c r="B1826" s="396" t="s">
        <v>536</v>
      </c>
      <c r="C1826" s="396" t="s">
        <v>536</v>
      </c>
      <c r="D1826" s="396" t="s">
        <v>536</v>
      </c>
      <c r="E1826" s="396" t="s">
        <v>536</v>
      </c>
      <c r="F1826" s="396" t="s">
        <v>536</v>
      </c>
      <c r="G1826" s="396" t="s">
        <v>536</v>
      </c>
      <c r="H1826" s="396" t="s">
        <v>536</v>
      </c>
      <c r="I1826" s="399" t="s">
        <v>536</v>
      </c>
      <c r="J1826" s="399" t="s">
        <v>536</v>
      </c>
      <c r="K1826" s="400" t="s">
        <v>536</v>
      </c>
      <c r="L1826" s="400" t="s">
        <v>536</v>
      </c>
      <c r="M1826" s="400" t="s">
        <v>536</v>
      </c>
      <c r="N1826" s="400" t="s">
        <v>536</v>
      </c>
      <c r="O1826" s="400" t="s">
        <v>536</v>
      </c>
      <c r="P1826" s="400" t="s">
        <v>536</v>
      </c>
      <c r="Q1826" s="400" t="s">
        <v>536</v>
      </c>
      <c r="R1826" s="401" t="s">
        <v>536</v>
      </c>
      <c r="S1826" s="402" t="s">
        <v>536</v>
      </c>
      <c r="T1826" s="401" t="s">
        <v>536</v>
      </c>
      <c r="U1826" s="402" t="s">
        <v>536</v>
      </c>
      <c r="V1826" s="403" t="s">
        <v>536</v>
      </c>
      <c r="W1826" s="402" t="s">
        <v>536</v>
      </c>
      <c r="X1826" s="404" t="s">
        <v>536</v>
      </c>
      <c r="Y1826" s="404" t="s">
        <v>536</v>
      </c>
      <c r="Z1826" s="404" t="s">
        <v>536</v>
      </c>
      <c r="AA1826" s="404" t="s">
        <v>536</v>
      </c>
      <c r="AB1826" s="404" t="s">
        <v>536</v>
      </c>
      <c r="AC1826" s="404" t="s">
        <v>536</v>
      </c>
      <c r="AD1826" s="404" t="s">
        <v>536</v>
      </c>
    </row>
    <row r="1827" spans="1:30" x14ac:dyDescent="0.35">
      <c r="A1827" s="396" t="s">
        <v>536</v>
      </c>
      <c r="B1827" s="396" t="s">
        <v>536</v>
      </c>
      <c r="C1827" s="396" t="s">
        <v>536</v>
      </c>
      <c r="D1827" s="396" t="s">
        <v>536</v>
      </c>
      <c r="E1827" s="396" t="s">
        <v>536</v>
      </c>
      <c r="F1827" s="396" t="s">
        <v>536</v>
      </c>
      <c r="G1827" s="396" t="s">
        <v>536</v>
      </c>
      <c r="H1827" s="396" t="s">
        <v>536</v>
      </c>
      <c r="I1827" s="399" t="s">
        <v>536</v>
      </c>
      <c r="J1827" s="399" t="s">
        <v>536</v>
      </c>
      <c r="K1827" s="400" t="s">
        <v>536</v>
      </c>
      <c r="L1827" s="400" t="s">
        <v>536</v>
      </c>
      <c r="M1827" s="400" t="s">
        <v>536</v>
      </c>
      <c r="N1827" s="400" t="s">
        <v>536</v>
      </c>
      <c r="O1827" s="400" t="s">
        <v>536</v>
      </c>
      <c r="P1827" s="400" t="s">
        <v>536</v>
      </c>
      <c r="Q1827" s="400" t="s">
        <v>536</v>
      </c>
      <c r="R1827" s="401" t="s">
        <v>536</v>
      </c>
      <c r="S1827" s="402" t="s">
        <v>536</v>
      </c>
      <c r="T1827" s="401" t="s">
        <v>536</v>
      </c>
      <c r="U1827" s="402" t="s">
        <v>536</v>
      </c>
      <c r="V1827" s="403" t="s">
        <v>536</v>
      </c>
      <c r="W1827" s="402" t="s">
        <v>536</v>
      </c>
      <c r="X1827" s="404" t="s">
        <v>536</v>
      </c>
      <c r="Y1827" s="404" t="s">
        <v>536</v>
      </c>
      <c r="Z1827" s="404" t="s">
        <v>536</v>
      </c>
      <c r="AA1827" s="404" t="s">
        <v>536</v>
      </c>
      <c r="AB1827" s="404" t="s">
        <v>536</v>
      </c>
      <c r="AC1827" s="404" t="s">
        <v>536</v>
      </c>
      <c r="AD1827" s="404" t="s">
        <v>536</v>
      </c>
    </row>
    <row r="1828" spans="1:30" x14ac:dyDescent="0.35">
      <c r="A1828" s="396" t="s">
        <v>536</v>
      </c>
      <c r="B1828" s="396" t="s">
        <v>536</v>
      </c>
      <c r="C1828" s="396" t="s">
        <v>536</v>
      </c>
      <c r="D1828" s="396" t="s">
        <v>536</v>
      </c>
      <c r="E1828" s="396" t="s">
        <v>536</v>
      </c>
      <c r="F1828" s="396" t="s">
        <v>536</v>
      </c>
      <c r="G1828" s="396" t="s">
        <v>536</v>
      </c>
      <c r="H1828" s="396" t="s">
        <v>536</v>
      </c>
      <c r="I1828" s="399" t="s">
        <v>536</v>
      </c>
      <c r="J1828" s="399" t="s">
        <v>536</v>
      </c>
      <c r="K1828" s="400" t="s">
        <v>536</v>
      </c>
      <c r="L1828" s="400" t="s">
        <v>536</v>
      </c>
      <c r="M1828" s="400" t="s">
        <v>536</v>
      </c>
      <c r="N1828" s="400" t="s">
        <v>536</v>
      </c>
      <c r="O1828" s="400" t="s">
        <v>536</v>
      </c>
      <c r="P1828" s="400" t="s">
        <v>536</v>
      </c>
      <c r="Q1828" s="400" t="s">
        <v>536</v>
      </c>
      <c r="R1828" s="401" t="s">
        <v>536</v>
      </c>
      <c r="S1828" s="402" t="s">
        <v>536</v>
      </c>
      <c r="T1828" s="401" t="s">
        <v>536</v>
      </c>
      <c r="U1828" s="402" t="s">
        <v>536</v>
      </c>
      <c r="V1828" s="403" t="s">
        <v>536</v>
      </c>
      <c r="W1828" s="402" t="s">
        <v>536</v>
      </c>
      <c r="X1828" s="404" t="s">
        <v>536</v>
      </c>
      <c r="Y1828" s="404" t="s">
        <v>536</v>
      </c>
      <c r="Z1828" s="404" t="s">
        <v>536</v>
      </c>
      <c r="AA1828" s="404" t="s">
        <v>536</v>
      </c>
      <c r="AB1828" s="404" t="s">
        <v>536</v>
      </c>
      <c r="AC1828" s="404" t="s">
        <v>536</v>
      </c>
      <c r="AD1828" s="404" t="s">
        <v>536</v>
      </c>
    </row>
    <row r="1829" spans="1:30" x14ac:dyDescent="0.35">
      <c r="A1829" s="396" t="s">
        <v>536</v>
      </c>
      <c r="B1829" s="396" t="s">
        <v>536</v>
      </c>
      <c r="C1829" s="396" t="s">
        <v>536</v>
      </c>
      <c r="D1829" s="396" t="s">
        <v>536</v>
      </c>
      <c r="E1829" s="396" t="s">
        <v>536</v>
      </c>
      <c r="F1829" s="396" t="s">
        <v>536</v>
      </c>
      <c r="G1829" s="396" t="s">
        <v>536</v>
      </c>
      <c r="H1829" s="396" t="s">
        <v>536</v>
      </c>
      <c r="I1829" s="399" t="s">
        <v>536</v>
      </c>
      <c r="J1829" s="399" t="s">
        <v>536</v>
      </c>
      <c r="K1829" s="400" t="s">
        <v>536</v>
      </c>
      <c r="L1829" s="400" t="s">
        <v>536</v>
      </c>
      <c r="M1829" s="400" t="s">
        <v>536</v>
      </c>
      <c r="N1829" s="400" t="s">
        <v>536</v>
      </c>
      <c r="O1829" s="400" t="s">
        <v>536</v>
      </c>
      <c r="P1829" s="400" t="s">
        <v>536</v>
      </c>
      <c r="Q1829" s="400" t="s">
        <v>536</v>
      </c>
      <c r="R1829" s="401" t="s">
        <v>536</v>
      </c>
      <c r="S1829" s="402" t="s">
        <v>536</v>
      </c>
      <c r="T1829" s="401" t="s">
        <v>536</v>
      </c>
      <c r="U1829" s="402" t="s">
        <v>536</v>
      </c>
      <c r="V1829" s="403" t="s">
        <v>536</v>
      </c>
      <c r="W1829" s="402" t="s">
        <v>536</v>
      </c>
      <c r="X1829" s="404" t="s">
        <v>536</v>
      </c>
      <c r="Y1829" s="404" t="s">
        <v>536</v>
      </c>
      <c r="Z1829" s="404" t="s">
        <v>536</v>
      </c>
      <c r="AA1829" s="404" t="s">
        <v>536</v>
      </c>
      <c r="AB1829" s="404" t="s">
        <v>536</v>
      </c>
      <c r="AC1829" s="404" t="s">
        <v>536</v>
      </c>
      <c r="AD1829" s="404" t="s">
        <v>536</v>
      </c>
    </row>
    <row r="1830" spans="1:30" x14ac:dyDescent="0.35">
      <c r="A1830" s="396" t="s">
        <v>536</v>
      </c>
      <c r="B1830" s="396" t="s">
        <v>536</v>
      </c>
      <c r="C1830" s="396" t="s">
        <v>536</v>
      </c>
      <c r="D1830" s="396" t="s">
        <v>536</v>
      </c>
      <c r="E1830" s="396" t="s">
        <v>536</v>
      </c>
      <c r="F1830" s="396" t="s">
        <v>536</v>
      </c>
      <c r="G1830" s="396" t="s">
        <v>536</v>
      </c>
      <c r="H1830" s="396" t="s">
        <v>536</v>
      </c>
      <c r="I1830" s="399" t="s">
        <v>536</v>
      </c>
      <c r="J1830" s="399" t="s">
        <v>536</v>
      </c>
      <c r="K1830" s="400" t="s">
        <v>536</v>
      </c>
      <c r="L1830" s="400" t="s">
        <v>536</v>
      </c>
      <c r="M1830" s="400" t="s">
        <v>536</v>
      </c>
      <c r="N1830" s="400" t="s">
        <v>536</v>
      </c>
      <c r="O1830" s="400" t="s">
        <v>536</v>
      </c>
      <c r="P1830" s="400" t="s">
        <v>536</v>
      </c>
      <c r="Q1830" s="400" t="s">
        <v>536</v>
      </c>
      <c r="R1830" s="401" t="s">
        <v>536</v>
      </c>
      <c r="S1830" s="402" t="s">
        <v>536</v>
      </c>
      <c r="T1830" s="401" t="s">
        <v>536</v>
      </c>
      <c r="U1830" s="402" t="s">
        <v>536</v>
      </c>
      <c r="V1830" s="403" t="s">
        <v>536</v>
      </c>
      <c r="W1830" s="402" t="s">
        <v>536</v>
      </c>
      <c r="X1830" s="404" t="s">
        <v>536</v>
      </c>
      <c r="Y1830" s="404" t="s">
        <v>536</v>
      </c>
      <c r="Z1830" s="404" t="s">
        <v>536</v>
      </c>
      <c r="AA1830" s="404" t="s">
        <v>536</v>
      </c>
      <c r="AB1830" s="404" t="s">
        <v>536</v>
      </c>
      <c r="AC1830" s="404" t="s">
        <v>536</v>
      </c>
      <c r="AD1830" s="404" t="s">
        <v>536</v>
      </c>
    </row>
    <row r="1831" spans="1:30" x14ac:dyDescent="0.35">
      <c r="A1831" s="396" t="s">
        <v>536</v>
      </c>
      <c r="B1831" s="396" t="s">
        <v>536</v>
      </c>
      <c r="C1831" s="396" t="s">
        <v>536</v>
      </c>
      <c r="D1831" s="396" t="s">
        <v>536</v>
      </c>
      <c r="E1831" s="396" t="s">
        <v>536</v>
      </c>
      <c r="F1831" s="396" t="s">
        <v>536</v>
      </c>
      <c r="G1831" s="396" t="s">
        <v>536</v>
      </c>
      <c r="H1831" s="396" t="s">
        <v>536</v>
      </c>
      <c r="I1831" s="399" t="s">
        <v>536</v>
      </c>
      <c r="J1831" s="399" t="s">
        <v>536</v>
      </c>
      <c r="K1831" s="400" t="s">
        <v>536</v>
      </c>
      <c r="L1831" s="400" t="s">
        <v>536</v>
      </c>
      <c r="M1831" s="400" t="s">
        <v>536</v>
      </c>
      <c r="N1831" s="400" t="s">
        <v>536</v>
      </c>
      <c r="O1831" s="400" t="s">
        <v>536</v>
      </c>
      <c r="P1831" s="400" t="s">
        <v>536</v>
      </c>
      <c r="Q1831" s="400" t="s">
        <v>536</v>
      </c>
      <c r="R1831" s="401" t="s">
        <v>536</v>
      </c>
      <c r="S1831" s="402" t="s">
        <v>536</v>
      </c>
      <c r="T1831" s="401" t="s">
        <v>536</v>
      </c>
      <c r="U1831" s="402" t="s">
        <v>536</v>
      </c>
      <c r="V1831" s="403" t="s">
        <v>536</v>
      </c>
      <c r="W1831" s="402" t="s">
        <v>536</v>
      </c>
      <c r="X1831" s="404" t="s">
        <v>536</v>
      </c>
      <c r="Y1831" s="404" t="s">
        <v>536</v>
      </c>
      <c r="Z1831" s="404" t="s">
        <v>536</v>
      </c>
      <c r="AA1831" s="404" t="s">
        <v>536</v>
      </c>
      <c r="AB1831" s="404" t="s">
        <v>536</v>
      </c>
      <c r="AC1831" s="404" t="s">
        <v>536</v>
      </c>
      <c r="AD1831" s="404" t="s">
        <v>536</v>
      </c>
    </row>
    <row r="1832" spans="1:30" x14ac:dyDescent="0.35">
      <c r="A1832" s="396" t="s">
        <v>536</v>
      </c>
      <c r="B1832" s="396" t="s">
        <v>536</v>
      </c>
      <c r="C1832" s="396" t="s">
        <v>536</v>
      </c>
      <c r="D1832" s="396" t="s">
        <v>536</v>
      </c>
      <c r="E1832" s="396" t="s">
        <v>536</v>
      </c>
      <c r="F1832" s="396" t="s">
        <v>536</v>
      </c>
      <c r="G1832" s="396" t="s">
        <v>536</v>
      </c>
      <c r="H1832" s="396" t="s">
        <v>536</v>
      </c>
      <c r="I1832" s="399" t="s">
        <v>536</v>
      </c>
      <c r="J1832" s="399" t="s">
        <v>536</v>
      </c>
      <c r="K1832" s="400" t="s">
        <v>536</v>
      </c>
      <c r="L1832" s="400" t="s">
        <v>536</v>
      </c>
      <c r="M1832" s="400" t="s">
        <v>536</v>
      </c>
      <c r="N1832" s="400" t="s">
        <v>536</v>
      </c>
      <c r="O1832" s="400" t="s">
        <v>536</v>
      </c>
      <c r="P1832" s="400" t="s">
        <v>536</v>
      </c>
      <c r="Q1832" s="400" t="s">
        <v>536</v>
      </c>
      <c r="R1832" s="401" t="s">
        <v>536</v>
      </c>
      <c r="S1832" s="402" t="s">
        <v>536</v>
      </c>
      <c r="T1832" s="401" t="s">
        <v>536</v>
      </c>
      <c r="U1832" s="402" t="s">
        <v>536</v>
      </c>
      <c r="V1832" s="403" t="s">
        <v>536</v>
      </c>
      <c r="W1832" s="402" t="s">
        <v>536</v>
      </c>
      <c r="X1832" s="404" t="s">
        <v>536</v>
      </c>
      <c r="Y1832" s="404" t="s">
        <v>536</v>
      </c>
      <c r="Z1832" s="404" t="s">
        <v>536</v>
      </c>
      <c r="AA1832" s="404" t="s">
        <v>536</v>
      </c>
      <c r="AB1832" s="404" t="s">
        <v>536</v>
      </c>
      <c r="AC1832" s="404" t="s">
        <v>536</v>
      </c>
      <c r="AD1832" s="404" t="s">
        <v>536</v>
      </c>
    </row>
    <row r="1833" spans="1:30" x14ac:dyDescent="0.35">
      <c r="A1833" s="396" t="s">
        <v>536</v>
      </c>
      <c r="B1833" s="396" t="s">
        <v>536</v>
      </c>
      <c r="C1833" s="396" t="s">
        <v>536</v>
      </c>
      <c r="D1833" s="396" t="s">
        <v>536</v>
      </c>
      <c r="E1833" s="396" t="s">
        <v>536</v>
      </c>
      <c r="F1833" s="396" t="s">
        <v>536</v>
      </c>
      <c r="G1833" s="396" t="s">
        <v>536</v>
      </c>
      <c r="H1833" s="396" t="s">
        <v>536</v>
      </c>
      <c r="I1833" s="399" t="s">
        <v>536</v>
      </c>
      <c r="J1833" s="399" t="s">
        <v>536</v>
      </c>
      <c r="K1833" s="400" t="s">
        <v>536</v>
      </c>
      <c r="L1833" s="400" t="s">
        <v>536</v>
      </c>
      <c r="M1833" s="400" t="s">
        <v>536</v>
      </c>
      <c r="N1833" s="400" t="s">
        <v>536</v>
      </c>
      <c r="O1833" s="400" t="s">
        <v>536</v>
      </c>
      <c r="P1833" s="400" t="s">
        <v>536</v>
      </c>
      <c r="Q1833" s="400" t="s">
        <v>536</v>
      </c>
      <c r="R1833" s="401" t="s">
        <v>536</v>
      </c>
      <c r="S1833" s="402" t="s">
        <v>536</v>
      </c>
      <c r="T1833" s="401" t="s">
        <v>536</v>
      </c>
      <c r="U1833" s="402" t="s">
        <v>536</v>
      </c>
      <c r="V1833" s="403" t="s">
        <v>536</v>
      </c>
      <c r="W1833" s="402" t="s">
        <v>536</v>
      </c>
      <c r="X1833" s="404" t="s">
        <v>536</v>
      </c>
      <c r="Y1833" s="404" t="s">
        <v>536</v>
      </c>
      <c r="Z1833" s="404" t="s">
        <v>536</v>
      </c>
      <c r="AA1833" s="404" t="s">
        <v>536</v>
      </c>
      <c r="AB1833" s="404" t="s">
        <v>536</v>
      </c>
      <c r="AC1833" s="404" t="s">
        <v>536</v>
      </c>
      <c r="AD1833" s="404" t="s">
        <v>536</v>
      </c>
    </row>
    <row r="1834" spans="1:30" x14ac:dyDescent="0.35">
      <c r="A1834" s="396" t="s">
        <v>536</v>
      </c>
      <c r="B1834" s="396" t="s">
        <v>536</v>
      </c>
      <c r="C1834" s="396" t="s">
        <v>536</v>
      </c>
      <c r="D1834" s="396" t="s">
        <v>536</v>
      </c>
      <c r="E1834" s="396" t="s">
        <v>536</v>
      </c>
      <c r="F1834" s="396" t="s">
        <v>536</v>
      </c>
      <c r="G1834" s="396" t="s">
        <v>536</v>
      </c>
      <c r="H1834" s="396" t="s">
        <v>536</v>
      </c>
      <c r="I1834" s="399" t="s">
        <v>536</v>
      </c>
      <c r="J1834" s="399" t="s">
        <v>536</v>
      </c>
      <c r="K1834" s="400" t="s">
        <v>536</v>
      </c>
      <c r="L1834" s="400" t="s">
        <v>536</v>
      </c>
      <c r="M1834" s="400" t="s">
        <v>536</v>
      </c>
      <c r="N1834" s="400" t="s">
        <v>536</v>
      </c>
      <c r="O1834" s="400" t="s">
        <v>536</v>
      </c>
      <c r="P1834" s="400" t="s">
        <v>536</v>
      </c>
      <c r="Q1834" s="400" t="s">
        <v>536</v>
      </c>
      <c r="R1834" s="401" t="s">
        <v>536</v>
      </c>
      <c r="S1834" s="402" t="s">
        <v>536</v>
      </c>
      <c r="T1834" s="401" t="s">
        <v>536</v>
      </c>
      <c r="U1834" s="402" t="s">
        <v>536</v>
      </c>
      <c r="V1834" s="403" t="s">
        <v>536</v>
      </c>
      <c r="W1834" s="402" t="s">
        <v>536</v>
      </c>
      <c r="X1834" s="404" t="s">
        <v>536</v>
      </c>
      <c r="Y1834" s="404" t="s">
        <v>536</v>
      </c>
      <c r="Z1834" s="404" t="s">
        <v>536</v>
      </c>
      <c r="AA1834" s="404" t="s">
        <v>536</v>
      </c>
      <c r="AB1834" s="404" t="s">
        <v>536</v>
      </c>
      <c r="AC1834" s="404" t="s">
        <v>536</v>
      </c>
      <c r="AD1834" s="404" t="s">
        <v>536</v>
      </c>
    </row>
    <row r="1835" spans="1:30" x14ac:dyDescent="0.35">
      <c r="A1835" s="396" t="s">
        <v>536</v>
      </c>
      <c r="B1835" s="396" t="s">
        <v>536</v>
      </c>
      <c r="C1835" s="396" t="s">
        <v>536</v>
      </c>
      <c r="D1835" s="396" t="s">
        <v>536</v>
      </c>
      <c r="E1835" s="396" t="s">
        <v>536</v>
      </c>
      <c r="F1835" s="396" t="s">
        <v>536</v>
      </c>
      <c r="G1835" s="396" t="s">
        <v>536</v>
      </c>
      <c r="H1835" s="396" t="s">
        <v>536</v>
      </c>
      <c r="I1835" s="399" t="s">
        <v>536</v>
      </c>
      <c r="J1835" s="399" t="s">
        <v>536</v>
      </c>
      <c r="K1835" s="400" t="s">
        <v>536</v>
      </c>
      <c r="L1835" s="400" t="s">
        <v>536</v>
      </c>
      <c r="M1835" s="400" t="s">
        <v>536</v>
      </c>
      <c r="N1835" s="400" t="s">
        <v>536</v>
      </c>
      <c r="O1835" s="400" t="s">
        <v>536</v>
      </c>
      <c r="P1835" s="400" t="s">
        <v>536</v>
      </c>
      <c r="Q1835" s="400" t="s">
        <v>536</v>
      </c>
      <c r="R1835" s="401" t="s">
        <v>536</v>
      </c>
      <c r="S1835" s="402" t="s">
        <v>536</v>
      </c>
      <c r="T1835" s="401" t="s">
        <v>536</v>
      </c>
      <c r="U1835" s="402" t="s">
        <v>536</v>
      </c>
      <c r="V1835" s="403" t="s">
        <v>536</v>
      </c>
      <c r="W1835" s="402" t="s">
        <v>536</v>
      </c>
      <c r="X1835" s="404" t="s">
        <v>536</v>
      </c>
      <c r="Y1835" s="404" t="s">
        <v>536</v>
      </c>
      <c r="Z1835" s="404" t="s">
        <v>536</v>
      </c>
      <c r="AA1835" s="404" t="s">
        <v>536</v>
      </c>
      <c r="AB1835" s="404" t="s">
        <v>536</v>
      </c>
      <c r="AC1835" s="404" t="s">
        <v>536</v>
      </c>
      <c r="AD1835" s="404" t="s">
        <v>536</v>
      </c>
    </row>
    <row r="1836" spans="1:30" x14ac:dyDescent="0.35">
      <c r="A1836" s="396" t="s">
        <v>536</v>
      </c>
      <c r="B1836" s="396" t="s">
        <v>536</v>
      </c>
      <c r="C1836" s="396" t="s">
        <v>536</v>
      </c>
      <c r="D1836" s="396" t="s">
        <v>536</v>
      </c>
      <c r="E1836" s="396" t="s">
        <v>536</v>
      </c>
      <c r="F1836" s="396" t="s">
        <v>536</v>
      </c>
      <c r="G1836" s="396" t="s">
        <v>536</v>
      </c>
      <c r="H1836" s="396" t="s">
        <v>536</v>
      </c>
      <c r="I1836" s="399" t="s">
        <v>536</v>
      </c>
      <c r="J1836" s="399" t="s">
        <v>536</v>
      </c>
      <c r="K1836" s="400" t="s">
        <v>536</v>
      </c>
      <c r="L1836" s="400" t="s">
        <v>536</v>
      </c>
      <c r="M1836" s="400" t="s">
        <v>536</v>
      </c>
      <c r="N1836" s="400" t="s">
        <v>536</v>
      </c>
      <c r="O1836" s="400" t="s">
        <v>536</v>
      </c>
      <c r="P1836" s="400" t="s">
        <v>536</v>
      </c>
      <c r="Q1836" s="400" t="s">
        <v>536</v>
      </c>
      <c r="R1836" s="401" t="s">
        <v>536</v>
      </c>
      <c r="S1836" s="402" t="s">
        <v>536</v>
      </c>
      <c r="T1836" s="401" t="s">
        <v>536</v>
      </c>
      <c r="U1836" s="402" t="s">
        <v>536</v>
      </c>
      <c r="V1836" s="403" t="s">
        <v>536</v>
      </c>
      <c r="W1836" s="402" t="s">
        <v>536</v>
      </c>
      <c r="X1836" s="404" t="s">
        <v>536</v>
      </c>
      <c r="Y1836" s="404" t="s">
        <v>536</v>
      </c>
      <c r="Z1836" s="404" t="s">
        <v>536</v>
      </c>
      <c r="AA1836" s="404" t="s">
        <v>536</v>
      </c>
      <c r="AB1836" s="404" t="s">
        <v>536</v>
      </c>
      <c r="AC1836" s="404" t="s">
        <v>536</v>
      </c>
      <c r="AD1836" s="404" t="s">
        <v>536</v>
      </c>
    </row>
    <row r="1837" spans="1:30" x14ac:dyDescent="0.35">
      <c r="A1837" s="396" t="s">
        <v>536</v>
      </c>
      <c r="B1837" s="396" t="s">
        <v>536</v>
      </c>
      <c r="C1837" s="396" t="s">
        <v>536</v>
      </c>
      <c r="D1837" s="396" t="s">
        <v>536</v>
      </c>
      <c r="E1837" s="396" t="s">
        <v>536</v>
      </c>
      <c r="F1837" s="396" t="s">
        <v>536</v>
      </c>
      <c r="G1837" s="396" t="s">
        <v>536</v>
      </c>
      <c r="H1837" s="396" t="s">
        <v>536</v>
      </c>
      <c r="I1837" s="399" t="s">
        <v>536</v>
      </c>
      <c r="J1837" s="399" t="s">
        <v>536</v>
      </c>
      <c r="K1837" s="400" t="s">
        <v>536</v>
      </c>
      <c r="L1837" s="400" t="s">
        <v>536</v>
      </c>
      <c r="M1837" s="400" t="s">
        <v>536</v>
      </c>
      <c r="N1837" s="400" t="s">
        <v>536</v>
      </c>
      <c r="O1837" s="400" t="s">
        <v>536</v>
      </c>
      <c r="P1837" s="400" t="s">
        <v>536</v>
      </c>
      <c r="Q1837" s="400" t="s">
        <v>536</v>
      </c>
      <c r="R1837" s="401" t="s">
        <v>536</v>
      </c>
      <c r="S1837" s="402" t="s">
        <v>536</v>
      </c>
      <c r="T1837" s="401" t="s">
        <v>536</v>
      </c>
      <c r="U1837" s="402" t="s">
        <v>536</v>
      </c>
      <c r="V1837" s="403" t="s">
        <v>536</v>
      </c>
      <c r="W1837" s="402" t="s">
        <v>536</v>
      </c>
      <c r="X1837" s="404" t="s">
        <v>536</v>
      </c>
      <c r="Y1837" s="404" t="s">
        <v>536</v>
      </c>
      <c r="Z1837" s="404" t="s">
        <v>536</v>
      </c>
      <c r="AA1837" s="404" t="s">
        <v>536</v>
      </c>
      <c r="AB1837" s="404" t="s">
        <v>536</v>
      </c>
      <c r="AC1837" s="404" t="s">
        <v>536</v>
      </c>
      <c r="AD1837" s="404" t="s">
        <v>536</v>
      </c>
    </row>
    <row r="1838" spans="1:30" x14ac:dyDescent="0.35">
      <c r="A1838" s="396" t="s">
        <v>536</v>
      </c>
      <c r="B1838" s="396" t="s">
        <v>536</v>
      </c>
      <c r="C1838" s="396" t="s">
        <v>536</v>
      </c>
      <c r="D1838" s="396" t="s">
        <v>536</v>
      </c>
      <c r="E1838" s="396" t="s">
        <v>536</v>
      </c>
      <c r="F1838" s="396" t="s">
        <v>536</v>
      </c>
      <c r="G1838" s="396" t="s">
        <v>536</v>
      </c>
      <c r="H1838" s="396" t="s">
        <v>536</v>
      </c>
      <c r="I1838" s="399" t="s">
        <v>536</v>
      </c>
      <c r="J1838" s="399" t="s">
        <v>536</v>
      </c>
      <c r="K1838" s="400" t="s">
        <v>536</v>
      </c>
      <c r="L1838" s="400" t="s">
        <v>536</v>
      </c>
      <c r="M1838" s="400" t="s">
        <v>536</v>
      </c>
      <c r="N1838" s="400" t="s">
        <v>536</v>
      </c>
      <c r="O1838" s="400" t="s">
        <v>536</v>
      </c>
      <c r="P1838" s="400" t="s">
        <v>536</v>
      </c>
      <c r="Q1838" s="400" t="s">
        <v>536</v>
      </c>
      <c r="R1838" s="401" t="s">
        <v>536</v>
      </c>
      <c r="S1838" s="402" t="s">
        <v>536</v>
      </c>
      <c r="T1838" s="401" t="s">
        <v>536</v>
      </c>
      <c r="U1838" s="402" t="s">
        <v>536</v>
      </c>
      <c r="V1838" s="403" t="s">
        <v>536</v>
      </c>
      <c r="W1838" s="402" t="s">
        <v>536</v>
      </c>
      <c r="X1838" s="404" t="s">
        <v>536</v>
      </c>
      <c r="Y1838" s="404" t="s">
        <v>536</v>
      </c>
      <c r="Z1838" s="404" t="s">
        <v>536</v>
      </c>
      <c r="AA1838" s="404" t="s">
        <v>536</v>
      </c>
      <c r="AB1838" s="404" t="s">
        <v>536</v>
      </c>
      <c r="AC1838" s="404" t="s">
        <v>536</v>
      </c>
      <c r="AD1838" s="404" t="s">
        <v>536</v>
      </c>
    </row>
    <row r="1839" spans="1:30" x14ac:dyDescent="0.35">
      <c r="A1839" s="396" t="s">
        <v>536</v>
      </c>
      <c r="B1839" s="396" t="s">
        <v>536</v>
      </c>
      <c r="C1839" s="396" t="s">
        <v>536</v>
      </c>
      <c r="D1839" s="396" t="s">
        <v>536</v>
      </c>
      <c r="E1839" s="396" t="s">
        <v>536</v>
      </c>
      <c r="F1839" s="396" t="s">
        <v>536</v>
      </c>
      <c r="G1839" s="396" t="s">
        <v>536</v>
      </c>
      <c r="H1839" s="396" t="s">
        <v>536</v>
      </c>
      <c r="I1839" s="399" t="s">
        <v>536</v>
      </c>
      <c r="J1839" s="399" t="s">
        <v>536</v>
      </c>
      <c r="K1839" s="400" t="s">
        <v>536</v>
      </c>
      <c r="L1839" s="400" t="s">
        <v>536</v>
      </c>
      <c r="M1839" s="400" t="s">
        <v>536</v>
      </c>
      <c r="N1839" s="400" t="s">
        <v>536</v>
      </c>
      <c r="O1839" s="400" t="s">
        <v>536</v>
      </c>
      <c r="P1839" s="400" t="s">
        <v>536</v>
      </c>
      <c r="Q1839" s="400" t="s">
        <v>536</v>
      </c>
      <c r="R1839" s="401" t="s">
        <v>536</v>
      </c>
      <c r="S1839" s="402" t="s">
        <v>536</v>
      </c>
      <c r="T1839" s="401" t="s">
        <v>536</v>
      </c>
      <c r="U1839" s="402" t="s">
        <v>536</v>
      </c>
      <c r="V1839" s="403" t="s">
        <v>536</v>
      </c>
      <c r="W1839" s="402" t="s">
        <v>536</v>
      </c>
      <c r="X1839" s="404" t="s">
        <v>536</v>
      </c>
      <c r="Y1839" s="404" t="s">
        <v>536</v>
      </c>
      <c r="Z1839" s="404" t="s">
        <v>536</v>
      </c>
      <c r="AA1839" s="404" t="s">
        <v>536</v>
      </c>
      <c r="AB1839" s="404" t="s">
        <v>536</v>
      </c>
      <c r="AC1839" s="404" t="s">
        <v>536</v>
      </c>
      <c r="AD1839" s="404" t="s">
        <v>536</v>
      </c>
    </row>
    <row r="1840" spans="1:30" x14ac:dyDescent="0.35">
      <c r="A1840" s="396" t="s">
        <v>536</v>
      </c>
      <c r="B1840" s="396" t="s">
        <v>536</v>
      </c>
      <c r="C1840" s="396" t="s">
        <v>536</v>
      </c>
      <c r="D1840" s="396" t="s">
        <v>536</v>
      </c>
      <c r="E1840" s="396" t="s">
        <v>536</v>
      </c>
      <c r="F1840" s="396" t="s">
        <v>536</v>
      </c>
      <c r="G1840" s="396" t="s">
        <v>536</v>
      </c>
      <c r="H1840" s="396" t="s">
        <v>536</v>
      </c>
      <c r="I1840" s="399" t="s">
        <v>536</v>
      </c>
      <c r="J1840" s="399" t="s">
        <v>536</v>
      </c>
      <c r="K1840" s="400" t="s">
        <v>536</v>
      </c>
      <c r="L1840" s="400" t="s">
        <v>536</v>
      </c>
      <c r="M1840" s="400" t="s">
        <v>536</v>
      </c>
      <c r="N1840" s="400" t="s">
        <v>536</v>
      </c>
      <c r="O1840" s="400" t="s">
        <v>536</v>
      </c>
      <c r="P1840" s="400" t="s">
        <v>536</v>
      </c>
      <c r="Q1840" s="400" t="s">
        <v>536</v>
      </c>
      <c r="R1840" s="401" t="s">
        <v>536</v>
      </c>
      <c r="S1840" s="402" t="s">
        <v>536</v>
      </c>
      <c r="T1840" s="401" t="s">
        <v>536</v>
      </c>
      <c r="U1840" s="402" t="s">
        <v>536</v>
      </c>
      <c r="V1840" s="403" t="s">
        <v>536</v>
      </c>
      <c r="W1840" s="402" t="s">
        <v>536</v>
      </c>
      <c r="X1840" s="404" t="s">
        <v>536</v>
      </c>
      <c r="Y1840" s="404" t="s">
        <v>536</v>
      </c>
      <c r="Z1840" s="404" t="s">
        <v>536</v>
      </c>
      <c r="AA1840" s="404" t="s">
        <v>536</v>
      </c>
      <c r="AB1840" s="404" t="s">
        <v>536</v>
      </c>
      <c r="AC1840" s="404" t="s">
        <v>536</v>
      </c>
      <c r="AD1840" s="404" t="s">
        <v>536</v>
      </c>
    </row>
    <row r="1841" spans="1:30" x14ac:dyDescent="0.35">
      <c r="A1841" s="396" t="s">
        <v>536</v>
      </c>
      <c r="B1841" s="396" t="s">
        <v>536</v>
      </c>
      <c r="C1841" s="396" t="s">
        <v>536</v>
      </c>
      <c r="D1841" s="396" t="s">
        <v>536</v>
      </c>
      <c r="E1841" s="396" t="s">
        <v>536</v>
      </c>
      <c r="F1841" s="396" t="s">
        <v>536</v>
      </c>
      <c r="G1841" s="396" t="s">
        <v>536</v>
      </c>
      <c r="H1841" s="396" t="s">
        <v>536</v>
      </c>
      <c r="I1841" s="399" t="s">
        <v>536</v>
      </c>
      <c r="J1841" s="399" t="s">
        <v>536</v>
      </c>
      <c r="K1841" s="400" t="s">
        <v>536</v>
      </c>
      <c r="L1841" s="400" t="s">
        <v>536</v>
      </c>
      <c r="M1841" s="400" t="s">
        <v>536</v>
      </c>
      <c r="N1841" s="400" t="s">
        <v>536</v>
      </c>
      <c r="O1841" s="400" t="s">
        <v>536</v>
      </c>
      <c r="P1841" s="400" t="s">
        <v>536</v>
      </c>
      <c r="Q1841" s="400" t="s">
        <v>536</v>
      </c>
      <c r="R1841" s="401" t="s">
        <v>536</v>
      </c>
      <c r="S1841" s="402" t="s">
        <v>536</v>
      </c>
      <c r="T1841" s="401" t="s">
        <v>536</v>
      </c>
      <c r="U1841" s="402" t="s">
        <v>536</v>
      </c>
      <c r="V1841" s="403" t="s">
        <v>536</v>
      </c>
      <c r="W1841" s="402" t="s">
        <v>536</v>
      </c>
      <c r="X1841" s="404" t="s">
        <v>536</v>
      </c>
      <c r="Y1841" s="404" t="s">
        <v>536</v>
      </c>
      <c r="Z1841" s="404" t="s">
        <v>536</v>
      </c>
      <c r="AA1841" s="404" t="s">
        <v>536</v>
      </c>
      <c r="AB1841" s="404" t="s">
        <v>536</v>
      </c>
      <c r="AC1841" s="404" t="s">
        <v>536</v>
      </c>
      <c r="AD1841" s="404" t="s">
        <v>536</v>
      </c>
    </row>
    <row r="1842" spans="1:30" x14ac:dyDescent="0.35">
      <c r="A1842" s="396" t="s">
        <v>536</v>
      </c>
      <c r="B1842" s="396" t="s">
        <v>536</v>
      </c>
      <c r="C1842" s="396" t="s">
        <v>536</v>
      </c>
      <c r="D1842" s="396" t="s">
        <v>536</v>
      </c>
      <c r="E1842" s="396" t="s">
        <v>536</v>
      </c>
      <c r="F1842" s="396" t="s">
        <v>536</v>
      </c>
      <c r="G1842" s="396" t="s">
        <v>536</v>
      </c>
      <c r="H1842" s="396" t="s">
        <v>536</v>
      </c>
      <c r="I1842" s="399" t="s">
        <v>536</v>
      </c>
      <c r="J1842" s="399" t="s">
        <v>536</v>
      </c>
      <c r="K1842" s="400" t="s">
        <v>536</v>
      </c>
      <c r="L1842" s="400" t="s">
        <v>536</v>
      </c>
      <c r="M1842" s="400" t="s">
        <v>536</v>
      </c>
      <c r="N1842" s="400" t="s">
        <v>536</v>
      </c>
      <c r="O1842" s="400" t="s">
        <v>536</v>
      </c>
      <c r="P1842" s="400" t="s">
        <v>536</v>
      </c>
      <c r="Q1842" s="400" t="s">
        <v>536</v>
      </c>
      <c r="R1842" s="401" t="s">
        <v>536</v>
      </c>
      <c r="S1842" s="402" t="s">
        <v>536</v>
      </c>
      <c r="T1842" s="401" t="s">
        <v>536</v>
      </c>
      <c r="U1842" s="402" t="s">
        <v>536</v>
      </c>
      <c r="V1842" s="403" t="s">
        <v>536</v>
      </c>
      <c r="W1842" s="402" t="s">
        <v>536</v>
      </c>
      <c r="X1842" s="404" t="s">
        <v>536</v>
      </c>
      <c r="Y1842" s="404" t="s">
        <v>536</v>
      </c>
      <c r="Z1842" s="404" t="s">
        <v>536</v>
      </c>
      <c r="AA1842" s="404" t="s">
        <v>536</v>
      </c>
      <c r="AB1842" s="404" t="s">
        <v>536</v>
      </c>
      <c r="AC1842" s="404" t="s">
        <v>536</v>
      </c>
      <c r="AD1842" s="404" t="s">
        <v>536</v>
      </c>
    </row>
    <row r="1843" spans="1:30" x14ac:dyDescent="0.35">
      <c r="A1843" s="396" t="s">
        <v>536</v>
      </c>
      <c r="B1843" s="396" t="s">
        <v>536</v>
      </c>
      <c r="C1843" s="396" t="s">
        <v>536</v>
      </c>
      <c r="D1843" s="396" t="s">
        <v>536</v>
      </c>
      <c r="E1843" s="396" t="s">
        <v>536</v>
      </c>
      <c r="F1843" s="396" t="s">
        <v>536</v>
      </c>
      <c r="G1843" s="396" t="s">
        <v>536</v>
      </c>
      <c r="H1843" s="396" t="s">
        <v>536</v>
      </c>
      <c r="I1843" s="399" t="s">
        <v>536</v>
      </c>
      <c r="J1843" s="399" t="s">
        <v>536</v>
      </c>
      <c r="K1843" s="400" t="s">
        <v>536</v>
      </c>
      <c r="L1843" s="400" t="s">
        <v>536</v>
      </c>
      <c r="M1843" s="400" t="s">
        <v>536</v>
      </c>
      <c r="N1843" s="400" t="s">
        <v>536</v>
      </c>
      <c r="O1843" s="400" t="s">
        <v>536</v>
      </c>
      <c r="P1843" s="400" t="s">
        <v>536</v>
      </c>
      <c r="Q1843" s="400" t="s">
        <v>536</v>
      </c>
      <c r="R1843" s="401" t="s">
        <v>536</v>
      </c>
      <c r="S1843" s="402" t="s">
        <v>536</v>
      </c>
      <c r="T1843" s="401" t="s">
        <v>536</v>
      </c>
      <c r="U1843" s="402" t="s">
        <v>536</v>
      </c>
      <c r="V1843" s="403" t="s">
        <v>536</v>
      </c>
      <c r="W1843" s="402" t="s">
        <v>536</v>
      </c>
      <c r="X1843" s="404" t="s">
        <v>536</v>
      </c>
      <c r="Y1843" s="404" t="s">
        <v>536</v>
      </c>
      <c r="Z1843" s="404" t="s">
        <v>536</v>
      </c>
      <c r="AA1843" s="404" t="s">
        <v>536</v>
      </c>
      <c r="AB1843" s="404" t="s">
        <v>536</v>
      </c>
      <c r="AC1843" s="404" t="s">
        <v>536</v>
      </c>
      <c r="AD1843" s="404" t="s">
        <v>536</v>
      </c>
    </row>
    <row r="1844" spans="1:30" x14ac:dyDescent="0.35">
      <c r="A1844" s="396" t="s">
        <v>536</v>
      </c>
      <c r="B1844" s="396" t="s">
        <v>536</v>
      </c>
      <c r="C1844" s="396" t="s">
        <v>536</v>
      </c>
      <c r="D1844" s="396" t="s">
        <v>536</v>
      </c>
      <c r="E1844" s="396" t="s">
        <v>536</v>
      </c>
      <c r="F1844" s="396" t="s">
        <v>536</v>
      </c>
      <c r="G1844" s="396" t="s">
        <v>536</v>
      </c>
      <c r="H1844" s="396" t="s">
        <v>536</v>
      </c>
      <c r="I1844" s="399" t="s">
        <v>536</v>
      </c>
      <c r="J1844" s="399" t="s">
        <v>536</v>
      </c>
      <c r="K1844" s="400" t="s">
        <v>536</v>
      </c>
      <c r="L1844" s="400" t="s">
        <v>536</v>
      </c>
      <c r="M1844" s="400" t="s">
        <v>536</v>
      </c>
      <c r="N1844" s="400" t="s">
        <v>536</v>
      </c>
      <c r="O1844" s="400" t="s">
        <v>536</v>
      </c>
      <c r="P1844" s="400" t="s">
        <v>536</v>
      </c>
      <c r="Q1844" s="400" t="s">
        <v>536</v>
      </c>
      <c r="R1844" s="401" t="s">
        <v>536</v>
      </c>
      <c r="S1844" s="402" t="s">
        <v>536</v>
      </c>
      <c r="T1844" s="401" t="s">
        <v>536</v>
      </c>
      <c r="U1844" s="402" t="s">
        <v>536</v>
      </c>
      <c r="V1844" s="403" t="s">
        <v>536</v>
      </c>
      <c r="W1844" s="402" t="s">
        <v>536</v>
      </c>
      <c r="X1844" s="404" t="s">
        <v>536</v>
      </c>
      <c r="Y1844" s="404" t="s">
        <v>536</v>
      </c>
      <c r="Z1844" s="404" t="s">
        <v>536</v>
      </c>
      <c r="AA1844" s="404" t="s">
        <v>536</v>
      </c>
      <c r="AB1844" s="404" t="s">
        <v>536</v>
      </c>
      <c r="AC1844" s="404" t="s">
        <v>536</v>
      </c>
      <c r="AD1844" s="404" t="s">
        <v>536</v>
      </c>
    </row>
    <row r="1845" spans="1:30" x14ac:dyDescent="0.35">
      <c r="A1845" s="396" t="s">
        <v>536</v>
      </c>
      <c r="B1845" s="396" t="s">
        <v>536</v>
      </c>
      <c r="C1845" s="396" t="s">
        <v>536</v>
      </c>
      <c r="D1845" s="396" t="s">
        <v>536</v>
      </c>
      <c r="E1845" s="396" t="s">
        <v>536</v>
      </c>
      <c r="F1845" s="396" t="s">
        <v>536</v>
      </c>
      <c r="G1845" s="396" t="s">
        <v>536</v>
      </c>
      <c r="H1845" s="396" t="s">
        <v>536</v>
      </c>
      <c r="I1845" s="399" t="s">
        <v>536</v>
      </c>
      <c r="J1845" s="399" t="s">
        <v>536</v>
      </c>
      <c r="K1845" s="400" t="s">
        <v>536</v>
      </c>
      <c r="L1845" s="400" t="s">
        <v>536</v>
      </c>
      <c r="M1845" s="400" t="s">
        <v>536</v>
      </c>
      <c r="N1845" s="400" t="s">
        <v>536</v>
      </c>
      <c r="O1845" s="400" t="s">
        <v>536</v>
      </c>
      <c r="P1845" s="400" t="s">
        <v>536</v>
      </c>
      <c r="Q1845" s="400" t="s">
        <v>536</v>
      </c>
      <c r="R1845" s="401" t="s">
        <v>536</v>
      </c>
      <c r="S1845" s="402" t="s">
        <v>536</v>
      </c>
      <c r="T1845" s="401" t="s">
        <v>536</v>
      </c>
      <c r="U1845" s="402" t="s">
        <v>536</v>
      </c>
      <c r="V1845" s="403" t="s">
        <v>536</v>
      </c>
      <c r="W1845" s="402" t="s">
        <v>536</v>
      </c>
      <c r="X1845" s="404" t="s">
        <v>536</v>
      </c>
      <c r="Y1845" s="404" t="s">
        <v>536</v>
      </c>
      <c r="Z1845" s="404" t="s">
        <v>536</v>
      </c>
      <c r="AA1845" s="404" t="s">
        <v>536</v>
      </c>
      <c r="AB1845" s="404" t="s">
        <v>536</v>
      </c>
      <c r="AC1845" s="404" t="s">
        <v>536</v>
      </c>
      <c r="AD1845" s="404" t="s">
        <v>536</v>
      </c>
    </row>
    <row r="1846" spans="1:30" x14ac:dyDescent="0.35">
      <c r="A1846" s="396" t="s">
        <v>536</v>
      </c>
      <c r="B1846" s="396" t="s">
        <v>536</v>
      </c>
      <c r="C1846" s="396" t="s">
        <v>536</v>
      </c>
      <c r="D1846" s="396" t="s">
        <v>536</v>
      </c>
      <c r="E1846" s="396" t="s">
        <v>536</v>
      </c>
      <c r="F1846" s="396" t="s">
        <v>536</v>
      </c>
      <c r="G1846" s="396" t="s">
        <v>536</v>
      </c>
      <c r="H1846" s="396" t="s">
        <v>536</v>
      </c>
      <c r="I1846" s="399" t="s">
        <v>536</v>
      </c>
      <c r="J1846" s="399" t="s">
        <v>536</v>
      </c>
      <c r="K1846" s="400" t="s">
        <v>536</v>
      </c>
      <c r="L1846" s="400" t="s">
        <v>536</v>
      </c>
      <c r="M1846" s="400" t="s">
        <v>536</v>
      </c>
      <c r="N1846" s="400" t="s">
        <v>536</v>
      </c>
      <c r="O1846" s="400" t="s">
        <v>536</v>
      </c>
      <c r="P1846" s="400" t="s">
        <v>536</v>
      </c>
      <c r="Q1846" s="400" t="s">
        <v>536</v>
      </c>
      <c r="R1846" s="401" t="s">
        <v>536</v>
      </c>
      <c r="S1846" s="402" t="s">
        <v>536</v>
      </c>
      <c r="T1846" s="401" t="s">
        <v>536</v>
      </c>
      <c r="U1846" s="402" t="s">
        <v>536</v>
      </c>
      <c r="V1846" s="403" t="s">
        <v>536</v>
      </c>
      <c r="W1846" s="402" t="s">
        <v>536</v>
      </c>
      <c r="X1846" s="404" t="s">
        <v>536</v>
      </c>
      <c r="Y1846" s="404" t="s">
        <v>536</v>
      </c>
      <c r="Z1846" s="404" t="s">
        <v>536</v>
      </c>
      <c r="AA1846" s="404" t="s">
        <v>536</v>
      </c>
      <c r="AB1846" s="404" t="s">
        <v>536</v>
      </c>
      <c r="AC1846" s="404" t="s">
        <v>536</v>
      </c>
      <c r="AD1846" s="404" t="s">
        <v>536</v>
      </c>
    </row>
    <row r="1847" spans="1:30" x14ac:dyDescent="0.35">
      <c r="A1847" s="396" t="s">
        <v>536</v>
      </c>
      <c r="B1847" s="396" t="s">
        <v>536</v>
      </c>
      <c r="C1847" s="396" t="s">
        <v>536</v>
      </c>
      <c r="D1847" s="396" t="s">
        <v>536</v>
      </c>
      <c r="E1847" s="396" t="s">
        <v>536</v>
      </c>
      <c r="F1847" s="396" t="s">
        <v>536</v>
      </c>
      <c r="G1847" s="396" t="s">
        <v>536</v>
      </c>
      <c r="H1847" s="396" t="s">
        <v>536</v>
      </c>
      <c r="I1847" s="399" t="s">
        <v>536</v>
      </c>
      <c r="J1847" s="399" t="s">
        <v>536</v>
      </c>
      <c r="K1847" s="400" t="s">
        <v>536</v>
      </c>
      <c r="L1847" s="400" t="s">
        <v>536</v>
      </c>
      <c r="M1847" s="400" t="s">
        <v>536</v>
      </c>
      <c r="N1847" s="400" t="s">
        <v>536</v>
      </c>
      <c r="O1847" s="400" t="s">
        <v>536</v>
      </c>
      <c r="P1847" s="400" t="s">
        <v>536</v>
      </c>
      <c r="Q1847" s="400" t="s">
        <v>536</v>
      </c>
      <c r="R1847" s="401" t="s">
        <v>536</v>
      </c>
      <c r="S1847" s="402" t="s">
        <v>536</v>
      </c>
      <c r="T1847" s="401" t="s">
        <v>536</v>
      </c>
      <c r="U1847" s="402" t="s">
        <v>536</v>
      </c>
      <c r="V1847" s="403" t="s">
        <v>536</v>
      </c>
      <c r="W1847" s="402" t="s">
        <v>536</v>
      </c>
      <c r="X1847" s="404" t="s">
        <v>536</v>
      </c>
      <c r="Y1847" s="404" t="s">
        <v>536</v>
      </c>
      <c r="Z1847" s="404" t="s">
        <v>536</v>
      </c>
      <c r="AA1847" s="404" t="s">
        <v>536</v>
      </c>
      <c r="AB1847" s="404" t="s">
        <v>536</v>
      </c>
      <c r="AC1847" s="404" t="s">
        <v>536</v>
      </c>
      <c r="AD1847" s="404" t="s">
        <v>536</v>
      </c>
    </row>
    <row r="1848" spans="1:30" x14ac:dyDescent="0.35">
      <c r="A1848" s="396" t="s">
        <v>536</v>
      </c>
      <c r="B1848" s="396" t="s">
        <v>536</v>
      </c>
      <c r="C1848" s="396" t="s">
        <v>536</v>
      </c>
      <c r="D1848" s="396" t="s">
        <v>536</v>
      </c>
      <c r="E1848" s="396" t="s">
        <v>536</v>
      </c>
      <c r="F1848" s="396" t="s">
        <v>536</v>
      </c>
      <c r="G1848" s="396" t="s">
        <v>536</v>
      </c>
      <c r="H1848" s="396" t="s">
        <v>536</v>
      </c>
      <c r="I1848" s="399" t="s">
        <v>536</v>
      </c>
      <c r="J1848" s="399" t="s">
        <v>536</v>
      </c>
      <c r="K1848" s="400" t="s">
        <v>536</v>
      </c>
      <c r="L1848" s="400" t="s">
        <v>536</v>
      </c>
      <c r="M1848" s="400" t="s">
        <v>536</v>
      </c>
      <c r="N1848" s="400" t="s">
        <v>536</v>
      </c>
      <c r="O1848" s="400" t="s">
        <v>536</v>
      </c>
      <c r="P1848" s="400" t="s">
        <v>536</v>
      </c>
      <c r="Q1848" s="400" t="s">
        <v>536</v>
      </c>
      <c r="R1848" s="401" t="s">
        <v>536</v>
      </c>
      <c r="S1848" s="402" t="s">
        <v>536</v>
      </c>
      <c r="T1848" s="401" t="s">
        <v>536</v>
      </c>
      <c r="U1848" s="402" t="s">
        <v>536</v>
      </c>
      <c r="V1848" s="403" t="s">
        <v>536</v>
      </c>
      <c r="W1848" s="402" t="s">
        <v>536</v>
      </c>
      <c r="X1848" s="404" t="s">
        <v>536</v>
      </c>
      <c r="Y1848" s="404" t="s">
        <v>536</v>
      </c>
      <c r="Z1848" s="404" t="s">
        <v>536</v>
      </c>
      <c r="AA1848" s="404" t="s">
        <v>536</v>
      </c>
      <c r="AB1848" s="404" t="s">
        <v>536</v>
      </c>
      <c r="AC1848" s="404" t="s">
        <v>536</v>
      </c>
      <c r="AD1848" s="404" t="s">
        <v>536</v>
      </c>
    </row>
    <row r="1849" spans="1:30" x14ac:dyDescent="0.35">
      <c r="A1849" s="396" t="s">
        <v>536</v>
      </c>
      <c r="B1849" s="396" t="s">
        <v>536</v>
      </c>
      <c r="C1849" s="396" t="s">
        <v>536</v>
      </c>
      <c r="D1849" s="396" t="s">
        <v>536</v>
      </c>
      <c r="E1849" s="396" t="s">
        <v>536</v>
      </c>
      <c r="F1849" s="396" t="s">
        <v>536</v>
      </c>
      <c r="G1849" s="396" t="s">
        <v>536</v>
      </c>
      <c r="H1849" s="396" t="s">
        <v>536</v>
      </c>
      <c r="I1849" s="399" t="s">
        <v>536</v>
      </c>
      <c r="J1849" s="399" t="s">
        <v>536</v>
      </c>
      <c r="K1849" s="400" t="s">
        <v>536</v>
      </c>
      <c r="L1849" s="400" t="s">
        <v>536</v>
      </c>
      <c r="M1849" s="400" t="s">
        <v>536</v>
      </c>
      <c r="N1849" s="400" t="s">
        <v>536</v>
      </c>
      <c r="O1849" s="400" t="s">
        <v>536</v>
      </c>
      <c r="P1849" s="400" t="s">
        <v>536</v>
      </c>
      <c r="Q1849" s="400" t="s">
        <v>536</v>
      </c>
      <c r="R1849" s="401" t="s">
        <v>536</v>
      </c>
      <c r="S1849" s="402" t="s">
        <v>536</v>
      </c>
      <c r="T1849" s="401" t="s">
        <v>536</v>
      </c>
      <c r="U1849" s="402" t="s">
        <v>536</v>
      </c>
      <c r="V1849" s="403" t="s">
        <v>536</v>
      </c>
      <c r="W1849" s="402" t="s">
        <v>536</v>
      </c>
      <c r="X1849" s="404" t="s">
        <v>536</v>
      </c>
      <c r="Y1849" s="404" t="s">
        <v>536</v>
      </c>
      <c r="Z1849" s="404" t="s">
        <v>536</v>
      </c>
      <c r="AA1849" s="404" t="s">
        <v>536</v>
      </c>
      <c r="AB1849" s="404" t="s">
        <v>536</v>
      </c>
      <c r="AC1849" s="404" t="s">
        <v>536</v>
      </c>
      <c r="AD1849" s="404" t="s">
        <v>536</v>
      </c>
    </row>
    <row r="1850" spans="1:30" x14ac:dyDescent="0.35">
      <c r="A1850" s="396" t="s">
        <v>536</v>
      </c>
      <c r="B1850" s="396" t="s">
        <v>536</v>
      </c>
      <c r="C1850" s="396" t="s">
        <v>536</v>
      </c>
      <c r="D1850" s="396" t="s">
        <v>536</v>
      </c>
      <c r="E1850" s="396" t="s">
        <v>536</v>
      </c>
      <c r="F1850" s="396" t="s">
        <v>536</v>
      </c>
      <c r="G1850" s="396" t="s">
        <v>536</v>
      </c>
      <c r="H1850" s="396" t="s">
        <v>536</v>
      </c>
      <c r="I1850" s="399" t="s">
        <v>536</v>
      </c>
      <c r="J1850" s="399" t="s">
        <v>536</v>
      </c>
      <c r="K1850" s="400" t="s">
        <v>536</v>
      </c>
      <c r="L1850" s="400" t="s">
        <v>536</v>
      </c>
      <c r="M1850" s="400" t="s">
        <v>536</v>
      </c>
      <c r="N1850" s="400" t="s">
        <v>536</v>
      </c>
      <c r="O1850" s="400" t="s">
        <v>536</v>
      </c>
      <c r="P1850" s="400" t="s">
        <v>536</v>
      </c>
      <c r="Q1850" s="400" t="s">
        <v>536</v>
      </c>
      <c r="R1850" s="401" t="s">
        <v>536</v>
      </c>
      <c r="S1850" s="402" t="s">
        <v>536</v>
      </c>
      <c r="T1850" s="401" t="s">
        <v>536</v>
      </c>
      <c r="U1850" s="402" t="s">
        <v>536</v>
      </c>
      <c r="V1850" s="403" t="s">
        <v>536</v>
      </c>
      <c r="W1850" s="402" t="s">
        <v>536</v>
      </c>
      <c r="X1850" s="404" t="s">
        <v>536</v>
      </c>
      <c r="Y1850" s="404" t="s">
        <v>536</v>
      </c>
      <c r="Z1850" s="404" t="s">
        <v>536</v>
      </c>
      <c r="AA1850" s="404" t="s">
        <v>536</v>
      </c>
      <c r="AB1850" s="404" t="s">
        <v>536</v>
      </c>
      <c r="AC1850" s="404" t="s">
        <v>536</v>
      </c>
      <c r="AD1850" s="404" t="s">
        <v>536</v>
      </c>
    </row>
    <row r="1851" spans="1:30" x14ac:dyDescent="0.35">
      <c r="A1851" s="396" t="s">
        <v>536</v>
      </c>
      <c r="B1851" s="396" t="s">
        <v>536</v>
      </c>
      <c r="C1851" s="396" t="s">
        <v>536</v>
      </c>
      <c r="D1851" s="396" t="s">
        <v>536</v>
      </c>
      <c r="E1851" s="396" t="s">
        <v>536</v>
      </c>
      <c r="F1851" s="396" t="s">
        <v>536</v>
      </c>
      <c r="G1851" s="396" t="s">
        <v>536</v>
      </c>
      <c r="H1851" s="396" t="s">
        <v>536</v>
      </c>
      <c r="I1851" s="399" t="s">
        <v>536</v>
      </c>
      <c r="J1851" s="399" t="s">
        <v>536</v>
      </c>
      <c r="K1851" s="400" t="s">
        <v>536</v>
      </c>
      <c r="L1851" s="400" t="s">
        <v>536</v>
      </c>
      <c r="M1851" s="400" t="s">
        <v>536</v>
      </c>
      <c r="N1851" s="400" t="s">
        <v>536</v>
      </c>
      <c r="O1851" s="400" t="s">
        <v>536</v>
      </c>
      <c r="P1851" s="400" t="s">
        <v>536</v>
      </c>
      <c r="Q1851" s="400" t="s">
        <v>536</v>
      </c>
      <c r="R1851" s="401" t="s">
        <v>536</v>
      </c>
      <c r="S1851" s="402" t="s">
        <v>536</v>
      </c>
      <c r="T1851" s="401" t="s">
        <v>536</v>
      </c>
      <c r="U1851" s="402" t="s">
        <v>536</v>
      </c>
      <c r="V1851" s="403" t="s">
        <v>536</v>
      </c>
      <c r="W1851" s="402" t="s">
        <v>536</v>
      </c>
      <c r="X1851" s="404" t="s">
        <v>536</v>
      </c>
      <c r="Y1851" s="404" t="s">
        <v>536</v>
      </c>
      <c r="Z1851" s="404" t="s">
        <v>536</v>
      </c>
      <c r="AA1851" s="404" t="s">
        <v>536</v>
      </c>
      <c r="AB1851" s="404" t="s">
        <v>536</v>
      </c>
      <c r="AC1851" s="404" t="s">
        <v>536</v>
      </c>
      <c r="AD1851" s="404" t="s">
        <v>536</v>
      </c>
    </row>
    <row r="1852" spans="1:30" x14ac:dyDescent="0.35">
      <c r="A1852" s="396" t="s">
        <v>536</v>
      </c>
      <c r="B1852" s="396" t="s">
        <v>536</v>
      </c>
      <c r="C1852" s="396" t="s">
        <v>536</v>
      </c>
      <c r="D1852" s="396" t="s">
        <v>536</v>
      </c>
      <c r="E1852" s="396" t="s">
        <v>536</v>
      </c>
      <c r="F1852" s="396" t="s">
        <v>536</v>
      </c>
      <c r="G1852" s="396" t="s">
        <v>536</v>
      </c>
      <c r="H1852" s="396" t="s">
        <v>536</v>
      </c>
      <c r="I1852" s="399" t="s">
        <v>536</v>
      </c>
      <c r="J1852" s="399" t="s">
        <v>536</v>
      </c>
      <c r="K1852" s="400" t="s">
        <v>536</v>
      </c>
      <c r="L1852" s="400" t="s">
        <v>536</v>
      </c>
      <c r="M1852" s="400" t="s">
        <v>536</v>
      </c>
      <c r="N1852" s="400" t="s">
        <v>536</v>
      </c>
      <c r="O1852" s="400" t="s">
        <v>536</v>
      </c>
      <c r="P1852" s="400" t="s">
        <v>536</v>
      </c>
      <c r="Q1852" s="400" t="s">
        <v>536</v>
      </c>
      <c r="R1852" s="401" t="s">
        <v>536</v>
      </c>
      <c r="S1852" s="402" t="s">
        <v>536</v>
      </c>
      <c r="T1852" s="401" t="s">
        <v>536</v>
      </c>
      <c r="U1852" s="402" t="s">
        <v>536</v>
      </c>
      <c r="V1852" s="403" t="s">
        <v>536</v>
      </c>
      <c r="W1852" s="402" t="s">
        <v>536</v>
      </c>
      <c r="X1852" s="404" t="s">
        <v>536</v>
      </c>
      <c r="Y1852" s="404" t="s">
        <v>536</v>
      </c>
      <c r="Z1852" s="404" t="s">
        <v>536</v>
      </c>
      <c r="AA1852" s="404" t="s">
        <v>536</v>
      </c>
      <c r="AB1852" s="404" t="s">
        <v>536</v>
      </c>
      <c r="AC1852" s="404" t="s">
        <v>536</v>
      </c>
      <c r="AD1852" s="404" t="s">
        <v>536</v>
      </c>
    </row>
    <row r="1853" spans="1:30" x14ac:dyDescent="0.35">
      <c r="A1853" s="396" t="s">
        <v>536</v>
      </c>
      <c r="B1853" s="396" t="s">
        <v>536</v>
      </c>
      <c r="C1853" s="396" t="s">
        <v>536</v>
      </c>
      <c r="D1853" s="396" t="s">
        <v>536</v>
      </c>
      <c r="E1853" s="396" t="s">
        <v>536</v>
      </c>
      <c r="F1853" s="396" t="s">
        <v>536</v>
      </c>
      <c r="G1853" s="396" t="s">
        <v>536</v>
      </c>
      <c r="H1853" s="396" t="s">
        <v>536</v>
      </c>
      <c r="I1853" s="399" t="s">
        <v>536</v>
      </c>
      <c r="J1853" s="399" t="s">
        <v>536</v>
      </c>
      <c r="K1853" s="400" t="s">
        <v>536</v>
      </c>
      <c r="L1853" s="400" t="s">
        <v>536</v>
      </c>
      <c r="M1853" s="400" t="s">
        <v>536</v>
      </c>
      <c r="N1853" s="400" t="s">
        <v>536</v>
      </c>
      <c r="O1853" s="400" t="s">
        <v>536</v>
      </c>
      <c r="P1853" s="400" t="s">
        <v>536</v>
      </c>
      <c r="Q1853" s="400" t="s">
        <v>536</v>
      </c>
      <c r="R1853" s="401" t="s">
        <v>536</v>
      </c>
      <c r="S1853" s="402" t="s">
        <v>536</v>
      </c>
      <c r="T1853" s="401" t="s">
        <v>536</v>
      </c>
      <c r="U1853" s="402" t="s">
        <v>536</v>
      </c>
      <c r="V1853" s="403" t="s">
        <v>536</v>
      </c>
      <c r="W1853" s="402" t="s">
        <v>536</v>
      </c>
      <c r="X1853" s="404" t="s">
        <v>536</v>
      </c>
      <c r="Y1853" s="404" t="s">
        <v>536</v>
      </c>
      <c r="Z1853" s="404" t="s">
        <v>536</v>
      </c>
      <c r="AA1853" s="404" t="s">
        <v>536</v>
      </c>
      <c r="AB1853" s="404" t="s">
        <v>536</v>
      </c>
      <c r="AC1853" s="404" t="s">
        <v>536</v>
      </c>
      <c r="AD1853" s="404" t="s">
        <v>536</v>
      </c>
    </row>
    <row r="1854" spans="1:30" x14ac:dyDescent="0.35">
      <c r="A1854" s="396" t="s">
        <v>536</v>
      </c>
      <c r="B1854" s="396" t="s">
        <v>536</v>
      </c>
      <c r="C1854" s="396" t="s">
        <v>536</v>
      </c>
      <c r="D1854" s="396" t="s">
        <v>536</v>
      </c>
      <c r="E1854" s="396" t="s">
        <v>536</v>
      </c>
      <c r="F1854" s="396" t="s">
        <v>536</v>
      </c>
      <c r="G1854" s="396" t="s">
        <v>536</v>
      </c>
      <c r="H1854" s="396" t="s">
        <v>536</v>
      </c>
      <c r="I1854" s="399" t="s">
        <v>536</v>
      </c>
      <c r="J1854" s="399" t="s">
        <v>536</v>
      </c>
      <c r="K1854" s="400" t="s">
        <v>536</v>
      </c>
      <c r="L1854" s="400" t="s">
        <v>536</v>
      </c>
      <c r="M1854" s="400" t="s">
        <v>536</v>
      </c>
      <c r="N1854" s="400" t="s">
        <v>536</v>
      </c>
      <c r="O1854" s="400" t="s">
        <v>536</v>
      </c>
      <c r="P1854" s="400" t="s">
        <v>536</v>
      </c>
      <c r="Q1854" s="400" t="s">
        <v>536</v>
      </c>
      <c r="R1854" s="401" t="s">
        <v>536</v>
      </c>
      <c r="S1854" s="402" t="s">
        <v>536</v>
      </c>
      <c r="T1854" s="401" t="s">
        <v>536</v>
      </c>
      <c r="U1854" s="402" t="s">
        <v>536</v>
      </c>
      <c r="V1854" s="403" t="s">
        <v>536</v>
      </c>
      <c r="W1854" s="402" t="s">
        <v>536</v>
      </c>
      <c r="X1854" s="404" t="s">
        <v>536</v>
      </c>
      <c r="Y1854" s="404" t="s">
        <v>536</v>
      </c>
      <c r="Z1854" s="404" t="s">
        <v>536</v>
      </c>
      <c r="AA1854" s="404" t="s">
        <v>536</v>
      </c>
      <c r="AB1854" s="404" t="s">
        <v>536</v>
      </c>
      <c r="AC1854" s="404" t="s">
        <v>536</v>
      </c>
      <c r="AD1854" s="404" t="s">
        <v>536</v>
      </c>
    </row>
    <row r="1855" spans="1:30" x14ac:dyDescent="0.35">
      <c r="A1855" s="396" t="s">
        <v>536</v>
      </c>
      <c r="B1855" s="396" t="s">
        <v>536</v>
      </c>
      <c r="C1855" s="396" t="s">
        <v>536</v>
      </c>
      <c r="D1855" s="396" t="s">
        <v>536</v>
      </c>
      <c r="E1855" s="396" t="s">
        <v>536</v>
      </c>
      <c r="F1855" s="396" t="s">
        <v>536</v>
      </c>
      <c r="G1855" s="396" t="s">
        <v>536</v>
      </c>
      <c r="H1855" s="396" t="s">
        <v>536</v>
      </c>
      <c r="I1855" s="399" t="s">
        <v>536</v>
      </c>
      <c r="J1855" s="399" t="s">
        <v>536</v>
      </c>
      <c r="K1855" s="400" t="s">
        <v>536</v>
      </c>
      <c r="L1855" s="400" t="s">
        <v>536</v>
      </c>
      <c r="M1855" s="400" t="s">
        <v>536</v>
      </c>
      <c r="N1855" s="400" t="s">
        <v>536</v>
      </c>
      <c r="O1855" s="400" t="s">
        <v>536</v>
      </c>
      <c r="P1855" s="400" t="s">
        <v>536</v>
      </c>
      <c r="Q1855" s="400" t="s">
        <v>536</v>
      </c>
      <c r="R1855" s="401" t="s">
        <v>536</v>
      </c>
      <c r="S1855" s="402" t="s">
        <v>536</v>
      </c>
      <c r="T1855" s="401" t="s">
        <v>536</v>
      </c>
      <c r="U1855" s="402" t="s">
        <v>536</v>
      </c>
      <c r="V1855" s="403" t="s">
        <v>536</v>
      </c>
      <c r="W1855" s="402" t="s">
        <v>536</v>
      </c>
      <c r="X1855" s="404" t="s">
        <v>536</v>
      </c>
      <c r="Y1855" s="404" t="s">
        <v>536</v>
      </c>
      <c r="Z1855" s="404" t="s">
        <v>536</v>
      </c>
      <c r="AA1855" s="404" t="s">
        <v>536</v>
      </c>
      <c r="AB1855" s="404" t="s">
        <v>536</v>
      </c>
      <c r="AC1855" s="404" t="s">
        <v>536</v>
      </c>
      <c r="AD1855" s="404" t="s">
        <v>536</v>
      </c>
    </row>
    <row r="1856" spans="1:30" x14ac:dyDescent="0.35">
      <c r="A1856" s="396" t="s">
        <v>536</v>
      </c>
      <c r="B1856" s="396" t="s">
        <v>536</v>
      </c>
      <c r="C1856" s="396" t="s">
        <v>536</v>
      </c>
      <c r="D1856" s="396" t="s">
        <v>536</v>
      </c>
      <c r="E1856" s="396" t="s">
        <v>536</v>
      </c>
      <c r="F1856" s="396" t="s">
        <v>536</v>
      </c>
      <c r="G1856" s="396" t="s">
        <v>536</v>
      </c>
      <c r="H1856" s="396" t="s">
        <v>536</v>
      </c>
      <c r="I1856" s="399" t="s">
        <v>536</v>
      </c>
      <c r="J1856" s="399" t="s">
        <v>536</v>
      </c>
      <c r="K1856" s="400" t="s">
        <v>536</v>
      </c>
      <c r="L1856" s="400" t="s">
        <v>536</v>
      </c>
      <c r="M1856" s="400" t="s">
        <v>536</v>
      </c>
      <c r="N1856" s="400" t="s">
        <v>536</v>
      </c>
      <c r="O1856" s="400" t="s">
        <v>536</v>
      </c>
      <c r="P1856" s="400" t="s">
        <v>536</v>
      </c>
      <c r="Q1856" s="400" t="s">
        <v>536</v>
      </c>
      <c r="R1856" s="401" t="s">
        <v>536</v>
      </c>
      <c r="S1856" s="402" t="s">
        <v>536</v>
      </c>
      <c r="T1856" s="401" t="s">
        <v>536</v>
      </c>
      <c r="U1856" s="402" t="s">
        <v>536</v>
      </c>
      <c r="V1856" s="403" t="s">
        <v>536</v>
      </c>
      <c r="W1856" s="402" t="s">
        <v>536</v>
      </c>
      <c r="X1856" s="404" t="s">
        <v>536</v>
      </c>
      <c r="Y1856" s="404" t="s">
        <v>536</v>
      </c>
      <c r="Z1856" s="404" t="s">
        <v>536</v>
      </c>
      <c r="AA1856" s="404" t="s">
        <v>536</v>
      </c>
      <c r="AB1856" s="404" t="s">
        <v>536</v>
      </c>
      <c r="AC1856" s="404" t="s">
        <v>536</v>
      </c>
      <c r="AD1856" s="404" t="s">
        <v>536</v>
      </c>
    </row>
    <row r="1857" spans="1:30" x14ac:dyDescent="0.35">
      <c r="A1857" s="396" t="s">
        <v>536</v>
      </c>
      <c r="B1857" s="396" t="s">
        <v>536</v>
      </c>
      <c r="C1857" s="396" t="s">
        <v>536</v>
      </c>
      <c r="D1857" s="396" t="s">
        <v>536</v>
      </c>
      <c r="E1857" s="396" t="s">
        <v>536</v>
      </c>
      <c r="F1857" s="396" t="s">
        <v>536</v>
      </c>
      <c r="G1857" s="396" t="s">
        <v>536</v>
      </c>
      <c r="H1857" s="396" t="s">
        <v>536</v>
      </c>
      <c r="I1857" s="399" t="s">
        <v>536</v>
      </c>
      <c r="J1857" s="399" t="s">
        <v>536</v>
      </c>
      <c r="K1857" s="400" t="s">
        <v>536</v>
      </c>
      <c r="L1857" s="400" t="s">
        <v>536</v>
      </c>
      <c r="M1857" s="400" t="s">
        <v>536</v>
      </c>
      <c r="N1857" s="400" t="s">
        <v>536</v>
      </c>
      <c r="O1857" s="400" t="s">
        <v>536</v>
      </c>
      <c r="P1857" s="400" t="s">
        <v>536</v>
      </c>
      <c r="Q1857" s="400" t="s">
        <v>536</v>
      </c>
      <c r="R1857" s="401" t="s">
        <v>536</v>
      </c>
      <c r="S1857" s="402" t="s">
        <v>536</v>
      </c>
      <c r="T1857" s="401" t="s">
        <v>536</v>
      </c>
      <c r="U1857" s="402" t="s">
        <v>536</v>
      </c>
      <c r="V1857" s="403" t="s">
        <v>536</v>
      </c>
      <c r="W1857" s="402" t="s">
        <v>536</v>
      </c>
      <c r="X1857" s="404" t="s">
        <v>536</v>
      </c>
      <c r="Y1857" s="404" t="s">
        <v>536</v>
      </c>
      <c r="Z1857" s="404" t="s">
        <v>536</v>
      </c>
      <c r="AA1857" s="404" t="s">
        <v>536</v>
      </c>
      <c r="AB1857" s="404" t="s">
        <v>536</v>
      </c>
      <c r="AC1857" s="404" t="s">
        <v>536</v>
      </c>
      <c r="AD1857" s="404" t="s">
        <v>536</v>
      </c>
    </row>
    <row r="1858" spans="1:30" x14ac:dyDescent="0.35">
      <c r="A1858" s="396" t="s">
        <v>536</v>
      </c>
      <c r="B1858" s="396" t="s">
        <v>536</v>
      </c>
      <c r="C1858" s="396" t="s">
        <v>536</v>
      </c>
      <c r="D1858" s="396" t="s">
        <v>536</v>
      </c>
      <c r="E1858" s="396" t="s">
        <v>536</v>
      </c>
      <c r="F1858" s="396" t="s">
        <v>536</v>
      </c>
      <c r="G1858" s="396" t="s">
        <v>536</v>
      </c>
      <c r="H1858" s="396" t="s">
        <v>536</v>
      </c>
      <c r="I1858" s="399" t="s">
        <v>536</v>
      </c>
      <c r="J1858" s="399" t="s">
        <v>536</v>
      </c>
      <c r="K1858" s="400" t="s">
        <v>536</v>
      </c>
      <c r="L1858" s="400" t="s">
        <v>536</v>
      </c>
      <c r="M1858" s="400" t="s">
        <v>536</v>
      </c>
      <c r="N1858" s="400" t="s">
        <v>536</v>
      </c>
      <c r="O1858" s="400" t="s">
        <v>536</v>
      </c>
      <c r="P1858" s="400" t="s">
        <v>536</v>
      </c>
      <c r="Q1858" s="400" t="s">
        <v>536</v>
      </c>
      <c r="R1858" s="401" t="s">
        <v>536</v>
      </c>
      <c r="S1858" s="402" t="s">
        <v>536</v>
      </c>
      <c r="T1858" s="401" t="s">
        <v>536</v>
      </c>
      <c r="U1858" s="402" t="s">
        <v>536</v>
      </c>
      <c r="V1858" s="403" t="s">
        <v>536</v>
      </c>
      <c r="W1858" s="402" t="s">
        <v>536</v>
      </c>
      <c r="X1858" s="404" t="s">
        <v>536</v>
      </c>
      <c r="Y1858" s="404" t="s">
        <v>536</v>
      </c>
      <c r="Z1858" s="404" t="s">
        <v>536</v>
      </c>
      <c r="AA1858" s="404" t="s">
        <v>536</v>
      </c>
      <c r="AB1858" s="404" t="s">
        <v>536</v>
      </c>
      <c r="AC1858" s="404" t="s">
        <v>536</v>
      </c>
      <c r="AD1858" s="404" t="s">
        <v>536</v>
      </c>
    </row>
    <row r="1859" spans="1:30" x14ac:dyDescent="0.35">
      <c r="A1859" s="396" t="s">
        <v>536</v>
      </c>
      <c r="B1859" s="396" t="s">
        <v>536</v>
      </c>
      <c r="C1859" s="396" t="s">
        <v>536</v>
      </c>
      <c r="D1859" s="396" t="s">
        <v>536</v>
      </c>
      <c r="E1859" s="396" t="s">
        <v>536</v>
      </c>
      <c r="F1859" s="396" t="s">
        <v>536</v>
      </c>
      <c r="G1859" s="396" t="s">
        <v>536</v>
      </c>
      <c r="H1859" s="396" t="s">
        <v>536</v>
      </c>
      <c r="I1859" s="399" t="s">
        <v>536</v>
      </c>
      <c r="J1859" s="399" t="s">
        <v>536</v>
      </c>
      <c r="K1859" s="400" t="s">
        <v>536</v>
      </c>
      <c r="L1859" s="400" t="s">
        <v>536</v>
      </c>
      <c r="M1859" s="400" t="s">
        <v>536</v>
      </c>
      <c r="N1859" s="400" t="s">
        <v>536</v>
      </c>
      <c r="O1859" s="400" t="s">
        <v>536</v>
      </c>
      <c r="P1859" s="400" t="s">
        <v>536</v>
      </c>
      <c r="Q1859" s="400" t="s">
        <v>536</v>
      </c>
      <c r="R1859" s="401" t="s">
        <v>536</v>
      </c>
      <c r="S1859" s="402" t="s">
        <v>536</v>
      </c>
      <c r="T1859" s="401" t="s">
        <v>536</v>
      </c>
      <c r="U1859" s="402" t="s">
        <v>536</v>
      </c>
      <c r="V1859" s="403" t="s">
        <v>536</v>
      </c>
      <c r="W1859" s="402" t="s">
        <v>536</v>
      </c>
      <c r="X1859" s="404" t="s">
        <v>536</v>
      </c>
      <c r="Y1859" s="404" t="s">
        <v>536</v>
      </c>
      <c r="Z1859" s="404" t="s">
        <v>536</v>
      </c>
      <c r="AA1859" s="404" t="s">
        <v>536</v>
      </c>
      <c r="AB1859" s="404" t="s">
        <v>536</v>
      </c>
      <c r="AC1859" s="404" t="s">
        <v>536</v>
      </c>
      <c r="AD1859" s="404" t="s">
        <v>536</v>
      </c>
    </row>
    <row r="1860" spans="1:30" x14ac:dyDescent="0.35">
      <c r="A1860" s="396" t="s">
        <v>536</v>
      </c>
      <c r="B1860" s="396" t="s">
        <v>536</v>
      </c>
      <c r="C1860" s="396" t="s">
        <v>536</v>
      </c>
      <c r="D1860" s="396" t="s">
        <v>536</v>
      </c>
      <c r="E1860" s="396" t="s">
        <v>536</v>
      </c>
      <c r="F1860" s="396" t="s">
        <v>536</v>
      </c>
      <c r="G1860" s="396" t="s">
        <v>536</v>
      </c>
      <c r="H1860" s="396" t="s">
        <v>536</v>
      </c>
      <c r="I1860" s="399" t="s">
        <v>536</v>
      </c>
      <c r="J1860" s="399" t="s">
        <v>536</v>
      </c>
      <c r="K1860" s="400" t="s">
        <v>536</v>
      </c>
      <c r="L1860" s="400" t="s">
        <v>536</v>
      </c>
      <c r="M1860" s="400" t="s">
        <v>536</v>
      </c>
      <c r="N1860" s="400" t="s">
        <v>536</v>
      </c>
      <c r="O1860" s="400" t="s">
        <v>536</v>
      </c>
      <c r="P1860" s="400" t="s">
        <v>536</v>
      </c>
      <c r="Q1860" s="400" t="s">
        <v>536</v>
      </c>
      <c r="R1860" s="401" t="s">
        <v>536</v>
      </c>
      <c r="S1860" s="402" t="s">
        <v>536</v>
      </c>
      <c r="T1860" s="401" t="s">
        <v>536</v>
      </c>
      <c r="U1860" s="402" t="s">
        <v>536</v>
      </c>
      <c r="V1860" s="403" t="s">
        <v>536</v>
      </c>
      <c r="W1860" s="402" t="s">
        <v>536</v>
      </c>
      <c r="X1860" s="404" t="s">
        <v>536</v>
      </c>
      <c r="Y1860" s="404" t="s">
        <v>536</v>
      </c>
      <c r="Z1860" s="404" t="s">
        <v>536</v>
      </c>
      <c r="AA1860" s="404" t="s">
        <v>536</v>
      </c>
      <c r="AB1860" s="404" t="s">
        <v>536</v>
      </c>
      <c r="AC1860" s="404" t="s">
        <v>536</v>
      </c>
      <c r="AD1860" s="404" t="s">
        <v>536</v>
      </c>
    </row>
    <row r="1861" spans="1:30" x14ac:dyDescent="0.35">
      <c r="A1861" s="396" t="s">
        <v>536</v>
      </c>
      <c r="B1861" s="396" t="s">
        <v>536</v>
      </c>
      <c r="C1861" s="396" t="s">
        <v>536</v>
      </c>
      <c r="D1861" s="396" t="s">
        <v>536</v>
      </c>
      <c r="E1861" s="396" t="s">
        <v>536</v>
      </c>
      <c r="F1861" s="396" t="s">
        <v>536</v>
      </c>
      <c r="G1861" s="396" t="s">
        <v>536</v>
      </c>
      <c r="H1861" s="396" t="s">
        <v>536</v>
      </c>
      <c r="I1861" s="399" t="s">
        <v>536</v>
      </c>
      <c r="J1861" s="399" t="s">
        <v>536</v>
      </c>
      <c r="K1861" s="400" t="s">
        <v>536</v>
      </c>
      <c r="L1861" s="400" t="s">
        <v>536</v>
      </c>
      <c r="M1861" s="400" t="s">
        <v>536</v>
      </c>
      <c r="N1861" s="400" t="s">
        <v>536</v>
      </c>
      <c r="O1861" s="400" t="s">
        <v>536</v>
      </c>
      <c r="P1861" s="400" t="s">
        <v>536</v>
      </c>
      <c r="Q1861" s="400" t="s">
        <v>536</v>
      </c>
      <c r="R1861" s="401" t="s">
        <v>536</v>
      </c>
      <c r="S1861" s="402" t="s">
        <v>536</v>
      </c>
      <c r="T1861" s="401" t="s">
        <v>536</v>
      </c>
      <c r="U1861" s="402" t="s">
        <v>536</v>
      </c>
      <c r="V1861" s="403" t="s">
        <v>536</v>
      </c>
      <c r="W1861" s="402" t="s">
        <v>536</v>
      </c>
      <c r="X1861" s="404" t="s">
        <v>536</v>
      </c>
      <c r="Y1861" s="404" t="s">
        <v>536</v>
      </c>
      <c r="Z1861" s="404" t="s">
        <v>536</v>
      </c>
      <c r="AA1861" s="404" t="s">
        <v>536</v>
      </c>
      <c r="AB1861" s="404" t="s">
        <v>536</v>
      </c>
      <c r="AC1861" s="404" t="s">
        <v>536</v>
      </c>
      <c r="AD1861" s="404" t="s">
        <v>536</v>
      </c>
    </row>
    <row r="1862" spans="1:30" x14ac:dyDescent="0.35">
      <c r="A1862" s="396" t="s">
        <v>536</v>
      </c>
      <c r="B1862" s="396" t="s">
        <v>536</v>
      </c>
      <c r="C1862" s="396" t="s">
        <v>536</v>
      </c>
      <c r="D1862" s="396" t="s">
        <v>536</v>
      </c>
      <c r="E1862" s="396" t="s">
        <v>536</v>
      </c>
      <c r="F1862" s="396" t="s">
        <v>536</v>
      </c>
      <c r="G1862" s="396" t="s">
        <v>536</v>
      </c>
      <c r="H1862" s="396" t="s">
        <v>536</v>
      </c>
      <c r="I1862" s="399" t="s">
        <v>536</v>
      </c>
      <c r="J1862" s="399" t="s">
        <v>536</v>
      </c>
      <c r="K1862" s="400" t="s">
        <v>536</v>
      </c>
      <c r="L1862" s="400" t="s">
        <v>536</v>
      </c>
      <c r="M1862" s="400" t="s">
        <v>536</v>
      </c>
      <c r="N1862" s="400" t="s">
        <v>536</v>
      </c>
      <c r="O1862" s="400" t="s">
        <v>536</v>
      </c>
      <c r="P1862" s="400" t="s">
        <v>536</v>
      </c>
      <c r="Q1862" s="400" t="s">
        <v>536</v>
      </c>
      <c r="R1862" s="401" t="s">
        <v>536</v>
      </c>
      <c r="S1862" s="402" t="s">
        <v>536</v>
      </c>
      <c r="T1862" s="401" t="s">
        <v>536</v>
      </c>
      <c r="U1862" s="402" t="s">
        <v>536</v>
      </c>
      <c r="V1862" s="403" t="s">
        <v>536</v>
      </c>
      <c r="W1862" s="402" t="s">
        <v>536</v>
      </c>
      <c r="X1862" s="404" t="s">
        <v>536</v>
      </c>
      <c r="Y1862" s="404" t="s">
        <v>536</v>
      </c>
      <c r="Z1862" s="404" t="s">
        <v>536</v>
      </c>
      <c r="AA1862" s="404" t="s">
        <v>536</v>
      </c>
      <c r="AB1862" s="404" t="s">
        <v>536</v>
      </c>
      <c r="AC1862" s="404" t="s">
        <v>536</v>
      </c>
      <c r="AD1862" s="404" t="s">
        <v>536</v>
      </c>
    </row>
    <row r="1863" spans="1:30" x14ac:dyDescent="0.35">
      <c r="A1863" s="396" t="s">
        <v>536</v>
      </c>
      <c r="B1863" s="396" t="s">
        <v>536</v>
      </c>
      <c r="C1863" s="396" t="s">
        <v>536</v>
      </c>
      <c r="D1863" s="396" t="s">
        <v>536</v>
      </c>
      <c r="E1863" s="396" t="s">
        <v>536</v>
      </c>
      <c r="F1863" s="396" t="s">
        <v>536</v>
      </c>
      <c r="G1863" s="396" t="s">
        <v>536</v>
      </c>
      <c r="H1863" s="396" t="s">
        <v>536</v>
      </c>
      <c r="I1863" s="399" t="s">
        <v>536</v>
      </c>
      <c r="J1863" s="399" t="s">
        <v>536</v>
      </c>
      <c r="K1863" s="400" t="s">
        <v>536</v>
      </c>
      <c r="L1863" s="400" t="s">
        <v>536</v>
      </c>
      <c r="M1863" s="400" t="s">
        <v>536</v>
      </c>
      <c r="N1863" s="400" t="s">
        <v>536</v>
      </c>
      <c r="O1863" s="400" t="s">
        <v>536</v>
      </c>
      <c r="P1863" s="400" t="s">
        <v>536</v>
      </c>
      <c r="Q1863" s="400" t="s">
        <v>536</v>
      </c>
      <c r="R1863" s="401" t="s">
        <v>536</v>
      </c>
      <c r="S1863" s="402" t="s">
        <v>536</v>
      </c>
      <c r="T1863" s="401" t="s">
        <v>536</v>
      </c>
      <c r="U1863" s="402" t="s">
        <v>536</v>
      </c>
      <c r="V1863" s="403" t="s">
        <v>536</v>
      </c>
      <c r="W1863" s="402" t="s">
        <v>536</v>
      </c>
      <c r="X1863" s="404" t="s">
        <v>536</v>
      </c>
      <c r="Y1863" s="404" t="s">
        <v>536</v>
      </c>
      <c r="Z1863" s="404" t="s">
        <v>536</v>
      </c>
      <c r="AA1863" s="404" t="s">
        <v>536</v>
      </c>
      <c r="AB1863" s="404" t="s">
        <v>536</v>
      </c>
      <c r="AC1863" s="404" t="s">
        <v>536</v>
      </c>
      <c r="AD1863" s="404" t="s">
        <v>536</v>
      </c>
    </row>
    <row r="1864" spans="1:30" x14ac:dyDescent="0.35">
      <c r="A1864" s="396" t="s">
        <v>536</v>
      </c>
      <c r="B1864" s="396" t="s">
        <v>536</v>
      </c>
      <c r="C1864" s="396" t="s">
        <v>536</v>
      </c>
      <c r="D1864" s="396" t="s">
        <v>536</v>
      </c>
      <c r="E1864" s="396" t="s">
        <v>536</v>
      </c>
      <c r="F1864" s="396" t="s">
        <v>536</v>
      </c>
      <c r="G1864" s="396" t="s">
        <v>536</v>
      </c>
      <c r="H1864" s="396" t="s">
        <v>536</v>
      </c>
      <c r="I1864" s="399" t="s">
        <v>536</v>
      </c>
      <c r="J1864" s="399" t="s">
        <v>536</v>
      </c>
      <c r="K1864" s="400" t="s">
        <v>536</v>
      </c>
      <c r="L1864" s="400" t="s">
        <v>536</v>
      </c>
      <c r="M1864" s="400" t="s">
        <v>536</v>
      </c>
      <c r="N1864" s="400" t="s">
        <v>536</v>
      </c>
      <c r="O1864" s="400" t="s">
        <v>536</v>
      </c>
      <c r="P1864" s="400" t="s">
        <v>536</v>
      </c>
      <c r="Q1864" s="400" t="s">
        <v>536</v>
      </c>
      <c r="R1864" s="401" t="s">
        <v>536</v>
      </c>
      <c r="S1864" s="402" t="s">
        <v>536</v>
      </c>
      <c r="T1864" s="401" t="s">
        <v>536</v>
      </c>
      <c r="U1864" s="402" t="s">
        <v>536</v>
      </c>
      <c r="V1864" s="403" t="s">
        <v>536</v>
      </c>
      <c r="W1864" s="402" t="s">
        <v>536</v>
      </c>
      <c r="X1864" s="404" t="s">
        <v>536</v>
      </c>
      <c r="Y1864" s="404" t="s">
        <v>536</v>
      </c>
      <c r="Z1864" s="404" t="s">
        <v>536</v>
      </c>
      <c r="AA1864" s="404" t="s">
        <v>536</v>
      </c>
      <c r="AB1864" s="404" t="s">
        <v>536</v>
      </c>
      <c r="AC1864" s="404" t="s">
        <v>536</v>
      </c>
      <c r="AD1864" s="404" t="s">
        <v>536</v>
      </c>
    </row>
    <row r="1865" spans="1:30" x14ac:dyDescent="0.35">
      <c r="A1865" s="396" t="s">
        <v>536</v>
      </c>
      <c r="B1865" s="396" t="s">
        <v>536</v>
      </c>
      <c r="C1865" s="396" t="s">
        <v>536</v>
      </c>
      <c r="D1865" s="396" t="s">
        <v>536</v>
      </c>
      <c r="E1865" s="396" t="s">
        <v>536</v>
      </c>
      <c r="F1865" s="396" t="s">
        <v>536</v>
      </c>
      <c r="G1865" s="396" t="s">
        <v>536</v>
      </c>
      <c r="H1865" s="396" t="s">
        <v>536</v>
      </c>
      <c r="I1865" s="399" t="s">
        <v>536</v>
      </c>
      <c r="J1865" s="399" t="s">
        <v>536</v>
      </c>
      <c r="K1865" s="400" t="s">
        <v>536</v>
      </c>
      <c r="L1865" s="400" t="s">
        <v>536</v>
      </c>
      <c r="M1865" s="400" t="s">
        <v>536</v>
      </c>
      <c r="N1865" s="400" t="s">
        <v>536</v>
      </c>
      <c r="O1865" s="400" t="s">
        <v>536</v>
      </c>
      <c r="P1865" s="400" t="s">
        <v>536</v>
      </c>
      <c r="Q1865" s="400" t="s">
        <v>536</v>
      </c>
      <c r="R1865" s="401" t="s">
        <v>536</v>
      </c>
      <c r="S1865" s="402" t="s">
        <v>536</v>
      </c>
      <c r="T1865" s="401" t="s">
        <v>536</v>
      </c>
      <c r="U1865" s="402" t="s">
        <v>536</v>
      </c>
      <c r="V1865" s="403" t="s">
        <v>536</v>
      </c>
      <c r="W1865" s="402" t="s">
        <v>536</v>
      </c>
      <c r="X1865" s="404" t="s">
        <v>536</v>
      </c>
      <c r="Y1865" s="404" t="s">
        <v>536</v>
      </c>
      <c r="Z1865" s="404" t="s">
        <v>536</v>
      </c>
      <c r="AA1865" s="404" t="s">
        <v>536</v>
      </c>
      <c r="AB1865" s="404" t="s">
        <v>536</v>
      </c>
      <c r="AC1865" s="404" t="s">
        <v>536</v>
      </c>
      <c r="AD1865" s="404" t="s">
        <v>536</v>
      </c>
    </row>
    <row r="1866" spans="1:30" x14ac:dyDescent="0.35">
      <c r="A1866" s="396" t="s">
        <v>536</v>
      </c>
      <c r="B1866" s="396" t="s">
        <v>536</v>
      </c>
      <c r="C1866" s="396" t="s">
        <v>536</v>
      </c>
      <c r="D1866" s="396" t="s">
        <v>536</v>
      </c>
      <c r="E1866" s="396" t="s">
        <v>536</v>
      </c>
      <c r="F1866" s="396" t="s">
        <v>536</v>
      </c>
      <c r="G1866" s="396" t="s">
        <v>536</v>
      </c>
      <c r="H1866" s="396" t="s">
        <v>536</v>
      </c>
      <c r="I1866" s="399" t="s">
        <v>536</v>
      </c>
      <c r="J1866" s="399" t="s">
        <v>536</v>
      </c>
      <c r="K1866" s="400" t="s">
        <v>536</v>
      </c>
      <c r="L1866" s="400" t="s">
        <v>536</v>
      </c>
      <c r="M1866" s="400" t="s">
        <v>536</v>
      </c>
      <c r="N1866" s="400" t="s">
        <v>536</v>
      </c>
      <c r="O1866" s="400" t="s">
        <v>536</v>
      </c>
      <c r="P1866" s="400" t="s">
        <v>536</v>
      </c>
      <c r="Q1866" s="400" t="s">
        <v>536</v>
      </c>
      <c r="R1866" s="401" t="s">
        <v>536</v>
      </c>
      <c r="S1866" s="402" t="s">
        <v>536</v>
      </c>
      <c r="T1866" s="401" t="s">
        <v>536</v>
      </c>
      <c r="U1866" s="402" t="s">
        <v>536</v>
      </c>
      <c r="V1866" s="403" t="s">
        <v>536</v>
      </c>
      <c r="W1866" s="402" t="s">
        <v>536</v>
      </c>
      <c r="X1866" s="404" t="s">
        <v>536</v>
      </c>
      <c r="Y1866" s="404" t="s">
        <v>536</v>
      </c>
      <c r="Z1866" s="404" t="s">
        <v>536</v>
      </c>
      <c r="AA1866" s="404" t="s">
        <v>536</v>
      </c>
      <c r="AB1866" s="404" t="s">
        <v>536</v>
      </c>
      <c r="AC1866" s="404" t="s">
        <v>536</v>
      </c>
      <c r="AD1866" s="404" t="s">
        <v>536</v>
      </c>
    </row>
    <row r="1867" spans="1:30" x14ac:dyDescent="0.35">
      <c r="A1867" s="396" t="s">
        <v>536</v>
      </c>
      <c r="B1867" s="396" t="s">
        <v>536</v>
      </c>
      <c r="C1867" s="396" t="s">
        <v>536</v>
      </c>
      <c r="D1867" s="396" t="s">
        <v>536</v>
      </c>
      <c r="E1867" s="396" t="s">
        <v>536</v>
      </c>
      <c r="F1867" s="396" t="s">
        <v>536</v>
      </c>
      <c r="G1867" s="396" t="s">
        <v>536</v>
      </c>
      <c r="H1867" s="396" t="s">
        <v>536</v>
      </c>
      <c r="I1867" s="399" t="s">
        <v>536</v>
      </c>
      <c r="J1867" s="399" t="s">
        <v>536</v>
      </c>
      <c r="K1867" s="400" t="s">
        <v>536</v>
      </c>
      <c r="L1867" s="400" t="s">
        <v>536</v>
      </c>
      <c r="M1867" s="400" t="s">
        <v>536</v>
      </c>
      <c r="N1867" s="400" t="s">
        <v>536</v>
      </c>
      <c r="O1867" s="400" t="s">
        <v>536</v>
      </c>
      <c r="P1867" s="400" t="s">
        <v>536</v>
      </c>
      <c r="Q1867" s="400" t="s">
        <v>536</v>
      </c>
      <c r="R1867" s="401" t="s">
        <v>536</v>
      </c>
      <c r="S1867" s="402" t="s">
        <v>536</v>
      </c>
      <c r="T1867" s="401" t="s">
        <v>536</v>
      </c>
      <c r="U1867" s="402" t="s">
        <v>536</v>
      </c>
      <c r="V1867" s="403" t="s">
        <v>536</v>
      </c>
      <c r="W1867" s="402" t="s">
        <v>536</v>
      </c>
      <c r="X1867" s="404" t="s">
        <v>536</v>
      </c>
      <c r="Y1867" s="404" t="s">
        <v>536</v>
      </c>
      <c r="Z1867" s="404" t="s">
        <v>536</v>
      </c>
      <c r="AA1867" s="404" t="s">
        <v>536</v>
      </c>
      <c r="AB1867" s="404" t="s">
        <v>536</v>
      </c>
      <c r="AC1867" s="404" t="s">
        <v>536</v>
      </c>
      <c r="AD1867" s="404" t="s">
        <v>536</v>
      </c>
    </row>
    <row r="1868" spans="1:30" x14ac:dyDescent="0.35">
      <c r="A1868" s="396" t="s">
        <v>536</v>
      </c>
      <c r="B1868" s="396" t="s">
        <v>536</v>
      </c>
      <c r="C1868" s="396" t="s">
        <v>536</v>
      </c>
      <c r="D1868" s="396" t="s">
        <v>536</v>
      </c>
      <c r="E1868" s="396" t="s">
        <v>536</v>
      </c>
      <c r="F1868" s="396" t="s">
        <v>536</v>
      </c>
      <c r="G1868" s="396" t="s">
        <v>536</v>
      </c>
      <c r="H1868" s="396" t="s">
        <v>536</v>
      </c>
      <c r="I1868" s="399" t="s">
        <v>536</v>
      </c>
      <c r="J1868" s="399" t="s">
        <v>536</v>
      </c>
      <c r="K1868" s="400" t="s">
        <v>536</v>
      </c>
      <c r="L1868" s="400" t="s">
        <v>536</v>
      </c>
      <c r="M1868" s="400" t="s">
        <v>536</v>
      </c>
      <c r="N1868" s="400" t="s">
        <v>536</v>
      </c>
      <c r="O1868" s="400" t="s">
        <v>536</v>
      </c>
      <c r="P1868" s="400" t="s">
        <v>536</v>
      </c>
      <c r="Q1868" s="400" t="s">
        <v>536</v>
      </c>
      <c r="R1868" s="401" t="s">
        <v>536</v>
      </c>
      <c r="S1868" s="402" t="s">
        <v>536</v>
      </c>
      <c r="T1868" s="401" t="s">
        <v>536</v>
      </c>
      <c r="U1868" s="402" t="s">
        <v>536</v>
      </c>
      <c r="V1868" s="403" t="s">
        <v>536</v>
      </c>
      <c r="W1868" s="402" t="s">
        <v>536</v>
      </c>
      <c r="X1868" s="404" t="s">
        <v>536</v>
      </c>
      <c r="Y1868" s="404" t="s">
        <v>536</v>
      </c>
      <c r="Z1868" s="404" t="s">
        <v>536</v>
      </c>
      <c r="AA1868" s="404" t="s">
        <v>536</v>
      </c>
      <c r="AB1868" s="404" t="s">
        <v>536</v>
      </c>
      <c r="AC1868" s="404" t="s">
        <v>536</v>
      </c>
      <c r="AD1868" s="404" t="s">
        <v>536</v>
      </c>
    </row>
    <row r="1869" spans="1:30" x14ac:dyDescent="0.35">
      <c r="A1869" s="396" t="s">
        <v>536</v>
      </c>
      <c r="B1869" s="396" t="s">
        <v>536</v>
      </c>
      <c r="C1869" s="396" t="s">
        <v>536</v>
      </c>
      <c r="D1869" s="396" t="s">
        <v>536</v>
      </c>
      <c r="E1869" s="396" t="s">
        <v>536</v>
      </c>
      <c r="F1869" s="396" t="s">
        <v>536</v>
      </c>
      <c r="G1869" s="396" t="s">
        <v>536</v>
      </c>
      <c r="H1869" s="396" t="s">
        <v>536</v>
      </c>
      <c r="I1869" s="399" t="s">
        <v>536</v>
      </c>
      <c r="J1869" s="399" t="s">
        <v>536</v>
      </c>
      <c r="K1869" s="400" t="s">
        <v>536</v>
      </c>
      <c r="L1869" s="400" t="s">
        <v>536</v>
      </c>
      <c r="M1869" s="400" t="s">
        <v>536</v>
      </c>
      <c r="N1869" s="400" t="s">
        <v>536</v>
      </c>
      <c r="O1869" s="400" t="s">
        <v>536</v>
      </c>
      <c r="P1869" s="400" t="s">
        <v>536</v>
      </c>
      <c r="Q1869" s="400" t="s">
        <v>536</v>
      </c>
      <c r="R1869" s="401" t="s">
        <v>536</v>
      </c>
      <c r="S1869" s="402" t="s">
        <v>536</v>
      </c>
      <c r="T1869" s="401" t="s">
        <v>536</v>
      </c>
      <c r="U1869" s="402" t="s">
        <v>536</v>
      </c>
      <c r="V1869" s="403" t="s">
        <v>536</v>
      </c>
      <c r="W1869" s="402" t="s">
        <v>536</v>
      </c>
      <c r="X1869" s="404" t="s">
        <v>536</v>
      </c>
      <c r="Y1869" s="404" t="s">
        <v>536</v>
      </c>
      <c r="Z1869" s="404" t="s">
        <v>536</v>
      </c>
      <c r="AA1869" s="404" t="s">
        <v>536</v>
      </c>
      <c r="AB1869" s="404" t="s">
        <v>536</v>
      </c>
      <c r="AC1869" s="404" t="s">
        <v>536</v>
      </c>
      <c r="AD1869" s="404" t="s">
        <v>536</v>
      </c>
    </row>
    <row r="1870" spans="1:30" x14ac:dyDescent="0.35">
      <c r="A1870" s="396" t="s">
        <v>536</v>
      </c>
      <c r="B1870" s="396" t="s">
        <v>536</v>
      </c>
      <c r="C1870" s="396" t="s">
        <v>536</v>
      </c>
      <c r="D1870" s="396" t="s">
        <v>536</v>
      </c>
      <c r="E1870" s="396" t="s">
        <v>536</v>
      </c>
      <c r="F1870" s="396" t="s">
        <v>536</v>
      </c>
      <c r="G1870" s="396" t="s">
        <v>536</v>
      </c>
      <c r="H1870" s="396" t="s">
        <v>536</v>
      </c>
      <c r="I1870" s="399" t="s">
        <v>536</v>
      </c>
      <c r="J1870" s="399" t="s">
        <v>536</v>
      </c>
      <c r="K1870" s="400" t="s">
        <v>536</v>
      </c>
      <c r="L1870" s="400" t="s">
        <v>536</v>
      </c>
      <c r="M1870" s="400" t="s">
        <v>536</v>
      </c>
      <c r="N1870" s="400" t="s">
        <v>536</v>
      </c>
      <c r="O1870" s="400" t="s">
        <v>536</v>
      </c>
      <c r="P1870" s="400" t="s">
        <v>536</v>
      </c>
      <c r="Q1870" s="400" t="s">
        <v>536</v>
      </c>
      <c r="R1870" s="401" t="s">
        <v>536</v>
      </c>
      <c r="S1870" s="402" t="s">
        <v>536</v>
      </c>
      <c r="T1870" s="401" t="s">
        <v>536</v>
      </c>
      <c r="U1870" s="402" t="s">
        <v>536</v>
      </c>
      <c r="V1870" s="403" t="s">
        <v>536</v>
      </c>
      <c r="W1870" s="402" t="s">
        <v>536</v>
      </c>
      <c r="X1870" s="404" t="s">
        <v>536</v>
      </c>
      <c r="Y1870" s="404" t="s">
        <v>536</v>
      </c>
      <c r="Z1870" s="404" t="s">
        <v>536</v>
      </c>
      <c r="AA1870" s="404" t="s">
        <v>536</v>
      </c>
      <c r="AB1870" s="404" t="s">
        <v>536</v>
      </c>
      <c r="AC1870" s="404" t="s">
        <v>536</v>
      </c>
      <c r="AD1870" s="404" t="s">
        <v>536</v>
      </c>
    </row>
    <row r="1871" spans="1:30" x14ac:dyDescent="0.35">
      <c r="A1871" s="396" t="s">
        <v>536</v>
      </c>
      <c r="B1871" s="396" t="s">
        <v>536</v>
      </c>
      <c r="C1871" s="396" t="s">
        <v>536</v>
      </c>
      <c r="D1871" s="396" t="s">
        <v>536</v>
      </c>
      <c r="E1871" s="396" t="s">
        <v>536</v>
      </c>
      <c r="F1871" s="396" t="s">
        <v>536</v>
      </c>
      <c r="G1871" s="396" t="s">
        <v>536</v>
      </c>
      <c r="H1871" s="396" t="s">
        <v>536</v>
      </c>
      <c r="I1871" s="399" t="s">
        <v>536</v>
      </c>
      <c r="J1871" s="399" t="s">
        <v>536</v>
      </c>
      <c r="K1871" s="400" t="s">
        <v>536</v>
      </c>
      <c r="L1871" s="400" t="s">
        <v>536</v>
      </c>
      <c r="M1871" s="400" t="s">
        <v>536</v>
      </c>
      <c r="N1871" s="400" t="s">
        <v>536</v>
      </c>
      <c r="O1871" s="400" t="s">
        <v>536</v>
      </c>
      <c r="P1871" s="400" t="s">
        <v>536</v>
      </c>
      <c r="Q1871" s="400" t="s">
        <v>536</v>
      </c>
      <c r="R1871" s="401" t="s">
        <v>536</v>
      </c>
      <c r="S1871" s="402" t="s">
        <v>536</v>
      </c>
      <c r="T1871" s="401" t="s">
        <v>536</v>
      </c>
      <c r="U1871" s="402" t="s">
        <v>536</v>
      </c>
      <c r="V1871" s="403" t="s">
        <v>536</v>
      </c>
      <c r="W1871" s="402" t="s">
        <v>536</v>
      </c>
      <c r="X1871" s="404" t="s">
        <v>536</v>
      </c>
      <c r="Y1871" s="404" t="s">
        <v>536</v>
      </c>
      <c r="Z1871" s="404" t="s">
        <v>536</v>
      </c>
      <c r="AA1871" s="404" t="s">
        <v>536</v>
      </c>
      <c r="AB1871" s="404" t="s">
        <v>536</v>
      </c>
      <c r="AC1871" s="404" t="s">
        <v>536</v>
      </c>
      <c r="AD1871" s="404" t="s">
        <v>536</v>
      </c>
    </row>
    <row r="1872" spans="1:30" x14ac:dyDescent="0.35">
      <c r="A1872" s="396" t="s">
        <v>536</v>
      </c>
      <c r="B1872" s="396" t="s">
        <v>536</v>
      </c>
      <c r="C1872" s="396" t="s">
        <v>536</v>
      </c>
      <c r="D1872" s="396" t="s">
        <v>536</v>
      </c>
      <c r="E1872" s="396" t="s">
        <v>536</v>
      </c>
      <c r="F1872" s="396" t="s">
        <v>536</v>
      </c>
      <c r="G1872" s="396" t="s">
        <v>536</v>
      </c>
      <c r="H1872" s="396" t="s">
        <v>536</v>
      </c>
      <c r="I1872" s="399" t="s">
        <v>536</v>
      </c>
      <c r="J1872" s="399" t="s">
        <v>536</v>
      </c>
      <c r="K1872" s="400" t="s">
        <v>536</v>
      </c>
      <c r="L1872" s="400" t="s">
        <v>536</v>
      </c>
      <c r="M1872" s="400" t="s">
        <v>536</v>
      </c>
      <c r="N1872" s="400" t="s">
        <v>536</v>
      </c>
      <c r="O1872" s="400" t="s">
        <v>536</v>
      </c>
      <c r="P1872" s="400" t="s">
        <v>536</v>
      </c>
      <c r="Q1872" s="400" t="s">
        <v>536</v>
      </c>
      <c r="R1872" s="401" t="s">
        <v>536</v>
      </c>
      <c r="S1872" s="402" t="s">
        <v>536</v>
      </c>
      <c r="T1872" s="401" t="s">
        <v>536</v>
      </c>
      <c r="U1872" s="402" t="s">
        <v>536</v>
      </c>
      <c r="V1872" s="403" t="s">
        <v>536</v>
      </c>
      <c r="W1872" s="402" t="s">
        <v>536</v>
      </c>
      <c r="X1872" s="404" t="s">
        <v>536</v>
      </c>
      <c r="Y1872" s="404" t="s">
        <v>536</v>
      </c>
      <c r="Z1872" s="404" t="s">
        <v>536</v>
      </c>
      <c r="AA1872" s="404" t="s">
        <v>536</v>
      </c>
      <c r="AB1872" s="404" t="s">
        <v>536</v>
      </c>
      <c r="AC1872" s="404" t="s">
        <v>536</v>
      </c>
      <c r="AD1872" s="404" t="s">
        <v>536</v>
      </c>
    </row>
    <row r="1873" spans="1:30" x14ac:dyDescent="0.35">
      <c r="A1873" s="396" t="s">
        <v>536</v>
      </c>
      <c r="B1873" s="396" t="s">
        <v>536</v>
      </c>
      <c r="C1873" s="396" t="s">
        <v>536</v>
      </c>
      <c r="D1873" s="396" t="s">
        <v>536</v>
      </c>
      <c r="E1873" s="396" t="s">
        <v>536</v>
      </c>
      <c r="F1873" s="396" t="s">
        <v>536</v>
      </c>
      <c r="G1873" s="396" t="s">
        <v>536</v>
      </c>
      <c r="H1873" s="396" t="s">
        <v>536</v>
      </c>
      <c r="I1873" s="399" t="s">
        <v>536</v>
      </c>
      <c r="J1873" s="399" t="s">
        <v>536</v>
      </c>
      <c r="K1873" s="400" t="s">
        <v>536</v>
      </c>
      <c r="L1873" s="400" t="s">
        <v>536</v>
      </c>
      <c r="M1873" s="400" t="s">
        <v>536</v>
      </c>
      <c r="N1873" s="400" t="s">
        <v>536</v>
      </c>
      <c r="O1873" s="400" t="s">
        <v>536</v>
      </c>
      <c r="P1873" s="400" t="s">
        <v>536</v>
      </c>
      <c r="Q1873" s="400" t="s">
        <v>536</v>
      </c>
      <c r="R1873" s="401" t="s">
        <v>536</v>
      </c>
      <c r="S1873" s="402" t="s">
        <v>536</v>
      </c>
      <c r="T1873" s="401" t="s">
        <v>536</v>
      </c>
      <c r="U1873" s="402" t="s">
        <v>536</v>
      </c>
      <c r="V1873" s="403" t="s">
        <v>536</v>
      </c>
      <c r="W1873" s="402" t="s">
        <v>536</v>
      </c>
      <c r="X1873" s="404" t="s">
        <v>536</v>
      </c>
      <c r="Y1873" s="404" t="s">
        <v>536</v>
      </c>
      <c r="Z1873" s="404" t="s">
        <v>536</v>
      </c>
      <c r="AA1873" s="404" t="s">
        <v>536</v>
      </c>
      <c r="AB1873" s="404" t="s">
        <v>536</v>
      </c>
      <c r="AC1873" s="404" t="s">
        <v>536</v>
      </c>
      <c r="AD1873" s="404" t="s">
        <v>536</v>
      </c>
    </row>
    <row r="1874" spans="1:30" x14ac:dyDescent="0.35">
      <c r="A1874" s="396" t="s">
        <v>536</v>
      </c>
      <c r="B1874" s="396" t="s">
        <v>536</v>
      </c>
      <c r="C1874" s="396" t="s">
        <v>536</v>
      </c>
      <c r="D1874" s="396" t="s">
        <v>536</v>
      </c>
      <c r="E1874" s="396" t="s">
        <v>536</v>
      </c>
      <c r="F1874" s="396" t="s">
        <v>536</v>
      </c>
      <c r="G1874" s="396" t="s">
        <v>536</v>
      </c>
      <c r="H1874" s="396" t="s">
        <v>536</v>
      </c>
      <c r="I1874" s="399" t="s">
        <v>536</v>
      </c>
      <c r="J1874" s="399" t="s">
        <v>536</v>
      </c>
      <c r="K1874" s="400" t="s">
        <v>536</v>
      </c>
      <c r="L1874" s="400" t="s">
        <v>536</v>
      </c>
      <c r="M1874" s="400" t="s">
        <v>536</v>
      </c>
      <c r="N1874" s="400" t="s">
        <v>536</v>
      </c>
      <c r="O1874" s="400" t="s">
        <v>536</v>
      </c>
      <c r="P1874" s="400" t="s">
        <v>536</v>
      </c>
      <c r="Q1874" s="400" t="s">
        <v>536</v>
      </c>
      <c r="R1874" s="401" t="s">
        <v>536</v>
      </c>
      <c r="S1874" s="402" t="s">
        <v>536</v>
      </c>
      <c r="T1874" s="401" t="s">
        <v>536</v>
      </c>
      <c r="U1874" s="402" t="s">
        <v>536</v>
      </c>
      <c r="V1874" s="403" t="s">
        <v>536</v>
      </c>
      <c r="W1874" s="402" t="s">
        <v>536</v>
      </c>
      <c r="X1874" s="404" t="s">
        <v>536</v>
      </c>
      <c r="Y1874" s="404" t="s">
        <v>536</v>
      </c>
      <c r="Z1874" s="404" t="s">
        <v>536</v>
      </c>
      <c r="AA1874" s="404" t="s">
        <v>536</v>
      </c>
      <c r="AB1874" s="404" t="s">
        <v>536</v>
      </c>
      <c r="AC1874" s="404" t="s">
        <v>536</v>
      </c>
      <c r="AD1874" s="404" t="s">
        <v>536</v>
      </c>
    </row>
    <row r="1875" spans="1:30" x14ac:dyDescent="0.35">
      <c r="A1875" s="396" t="s">
        <v>536</v>
      </c>
      <c r="B1875" s="396" t="s">
        <v>536</v>
      </c>
      <c r="C1875" s="396" t="s">
        <v>536</v>
      </c>
      <c r="D1875" s="396" t="s">
        <v>536</v>
      </c>
      <c r="E1875" s="396" t="s">
        <v>536</v>
      </c>
      <c r="F1875" s="396" t="s">
        <v>536</v>
      </c>
      <c r="G1875" s="396" t="s">
        <v>536</v>
      </c>
      <c r="H1875" s="396" t="s">
        <v>536</v>
      </c>
      <c r="I1875" s="399" t="s">
        <v>536</v>
      </c>
      <c r="J1875" s="399" t="s">
        <v>536</v>
      </c>
      <c r="K1875" s="400" t="s">
        <v>536</v>
      </c>
      <c r="L1875" s="400" t="s">
        <v>536</v>
      </c>
      <c r="M1875" s="400" t="s">
        <v>536</v>
      </c>
      <c r="N1875" s="400" t="s">
        <v>536</v>
      </c>
      <c r="O1875" s="400" t="s">
        <v>536</v>
      </c>
      <c r="P1875" s="400" t="s">
        <v>536</v>
      </c>
      <c r="Q1875" s="400" t="s">
        <v>536</v>
      </c>
      <c r="R1875" s="401" t="s">
        <v>536</v>
      </c>
      <c r="S1875" s="402" t="s">
        <v>536</v>
      </c>
      <c r="T1875" s="401" t="s">
        <v>536</v>
      </c>
      <c r="U1875" s="402" t="s">
        <v>536</v>
      </c>
      <c r="V1875" s="403" t="s">
        <v>536</v>
      </c>
      <c r="W1875" s="402" t="s">
        <v>536</v>
      </c>
      <c r="X1875" s="404" t="s">
        <v>536</v>
      </c>
      <c r="Y1875" s="404" t="s">
        <v>536</v>
      </c>
      <c r="Z1875" s="404" t="s">
        <v>536</v>
      </c>
      <c r="AA1875" s="404" t="s">
        <v>536</v>
      </c>
      <c r="AB1875" s="404" t="s">
        <v>536</v>
      </c>
      <c r="AC1875" s="404" t="s">
        <v>536</v>
      </c>
      <c r="AD1875" s="404" t="s">
        <v>536</v>
      </c>
    </row>
    <row r="1876" spans="1:30" x14ac:dyDescent="0.35">
      <c r="A1876" s="396" t="s">
        <v>536</v>
      </c>
      <c r="B1876" s="396" t="s">
        <v>536</v>
      </c>
      <c r="C1876" s="396" t="s">
        <v>536</v>
      </c>
      <c r="D1876" s="396" t="s">
        <v>536</v>
      </c>
      <c r="E1876" s="396" t="s">
        <v>536</v>
      </c>
      <c r="F1876" s="396" t="s">
        <v>536</v>
      </c>
      <c r="G1876" s="396" t="s">
        <v>536</v>
      </c>
      <c r="H1876" s="396" t="s">
        <v>536</v>
      </c>
      <c r="I1876" s="399" t="s">
        <v>536</v>
      </c>
      <c r="J1876" s="399" t="s">
        <v>536</v>
      </c>
      <c r="K1876" s="400" t="s">
        <v>536</v>
      </c>
      <c r="L1876" s="400" t="s">
        <v>536</v>
      </c>
      <c r="M1876" s="400" t="s">
        <v>536</v>
      </c>
      <c r="N1876" s="400" t="s">
        <v>536</v>
      </c>
      <c r="O1876" s="400" t="s">
        <v>536</v>
      </c>
      <c r="P1876" s="400" t="s">
        <v>536</v>
      </c>
      <c r="Q1876" s="400" t="s">
        <v>536</v>
      </c>
      <c r="R1876" s="401" t="s">
        <v>536</v>
      </c>
      <c r="S1876" s="402" t="s">
        <v>536</v>
      </c>
      <c r="T1876" s="401" t="s">
        <v>536</v>
      </c>
      <c r="U1876" s="402" t="s">
        <v>536</v>
      </c>
      <c r="V1876" s="403" t="s">
        <v>536</v>
      </c>
      <c r="W1876" s="402" t="s">
        <v>536</v>
      </c>
      <c r="X1876" s="404" t="s">
        <v>536</v>
      </c>
      <c r="Y1876" s="404" t="s">
        <v>536</v>
      </c>
      <c r="Z1876" s="404" t="s">
        <v>536</v>
      </c>
      <c r="AA1876" s="404" t="s">
        <v>536</v>
      </c>
      <c r="AB1876" s="404" t="s">
        <v>536</v>
      </c>
      <c r="AC1876" s="404" t="s">
        <v>536</v>
      </c>
      <c r="AD1876" s="404" t="s">
        <v>536</v>
      </c>
    </row>
    <row r="1877" spans="1:30" x14ac:dyDescent="0.35">
      <c r="A1877" s="396" t="s">
        <v>536</v>
      </c>
      <c r="B1877" s="396" t="s">
        <v>536</v>
      </c>
      <c r="C1877" s="396" t="s">
        <v>536</v>
      </c>
      <c r="D1877" s="396" t="s">
        <v>536</v>
      </c>
      <c r="E1877" s="396" t="s">
        <v>536</v>
      </c>
      <c r="F1877" s="396" t="s">
        <v>536</v>
      </c>
      <c r="G1877" s="396" t="s">
        <v>536</v>
      </c>
      <c r="H1877" s="396" t="s">
        <v>536</v>
      </c>
      <c r="I1877" s="399" t="s">
        <v>536</v>
      </c>
      <c r="J1877" s="399" t="s">
        <v>536</v>
      </c>
      <c r="K1877" s="400" t="s">
        <v>536</v>
      </c>
      <c r="L1877" s="400" t="s">
        <v>536</v>
      </c>
      <c r="M1877" s="400" t="s">
        <v>536</v>
      </c>
      <c r="N1877" s="400" t="s">
        <v>536</v>
      </c>
      <c r="O1877" s="400" t="s">
        <v>536</v>
      </c>
      <c r="P1877" s="400" t="s">
        <v>536</v>
      </c>
      <c r="Q1877" s="400" t="s">
        <v>536</v>
      </c>
      <c r="R1877" s="401" t="s">
        <v>536</v>
      </c>
      <c r="S1877" s="402" t="s">
        <v>536</v>
      </c>
      <c r="T1877" s="401" t="s">
        <v>536</v>
      </c>
      <c r="U1877" s="402" t="s">
        <v>536</v>
      </c>
      <c r="V1877" s="403" t="s">
        <v>536</v>
      </c>
      <c r="W1877" s="402" t="s">
        <v>536</v>
      </c>
      <c r="X1877" s="404" t="s">
        <v>536</v>
      </c>
      <c r="Y1877" s="404" t="s">
        <v>536</v>
      </c>
      <c r="Z1877" s="404" t="s">
        <v>536</v>
      </c>
      <c r="AA1877" s="404" t="s">
        <v>536</v>
      </c>
      <c r="AB1877" s="404" t="s">
        <v>536</v>
      </c>
      <c r="AC1877" s="404" t="s">
        <v>536</v>
      </c>
      <c r="AD1877" s="404" t="s">
        <v>536</v>
      </c>
    </row>
    <row r="1878" spans="1:30" x14ac:dyDescent="0.35">
      <c r="A1878" s="396" t="s">
        <v>536</v>
      </c>
      <c r="B1878" s="396" t="s">
        <v>536</v>
      </c>
      <c r="C1878" s="396" t="s">
        <v>536</v>
      </c>
      <c r="D1878" s="396" t="s">
        <v>536</v>
      </c>
      <c r="E1878" s="396" t="s">
        <v>536</v>
      </c>
      <c r="F1878" s="396" t="s">
        <v>536</v>
      </c>
      <c r="G1878" s="396" t="s">
        <v>536</v>
      </c>
      <c r="H1878" s="396" t="s">
        <v>536</v>
      </c>
      <c r="I1878" s="399" t="s">
        <v>536</v>
      </c>
      <c r="J1878" s="399" t="s">
        <v>536</v>
      </c>
      <c r="K1878" s="400" t="s">
        <v>536</v>
      </c>
      <c r="L1878" s="400" t="s">
        <v>536</v>
      </c>
      <c r="M1878" s="400" t="s">
        <v>536</v>
      </c>
      <c r="N1878" s="400" t="s">
        <v>536</v>
      </c>
      <c r="O1878" s="400" t="s">
        <v>536</v>
      </c>
      <c r="P1878" s="400" t="s">
        <v>536</v>
      </c>
      <c r="Q1878" s="400" t="s">
        <v>536</v>
      </c>
      <c r="R1878" s="401" t="s">
        <v>536</v>
      </c>
      <c r="S1878" s="402" t="s">
        <v>536</v>
      </c>
      <c r="T1878" s="401" t="s">
        <v>536</v>
      </c>
      <c r="U1878" s="402" t="s">
        <v>536</v>
      </c>
      <c r="V1878" s="403" t="s">
        <v>536</v>
      </c>
      <c r="W1878" s="402" t="s">
        <v>536</v>
      </c>
      <c r="X1878" s="404" t="s">
        <v>536</v>
      </c>
      <c r="Y1878" s="404" t="s">
        <v>536</v>
      </c>
      <c r="Z1878" s="404" t="s">
        <v>536</v>
      </c>
      <c r="AA1878" s="404" t="s">
        <v>536</v>
      </c>
      <c r="AB1878" s="404" t="s">
        <v>536</v>
      </c>
      <c r="AC1878" s="404" t="s">
        <v>536</v>
      </c>
      <c r="AD1878" s="404" t="s">
        <v>536</v>
      </c>
    </row>
    <row r="1879" spans="1:30" x14ac:dyDescent="0.35">
      <c r="A1879" s="396" t="s">
        <v>536</v>
      </c>
      <c r="B1879" s="396" t="s">
        <v>536</v>
      </c>
      <c r="C1879" s="396" t="s">
        <v>536</v>
      </c>
      <c r="D1879" s="396" t="s">
        <v>536</v>
      </c>
      <c r="E1879" s="396" t="s">
        <v>536</v>
      </c>
      <c r="F1879" s="396" t="s">
        <v>536</v>
      </c>
      <c r="G1879" s="396" t="s">
        <v>536</v>
      </c>
      <c r="H1879" s="396" t="s">
        <v>536</v>
      </c>
      <c r="I1879" s="399" t="s">
        <v>536</v>
      </c>
      <c r="J1879" s="399" t="s">
        <v>536</v>
      </c>
      <c r="K1879" s="400" t="s">
        <v>536</v>
      </c>
      <c r="L1879" s="400" t="s">
        <v>536</v>
      </c>
      <c r="M1879" s="400" t="s">
        <v>536</v>
      </c>
      <c r="N1879" s="400" t="s">
        <v>536</v>
      </c>
      <c r="O1879" s="400" t="s">
        <v>536</v>
      </c>
      <c r="P1879" s="400" t="s">
        <v>536</v>
      </c>
      <c r="Q1879" s="400" t="s">
        <v>536</v>
      </c>
      <c r="R1879" s="401" t="s">
        <v>536</v>
      </c>
      <c r="S1879" s="402" t="s">
        <v>536</v>
      </c>
      <c r="T1879" s="401" t="s">
        <v>536</v>
      </c>
      <c r="U1879" s="402" t="s">
        <v>536</v>
      </c>
      <c r="V1879" s="403" t="s">
        <v>536</v>
      </c>
      <c r="W1879" s="402" t="s">
        <v>536</v>
      </c>
      <c r="X1879" s="404" t="s">
        <v>536</v>
      </c>
      <c r="Y1879" s="404" t="s">
        <v>536</v>
      </c>
      <c r="Z1879" s="404" t="s">
        <v>536</v>
      </c>
      <c r="AA1879" s="404" t="s">
        <v>536</v>
      </c>
      <c r="AB1879" s="404" t="s">
        <v>536</v>
      </c>
      <c r="AC1879" s="404" t="s">
        <v>536</v>
      </c>
      <c r="AD1879" s="404" t="s">
        <v>536</v>
      </c>
    </row>
    <row r="1880" spans="1:30" x14ac:dyDescent="0.35">
      <c r="A1880" s="396" t="s">
        <v>536</v>
      </c>
      <c r="B1880" s="396" t="s">
        <v>536</v>
      </c>
      <c r="C1880" s="396" t="s">
        <v>536</v>
      </c>
      <c r="D1880" s="396" t="s">
        <v>536</v>
      </c>
      <c r="E1880" s="396" t="s">
        <v>536</v>
      </c>
      <c r="F1880" s="396" t="s">
        <v>536</v>
      </c>
      <c r="G1880" s="396" t="s">
        <v>536</v>
      </c>
      <c r="H1880" s="396" t="s">
        <v>536</v>
      </c>
      <c r="I1880" s="399" t="s">
        <v>536</v>
      </c>
      <c r="J1880" s="399" t="s">
        <v>536</v>
      </c>
      <c r="K1880" s="400" t="s">
        <v>536</v>
      </c>
      <c r="L1880" s="400" t="s">
        <v>536</v>
      </c>
      <c r="M1880" s="400" t="s">
        <v>536</v>
      </c>
      <c r="N1880" s="400" t="s">
        <v>536</v>
      </c>
      <c r="O1880" s="400" t="s">
        <v>536</v>
      </c>
      <c r="P1880" s="400" t="s">
        <v>536</v>
      </c>
      <c r="Q1880" s="400" t="s">
        <v>536</v>
      </c>
      <c r="R1880" s="401" t="s">
        <v>536</v>
      </c>
      <c r="S1880" s="402" t="s">
        <v>536</v>
      </c>
      <c r="T1880" s="401" t="s">
        <v>536</v>
      </c>
      <c r="U1880" s="402" t="s">
        <v>536</v>
      </c>
      <c r="V1880" s="403" t="s">
        <v>536</v>
      </c>
      <c r="W1880" s="402" t="s">
        <v>536</v>
      </c>
      <c r="X1880" s="404" t="s">
        <v>536</v>
      </c>
      <c r="Y1880" s="404" t="s">
        <v>536</v>
      </c>
      <c r="Z1880" s="404" t="s">
        <v>536</v>
      </c>
      <c r="AA1880" s="404" t="s">
        <v>536</v>
      </c>
      <c r="AB1880" s="404" t="s">
        <v>536</v>
      </c>
      <c r="AC1880" s="404" t="s">
        <v>536</v>
      </c>
      <c r="AD1880" s="404" t="s">
        <v>536</v>
      </c>
    </row>
    <row r="1881" spans="1:30" x14ac:dyDescent="0.35">
      <c r="A1881" s="396" t="s">
        <v>536</v>
      </c>
      <c r="B1881" s="396" t="s">
        <v>536</v>
      </c>
      <c r="C1881" s="396" t="s">
        <v>536</v>
      </c>
      <c r="D1881" s="396" t="s">
        <v>536</v>
      </c>
      <c r="E1881" s="396" t="s">
        <v>536</v>
      </c>
      <c r="F1881" s="396" t="s">
        <v>536</v>
      </c>
      <c r="G1881" s="396" t="s">
        <v>536</v>
      </c>
      <c r="H1881" s="396" t="s">
        <v>536</v>
      </c>
      <c r="I1881" s="399" t="s">
        <v>536</v>
      </c>
      <c r="J1881" s="399" t="s">
        <v>536</v>
      </c>
      <c r="K1881" s="400" t="s">
        <v>536</v>
      </c>
      <c r="L1881" s="400" t="s">
        <v>536</v>
      </c>
      <c r="M1881" s="400" t="s">
        <v>536</v>
      </c>
      <c r="N1881" s="400" t="s">
        <v>536</v>
      </c>
      <c r="O1881" s="400" t="s">
        <v>536</v>
      </c>
      <c r="P1881" s="400" t="s">
        <v>536</v>
      </c>
      <c r="Q1881" s="400" t="s">
        <v>536</v>
      </c>
      <c r="R1881" s="401" t="s">
        <v>536</v>
      </c>
      <c r="S1881" s="402" t="s">
        <v>536</v>
      </c>
      <c r="T1881" s="401" t="s">
        <v>536</v>
      </c>
      <c r="U1881" s="402" t="s">
        <v>536</v>
      </c>
      <c r="V1881" s="403" t="s">
        <v>536</v>
      </c>
      <c r="W1881" s="402" t="s">
        <v>536</v>
      </c>
      <c r="X1881" s="404" t="s">
        <v>536</v>
      </c>
      <c r="Y1881" s="404" t="s">
        <v>536</v>
      </c>
      <c r="Z1881" s="404" t="s">
        <v>536</v>
      </c>
      <c r="AA1881" s="404" t="s">
        <v>536</v>
      </c>
      <c r="AB1881" s="404" t="s">
        <v>536</v>
      </c>
      <c r="AC1881" s="404" t="s">
        <v>536</v>
      </c>
      <c r="AD1881" s="404" t="s">
        <v>536</v>
      </c>
    </row>
    <row r="1882" spans="1:30" x14ac:dyDescent="0.35">
      <c r="A1882" s="396" t="s">
        <v>536</v>
      </c>
      <c r="B1882" s="396" t="s">
        <v>536</v>
      </c>
      <c r="C1882" s="396" t="s">
        <v>536</v>
      </c>
      <c r="D1882" s="396" t="s">
        <v>536</v>
      </c>
      <c r="E1882" s="396" t="s">
        <v>536</v>
      </c>
      <c r="F1882" s="396" t="s">
        <v>536</v>
      </c>
      <c r="G1882" s="396" t="s">
        <v>536</v>
      </c>
      <c r="H1882" s="396" t="s">
        <v>536</v>
      </c>
      <c r="I1882" s="399" t="s">
        <v>536</v>
      </c>
      <c r="J1882" s="399" t="s">
        <v>536</v>
      </c>
      <c r="K1882" s="400" t="s">
        <v>536</v>
      </c>
      <c r="L1882" s="400" t="s">
        <v>536</v>
      </c>
      <c r="M1882" s="400" t="s">
        <v>536</v>
      </c>
      <c r="N1882" s="400" t="s">
        <v>536</v>
      </c>
      <c r="O1882" s="400" t="s">
        <v>536</v>
      </c>
      <c r="P1882" s="400" t="s">
        <v>536</v>
      </c>
      <c r="Q1882" s="400" t="s">
        <v>536</v>
      </c>
      <c r="R1882" s="401" t="s">
        <v>536</v>
      </c>
      <c r="S1882" s="402" t="s">
        <v>536</v>
      </c>
      <c r="T1882" s="401" t="s">
        <v>536</v>
      </c>
      <c r="U1882" s="402" t="s">
        <v>536</v>
      </c>
      <c r="V1882" s="403" t="s">
        <v>536</v>
      </c>
      <c r="W1882" s="402" t="s">
        <v>536</v>
      </c>
      <c r="X1882" s="404" t="s">
        <v>536</v>
      </c>
      <c r="Y1882" s="404" t="s">
        <v>536</v>
      </c>
      <c r="Z1882" s="404" t="s">
        <v>536</v>
      </c>
      <c r="AA1882" s="404" t="s">
        <v>536</v>
      </c>
      <c r="AB1882" s="404" t="s">
        <v>536</v>
      </c>
      <c r="AC1882" s="404" t="s">
        <v>536</v>
      </c>
      <c r="AD1882" s="404" t="s">
        <v>536</v>
      </c>
    </row>
    <row r="1883" spans="1:30" x14ac:dyDescent="0.35">
      <c r="A1883" s="396" t="s">
        <v>536</v>
      </c>
      <c r="B1883" s="396" t="s">
        <v>536</v>
      </c>
      <c r="C1883" s="396" t="s">
        <v>536</v>
      </c>
      <c r="D1883" s="396" t="s">
        <v>536</v>
      </c>
      <c r="E1883" s="396" t="s">
        <v>536</v>
      </c>
      <c r="F1883" s="396" t="s">
        <v>536</v>
      </c>
      <c r="G1883" s="396" t="s">
        <v>536</v>
      </c>
      <c r="H1883" s="396" t="s">
        <v>536</v>
      </c>
      <c r="I1883" s="399" t="s">
        <v>536</v>
      </c>
      <c r="J1883" s="399" t="s">
        <v>536</v>
      </c>
      <c r="K1883" s="400" t="s">
        <v>536</v>
      </c>
      <c r="L1883" s="400" t="s">
        <v>536</v>
      </c>
      <c r="M1883" s="400" t="s">
        <v>536</v>
      </c>
      <c r="N1883" s="400" t="s">
        <v>536</v>
      </c>
      <c r="O1883" s="400" t="s">
        <v>536</v>
      </c>
      <c r="P1883" s="400" t="s">
        <v>536</v>
      </c>
      <c r="Q1883" s="400" t="s">
        <v>536</v>
      </c>
      <c r="R1883" s="401" t="s">
        <v>536</v>
      </c>
      <c r="S1883" s="402" t="s">
        <v>536</v>
      </c>
      <c r="T1883" s="401" t="s">
        <v>536</v>
      </c>
      <c r="U1883" s="402" t="s">
        <v>536</v>
      </c>
      <c r="V1883" s="403" t="s">
        <v>536</v>
      </c>
      <c r="W1883" s="402" t="s">
        <v>536</v>
      </c>
      <c r="X1883" s="404" t="s">
        <v>536</v>
      </c>
      <c r="Y1883" s="404" t="s">
        <v>536</v>
      </c>
      <c r="Z1883" s="404" t="s">
        <v>536</v>
      </c>
      <c r="AA1883" s="404" t="s">
        <v>536</v>
      </c>
      <c r="AB1883" s="404" t="s">
        <v>536</v>
      </c>
      <c r="AC1883" s="404" t="s">
        <v>536</v>
      </c>
      <c r="AD1883" s="404" t="s">
        <v>536</v>
      </c>
    </row>
    <row r="1884" spans="1:30" x14ac:dyDescent="0.35">
      <c r="A1884" s="396" t="s">
        <v>536</v>
      </c>
      <c r="B1884" s="396" t="s">
        <v>536</v>
      </c>
      <c r="C1884" s="396" t="s">
        <v>536</v>
      </c>
      <c r="D1884" s="396" t="s">
        <v>536</v>
      </c>
      <c r="E1884" s="396" t="s">
        <v>536</v>
      </c>
      <c r="F1884" s="396" t="s">
        <v>536</v>
      </c>
      <c r="G1884" s="396" t="s">
        <v>536</v>
      </c>
      <c r="H1884" s="396" t="s">
        <v>536</v>
      </c>
      <c r="I1884" s="399" t="s">
        <v>536</v>
      </c>
      <c r="J1884" s="399" t="s">
        <v>536</v>
      </c>
      <c r="K1884" s="400" t="s">
        <v>536</v>
      </c>
      <c r="L1884" s="400" t="s">
        <v>536</v>
      </c>
      <c r="M1884" s="400" t="s">
        <v>536</v>
      </c>
      <c r="N1884" s="400" t="s">
        <v>536</v>
      </c>
      <c r="O1884" s="400" t="s">
        <v>536</v>
      </c>
      <c r="P1884" s="400" t="s">
        <v>536</v>
      </c>
      <c r="Q1884" s="400" t="s">
        <v>536</v>
      </c>
      <c r="R1884" s="401" t="s">
        <v>536</v>
      </c>
      <c r="S1884" s="402" t="s">
        <v>536</v>
      </c>
      <c r="T1884" s="401" t="s">
        <v>536</v>
      </c>
      <c r="U1884" s="402" t="s">
        <v>536</v>
      </c>
      <c r="V1884" s="403" t="s">
        <v>536</v>
      </c>
      <c r="W1884" s="402" t="s">
        <v>536</v>
      </c>
      <c r="X1884" s="404" t="s">
        <v>536</v>
      </c>
      <c r="Y1884" s="404" t="s">
        <v>536</v>
      </c>
      <c r="Z1884" s="404" t="s">
        <v>536</v>
      </c>
      <c r="AA1884" s="404" t="s">
        <v>536</v>
      </c>
      <c r="AB1884" s="404" t="s">
        <v>536</v>
      </c>
      <c r="AC1884" s="404" t="s">
        <v>536</v>
      </c>
      <c r="AD1884" s="404" t="s">
        <v>536</v>
      </c>
    </row>
    <row r="1885" spans="1:30" x14ac:dyDescent="0.35">
      <c r="A1885" s="396" t="s">
        <v>536</v>
      </c>
      <c r="B1885" s="396" t="s">
        <v>536</v>
      </c>
      <c r="C1885" s="396" t="s">
        <v>536</v>
      </c>
      <c r="D1885" s="396" t="s">
        <v>536</v>
      </c>
      <c r="E1885" s="396" t="s">
        <v>536</v>
      </c>
      <c r="F1885" s="396" t="s">
        <v>536</v>
      </c>
      <c r="G1885" s="396" t="s">
        <v>536</v>
      </c>
      <c r="H1885" s="396" t="s">
        <v>536</v>
      </c>
      <c r="I1885" s="399" t="s">
        <v>536</v>
      </c>
      <c r="J1885" s="399" t="s">
        <v>536</v>
      </c>
      <c r="K1885" s="400" t="s">
        <v>536</v>
      </c>
      <c r="L1885" s="400" t="s">
        <v>536</v>
      </c>
      <c r="M1885" s="400" t="s">
        <v>536</v>
      </c>
      <c r="N1885" s="400" t="s">
        <v>536</v>
      </c>
      <c r="O1885" s="400" t="s">
        <v>536</v>
      </c>
      <c r="P1885" s="400" t="s">
        <v>536</v>
      </c>
      <c r="Q1885" s="400" t="s">
        <v>536</v>
      </c>
      <c r="R1885" s="401" t="s">
        <v>536</v>
      </c>
      <c r="S1885" s="402" t="s">
        <v>536</v>
      </c>
      <c r="T1885" s="401" t="s">
        <v>536</v>
      </c>
      <c r="U1885" s="402" t="s">
        <v>536</v>
      </c>
      <c r="V1885" s="403" t="s">
        <v>536</v>
      </c>
      <c r="W1885" s="402" t="s">
        <v>536</v>
      </c>
      <c r="X1885" s="404" t="s">
        <v>536</v>
      </c>
      <c r="Y1885" s="404" t="s">
        <v>536</v>
      </c>
      <c r="Z1885" s="404" t="s">
        <v>536</v>
      </c>
      <c r="AA1885" s="404" t="s">
        <v>536</v>
      </c>
      <c r="AB1885" s="404" t="s">
        <v>536</v>
      </c>
      <c r="AC1885" s="404" t="s">
        <v>536</v>
      </c>
      <c r="AD1885" s="404" t="s">
        <v>536</v>
      </c>
    </row>
    <row r="1886" spans="1:30" x14ac:dyDescent="0.35">
      <c r="A1886" s="396" t="s">
        <v>536</v>
      </c>
      <c r="B1886" s="396" t="s">
        <v>536</v>
      </c>
      <c r="C1886" s="396" t="s">
        <v>536</v>
      </c>
      <c r="D1886" s="396" t="s">
        <v>536</v>
      </c>
      <c r="E1886" s="396" t="s">
        <v>536</v>
      </c>
      <c r="F1886" s="396" t="s">
        <v>536</v>
      </c>
      <c r="G1886" s="396" t="s">
        <v>536</v>
      </c>
      <c r="H1886" s="396" t="s">
        <v>536</v>
      </c>
      <c r="I1886" s="399" t="s">
        <v>536</v>
      </c>
      <c r="J1886" s="399" t="s">
        <v>536</v>
      </c>
      <c r="K1886" s="400" t="s">
        <v>536</v>
      </c>
      <c r="L1886" s="400" t="s">
        <v>536</v>
      </c>
      <c r="M1886" s="400" t="s">
        <v>536</v>
      </c>
      <c r="N1886" s="400" t="s">
        <v>536</v>
      </c>
      <c r="O1886" s="400" t="s">
        <v>536</v>
      </c>
      <c r="P1886" s="400" t="s">
        <v>536</v>
      </c>
      <c r="Q1886" s="400" t="s">
        <v>536</v>
      </c>
      <c r="R1886" s="401" t="s">
        <v>536</v>
      </c>
      <c r="S1886" s="402" t="s">
        <v>536</v>
      </c>
      <c r="T1886" s="401" t="s">
        <v>536</v>
      </c>
      <c r="U1886" s="402" t="s">
        <v>536</v>
      </c>
      <c r="V1886" s="403" t="s">
        <v>536</v>
      </c>
      <c r="W1886" s="402" t="s">
        <v>536</v>
      </c>
      <c r="X1886" s="404" t="s">
        <v>536</v>
      </c>
      <c r="Y1886" s="404" t="s">
        <v>536</v>
      </c>
      <c r="Z1886" s="404" t="s">
        <v>536</v>
      </c>
      <c r="AA1886" s="404" t="s">
        <v>536</v>
      </c>
      <c r="AB1886" s="404" t="s">
        <v>536</v>
      </c>
      <c r="AC1886" s="404" t="s">
        <v>536</v>
      </c>
      <c r="AD1886" s="404" t="s">
        <v>536</v>
      </c>
    </row>
    <row r="1887" spans="1:30" x14ac:dyDescent="0.35">
      <c r="A1887" s="396" t="s">
        <v>536</v>
      </c>
      <c r="B1887" s="396" t="s">
        <v>536</v>
      </c>
      <c r="C1887" s="396" t="s">
        <v>536</v>
      </c>
      <c r="D1887" s="396" t="s">
        <v>536</v>
      </c>
      <c r="E1887" s="396" t="s">
        <v>536</v>
      </c>
      <c r="F1887" s="396" t="s">
        <v>536</v>
      </c>
      <c r="G1887" s="396" t="s">
        <v>536</v>
      </c>
      <c r="H1887" s="396" t="s">
        <v>536</v>
      </c>
      <c r="I1887" s="399" t="s">
        <v>536</v>
      </c>
      <c r="J1887" s="399" t="s">
        <v>536</v>
      </c>
      <c r="K1887" s="400" t="s">
        <v>536</v>
      </c>
      <c r="L1887" s="400" t="s">
        <v>536</v>
      </c>
      <c r="M1887" s="400" t="s">
        <v>536</v>
      </c>
      <c r="N1887" s="400" t="s">
        <v>536</v>
      </c>
      <c r="O1887" s="400" t="s">
        <v>536</v>
      </c>
      <c r="P1887" s="400" t="s">
        <v>536</v>
      </c>
      <c r="Q1887" s="400" t="s">
        <v>536</v>
      </c>
      <c r="R1887" s="401" t="s">
        <v>536</v>
      </c>
      <c r="S1887" s="402" t="s">
        <v>536</v>
      </c>
      <c r="T1887" s="401" t="s">
        <v>536</v>
      </c>
      <c r="U1887" s="402" t="s">
        <v>536</v>
      </c>
      <c r="V1887" s="403" t="s">
        <v>536</v>
      </c>
      <c r="W1887" s="402" t="s">
        <v>536</v>
      </c>
      <c r="X1887" s="404" t="s">
        <v>536</v>
      </c>
      <c r="Y1887" s="404" t="s">
        <v>536</v>
      </c>
      <c r="Z1887" s="404" t="s">
        <v>536</v>
      </c>
      <c r="AA1887" s="404" t="s">
        <v>536</v>
      </c>
      <c r="AB1887" s="404" t="s">
        <v>536</v>
      </c>
      <c r="AC1887" s="404" t="s">
        <v>536</v>
      </c>
      <c r="AD1887" s="404" t="s">
        <v>536</v>
      </c>
    </row>
    <row r="1888" spans="1:30" x14ac:dyDescent="0.35">
      <c r="A1888" s="396" t="s">
        <v>536</v>
      </c>
      <c r="B1888" s="396" t="s">
        <v>536</v>
      </c>
      <c r="C1888" s="396" t="s">
        <v>536</v>
      </c>
      <c r="D1888" s="396" t="s">
        <v>536</v>
      </c>
      <c r="E1888" s="396" t="s">
        <v>536</v>
      </c>
      <c r="F1888" s="396" t="s">
        <v>536</v>
      </c>
      <c r="G1888" s="396" t="s">
        <v>536</v>
      </c>
      <c r="H1888" s="396" t="s">
        <v>536</v>
      </c>
      <c r="I1888" s="399" t="s">
        <v>536</v>
      </c>
      <c r="J1888" s="399" t="s">
        <v>536</v>
      </c>
      <c r="K1888" s="400" t="s">
        <v>536</v>
      </c>
      <c r="L1888" s="400" t="s">
        <v>536</v>
      </c>
      <c r="M1888" s="400" t="s">
        <v>536</v>
      </c>
      <c r="N1888" s="400" t="s">
        <v>536</v>
      </c>
      <c r="O1888" s="400" t="s">
        <v>536</v>
      </c>
      <c r="P1888" s="400" t="s">
        <v>536</v>
      </c>
      <c r="Q1888" s="400" t="s">
        <v>536</v>
      </c>
      <c r="R1888" s="401" t="s">
        <v>536</v>
      </c>
      <c r="S1888" s="402" t="s">
        <v>536</v>
      </c>
      <c r="T1888" s="401" t="s">
        <v>536</v>
      </c>
      <c r="U1888" s="402" t="s">
        <v>536</v>
      </c>
      <c r="V1888" s="403" t="s">
        <v>536</v>
      </c>
      <c r="W1888" s="402" t="s">
        <v>536</v>
      </c>
      <c r="X1888" s="404" t="s">
        <v>536</v>
      </c>
      <c r="Y1888" s="404" t="s">
        <v>536</v>
      </c>
      <c r="Z1888" s="404" t="s">
        <v>536</v>
      </c>
      <c r="AA1888" s="404" t="s">
        <v>536</v>
      </c>
      <c r="AB1888" s="404" t="s">
        <v>536</v>
      </c>
      <c r="AC1888" s="404" t="s">
        <v>536</v>
      </c>
      <c r="AD1888" s="404" t="s">
        <v>536</v>
      </c>
    </row>
    <row r="1889" spans="1:30" x14ac:dyDescent="0.35">
      <c r="A1889" s="396" t="s">
        <v>536</v>
      </c>
      <c r="B1889" s="396" t="s">
        <v>536</v>
      </c>
      <c r="C1889" s="396" t="s">
        <v>536</v>
      </c>
      <c r="D1889" s="396" t="s">
        <v>536</v>
      </c>
      <c r="E1889" s="396" t="s">
        <v>536</v>
      </c>
      <c r="F1889" s="396" t="s">
        <v>536</v>
      </c>
      <c r="G1889" s="396" t="s">
        <v>536</v>
      </c>
      <c r="H1889" s="396" t="s">
        <v>536</v>
      </c>
      <c r="I1889" s="399" t="s">
        <v>536</v>
      </c>
      <c r="J1889" s="399" t="s">
        <v>536</v>
      </c>
      <c r="K1889" s="400" t="s">
        <v>536</v>
      </c>
      <c r="L1889" s="400" t="s">
        <v>536</v>
      </c>
      <c r="M1889" s="400" t="s">
        <v>536</v>
      </c>
      <c r="N1889" s="400" t="s">
        <v>536</v>
      </c>
      <c r="O1889" s="400" t="s">
        <v>536</v>
      </c>
      <c r="P1889" s="400" t="s">
        <v>536</v>
      </c>
      <c r="Q1889" s="400" t="s">
        <v>536</v>
      </c>
      <c r="R1889" s="401" t="s">
        <v>536</v>
      </c>
      <c r="S1889" s="402" t="s">
        <v>536</v>
      </c>
      <c r="T1889" s="401" t="s">
        <v>536</v>
      </c>
      <c r="U1889" s="402" t="s">
        <v>536</v>
      </c>
      <c r="V1889" s="403" t="s">
        <v>536</v>
      </c>
      <c r="W1889" s="402" t="s">
        <v>536</v>
      </c>
      <c r="X1889" s="404" t="s">
        <v>536</v>
      </c>
      <c r="Y1889" s="404" t="s">
        <v>536</v>
      </c>
      <c r="Z1889" s="404" t="s">
        <v>536</v>
      </c>
      <c r="AA1889" s="404" t="s">
        <v>536</v>
      </c>
      <c r="AB1889" s="404" t="s">
        <v>536</v>
      </c>
      <c r="AC1889" s="404" t="s">
        <v>536</v>
      </c>
      <c r="AD1889" s="404" t="s">
        <v>536</v>
      </c>
    </row>
    <row r="1890" spans="1:30" x14ac:dyDescent="0.35">
      <c r="A1890" s="396" t="s">
        <v>536</v>
      </c>
      <c r="B1890" s="396" t="s">
        <v>536</v>
      </c>
      <c r="C1890" s="396" t="s">
        <v>536</v>
      </c>
      <c r="D1890" s="396" t="s">
        <v>536</v>
      </c>
      <c r="E1890" s="396" t="s">
        <v>536</v>
      </c>
      <c r="F1890" s="396" t="s">
        <v>536</v>
      </c>
      <c r="G1890" s="396" t="s">
        <v>536</v>
      </c>
      <c r="H1890" s="396" t="s">
        <v>536</v>
      </c>
      <c r="I1890" s="399" t="s">
        <v>536</v>
      </c>
      <c r="J1890" s="399" t="s">
        <v>536</v>
      </c>
      <c r="K1890" s="400" t="s">
        <v>536</v>
      </c>
      <c r="L1890" s="400" t="s">
        <v>536</v>
      </c>
      <c r="M1890" s="400" t="s">
        <v>536</v>
      </c>
      <c r="N1890" s="400" t="s">
        <v>536</v>
      </c>
      <c r="O1890" s="400" t="s">
        <v>536</v>
      </c>
      <c r="P1890" s="400" t="s">
        <v>536</v>
      </c>
      <c r="Q1890" s="400" t="s">
        <v>536</v>
      </c>
      <c r="R1890" s="401" t="s">
        <v>536</v>
      </c>
      <c r="S1890" s="402" t="s">
        <v>536</v>
      </c>
      <c r="T1890" s="401" t="s">
        <v>536</v>
      </c>
      <c r="U1890" s="402" t="s">
        <v>536</v>
      </c>
      <c r="V1890" s="403" t="s">
        <v>536</v>
      </c>
      <c r="W1890" s="402" t="s">
        <v>536</v>
      </c>
      <c r="X1890" s="404" t="s">
        <v>536</v>
      </c>
      <c r="Y1890" s="404" t="s">
        <v>536</v>
      </c>
      <c r="Z1890" s="404" t="s">
        <v>536</v>
      </c>
      <c r="AA1890" s="404" t="s">
        <v>536</v>
      </c>
      <c r="AB1890" s="404" t="s">
        <v>536</v>
      </c>
      <c r="AC1890" s="404" t="s">
        <v>536</v>
      </c>
      <c r="AD1890" s="404" t="s">
        <v>536</v>
      </c>
    </row>
    <row r="1891" spans="1:30" x14ac:dyDescent="0.35">
      <c r="A1891" s="396" t="s">
        <v>536</v>
      </c>
      <c r="B1891" s="396" t="s">
        <v>536</v>
      </c>
      <c r="C1891" s="396" t="s">
        <v>536</v>
      </c>
      <c r="D1891" s="396" t="s">
        <v>536</v>
      </c>
      <c r="E1891" s="396" t="s">
        <v>536</v>
      </c>
      <c r="F1891" s="396" t="s">
        <v>536</v>
      </c>
      <c r="G1891" s="396" t="s">
        <v>536</v>
      </c>
      <c r="H1891" s="396" t="s">
        <v>536</v>
      </c>
      <c r="I1891" s="399" t="s">
        <v>536</v>
      </c>
      <c r="J1891" s="399" t="s">
        <v>536</v>
      </c>
      <c r="K1891" s="400" t="s">
        <v>536</v>
      </c>
      <c r="L1891" s="400" t="s">
        <v>536</v>
      </c>
      <c r="M1891" s="400" t="s">
        <v>536</v>
      </c>
      <c r="N1891" s="400" t="s">
        <v>536</v>
      </c>
      <c r="O1891" s="400" t="s">
        <v>536</v>
      </c>
      <c r="P1891" s="400" t="s">
        <v>536</v>
      </c>
      <c r="Q1891" s="400" t="s">
        <v>536</v>
      </c>
      <c r="R1891" s="401" t="s">
        <v>536</v>
      </c>
      <c r="S1891" s="402" t="s">
        <v>536</v>
      </c>
      <c r="T1891" s="401" t="s">
        <v>536</v>
      </c>
      <c r="U1891" s="402" t="s">
        <v>536</v>
      </c>
      <c r="V1891" s="403" t="s">
        <v>536</v>
      </c>
      <c r="W1891" s="402" t="s">
        <v>536</v>
      </c>
      <c r="X1891" s="404" t="s">
        <v>536</v>
      </c>
      <c r="Y1891" s="404" t="s">
        <v>536</v>
      </c>
      <c r="Z1891" s="404" t="s">
        <v>536</v>
      </c>
      <c r="AA1891" s="404" t="s">
        <v>536</v>
      </c>
      <c r="AB1891" s="404" t="s">
        <v>536</v>
      </c>
      <c r="AC1891" s="404" t="s">
        <v>536</v>
      </c>
      <c r="AD1891" s="404" t="s">
        <v>536</v>
      </c>
    </row>
    <row r="1892" spans="1:30" x14ac:dyDescent="0.35">
      <c r="A1892" s="396" t="s">
        <v>536</v>
      </c>
      <c r="B1892" s="396" t="s">
        <v>536</v>
      </c>
      <c r="C1892" s="396" t="s">
        <v>536</v>
      </c>
      <c r="D1892" s="396" t="s">
        <v>536</v>
      </c>
      <c r="E1892" s="396" t="s">
        <v>536</v>
      </c>
      <c r="F1892" s="396" t="s">
        <v>536</v>
      </c>
      <c r="G1892" s="396" t="s">
        <v>536</v>
      </c>
      <c r="H1892" s="396" t="s">
        <v>536</v>
      </c>
      <c r="I1892" s="399" t="s">
        <v>536</v>
      </c>
      <c r="J1892" s="399" t="s">
        <v>536</v>
      </c>
      <c r="K1892" s="400" t="s">
        <v>536</v>
      </c>
      <c r="L1892" s="400" t="s">
        <v>536</v>
      </c>
      <c r="M1892" s="400" t="s">
        <v>536</v>
      </c>
      <c r="N1892" s="400" t="s">
        <v>536</v>
      </c>
      <c r="O1892" s="400" t="s">
        <v>536</v>
      </c>
      <c r="P1892" s="400" t="s">
        <v>536</v>
      </c>
      <c r="Q1892" s="400" t="s">
        <v>536</v>
      </c>
      <c r="R1892" s="401" t="s">
        <v>536</v>
      </c>
      <c r="S1892" s="402" t="s">
        <v>536</v>
      </c>
      <c r="T1892" s="401" t="s">
        <v>536</v>
      </c>
      <c r="U1892" s="402" t="s">
        <v>536</v>
      </c>
      <c r="V1892" s="403" t="s">
        <v>536</v>
      </c>
      <c r="W1892" s="402" t="s">
        <v>536</v>
      </c>
      <c r="X1892" s="404" t="s">
        <v>536</v>
      </c>
      <c r="Y1892" s="404" t="s">
        <v>536</v>
      </c>
      <c r="Z1892" s="404" t="s">
        <v>536</v>
      </c>
      <c r="AA1892" s="404" t="s">
        <v>536</v>
      </c>
      <c r="AB1892" s="404" t="s">
        <v>536</v>
      </c>
      <c r="AC1892" s="404" t="s">
        <v>536</v>
      </c>
      <c r="AD1892" s="404" t="s">
        <v>536</v>
      </c>
    </row>
    <row r="1893" spans="1:30" x14ac:dyDescent="0.35">
      <c r="A1893" s="396" t="s">
        <v>536</v>
      </c>
      <c r="B1893" s="396" t="s">
        <v>536</v>
      </c>
      <c r="C1893" s="396" t="s">
        <v>536</v>
      </c>
      <c r="D1893" s="396" t="s">
        <v>536</v>
      </c>
      <c r="E1893" s="396" t="s">
        <v>536</v>
      </c>
      <c r="F1893" s="396" t="s">
        <v>536</v>
      </c>
      <c r="G1893" s="396" t="s">
        <v>536</v>
      </c>
      <c r="H1893" s="396" t="s">
        <v>536</v>
      </c>
      <c r="I1893" s="399" t="s">
        <v>536</v>
      </c>
      <c r="J1893" s="399" t="s">
        <v>536</v>
      </c>
      <c r="K1893" s="400" t="s">
        <v>536</v>
      </c>
      <c r="L1893" s="400" t="s">
        <v>536</v>
      </c>
      <c r="M1893" s="400" t="s">
        <v>536</v>
      </c>
      <c r="N1893" s="400" t="s">
        <v>536</v>
      </c>
      <c r="O1893" s="400" t="s">
        <v>536</v>
      </c>
      <c r="P1893" s="400" t="s">
        <v>536</v>
      </c>
      <c r="Q1893" s="400" t="s">
        <v>536</v>
      </c>
      <c r="R1893" s="401" t="s">
        <v>536</v>
      </c>
      <c r="S1893" s="402" t="s">
        <v>536</v>
      </c>
      <c r="T1893" s="401" t="s">
        <v>536</v>
      </c>
      <c r="U1893" s="402" t="s">
        <v>536</v>
      </c>
      <c r="V1893" s="403" t="s">
        <v>536</v>
      </c>
      <c r="W1893" s="402" t="s">
        <v>536</v>
      </c>
      <c r="X1893" s="404" t="s">
        <v>536</v>
      </c>
      <c r="Y1893" s="404" t="s">
        <v>536</v>
      </c>
      <c r="Z1893" s="404" t="s">
        <v>536</v>
      </c>
      <c r="AA1893" s="404" t="s">
        <v>536</v>
      </c>
      <c r="AB1893" s="404" t="s">
        <v>536</v>
      </c>
      <c r="AC1893" s="404" t="s">
        <v>536</v>
      </c>
      <c r="AD1893" s="404" t="s">
        <v>536</v>
      </c>
    </row>
    <row r="1894" spans="1:30" x14ac:dyDescent="0.35">
      <c r="A1894" s="396" t="s">
        <v>536</v>
      </c>
      <c r="B1894" s="396" t="s">
        <v>536</v>
      </c>
      <c r="C1894" s="396" t="s">
        <v>536</v>
      </c>
      <c r="D1894" s="396" t="s">
        <v>536</v>
      </c>
      <c r="E1894" s="396" t="s">
        <v>536</v>
      </c>
      <c r="F1894" s="396" t="s">
        <v>536</v>
      </c>
      <c r="G1894" s="396" t="s">
        <v>536</v>
      </c>
      <c r="H1894" s="396" t="s">
        <v>536</v>
      </c>
      <c r="I1894" s="399" t="s">
        <v>536</v>
      </c>
      <c r="J1894" s="399" t="s">
        <v>536</v>
      </c>
      <c r="K1894" s="400" t="s">
        <v>536</v>
      </c>
      <c r="L1894" s="400" t="s">
        <v>536</v>
      </c>
      <c r="M1894" s="400" t="s">
        <v>536</v>
      </c>
      <c r="N1894" s="400" t="s">
        <v>536</v>
      </c>
      <c r="O1894" s="400" t="s">
        <v>536</v>
      </c>
      <c r="P1894" s="400" t="s">
        <v>536</v>
      </c>
      <c r="Q1894" s="400" t="s">
        <v>536</v>
      </c>
      <c r="R1894" s="401" t="s">
        <v>536</v>
      </c>
      <c r="S1894" s="402" t="s">
        <v>536</v>
      </c>
      <c r="T1894" s="401" t="s">
        <v>536</v>
      </c>
      <c r="U1894" s="402" t="s">
        <v>536</v>
      </c>
      <c r="V1894" s="403" t="s">
        <v>536</v>
      </c>
      <c r="W1894" s="402" t="s">
        <v>536</v>
      </c>
      <c r="X1894" s="404" t="s">
        <v>536</v>
      </c>
      <c r="Y1894" s="404" t="s">
        <v>536</v>
      </c>
      <c r="Z1894" s="404" t="s">
        <v>536</v>
      </c>
      <c r="AA1894" s="404" t="s">
        <v>536</v>
      </c>
      <c r="AB1894" s="404" t="s">
        <v>536</v>
      </c>
      <c r="AC1894" s="404" t="s">
        <v>536</v>
      </c>
      <c r="AD1894" s="404" t="s">
        <v>536</v>
      </c>
    </row>
    <row r="1895" spans="1:30" x14ac:dyDescent="0.35">
      <c r="A1895" s="396" t="s">
        <v>536</v>
      </c>
      <c r="B1895" s="396" t="s">
        <v>536</v>
      </c>
      <c r="C1895" s="396" t="s">
        <v>536</v>
      </c>
      <c r="D1895" s="396" t="s">
        <v>536</v>
      </c>
      <c r="E1895" s="396" t="s">
        <v>536</v>
      </c>
      <c r="F1895" s="396" t="s">
        <v>536</v>
      </c>
      <c r="G1895" s="396" t="s">
        <v>536</v>
      </c>
      <c r="H1895" s="396" t="s">
        <v>536</v>
      </c>
      <c r="I1895" s="399" t="s">
        <v>536</v>
      </c>
      <c r="J1895" s="399" t="s">
        <v>536</v>
      </c>
      <c r="K1895" s="400" t="s">
        <v>536</v>
      </c>
      <c r="L1895" s="400" t="s">
        <v>536</v>
      </c>
      <c r="M1895" s="400" t="s">
        <v>536</v>
      </c>
      <c r="N1895" s="400" t="s">
        <v>536</v>
      </c>
      <c r="O1895" s="400" t="s">
        <v>536</v>
      </c>
      <c r="P1895" s="400" t="s">
        <v>536</v>
      </c>
      <c r="Q1895" s="400" t="s">
        <v>536</v>
      </c>
      <c r="R1895" s="401" t="s">
        <v>536</v>
      </c>
      <c r="S1895" s="402" t="s">
        <v>536</v>
      </c>
      <c r="T1895" s="401" t="s">
        <v>536</v>
      </c>
      <c r="U1895" s="402" t="s">
        <v>536</v>
      </c>
      <c r="V1895" s="403" t="s">
        <v>536</v>
      </c>
      <c r="W1895" s="402" t="s">
        <v>536</v>
      </c>
      <c r="X1895" s="404" t="s">
        <v>536</v>
      </c>
      <c r="Y1895" s="404" t="s">
        <v>536</v>
      </c>
      <c r="Z1895" s="404" t="s">
        <v>536</v>
      </c>
      <c r="AA1895" s="404" t="s">
        <v>536</v>
      </c>
      <c r="AB1895" s="404" t="s">
        <v>536</v>
      </c>
      <c r="AC1895" s="404" t="s">
        <v>536</v>
      </c>
      <c r="AD1895" s="404" t="s">
        <v>536</v>
      </c>
    </row>
    <row r="1896" spans="1:30" x14ac:dyDescent="0.35">
      <c r="A1896" s="396" t="s">
        <v>536</v>
      </c>
      <c r="B1896" s="396" t="s">
        <v>536</v>
      </c>
      <c r="C1896" s="396" t="s">
        <v>536</v>
      </c>
      <c r="D1896" s="396" t="s">
        <v>536</v>
      </c>
      <c r="E1896" s="396" t="s">
        <v>536</v>
      </c>
      <c r="F1896" s="396" t="s">
        <v>536</v>
      </c>
      <c r="G1896" s="396" t="s">
        <v>536</v>
      </c>
      <c r="H1896" s="396" t="s">
        <v>536</v>
      </c>
      <c r="I1896" s="399" t="s">
        <v>536</v>
      </c>
      <c r="J1896" s="399" t="s">
        <v>536</v>
      </c>
      <c r="K1896" s="400" t="s">
        <v>536</v>
      </c>
      <c r="L1896" s="400" t="s">
        <v>536</v>
      </c>
      <c r="M1896" s="400" t="s">
        <v>536</v>
      </c>
      <c r="N1896" s="400" t="s">
        <v>536</v>
      </c>
      <c r="O1896" s="400" t="s">
        <v>536</v>
      </c>
      <c r="P1896" s="400" t="s">
        <v>536</v>
      </c>
      <c r="Q1896" s="400" t="s">
        <v>536</v>
      </c>
      <c r="R1896" s="401" t="s">
        <v>536</v>
      </c>
      <c r="S1896" s="402" t="s">
        <v>536</v>
      </c>
      <c r="T1896" s="401" t="s">
        <v>536</v>
      </c>
      <c r="U1896" s="402" t="s">
        <v>536</v>
      </c>
      <c r="V1896" s="403" t="s">
        <v>536</v>
      </c>
      <c r="W1896" s="402" t="s">
        <v>536</v>
      </c>
      <c r="X1896" s="404" t="s">
        <v>536</v>
      </c>
      <c r="Y1896" s="404" t="s">
        <v>536</v>
      </c>
      <c r="Z1896" s="404" t="s">
        <v>536</v>
      </c>
      <c r="AA1896" s="404" t="s">
        <v>536</v>
      </c>
      <c r="AB1896" s="404" t="s">
        <v>536</v>
      </c>
      <c r="AC1896" s="404" t="s">
        <v>536</v>
      </c>
      <c r="AD1896" s="404" t="s">
        <v>536</v>
      </c>
    </row>
    <row r="1897" spans="1:30" x14ac:dyDescent="0.35">
      <c r="A1897" s="396" t="s">
        <v>536</v>
      </c>
      <c r="B1897" s="396" t="s">
        <v>536</v>
      </c>
      <c r="C1897" s="396" t="s">
        <v>536</v>
      </c>
      <c r="D1897" s="396" t="s">
        <v>536</v>
      </c>
      <c r="E1897" s="396" t="s">
        <v>536</v>
      </c>
      <c r="F1897" s="396" t="s">
        <v>536</v>
      </c>
      <c r="G1897" s="396" t="s">
        <v>536</v>
      </c>
      <c r="H1897" s="396" t="s">
        <v>536</v>
      </c>
      <c r="I1897" s="399" t="s">
        <v>536</v>
      </c>
      <c r="J1897" s="399" t="s">
        <v>536</v>
      </c>
      <c r="K1897" s="400" t="s">
        <v>536</v>
      </c>
      <c r="L1897" s="400" t="s">
        <v>536</v>
      </c>
      <c r="M1897" s="400" t="s">
        <v>536</v>
      </c>
      <c r="N1897" s="400" t="s">
        <v>536</v>
      </c>
      <c r="O1897" s="400" t="s">
        <v>536</v>
      </c>
      <c r="P1897" s="400" t="s">
        <v>536</v>
      </c>
      <c r="Q1897" s="400" t="s">
        <v>536</v>
      </c>
      <c r="R1897" s="401" t="s">
        <v>536</v>
      </c>
      <c r="S1897" s="402" t="s">
        <v>536</v>
      </c>
      <c r="T1897" s="401" t="s">
        <v>536</v>
      </c>
      <c r="U1897" s="402" t="s">
        <v>536</v>
      </c>
      <c r="V1897" s="403" t="s">
        <v>536</v>
      </c>
      <c r="W1897" s="402" t="s">
        <v>536</v>
      </c>
      <c r="X1897" s="404" t="s">
        <v>536</v>
      </c>
      <c r="Y1897" s="404" t="s">
        <v>536</v>
      </c>
      <c r="Z1897" s="404" t="s">
        <v>536</v>
      </c>
      <c r="AA1897" s="404" t="s">
        <v>536</v>
      </c>
      <c r="AB1897" s="404" t="s">
        <v>536</v>
      </c>
      <c r="AC1897" s="404" t="s">
        <v>536</v>
      </c>
      <c r="AD1897" s="404" t="s">
        <v>536</v>
      </c>
    </row>
    <row r="1898" spans="1:30" x14ac:dyDescent="0.35">
      <c r="A1898" s="396" t="s">
        <v>536</v>
      </c>
      <c r="B1898" s="396" t="s">
        <v>536</v>
      </c>
      <c r="C1898" s="396" t="s">
        <v>536</v>
      </c>
      <c r="D1898" s="396" t="s">
        <v>536</v>
      </c>
      <c r="E1898" s="396" t="s">
        <v>536</v>
      </c>
      <c r="F1898" s="396" t="s">
        <v>536</v>
      </c>
      <c r="G1898" s="396" t="s">
        <v>536</v>
      </c>
      <c r="H1898" s="396" t="s">
        <v>536</v>
      </c>
      <c r="I1898" s="399" t="s">
        <v>536</v>
      </c>
      <c r="J1898" s="399" t="s">
        <v>536</v>
      </c>
      <c r="K1898" s="400" t="s">
        <v>536</v>
      </c>
      <c r="L1898" s="400" t="s">
        <v>536</v>
      </c>
      <c r="M1898" s="400" t="s">
        <v>536</v>
      </c>
      <c r="N1898" s="400" t="s">
        <v>536</v>
      </c>
      <c r="O1898" s="400" t="s">
        <v>536</v>
      </c>
      <c r="P1898" s="400" t="s">
        <v>536</v>
      </c>
      <c r="Q1898" s="400" t="s">
        <v>536</v>
      </c>
      <c r="R1898" s="401" t="s">
        <v>536</v>
      </c>
      <c r="S1898" s="402" t="s">
        <v>536</v>
      </c>
      <c r="T1898" s="401" t="s">
        <v>536</v>
      </c>
      <c r="U1898" s="402" t="s">
        <v>536</v>
      </c>
      <c r="V1898" s="403" t="s">
        <v>536</v>
      </c>
      <c r="W1898" s="402" t="s">
        <v>536</v>
      </c>
      <c r="X1898" s="404" t="s">
        <v>536</v>
      </c>
      <c r="Y1898" s="404" t="s">
        <v>536</v>
      </c>
      <c r="Z1898" s="404" t="s">
        <v>536</v>
      </c>
      <c r="AA1898" s="404" t="s">
        <v>536</v>
      </c>
      <c r="AB1898" s="404" t="s">
        <v>536</v>
      </c>
      <c r="AC1898" s="404" t="s">
        <v>536</v>
      </c>
      <c r="AD1898" s="404" t="s">
        <v>536</v>
      </c>
    </row>
    <row r="1899" spans="1:30" x14ac:dyDescent="0.35">
      <c r="A1899" s="396" t="s">
        <v>536</v>
      </c>
      <c r="B1899" s="396" t="s">
        <v>536</v>
      </c>
      <c r="C1899" s="396" t="s">
        <v>536</v>
      </c>
      <c r="D1899" s="396" t="s">
        <v>536</v>
      </c>
      <c r="E1899" s="396" t="s">
        <v>536</v>
      </c>
      <c r="F1899" s="396" t="s">
        <v>536</v>
      </c>
      <c r="G1899" s="396" t="s">
        <v>536</v>
      </c>
      <c r="H1899" s="396" t="s">
        <v>536</v>
      </c>
      <c r="I1899" s="399" t="s">
        <v>536</v>
      </c>
      <c r="J1899" s="399" t="s">
        <v>536</v>
      </c>
      <c r="K1899" s="400" t="s">
        <v>536</v>
      </c>
      <c r="L1899" s="400" t="s">
        <v>536</v>
      </c>
      <c r="M1899" s="400" t="s">
        <v>536</v>
      </c>
      <c r="N1899" s="400" t="s">
        <v>536</v>
      </c>
      <c r="O1899" s="400" t="s">
        <v>536</v>
      </c>
      <c r="P1899" s="400" t="s">
        <v>536</v>
      </c>
      <c r="Q1899" s="400" t="s">
        <v>536</v>
      </c>
      <c r="R1899" s="401" t="s">
        <v>536</v>
      </c>
      <c r="S1899" s="402" t="s">
        <v>536</v>
      </c>
      <c r="T1899" s="401" t="s">
        <v>536</v>
      </c>
      <c r="U1899" s="402" t="s">
        <v>536</v>
      </c>
      <c r="V1899" s="403" t="s">
        <v>536</v>
      </c>
      <c r="W1899" s="402" t="s">
        <v>536</v>
      </c>
      <c r="X1899" s="404" t="s">
        <v>536</v>
      </c>
      <c r="Y1899" s="404" t="s">
        <v>536</v>
      </c>
      <c r="Z1899" s="404" t="s">
        <v>536</v>
      </c>
      <c r="AA1899" s="404" t="s">
        <v>536</v>
      </c>
      <c r="AB1899" s="404" t="s">
        <v>536</v>
      </c>
      <c r="AC1899" s="404" t="s">
        <v>536</v>
      </c>
      <c r="AD1899" s="404" t="s">
        <v>536</v>
      </c>
    </row>
    <row r="1900" spans="1:30" x14ac:dyDescent="0.35">
      <c r="A1900" s="396" t="s">
        <v>536</v>
      </c>
      <c r="B1900" s="396" t="s">
        <v>536</v>
      </c>
      <c r="C1900" s="396" t="s">
        <v>536</v>
      </c>
      <c r="D1900" s="396" t="s">
        <v>536</v>
      </c>
      <c r="E1900" s="396" t="s">
        <v>536</v>
      </c>
      <c r="F1900" s="396" t="s">
        <v>536</v>
      </c>
      <c r="G1900" s="396" t="s">
        <v>536</v>
      </c>
      <c r="H1900" s="396" t="s">
        <v>536</v>
      </c>
      <c r="I1900" s="399" t="s">
        <v>536</v>
      </c>
      <c r="J1900" s="399" t="s">
        <v>536</v>
      </c>
      <c r="K1900" s="400" t="s">
        <v>536</v>
      </c>
      <c r="L1900" s="400" t="s">
        <v>536</v>
      </c>
      <c r="M1900" s="400" t="s">
        <v>536</v>
      </c>
      <c r="N1900" s="400" t="s">
        <v>536</v>
      </c>
      <c r="O1900" s="400" t="s">
        <v>536</v>
      </c>
      <c r="P1900" s="400" t="s">
        <v>536</v>
      </c>
      <c r="Q1900" s="400" t="s">
        <v>536</v>
      </c>
      <c r="R1900" s="401" t="s">
        <v>536</v>
      </c>
      <c r="S1900" s="402" t="s">
        <v>536</v>
      </c>
      <c r="T1900" s="401" t="s">
        <v>536</v>
      </c>
      <c r="U1900" s="402" t="s">
        <v>536</v>
      </c>
      <c r="V1900" s="403" t="s">
        <v>536</v>
      </c>
      <c r="W1900" s="402" t="s">
        <v>536</v>
      </c>
      <c r="X1900" s="404" t="s">
        <v>536</v>
      </c>
      <c r="Y1900" s="404" t="s">
        <v>536</v>
      </c>
      <c r="Z1900" s="404" t="s">
        <v>536</v>
      </c>
      <c r="AA1900" s="404" t="s">
        <v>536</v>
      </c>
      <c r="AB1900" s="404" t="s">
        <v>536</v>
      </c>
      <c r="AC1900" s="404" t="s">
        <v>536</v>
      </c>
      <c r="AD1900" s="404" t="s">
        <v>536</v>
      </c>
    </row>
    <row r="1901" spans="1:30" x14ac:dyDescent="0.35">
      <c r="A1901" s="396" t="s">
        <v>536</v>
      </c>
      <c r="B1901" s="396" t="s">
        <v>536</v>
      </c>
      <c r="C1901" s="396" t="s">
        <v>536</v>
      </c>
      <c r="D1901" s="396" t="s">
        <v>536</v>
      </c>
      <c r="E1901" s="396" t="s">
        <v>536</v>
      </c>
      <c r="F1901" s="396" t="s">
        <v>536</v>
      </c>
      <c r="G1901" s="396" t="s">
        <v>536</v>
      </c>
      <c r="H1901" s="396" t="s">
        <v>536</v>
      </c>
      <c r="I1901" s="399" t="s">
        <v>536</v>
      </c>
      <c r="J1901" s="399" t="s">
        <v>536</v>
      </c>
      <c r="K1901" s="400" t="s">
        <v>536</v>
      </c>
      <c r="L1901" s="400" t="s">
        <v>536</v>
      </c>
      <c r="M1901" s="400" t="s">
        <v>536</v>
      </c>
      <c r="N1901" s="400" t="s">
        <v>536</v>
      </c>
      <c r="O1901" s="400" t="s">
        <v>536</v>
      </c>
      <c r="P1901" s="400" t="s">
        <v>536</v>
      </c>
      <c r="Q1901" s="400" t="s">
        <v>536</v>
      </c>
      <c r="R1901" s="401" t="s">
        <v>536</v>
      </c>
      <c r="S1901" s="402" t="s">
        <v>536</v>
      </c>
      <c r="T1901" s="401" t="s">
        <v>536</v>
      </c>
      <c r="U1901" s="402" t="s">
        <v>536</v>
      </c>
      <c r="V1901" s="403" t="s">
        <v>536</v>
      </c>
      <c r="W1901" s="402" t="s">
        <v>536</v>
      </c>
      <c r="X1901" s="404" t="s">
        <v>536</v>
      </c>
      <c r="Y1901" s="404" t="s">
        <v>536</v>
      </c>
      <c r="Z1901" s="404" t="s">
        <v>536</v>
      </c>
      <c r="AA1901" s="404" t="s">
        <v>536</v>
      </c>
      <c r="AB1901" s="404" t="s">
        <v>536</v>
      </c>
      <c r="AC1901" s="404" t="s">
        <v>536</v>
      </c>
      <c r="AD1901" s="404" t="s">
        <v>536</v>
      </c>
    </row>
    <row r="1902" spans="1:30" x14ac:dyDescent="0.35">
      <c r="A1902" s="396" t="s">
        <v>536</v>
      </c>
      <c r="B1902" s="396" t="s">
        <v>536</v>
      </c>
      <c r="C1902" s="396" t="s">
        <v>536</v>
      </c>
      <c r="D1902" s="396" t="s">
        <v>536</v>
      </c>
      <c r="E1902" s="396" t="s">
        <v>536</v>
      </c>
      <c r="F1902" s="396" t="s">
        <v>536</v>
      </c>
      <c r="G1902" s="396" t="s">
        <v>536</v>
      </c>
      <c r="H1902" s="396" t="s">
        <v>536</v>
      </c>
      <c r="I1902" s="399" t="s">
        <v>536</v>
      </c>
      <c r="J1902" s="399" t="s">
        <v>536</v>
      </c>
      <c r="K1902" s="400" t="s">
        <v>536</v>
      </c>
      <c r="L1902" s="400" t="s">
        <v>536</v>
      </c>
      <c r="M1902" s="400" t="s">
        <v>536</v>
      </c>
      <c r="N1902" s="400" t="s">
        <v>536</v>
      </c>
      <c r="O1902" s="400" t="s">
        <v>536</v>
      </c>
      <c r="P1902" s="400" t="s">
        <v>536</v>
      </c>
      <c r="Q1902" s="400" t="s">
        <v>536</v>
      </c>
      <c r="R1902" s="401" t="s">
        <v>536</v>
      </c>
      <c r="S1902" s="402" t="s">
        <v>536</v>
      </c>
      <c r="T1902" s="401" t="s">
        <v>536</v>
      </c>
      <c r="U1902" s="402" t="s">
        <v>536</v>
      </c>
      <c r="V1902" s="403" t="s">
        <v>536</v>
      </c>
      <c r="W1902" s="402" t="s">
        <v>536</v>
      </c>
      <c r="X1902" s="404" t="s">
        <v>536</v>
      </c>
      <c r="Y1902" s="404" t="s">
        <v>536</v>
      </c>
      <c r="Z1902" s="404" t="s">
        <v>536</v>
      </c>
      <c r="AA1902" s="404" t="s">
        <v>536</v>
      </c>
      <c r="AB1902" s="404" t="s">
        <v>536</v>
      </c>
      <c r="AC1902" s="404" t="s">
        <v>536</v>
      </c>
      <c r="AD1902" s="404" t="s">
        <v>536</v>
      </c>
    </row>
    <row r="1903" spans="1:30" x14ac:dyDescent="0.35">
      <c r="A1903" s="396" t="s">
        <v>536</v>
      </c>
      <c r="B1903" s="396" t="s">
        <v>536</v>
      </c>
      <c r="C1903" s="396" t="s">
        <v>536</v>
      </c>
      <c r="D1903" s="396" t="s">
        <v>536</v>
      </c>
      <c r="E1903" s="396" t="s">
        <v>536</v>
      </c>
      <c r="F1903" s="396" t="s">
        <v>536</v>
      </c>
      <c r="G1903" s="396" t="s">
        <v>536</v>
      </c>
      <c r="H1903" s="396" t="s">
        <v>536</v>
      </c>
      <c r="I1903" s="399" t="s">
        <v>536</v>
      </c>
      <c r="J1903" s="399" t="s">
        <v>536</v>
      </c>
      <c r="K1903" s="400" t="s">
        <v>536</v>
      </c>
      <c r="L1903" s="400" t="s">
        <v>536</v>
      </c>
      <c r="M1903" s="400" t="s">
        <v>536</v>
      </c>
      <c r="N1903" s="400" t="s">
        <v>536</v>
      </c>
      <c r="O1903" s="400" t="s">
        <v>536</v>
      </c>
      <c r="P1903" s="400" t="s">
        <v>536</v>
      </c>
      <c r="Q1903" s="400" t="s">
        <v>536</v>
      </c>
      <c r="R1903" s="401" t="s">
        <v>536</v>
      </c>
      <c r="S1903" s="402" t="s">
        <v>536</v>
      </c>
      <c r="T1903" s="401" t="s">
        <v>536</v>
      </c>
      <c r="U1903" s="402" t="s">
        <v>536</v>
      </c>
      <c r="V1903" s="403" t="s">
        <v>536</v>
      </c>
      <c r="W1903" s="402" t="s">
        <v>536</v>
      </c>
      <c r="X1903" s="404" t="s">
        <v>536</v>
      </c>
      <c r="Y1903" s="404" t="s">
        <v>536</v>
      </c>
      <c r="Z1903" s="404" t="s">
        <v>536</v>
      </c>
      <c r="AA1903" s="404" t="s">
        <v>536</v>
      </c>
      <c r="AB1903" s="404" t="s">
        <v>536</v>
      </c>
      <c r="AC1903" s="404" t="s">
        <v>536</v>
      </c>
      <c r="AD1903" s="404" t="s">
        <v>536</v>
      </c>
    </row>
    <row r="1904" spans="1:30" x14ac:dyDescent="0.35">
      <c r="A1904" s="396" t="s">
        <v>536</v>
      </c>
      <c r="B1904" s="396" t="s">
        <v>536</v>
      </c>
      <c r="C1904" s="396" t="s">
        <v>536</v>
      </c>
      <c r="D1904" s="396" t="s">
        <v>536</v>
      </c>
      <c r="E1904" s="396" t="s">
        <v>536</v>
      </c>
      <c r="F1904" s="396" t="s">
        <v>536</v>
      </c>
      <c r="G1904" s="396" t="s">
        <v>536</v>
      </c>
      <c r="H1904" s="396" t="s">
        <v>536</v>
      </c>
      <c r="I1904" s="399" t="s">
        <v>536</v>
      </c>
      <c r="J1904" s="399" t="s">
        <v>536</v>
      </c>
      <c r="K1904" s="400" t="s">
        <v>536</v>
      </c>
      <c r="L1904" s="400" t="s">
        <v>536</v>
      </c>
      <c r="M1904" s="400" t="s">
        <v>536</v>
      </c>
      <c r="N1904" s="400" t="s">
        <v>536</v>
      </c>
      <c r="O1904" s="400" t="s">
        <v>536</v>
      </c>
      <c r="P1904" s="400" t="s">
        <v>536</v>
      </c>
      <c r="Q1904" s="400" t="s">
        <v>536</v>
      </c>
      <c r="R1904" s="401" t="s">
        <v>536</v>
      </c>
      <c r="S1904" s="402" t="s">
        <v>536</v>
      </c>
      <c r="T1904" s="401" t="s">
        <v>536</v>
      </c>
      <c r="U1904" s="402" t="s">
        <v>536</v>
      </c>
      <c r="V1904" s="403" t="s">
        <v>536</v>
      </c>
      <c r="W1904" s="402" t="s">
        <v>536</v>
      </c>
      <c r="X1904" s="404" t="s">
        <v>536</v>
      </c>
      <c r="Y1904" s="404" t="s">
        <v>536</v>
      </c>
      <c r="Z1904" s="404" t="s">
        <v>536</v>
      </c>
      <c r="AA1904" s="404" t="s">
        <v>536</v>
      </c>
      <c r="AB1904" s="404" t="s">
        <v>536</v>
      </c>
      <c r="AC1904" s="404" t="s">
        <v>536</v>
      </c>
      <c r="AD1904" s="404" t="s">
        <v>536</v>
      </c>
    </row>
    <row r="1905" spans="1:30" x14ac:dyDescent="0.35">
      <c r="A1905" s="396" t="s">
        <v>536</v>
      </c>
      <c r="B1905" s="396" t="s">
        <v>536</v>
      </c>
      <c r="C1905" s="396" t="s">
        <v>536</v>
      </c>
      <c r="D1905" s="396" t="s">
        <v>536</v>
      </c>
      <c r="E1905" s="396" t="s">
        <v>536</v>
      </c>
      <c r="F1905" s="396" t="s">
        <v>536</v>
      </c>
      <c r="G1905" s="396" t="s">
        <v>536</v>
      </c>
      <c r="H1905" s="396" t="s">
        <v>536</v>
      </c>
      <c r="I1905" s="399" t="s">
        <v>536</v>
      </c>
      <c r="J1905" s="399" t="s">
        <v>536</v>
      </c>
      <c r="K1905" s="400" t="s">
        <v>536</v>
      </c>
      <c r="L1905" s="400" t="s">
        <v>536</v>
      </c>
      <c r="M1905" s="400" t="s">
        <v>536</v>
      </c>
      <c r="N1905" s="400" t="s">
        <v>536</v>
      </c>
      <c r="O1905" s="400" t="s">
        <v>536</v>
      </c>
      <c r="P1905" s="400" t="s">
        <v>536</v>
      </c>
      <c r="Q1905" s="400" t="s">
        <v>536</v>
      </c>
      <c r="R1905" s="401" t="s">
        <v>536</v>
      </c>
      <c r="S1905" s="402" t="s">
        <v>536</v>
      </c>
      <c r="T1905" s="401" t="s">
        <v>536</v>
      </c>
      <c r="U1905" s="402" t="s">
        <v>536</v>
      </c>
      <c r="V1905" s="403" t="s">
        <v>536</v>
      </c>
      <c r="W1905" s="402" t="s">
        <v>536</v>
      </c>
      <c r="X1905" s="404" t="s">
        <v>536</v>
      </c>
      <c r="Y1905" s="404" t="s">
        <v>536</v>
      </c>
      <c r="Z1905" s="404" t="s">
        <v>536</v>
      </c>
      <c r="AA1905" s="404" t="s">
        <v>536</v>
      </c>
      <c r="AB1905" s="404" t="s">
        <v>536</v>
      </c>
      <c r="AC1905" s="404" t="s">
        <v>536</v>
      </c>
      <c r="AD1905" s="404" t="s">
        <v>536</v>
      </c>
    </row>
    <row r="1906" spans="1:30" x14ac:dyDescent="0.35">
      <c r="A1906" s="396" t="s">
        <v>536</v>
      </c>
      <c r="B1906" s="396" t="s">
        <v>536</v>
      </c>
      <c r="C1906" s="396" t="s">
        <v>536</v>
      </c>
      <c r="D1906" s="396" t="s">
        <v>536</v>
      </c>
      <c r="E1906" s="396" t="s">
        <v>536</v>
      </c>
      <c r="F1906" s="396" t="s">
        <v>536</v>
      </c>
      <c r="G1906" s="396" t="s">
        <v>536</v>
      </c>
      <c r="H1906" s="396" t="s">
        <v>536</v>
      </c>
      <c r="I1906" s="399" t="s">
        <v>536</v>
      </c>
      <c r="J1906" s="399" t="s">
        <v>536</v>
      </c>
      <c r="K1906" s="400" t="s">
        <v>536</v>
      </c>
      <c r="L1906" s="400" t="s">
        <v>536</v>
      </c>
      <c r="M1906" s="400" t="s">
        <v>536</v>
      </c>
      <c r="N1906" s="400" t="s">
        <v>536</v>
      </c>
      <c r="O1906" s="400" t="s">
        <v>536</v>
      </c>
      <c r="P1906" s="400" t="s">
        <v>536</v>
      </c>
      <c r="Q1906" s="400" t="s">
        <v>536</v>
      </c>
      <c r="R1906" s="401" t="s">
        <v>536</v>
      </c>
      <c r="S1906" s="402" t="s">
        <v>536</v>
      </c>
      <c r="T1906" s="401" t="s">
        <v>536</v>
      </c>
      <c r="U1906" s="402" t="s">
        <v>536</v>
      </c>
      <c r="V1906" s="403" t="s">
        <v>536</v>
      </c>
      <c r="W1906" s="402" t="s">
        <v>536</v>
      </c>
      <c r="X1906" s="404" t="s">
        <v>536</v>
      </c>
      <c r="Y1906" s="404" t="s">
        <v>536</v>
      </c>
      <c r="Z1906" s="404" t="s">
        <v>536</v>
      </c>
      <c r="AA1906" s="404" t="s">
        <v>536</v>
      </c>
      <c r="AB1906" s="404" t="s">
        <v>536</v>
      </c>
      <c r="AC1906" s="404" t="s">
        <v>536</v>
      </c>
      <c r="AD1906" s="404" t="s">
        <v>536</v>
      </c>
    </row>
    <row r="1907" spans="1:30" x14ac:dyDescent="0.35">
      <c r="A1907" s="396" t="s">
        <v>536</v>
      </c>
      <c r="B1907" s="396" t="s">
        <v>536</v>
      </c>
      <c r="C1907" s="396" t="s">
        <v>536</v>
      </c>
      <c r="D1907" s="396" t="s">
        <v>536</v>
      </c>
      <c r="E1907" s="396" t="s">
        <v>536</v>
      </c>
      <c r="F1907" s="396" t="s">
        <v>536</v>
      </c>
      <c r="G1907" s="396" t="s">
        <v>536</v>
      </c>
      <c r="H1907" s="396" t="s">
        <v>536</v>
      </c>
      <c r="I1907" s="399" t="s">
        <v>536</v>
      </c>
      <c r="J1907" s="399" t="s">
        <v>536</v>
      </c>
      <c r="K1907" s="400" t="s">
        <v>536</v>
      </c>
      <c r="L1907" s="400" t="s">
        <v>536</v>
      </c>
      <c r="M1907" s="400" t="s">
        <v>536</v>
      </c>
      <c r="N1907" s="400" t="s">
        <v>536</v>
      </c>
      <c r="O1907" s="400" t="s">
        <v>536</v>
      </c>
      <c r="P1907" s="400" t="s">
        <v>536</v>
      </c>
      <c r="Q1907" s="400" t="s">
        <v>536</v>
      </c>
      <c r="R1907" s="401" t="s">
        <v>536</v>
      </c>
      <c r="S1907" s="402" t="s">
        <v>536</v>
      </c>
      <c r="T1907" s="401" t="s">
        <v>536</v>
      </c>
      <c r="U1907" s="402" t="s">
        <v>536</v>
      </c>
      <c r="V1907" s="403" t="s">
        <v>536</v>
      </c>
      <c r="W1907" s="402" t="s">
        <v>536</v>
      </c>
      <c r="X1907" s="404" t="s">
        <v>536</v>
      </c>
      <c r="Y1907" s="404" t="s">
        <v>536</v>
      </c>
      <c r="Z1907" s="404" t="s">
        <v>536</v>
      </c>
      <c r="AA1907" s="404" t="s">
        <v>536</v>
      </c>
      <c r="AB1907" s="404" t="s">
        <v>536</v>
      </c>
      <c r="AC1907" s="404" t="s">
        <v>536</v>
      </c>
      <c r="AD1907" s="404" t="s">
        <v>536</v>
      </c>
    </row>
    <row r="1908" spans="1:30" x14ac:dyDescent="0.35">
      <c r="A1908" s="396" t="s">
        <v>536</v>
      </c>
      <c r="B1908" s="396" t="s">
        <v>536</v>
      </c>
      <c r="C1908" s="396" t="s">
        <v>536</v>
      </c>
      <c r="D1908" s="396" t="s">
        <v>536</v>
      </c>
      <c r="E1908" s="396" t="s">
        <v>536</v>
      </c>
      <c r="F1908" s="396" t="s">
        <v>536</v>
      </c>
      <c r="G1908" s="396" t="s">
        <v>536</v>
      </c>
      <c r="H1908" s="396" t="s">
        <v>536</v>
      </c>
      <c r="I1908" s="399" t="s">
        <v>536</v>
      </c>
      <c r="J1908" s="399" t="s">
        <v>536</v>
      </c>
      <c r="K1908" s="400" t="s">
        <v>536</v>
      </c>
      <c r="L1908" s="400" t="s">
        <v>536</v>
      </c>
      <c r="M1908" s="400" t="s">
        <v>536</v>
      </c>
      <c r="N1908" s="400" t="s">
        <v>536</v>
      </c>
      <c r="O1908" s="400" t="s">
        <v>536</v>
      </c>
      <c r="P1908" s="400" t="s">
        <v>536</v>
      </c>
      <c r="Q1908" s="400" t="s">
        <v>536</v>
      </c>
      <c r="R1908" s="401" t="s">
        <v>536</v>
      </c>
      <c r="S1908" s="402" t="s">
        <v>536</v>
      </c>
      <c r="T1908" s="401" t="s">
        <v>536</v>
      </c>
      <c r="U1908" s="402" t="s">
        <v>536</v>
      </c>
      <c r="V1908" s="403" t="s">
        <v>536</v>
      </c>
      <c r="W1908" s="402" t="s">
        <v>536</v>
      </c>
      <c r="X1908" s="404" t="s">
        <v>536</v>
      </c>
      <c r="Y1908" s="404" t="s">
        <v>536</v>
      </c>
      <c r="Z1908" s="404" t="s">
        <v>536</v>
      </c>
      <c r="AA1908" s="404" t="s">
        <v>536</v>
      </c>
      <c r="AB1908" s="404" t="s">
        <v>536</v>
      </c>
      <c r="AC1908" s="404" t="s">
        <v>536</v>
      </c>
      <c r="AD1908" s="404" t="s">
        <v>536</v>
      </c>
    </row>
    <row r="1909" spans="1:30" x14ac:dyDescent="0.35">
      <c r="A1909" s="396" t="s">
        <v>536</v>
      </c>
      <c r="B1909" s="396" t="s">
        <v>536</v>
      </c>
      <c r="C1909" s="396" t="s">
        <v>536</v>
      </c>
      <c r="D1909" s="396" t="s">
        <v>536</v>
      </c>
      <c r="E1909" s="396" t="s">
        <v>536</v>
      </c>
      <c r="F1909" s="396" t="s">
        <v>536</v>
      </c>
      <c r="G1909" s="396" t="s">
        <v>536</v>
      </c>
      <c r="H1909" s="396" t="s">
        <v>536</v>
      </c>
      <c r="I1909" s="399" t="s">
        <v>536</v>
      </c>
      <c r="J1909" s="399" t="s">
        <v>536</v>
      </c>
      <c r="K1909" s="400" t="s">
        <v>536</v>
      </c>
      <c r="L1909" s="400" t="s">
        <v>536</v>
      </c>
      <c r="M1909" s="400" t="s">
        <v>536</v>
      </c>
      <c r="N1909" s="400" t="s">
        <v>536</v>
      </c>
      <c r="O1909" s="400" t="s">
        <v>536</v>
      </c>
      <c r="P1909" s="400" t="s">
        <v>536</v>
      </c>
      <c r="Q1909" s="400" t="s">
        <v>536</v>
      </c>
      <c r="R1909" s="401" t="s">
        <v>536</v>
      </c>
      <c r="S1909" s="402" t="s">
        <v>536</v>
      </c>
      <c r="T1909" s="401" t="s">
        <v>536</v>
      </c>
      <c r="U1909" s="402" t="s">
        <v>536</v>
      </c>
      <c r="V1909" s="403" t="s">
        <v>536</v>
      </c>
      <c r="W1909" s="402" t="s">
        <v>536</v>
      </c>
      <c r="X1909" s="404" t="s">
        <v>536</v>
      </c>
      <c r="Y1909" s="404" t="s">
        <v>536</v>
      </c>
      <c r="Z1909" s="404" t="s">
        <v>536</v>
      </c>
      <c r="AA1909" s="404" t="s">
        <v>536</v>
      </c>
      <c r="AB1909" s="404" t="s">
        <v>536</v>
      </c>
      <c r="AC1909" s="404" t="s">
        <v>536</v>
      </c>
      <c r="AD1909" s="404" t="s">
        <v>536</v>
      </c>
    </row>
    <row r="1910" spans="1:30" x14ac:dyDescent="0.35">
      <c r="A1910" s="396" t="s">
        <v>536</v>
      </c>
      <c r="B1910" s="396" t="s">
        <v>536</v>
      </c>
      <c r="C1910" s="396" t="s">
        <v>536</v>
      </c>
      <c r="D1910" s="396" t="s">
        <v>536</v>
      </c>
      <c r="E1910" s="396" t="s">
        <v>536</v>
      </c>
      <c r="F1910" s="396" t="s">
        <v>536</v>
      </c>
      <c r="G1910" s="396" t="s">
        <v>536</v>
      </c>
      <c r="H1910" s="396" t="s">
        <v>536</v>
      </c>
      <c r="I1910" s="399" t="s">
        <v>536</v>
      </c>
      <c r="J1910" s="399" t="s">
        <v>536</v>
      </c>
      <c r="K1910" s="400" t="s">
        <v>536</v>
      </c>
      <c r="L1910" s="400" t="s">
        <v>536</v>
      </c>
      <c r="M1910" s="400" t="s">
        <v>536</v>
      </c>
      <c r="N1910" s="400" t="s">
        <v>536</v>
      </c>
      <c r="O1910" s="400" t="s">
        <v>536</v>
      </c>
      <c r="P1910" s="400" t="s">
        <v>536</v>
      </c>
      <c r="Q1910" s="400" t="s">
        <v>536</v>
      </c>
      <c r="R1910" s="401" t="s">
        <v>536</v>
      </c>
      <c r="S1910" s="402" t="s">
        <v>536</v>
      </c>
      <c r="T1910" s="401" t="s">
        <v>536</v>
      </c>
      <c r="U1910" s="402" t="s">
        <v>536</v>
      </c>
      <c r="V1910" s="403" t="s">
        <v>536</v>
      </c>
      <c r="W1910" s="402" t="s">
        <v>536</v>
      </c>
      <c r="X1910" s="404" t="s">
        <v>536</v>
      </c>
      <c r="Y1910" s="404" t="s">
        <v>536</v>
      </c>
      <c r="Z1910" s="404" t="s">
        <v>536</v>
      </c>
      <c r="AA1910" s="404" t="s">
        <v>536</v>
      </c>
      <c r="AB1910" s="404" t="s">
        <v>536</v>
      </c>
      <c r="AC1910" s="404" t="s">
        <v>536</v>
      </c>
      <c r="AD1910" s="404" t="s">
        <v>536</v>
      </c>
    </row>
    <row r="1911" spans="1:30" x14ac:dyDescent="0.35">
      <c r="A1911" s="396" t="s">
        <v>536</v>
      </c>
      <c r="B1911" s="396" t="s">
        <v>536</v>
      </c>
      <c r="C1911" s="396" t="s">
        <v>536</v>
      </c>
      <c r="D1911" s="396" t="s">
        <v>536</v>
      </c>
      <c r="E1911" s="396" t="s">
        <v>536</v>
      </c>
      <c r="F1911" s="396" t="s">
        <v>536</v>
      </c>
      <c r="G1911" s="396" t="s">
        <v>536</v>
      </c>
      <c r="H1911" s="396" t="s">
        <v>536</v>
      </c>
      <c r="I1911" s="399" t="s">
        <v>536</v>
      </c>
      <c r="J1911" s="399" t="s">
        <v>536</v>
      </c>
      <c r="K1911" s="400" t="s">
        <v>536</v>
      </c>
      <c r="L1911" s="400" t="s">
        <v>536</v>
      </c>
      <c r="M1911" s="400" t="s">
        <v>536</v>
      </c>
      <c r="N1911" s="400" t="s">
        <v>536</v>
      </c>
      <c r="O1911" s="400" t="s">
        <v>536</v>
      </c>
      <c r="P1911" s="400" t="s">
        <v>536</v>
      </c>
      <c r="Q1911" s="400" t="s">
        <v>536</v>
      </c>
      <c r="R1911" s="401" t="s">
        <v>536</v>
      </c>
      <c r="S1911" s="402" t="s">
        <v>536</v>
      </c>
      <c r="T1911" s="401" t="s">
        <v>536</v>
      </c>
      <c r="U1911" s="402" t="s">
        <v>536</v>
      </c>
      <c r="V1911" s="403" t="s">
        <v>536</v>
      </c>
      <c r="W1911" s="402" t="s">
        <v>536</v>
      </c>
      <c r="X1911" s="404" t="s">
        <v>536</v>
      </c>
      <c r="Y1911" s="404" t="s">
        <v>536</v>
      </c>
      <c r="Z1911" s="404" t="s">
        <v>536</v>
      </c>
      <c r="AA1911" s="404" t="s">
        <v>536</v>
      </c>
      <c r="AB1911" s="404" t="s">
        <v>536</v>
      </c>
      <c r="AC1911" s="404" t="s">
        <v>536</v>
      </c>
      <c r="AD1911" s="404" t="s">
        <v>536</v>
      </c>
    </row>
    <row r="1912" spans="1:30" x14ac:dyDescent="0.35">
      <c r="A1912" s="396" t="s">
        <v>536</v>
      </c>
      <c r="B1912" s="396" t="s">
        <v>536</v>
      </c>
      <c r="C1912" s="396" t="s">
        <v>536</v>
      </c>
      <c r="D1912" s="396" t="s">
        <v>536</v>
      </c>
      <c r="E1912" s="396" t="s">
        <v>536</v>
      </c>
      <c r="F1912" s="396" t="s">
        <v>536</v>
      </c>
      <c r="G1912" s="396" t="s">
        <v>536</v>
      </c>
      <c r="H1912" s="396" t="s">
        <v>536</v>
      </c>
      <c r="I1912" s="399" t="s">
        <v>536</v>
      </c>
      <c r="J1912" s="399" t="s">
        <v>536</v>
      </c>
      <c r="K1912" s="400" t="s">
        <v>536</v>
      </c>
      <c r="L1912" s="400" t="s">
        <v>536</v>
      </c>
      <c r="M1912" s="400" t="s">
        <v>536</v>
      </c>
      <c r="N1912" s="400" t="s">
        <v>536</v>
      </c>
      <c r="O1912" s="400" t="s">
        <v>536</v>
      </c>
      <c r="P1912" s="400" t="s">
        <v>536</v>
      </c>
      <c r="Q1912" s="400" t="s">
        <v>536</v>
      </c>
      <c r="R1912" s="401" t="s">
        <v>536</v>
      </c>
      <c r="S1912" s="402" t="s">
        <v>536</v>
      </c>
      <c r="T1912" s="401" t="s">
        <v>536</v>
      </c>
      <c r="U1912" s="402" t="s">
        <v>536</v>
      </c>
      <c r="V1912" s="403" t="s">
        <v>536</v>
      </c>
      <c r="W1912" s="402" t="s">
        <v>536</v>
      </c>
      <c r="X1912" s="404" t="s">
        <v>536</v>
      </c>
      <c r="Y1912" s="404" t="s">
        <v>536</v>
      </c>
      <c r="Z1912" s="404" t="s">
        <v>536</v>
      </c>
      <c r="AA1912" s="404" t="s">
        <v>536</v>
      </c>
      <c r="AB1912" s="404" t="s">
        <v>536</v>
      </c>
      <c r="AC1912" s="404" t="s">
        <v>536</v>
      </c>
      <c r="AD1912" s="404" t="s">
        <v>536</v>
      </c>
    </row>
    <row r="1913" spans="1:30" x14ac:dyDescent="0.35">
      <c r="A1913" s="396" t="s">
        <v>536</v>
      </c>
      <c r="B1913" s="396" t="s">
        <v>536</v>
      </c>
      <c r="C1913" s="396" t="s">
        <v>536</v>
      </c>
      <c r="D1913" s="396" t="s">
        <v>536</v>
      </c>
      <c r="E1913" s="396" t="s">
        <v>536</v>
      </c>
      <c r="F1913" s="396" t="s">
        <v>536</v>
      </c>
      <c r="G1913" s="396" t="s">
        <v>536</v>
      </c>
      <c r="H1913" s="396" t="s">
        <v>536</v>
      </c>
      <c r="I1913" s="399" t="s">
        <v>536</v>
      </c>
      <c r="J1913" s="399" t="s">
        <v>536</v>
      </c>
      <c r="K1913" s="400" t="s">
        <v>536</v>
      </c>
      <c r="L1913" s="400" t="s">
        <v>536</v>
      </c>
      <c r="M1913" s="400" t="s">
        <v>536</v>
      </c>
      <c r="N1913" s="400" t="s">
        <v>536</v>
      </c>
      <c r="O1913" s="400" t="s">
        <v>536</v>
      </c>
      <c r="P1913" s="400" t="s">
        <v>536</v>
      </c>
      <c r="Q1913" s="400" t="s">
        <v>536</v>
      </c>
      <c r="R1913" s="401" t="s">
        <v>536</v>
      </c>
      <c r="S1913" s="402" t="s">
        <v>536</v>
      </c>
      <c r="T1913" s="401" t="s">
        <v>536</v>
      </c>
      <c r="U1913" s="402" t="s">
        <v>536</v>
      </c>
      <c r="V1913" s="403" t="s">
        <v>536</v>
      </c>
      <c r="W1913" s="402" t="s">
        <v>536</v>
      </c>
      <c r="X1913" s="404" t="s">
        <v>536</v>
      </c>
      <c r="Y1913" s="404" t="s">
        <v>536</v>
      </c>
      <c r="Z1913" s="404" t="s">
        <v>536</v>
      </c>
      <c r="AA1913" s="404" t="s">
        <v>536</v>
      </c>
      <c r="AB1913" s="404" t="s">
        <v>536</v>
      </c>
      <c r="AC1913" s="404" t="s">
        <v>536</v>
      </c>
      <c r="AD1913" s="404" t="s">
        <v>536</v>
      </c>
    </row>
    <row r="1914" spans="1:30" x14ac:dyDescent="0.35">
      <c r="A1914" s="396" t="s">
        <v>536</v>
      </c>
      <c r="B1914" s="396" t="s">
        <v>536</v>
      </c>
      <c r="C1914" s="396" t="s">
        <v>536</v>
      </c>
      <c r="D1914" s="396" t="s">
        <v>536</v>
      </c>
      <c r="E1914" s="396" t="s">
        <v>536</v>
      </c>
      <c r="F1914" s="396" t="s">
        <v>536</v>
      </c>
      <c r="G1914" s="396" t="s">
        <v>536</v>
      </c>
      <c r="H1914" s="396" t="s">
        <v>536</v>
      </c>
      <c r="I1914" s="399" t="s">
        <v>536</v>
      </c>
      <c r="J1914" s="399" t="s">
        <v>536</v>
      </c>
      <c r="K1914" s="400" t="s">
        <v>536</v>
      </c>
      <c r="L1914" s="400" t="s">
        <v>536</v>
      </c>
      <c r="M1914" s="400" t="s">
        <v>536</v>
      </c>
      <c r="N1914" s="400" t="s">
        <v>536</v>
      </c>
      <c r="O1914" s="400" t="s">
        <v>536</v>
      </c>
      <c r="P1914" s="400" t="s">
        <v>536</v>
      </c>
      <c r="Q1914" s="400" t="s">
        <v>536</v>
      </c>
      <c r="R1914" s="401" t="s">
        <v>536</v>
      </c>
      <c r="S1914" s="402" t="s">
        <v>536</v>
      </c>
      <c r="T1914" s="401" t="s">
        <v>536</v>
      </c>
      <c r="U1914" s="402" t="s">
        <v>536</v>
      </c>
      <c r="V1914" s="403" t="s">
        <v>536</v>
      </c>
      <c r="W1914" s="402" t="s">
        <v>536</v>
      </c>
      <c r="X1914" s="404" t="s">
        <v>536</v>
      </c>
      <c r="Y1914" s="404" t="s">
        <v>536</v>
      </c>
      <c r="Z1914" s="404" t="s">
        <v>536</v>
      </c>
      <c r="AA1914" s="404" t="s">
        <v>536</v>
      </c>
      <c r="AB1914" s="404" t="s">
        <v>536</v>
      </c>
      <c r="AC1914" s="404" t="s">
        <v>536</v>
      </c>
      <c r="AD1914" s="404" t="s">
        <v>536</v>
      </c>
    </row>
    <row r="1915" spans="1:30" x14ac:dyDescent="0.35">
      <c r="A1915" s="396" t="s">
        <v>536</v>
      </c>
      <c r="B1915" s="396" t="s">
        <v>536</v>
      </c>
      <c r="C1915" s="396" t="s">
        <v>536</v>
      </c>
      <c r="D1915" s="396" t="s">
        <v>536</v>
      </c>
      <c r="E1915" s="396" t="s">
        <v>536</v>
      </c>
      <c r="F1915" s="396" t="s">
        <v>536</v>
      </c>
      <c r="G1915" s="396" t="s">
        <v>536</v>
      </c>
      <c r="H1915" s="396" t="s">
        <v>536</v>
      </c>
      <c r="I1915" s="399" t="s">
        <v>536</v>
      </c>
      <c r="J1915" s="399" t="s">
        <v>536</v>
      </c>
      <c r="K1915" s="400" t="s">
        <v>536</v>
      </c>
      <c r="L1915" s="400" t="s">
        <v>536</v>
      </c>
      <c r="M1915" s="400" t="s">
        <v>536</v>
      </c>
      <c r="N1915" s="400" t="s">
        <v>536</v>
      </c>
      <c r="O1915" s="400" t="s">
        <v>536</v>
      </c>
      <c r="P1915" s="400" t="s">
        <v>536</v>
      </c>
      <c r="Q1915" s="400" t="s">
        <v>536</v>
      </c>
      <c r="R1915" s="401" t="s">
        <v>536</v>
      </c>
      <c r="S1915" s="402" t="s">
        <v>536</v>
      </c>
      <c r="T1915" s="401" t="s">
        <v>536</v>
      </c>
      <c r="U1915" s="402" t="s">
        <v>536</v>
      </c>
      <c r="V1915" s="403" t="s">
        <v>536</v>
      </c>
      <c r="W1915" s="402" t="s">
        <v>536</v>
      </c>
      <c r="X1915" s="404" t="s">
        <v>536</v>
      </c>
      <c r="Y1915" s="404" t="s">
        <v>536</v>
      </c>
      <c r="Z1915" s="404" t="s">
        <v>536</v>
      </c>
      <c r="AA1915" s="404" t="s">
        <v>536</v>
      </c>
      <c r="AB1915" s="404" t="s">
        <v>536</v>
      </c>
      <c r="AC1915" s="404" t="s">
        <v>536</v>
      </c>
      <c r="AD1915" s="404" t="s">
        <v>536</v>
      </c>
    </row>
    <row r="1916" spans="1:30" x14ac:dyDescent="0.35">
      <c r="A1916" s="396" t="s">
        <v>536</v>
      </c>
      <c r="B1916" s="396" t="s">
        <v>536</v>
      </c>
      <c r="C1916" s="396" t="s">
        <v>536</v>
      </c>
      <c r="D1916" s="396" t="s">
        <v>536</v>
      </c>
      <c r="E1916" s="396" t="s">
        <v>536</v>
      </c>
      <c r="F1916" s="396" t="s">
        <v>536</v>
      </c>
      <c r="G1916" s="396" t="s">
        <v>536</v>
      </c>
      <c r="H1916" s="396" t="s">
        <v>536</v>
      </c>
      <c r="I1916" s="399" t="s">
        <v>536</v>
      </c>
      <c r="J1916" s="399" t="s">
        <v>536</v>
      </c>
      <c r="K1916" s="400" t="s">
        <v>536</v>
      </c>
      <c r="L1916" s="400" t="s">
        <v>536</v>
      </c>
      <c r="M1916" s="400" t="s">
        <v>536</v>
      </c>
      <c r="N1916" s="400" t="s">
        <v>536</v>
      </c>
      <c r="O1916" s="400" t="s">
        <v>536</v>
      </c>
      <c r="P1916" s="400" t="s">
        <v>536</v>
      </c>
      <c r="Q1916" s="400" t="s">
        <v>536</v>
      </c>
      <c r="R1916" s="401" t="s">
        <v>536</v>
      </c>
      <c r="S1916" s="402" t="s">
        <v>536</v>
      </c>
      <c r="T1916" s="401" t="s">
        <v>536</v>
      </c>
      <c r="U1916" s="402" t="s">
        <v>536</v>
      </c>
      <c r="V1916" s="403" t="s">
        <v>536</v>
      </c>
      <c r="W1916" s="402" t="s">
        <v>536</v>
      </c>
      <c r="X1916" s="404" t="s">
        <v>536</v>
      </c>
      <c r="Y1916" s="404" t="s">
        <v>536</v>
      </c>
      <c r="Z1916" s="404" t="s">
        <v>536</v>
      </c>
      <c r="AA1916" s="404" t="s">
        <v>536</v>
      </c>
      <c r="AB1916" s="404" t="s">
        <v>536</v>
      </c>
      <c r="AC1916" s="404" t="s">
        <v>536</v>
      </c>
      <c r="AD1916" s="404" t="s">
        <v>536</v>
      </c>
    </row>
    <row r="1917" spans="1:30" x14ac:dyDescent="0.35">
      <c r="A1917" s="396" t="s">
        <v>536</v>
      </c>
      <c r="B1917" s="396" t="s">
        <v>536</v>
      </c>
      <c r="C1917" s="396" t="s">
        <v>536</v>
      </c>
      <c r="D1917" s="396" t="s">
        <v>536</v>
      </c>
      <c r="E1917" s="396" t="s">
        <v>536</v>
      </c>
      <c r="F1917" s="396" t="s">
        <v>536</v>
      </c>
      <c r="G1917" s="396" t="s">
        <v>536</v>
      </c>
      <c r="H1917" s="396" t="s">
        <v>536</v>
      </c>
      <c r="I1917" s="399" t="s">
        <v>536</v>
      </c>
      <c r="J1917" s="399" t="s">
        <v>536</v>
      </c>
      <c r="K1917" s="400" t="s">
        <v>536</v>
      </c>
      <c r="L1917" s="400" t="s">
        <v>536</v>
      </c>
      <c r="M1917" s="400" t="s">
        <v>536</v>
      </c>
      <c r="N1917" s="400" t="s">
        <v>536</v>
      </c>
      <c r="O1917" s="400" t="s">
        <v>536</v>
      </c>
      <c r="P1917" s="400" t="s">
        <v>536</v>
      </c>
      <c r="Q1917" s="400" t="s">
        <v>536</v>
      </c>
      <c r="R1917" s="401" t="s">
        <v>536</v>
      </c>
      <c r="S1917" s="402" t="s">
        <v>536</v>
      </c>
      <c r="T1917" s="401" t="s">
        <v>536</v>
      </c>
      <c r="U1917" s="402" t="s">
        <v>536</v>
      </c>
      <c r="V1917" s="403" t="s">
        <v>536</v>
      </c>
      <c r="W1917" s="402" t="s">
        <v>536</v>
      </c>
      <c r="X1917" s="404" t="s">
        <v>536</v>
      </c>
      <c r="Y1917" s="404" t="s">
        <v>536</v>
      </c>
      <c r="Z1917" s="404" t="s">
        <v>536</v>
      </c>
      <c r="AA1917" s="404" t="s">
        <v>536</v>
      </c>
      <c r="AB1917" s="404" t="s">
        <v>536</v>
      </c>
      <c r="AC1917" s="404" t="s">
        <v>536</v>
      </c>
      <c r="AD1917" s="404" t="s">
        <v>536</v>
      </c>
    </row>
    <row r="1918" spans="1:30" x14ac:dyDescent="0.35">
      <c r="A1918" s="396" t="s">
        <v>536</v>
      </c>
      <c r="B1918" s="396" t="s">
        <v>536</v>
      </c>
      <c r="C1918" s="396" t="s">
        <v>536</v>
      </c>
      <c r="D1918" s="396" t="s">
        <v>536</v>
      </c>
      <c r="E1918" s="396" t="s">
        <v>536</v>
      </c>
      <c r="F1918" s="396" t="s">
        <v>536</v>
      </c>
      <c r="G1918" s="396" t="s">
        <v>536</v>
      </c>
      <c r="H1918" s="396" t="s">
        <v>536</v>
      </c>
      <c r="I1918" s="399" t="s">
        <v>536</v>
      </c>
      <c r="J1918" s="399" t="s">
        <v>536</v>
      </c>
      <c r="K1918" s="400" t="s">
        <v>536</v>
      </c>
      <c r="L1918" s="400" t="s">
        <v>536</v>
      </c>
      <c r="M1918" s="400" t="s">
        <v>536</v>
      </c>
      <c r="N1918" s="400" t="s">
        <v>536</v>
      </c>
      <c r="O1918" s="400" t="s">
        <v>536</v>
      </c>
      <c r="P1918" s="400" t="s">
        <v>536</v>
      </c>
      <c r="Q1918" s="400" t="s">
        <v>536</v>
      </c>
      <c r="R1918" s="401" t="s">
        <v>536</v>
      </c>
      <c r="S1918" s="402" t="s">
        <v>536</v>
      </c>
      <c r="T1918" s="401" t="s">
        <v>536</v>
      </c>
      <c r="U1918" s="402" t="s">
        <v>536</v>
      </c>
      <c r="V1918" s="403" t="s">
        <v>536</v>
      </c>
      <c r="W1918" s="402" t="s">
        <v>536</v>
      </c>
      <c r="X1918" s="404" t="s">
        <v>536</v>
      </c>
      <c r="Y1918" s="404" t="s">
        <v>536</v>
      </c>
      <c r="Z1918" s="404" t="s">
        <v>536</v>
      </c>
      <c r="AA1918" s="404" t="s">
        <v>536</v>
      </c>
      <c r="AB1918" s="404" t="s">
        <v>536</v>
      </c>
      <c r="AC1918" s="404" t="s">
        <v>536</v>
      </c>
      <c r="AD1918" s="404" t="s">
        <v>536</v>
      </c>
    </row>
    <row r="1919" spans="1:30" x14ac:dyDescent="0.35">
      <c r="A1919" s="396" t="s">
        <v>536</v>
      </c>
      <c r="B1919" s="396" t="s">
        <v>536</v>
      </c>
      <c r="C1919" s="396" t="s">
        <v>536</v>
      </c>
      <c r="D1919" s="396" t="s">
        <v>536</v>
      </c>
      <c r="E1919" s="396" t="s">
        <v>536</v>
      </c>
      <c r="F1919" s="396" t="s">
        <v>536</v>
      </c>
      <c r="G1919" s="396" t="s">
        <v>536</v>
      </c>
      <c r="H1919" s="396" t="s">
        <v>536</v>
      </c>
      <c r="I1919" s="399" t="s">
        <v>536</v>
      </c>
      <c r="J1919" s="399" t="s">
        <v>536</v>
      </c>
      <c r="K1919" s="400" t="s">
        <v>536</v>
      </c>
      <c r="L1919" s="400" t="s">
        <v>536</v>
      </c>
      <c r="M1919" s="400" t="s">
        <v>536</v>
      </c>
      <c r="N1919" s="400" t="s">
        <v>536</v>
      </c>
      <c r="O1919" s="400" t="s">
        <v>536</v>
      </c>
      <c r="P1919" s="400" t="s">
        <v>536</v>
      </c>
      <c r="Q1919" s="400" t="s">
        <v>536</v>
      </c>
      <c r="R1919" s="401" t="s">
        <v>536</v>
      </c>
      <c r="S1919" s="402" t="s">
        <v>536</v>
      </c>
      <c r="T1919" s="401" t="s">
        <v>536</v>
      </c>
      <c r="U1919" s="402" t="s">
        <v>536</v>
      </c>
      <c r="V1919" s="403" t="s">
        <v>536</v>
      </c>
      <c r="W1919" s="402" t="s">
        <v>536</v>
      </c>
      <c r="X1919" s="404" t="s">
        <v>536</v>
      </c>
      <c r="Y1919" s="404" t="s">
        <v>536</v>
      </c>
      <c r="Z1919" s="404" t="s">
        <v>536</v>
      </c>
      <c r="AA1919" s="404" t="s">
        <v>536</v>
      </c>
      <c r="AB1919" s="404" t="s">
        <v>536</v>
      </c>
      <c r="AC1919" s="404" t="s">
        <v>536</v>
      </c>
      <c r="AD1919" s="404" t="s">
        <v>536</v>
      </c>
    </row>
    <row r="1920" spans="1:30" x14ac:dyDescent="0.35">
      <c r="A1920" s="396" t="s">
        <v>536</v>
      </c>
      <c r="B1920" s="396" t="s">
        <v>536</v>
      </c>
      <c r="C1920" s="396" t="s">
        <v>536</v>
      </c>
      <c r="D1920" s="396" t="s">
        <v>536</v>
      </c>
      <c r="E1920" s="396" t="s">
        <v>536</v>
      </c>
      <c r="F1920" s="396" t="s">
        <v>536</v>
      </c>
      <c r="G1920" s="396" t="s">
        <v>536</v>
      </c>
      <c r="H1920" s="396" t="s">
        <v>536</v>
      </c>
      <c r="I1920" s="399" t="s">
        <v>536</v>
      </c>
      <c r="J1920" s="399" t="s">
        <v>536</v>
      </c>
      <c r="K1920" s="400" t="s">
        <v>536</v>
      </c>
      <c r="L1920" s="400" t="s">
        <v>536</v>
      </c>
      <c r="M1920" s="400" t="s">
        <v>536</v>
      </c>
      <c r="N1920" s="400" t="s">
        <v>536</v>
      </c>
      <c r="O1920" s="400" t="s">
        <v>536</v>
      </c>
      <c r="P1920" s="400" t="s">
        <v>536</v>
      </c>
      <c r="Q1920" s="400" t="s">
        <v>536</v>
      </c>
      <c r="R1920" s="401" t="s">
        <v>536</v>
      </c>
      <c r="S1920" s="402" t="s">
        <v>536</v>
      </c>
      <c r="T1920" s="401" t="s">
        <v>536</v>
      </c>
      <c r="U1920" s="402" t="s">
        <v>536</v>
      </c>
      <c r="V1920" s="403" t="s">
        <v>536</v>
      </c>
      <c r="W1920" s="402" t="s">
        <v>536</v>
      </c>
      <c r="X1920" s="404" t="s">
        <v>536</v>
      </c>
      <c r="Y1920" s="404" t="s">
        <v>536</v>
      </c>
      <c r="Z1920" s="404" t="s">
        <v>536</v>
      </c>
      <c r="AA1920" s="404" t="s">
        <v>536</v>
      </c>
      <c r="AB1920" s="404" t="s">
        <v>536</v>
      </c>
      <c r="AC1920" s="404" t="s">
        <v>536</v>
      </c>
      <c r="AD1920" s="404" t="s">
        <v>536</v>
      </c>
    </row>
    <row r="1921" spans="1:30" x14ac:dyDescent="0.35">
      <c r="A1921" s="396" t="s">
        <v>536</v>
      </c>
      <c r="B1921" s="396" t="s">
        <v>536</v>
      </c>
      <c r="C1921" s="396" t="s">
        <v>536</v>
      </c>
      <c r="D1921" s="396" t="s">
        <v>536</v>
      </c>
      <c r="E1921" s="396" t="s">
        <v>536</v>
      </c>
      <c r="F1921" s="396" t="s">
        <v>536</v>
      </c>
      <c r="G1921" s="396" t="s">
        <v>536</v>
      </c>
      <c r="H1921" s="396" t="s">
        <v>536</v>
      </c>
      <c r="I1921" s="399" t="s">
        <v>536</v>
      </c>
      <c r="J1921" s="399" t="s">
        <v>536</v>
      </c>
      <c r="K1921" s="400" t="s">
        <v>536</v>
      </c>
      <c r="L1921" s="400" t="s">
        <v>536</v>
      </c>
      <c r="M1921" s="400" t="s">
        <v>536</v>
      </c>
      <c r="N1921" s="400" t="s">
        <v>536</v>
      </c>
      <c r="O1921" s="400" t="s">
        <v>536</v>
      </c>
      <c r="P1921" s="400" t="s">
        <v>536</v>
      </c>
      <c r="Q1921" s="400" t="s">
        <v>536</v>
      </c>
      <c r="R1921" s="401" t="s">
        <v>536</v>
      </c>
      <c r="S1921" s="402" t="s">
        <v>536</v>
      </c>
      <c r="T1921" s="401" t="s">
        <v>536</v>
      </c>
      <c r="U1921" s="402" t="s">
        <v>536</v>
      </c>
      <c r="V1921" s="403" t="s">
        <v>536</v>
      </c>
      <c r="W1921" s="402" t="s">
        <v>536</v>
      </c>
      <c r="X1921" s="404" t="s">
        <v>536</v>
      </c>
      <c r="Y1921" s="404" t="s">
        <v>536</v>
      </c>
      <c r="Z1921" s="404" t="s">
        <v>536</v>
      </c>
      <c r="AA1921" s="404" t="s">
        <v>536</v>
      </c>
      <c r="AB1921" s="404" t="s">
        <v>536</v>
      </c>
      <c r="AC1921" s="404" t="s">
        <v>536</v>
      </c>
      <c r="AD1921" s="404" t="s">
        <v>536</v>
      </c>
    </row>
    <row r="1922" spans="1:30" x14ac:dyDescent="0.35">
      <c r="A1922" s="396" t="s">
        <v>536</v>
      </c>
      <c r="B1922" s="396" t="s">
        <v>536</v>
      </c>
      <c r="C1922" s="396" t="s">
        <v>536</v>
      </c>
      <c r="D1922" s="396" t="s">
        <v>536</v>
      </c>
      <c r="E1922" s="396" t="s">
        <v>536</v>
      </c>
      <c r="F1922" s="396" t="s">
        <v>536</v>
      </c>
      <c r="G1922" s="396" t="s">
        <v>536</v>
      </c>
      <c r="H1922" s="396" t="s">
        <v>536</v>
      </c>
      <c r="I1922" s="399" t="s">
        <v>536</v>
      </c>
      <c r="J1922" s="399" t="s">
        <v>536</v>
      </c>
      <c r="K1922" s="400" t="s">
        <v>536</v>
      </c>
      <c r="L1922" s="400" t="s">
        <v>536</v>
      </c>
      <c r="M1922" s="400" t="s">
        <v>536</v>
      </c>
      <c r="N1922" s="400" t="s">
        <v>536</v>
      </c>
      <c r="O1922" s="400" t="s">
        <v>536</v>
      </c>
      <c r="P1922" s="400" t="s">
        <v>536</v>
      </c>
      <c r="Q1922" s="400" t="s">
        <v>536</v>
      </c>
      <c r="R1922" s="401" t="s">
        <v>536</v>
      </c>
      <c r="S1922" s="402" t="s">
        <v>536</v>
      </c>
      <c r="T1922" s="401" t="s">
        <v>536</v>
      </c>
      <c r="U1922" s="402" t="s">
        <v>536</v>
      </c>
      <c r="V1922" s="403" t="s">
        <v>536</v>
      </c>
      <c r="W1922" s="402" t="s">
        <v>536</v>
      </c>
      <c r="X1922" s="404" t="s">
        <v>536</v>
      </c>
      <c r="Y1922" s="404" t="s">
        <v>536</v>
      </c>
      <c r="Z1922" s="404" t="s">
        <v>536</v>
      </c>
      <c r="AA1922" s="404" t="s">
        <v>536</v>
      </c>
      <c r="AB1922" s="404" t="s">
        <v>536</v>
      </c>
      <c r="AC1922" s="404" t="s">
        <v>536</v>
      </c>
      <c r="AD1922" s="404" t="s">
        <v>536</v>
      </c>
    </row>
    <row r="1923" spans="1:30" x14ac:dyDescent="0.35">
      <c r="A1923" s="396" t="s">
        <v>536</v>
      </c>
      <c r="B1923" s="396" t="s">
        <v>536</v>
      </c>
      <c r="C1923" s="396" t="s">
        <v>536</v>
      </c>
      <c r="D1923" s="396" t="s">
        <v>536</v>
      </c>
      <c r="E1923" s="396" t="s">
        <v>536</v>
      </c>
      <c r="F1923" s="396" t="s">
        <v>536</v>
      </c>
      <c r="G1923" s="396" t="s">
        <v>536</v>
      </c>
      <c r="H1923" s="396" t="s">
        <v>536</v>
      </c>
      <c r="I1923" s="399" t="s">
        <v>536</v>
      </c>
      <c r="J1923" s="399" t="s">
        <v>536</v>
      </c>
      <c r="K1923" s="400" t="s">
        <v>536</v>
      </c>
      <c r="L1923" s="400" t="s">
        <v>536</v>
      </c>
      <c r="M1923" s="400" t="s">
        <v>536</v>
      </c>
      <c r="N1923" s="400" t="s">
        <v>536</v>
      </c>
      <c r="O1923" s="400" t="s">
        <v>536</v>
      </c>
      <c r="P1923" s="400" t="s">
        <v>536</v>
      </c>
      <c r="Q1923" s="400" t="s">
        <v>536</v>
      </c>
      <c r="R1923" s="401" t="s">
        <v>536</v>
      </c>
      <c r="S1923" s="402" t="s">
        <v>536</v>
      </c>
      <c r="T1923" s="401" t="s">
        <v>536</v>
      </c>
      <c r="U1923" s="402" t="s">
        <v>536</v>
      </c>
      <c r="V1923" s="403" t="s">
        <v>536</v>
      </c>
      <c r="W1923" s="402" t="s">
        <v>536</v>
      </c>
      <c r="X1923" s="404" t="s">
        <v>536</v>
      </c>
      <c r="Y1923" s="404" t="s">
        <v>536</v>
      </c>
      <c r="Z1923" s="404" t="s">
        <v>536</v>
      </c>
      <c r="AA1923" s="404" t="s">
        <v>536</v>
      </c>
      <c r="AB1923" s="404" t="s">
        <v>536</v>
      </c>
      <c r="AC1923" s="404" t="s">
        <v>536</v>
      </c>
      <c r="AD1923" s="404" t="s">
        <v>536</v>
      </c>
    </row>
    <row r="1924" spans="1:30" x14ac:dyDescent="0.35">
      <c r="A1924" s="396" t="s">
        <v>536</v>
      </c>
      <c r="B1924" s="396" t="s">
        <v>536</v>
      </c>
      <c r="C1924" s="396" t="s">
        <v>536</v>
      </c>
      <c r="D1924" s="396" t="s">
        <v>536</v>
      </c>
      <c r="E1924" s="396" t="s">
        <v>536</v>
      </c>
      <c r="F1924" s="396" t="s">
        <v>536</v>
      </c>
      <c r="G1924" s="396" t="s">
        <v>536</v>
      </c>
      <c r="H1924" s="396" t="s">
        <v>536</v>
      </c>
      <c r="I1924" s="399" t="s">
        <v>536</v>
      </c>
      <c r="J1924" s="399" t="s">
        <v>536</v>
      </c>
      <c r="K1924" s="400" t="s">
        <v>536</v>
      </c>
      <c r="L1924" s="400" t="s">
        <v>536</v>
      </c>
      <c r="M1924" s="400" t="s">
        <v>536</v>
      </c>
      <c r="N1924" s="400" t="s">
        <v>536</v>
      </c>
      <c r="O1924" s="400" t="s">
        <v>536</v>
      </c>
      <c r="P1924" s="400" t="s">
        <v>536</v>
      </c>
      <c r="Q1924" s="400" t="s">
        <v>536</v>
      </c>
      <c r="R1924" s="401" t="s">
        <v>536</v>
      </c>
      <c r="S1924" s="402" t="s">
        <v>536</v>
      </c>
      <c r="T1924" s="401" t="s">
        <v>536</v>
      </c>
      <c r="U1924" s="402" t="s">
        <v>536</v>
      </c>
      <c r="V1924" s="403" t="s">
        <v>536</v>
      </c>
      <c r="W1924" s="402" t="s">
        <v>536</v>
      </c>
      <c r="X1924" s="404" t="s">
        <v>536</v>
      </c>
      <c r="Y1924" s="404" t="s">
        <v>536</v>
      </c>
      <c r="Z1924" s="404" t="s">
        <v>536</v>
      </c>
      <c r="AA1924" s="404" t="s">
        <v>536</v>
      </c>
      <c r="AB1924" s="404" t="s">
        <v>536</v>
      </c>
      <c r="AC1924" s="404" t="s">
        <v>536</v>
      </c>
      <c r="AD1924" s="404" t="s">
        <v>536</v>
      </c>
    </row>
    <row r="1925" spans="1:30" x14ac:dyDescent="0.35">
      <c r="A1925" s="396" t="s">
        <v>536</v>
      </c>
      <c r="B1925" s="396" t="s">
        <v>536</v>
      </c>
      <c r="C1925" s="396" t="s">
        <v>536</v>
      </c>
      <c r="D1925" s="396" t="s">
        <v>536</v>
      </c>
      <c r="E1925" s="396" t="s">
        <v>536</v>
      </c>
      <c r="F1925" s="396" t="s">
        <v>536</v>
      </c>
      <c r="G1925" s="396" t="s">
        <v>536</v>
      </c>
      <c r="H1925" s="396" t="s">
        <v>536</v>
      </c>
      <c r="I1925" s="399" t="s">
        <v>536</v>
      </c>
      <c r="J1925" s="399" t="s">
        <v>536</v>
      </c>
      <c r="K1925" s="400" t="s">
        <v>536</v>
      </c>
      <c r="L1925" s="400" t="s">
        <v>536</v>
      </c>
      <c r="M1925" s="400" t="s">
        <v>536</v>
      </c>
      <c r="N1925" s="400" t="s">
        <v>536</v>
      </c>
      <c r="O1925" s="400" t="s">
        <v>536</v>
      </c>
      <c r="P1925" s="400" t="s">
        <v>536</v>
      </c>
      <c r="Q1925" s="400" t="s">
        <v>536</v>
      </c>
      <c r="R1925" s="401" t="s">
        <v>536</v>
      </c>
      <c r="S1925" s="402" t="s">
        <v>536</v>
      </c>
      <c r="T1925" s="401" t="s">
        <v>536</v>
      </c>
      <c r="U1925" s="402" t="s">
        <v>536</v>
      </c>
      <c r="V1925" s="403" t="s">
        <v>536</v>
      </c>
      <c r="W1925" s="402" t="s">
        <v>536</v>
      </c>
      <c r="X1925" s="404" t="s">
        <v>536</v>
      </c>
      <c r="Y1925" s="404" t="s">
        <v>536</v>
      </c>
      <c r="Z1925" s="404" t="s">
        <v>536</v>
      </c>
      <c r="AA1925" s="404" t="s">
        <v>536</v>
      </c>
      <c r="AB1925" s="404" t="s">
        <v>536</v>
      </c>
      <c r="AC1925" s="404" t="s">
        <v>536</v>
      </c>
      <c r="AD1925" s="404" t="s">
        <v>536</v>
      </c>
    </row>
    <row r="1926" spans="1:30" x14ac:dyDescent="0.35">
      <c r="A1926" s="396" t="s">
        <v>536</v>
      </c>
      <c r="B1926" s="396" t="s">
        <v>536</v>
      </c>
      <c r="C1926" s="396" t="s">
        <v>536</v>
      </c>
      <c r="D1926" s="396" t="s">
        <v>536</v>
      </c>
      <c r="E1926" s="396" t="s">
        <v>536</v>
      </c>
      <c r="F1926" s="396" t="s">
        <v>536</v>
      </c>
      <c r="G1926" s="396" t="s">
        <v>536</v>
      </c>
      <c r="H1926" s="396" t="s">
        <v>536</v>
      </c>
      <c r="I1926" s="399" t="s">
        <v>536</v>
      </c>
      <c r="J1926" s="399" t="s">
        <v>536</v>
      </c>
      <c r="K1926" s="400" t="s">
        <v>536</v>
      </c>
      <c r="L1926" s="400" t="s">
        <v>536</v>
      </c>
      <c r="M1926" s="400" t="s">
        <v>536</v>
      </c>
      <c r="N1926" s="400" t="s">
        <v>536</v>
      </c>
      <c r="O1926" s="400" t="s">
        <v>536</v>
      </c>
      <c r="P1926" s="400" t="s">
        <v>536</v>
      </c>
      <c r="Q1926" s="400" t="s">
        <v>536</v>
      </c>
      <c r="R1926" s="401" t="s">
        <v>536</v>
      </c>
      <c r="S1926" s="402" t="s">
        <v>536</v>
      </c>
      <c r="T1926" s="401" t="s">
        <v>536</v>
      </c>
      <c r="U1926" s="402" t="s">
        <v>536</v>
      </c>
      <c r="V1926" s="403" t="s">
        <v>536</v>
      </c>
      <c r="W1926" s="402" t="s">
        <v>536</v>
      </c>
      <c r="X1926" s="404" t="s">
        <v>536</v>
      </c>
      <c r="Y1926" s="404" t="s">
        <v>536</v>
      </c>
      <c r="Z1926" s="404" t="s">
        <v>536</v>
      </c>
      <c r="AA1926" s="404" t="s">
        <v>536</v>
      </c>
      <c r="AB1926" s="404" t="s">
        <v>536</v>
      </c>
      <c r="AC1926" s="404" t="s">
        <v>536</v>
      </c>
      <c r="AD1926" s="404" t="s">
        <v>536</v>
      </c>
    </row>
    <row r="1927" spans="1:30" x14ac:dyDescent="0.35">
      <c r="A1927" s="396" t="s">
        <v>536</v>
      </c>
      <c r="B1927" s="396" t="s">
        <v>536</v>
      </c>
      <c r="C1927" s="396" t="s">
        <v>536</v>
      </c>
      <c r="D1927" s="396" t="s">
        <v>536</v>
      </c>
      <c r="E1927" s="396" t="s">
        <v>536</v>
      </c>
      <c r="F1927" s="396" t="s">
        <v>536</v>
      </c>
      <c r="G1927" s="396" t="s">
        <v>536</v>
      </c>
      <c r="H1927" s="396" t="s">
        <v>536</v>
      </c>
      <c r="I1927" s="399" t="s">
        <v>536</v>
      </c>
      <c r="J1927" s="399" t="s">
        <v>536</v>
      </c>
      <c r="K1927" s="400" t="s">
        <v>536</v>
      </c>
      <c r="L1927" s="400" t="s">
        <v>536</v>
      </c>
      <c r="M1927" s="400" t="s">
        <v>536</v>
      </c>
      <c r="N1927" s="400" t="s">
        <v>536</v>
      </c>
      <c r="O1927" s="400" t="s">
        <v>536</v>
      </c>
      <c r="P1927" s="400" t="s">
        <v>536</v>
      </c>
      <c r="Q1927" s="400" t="s">
        <v>536</v>
      </c>
      <c r="R1927" s="401" t="s">
        <v>536</v>
      </c>
      <c r="S1927" s="402" t="s">
        <v>536</v>
      </c>
      <c r="T1927" s="401" t="s">
        <v>536</v>
      </c>
      <c r="U1927" s="402" t="s">
        <v>536</v>
      </c>
      <c r="V1927" s="403" t="s">
        <v>536</v>
      </c>
      <c r="W1927" s="402" t="s">
        <v>536</v>
      </c>
      <c r="X1927" s="404" t="s">
        <v>536</v>
      </c>
      <c r="Y1927" s="404" t="s">
        <v>536</v>
      </c>
      <c r="Z1927" s="404" t="s">
        <v>536</v>
      </c>
      <c r="AA1927" s="404" t="s">
        <v>536</v>
      </c>
      <c r="AB1927" s="404" t="s">
        <v>536</v>
      </c>
      <c r="AC1927" s="404" t="s">
        <v>536</v>
      </c>
      <c r="AD1927" s="404" t="s">
        <v>536</v>
      </c>
    </row>
    <row r="1928" spans="1:30" x14ac:dyDescent="0.35">
      <c r="A1928" s="396" t="s">
        <v>536</v>
      </c>
      <c r="B1928" s="396" t="s">
        <v>536</v>
      </c>
      <c r="C1928" s="396" t="s">
        <v>536</v>
      </c>
      <c r="D1928" s="396" t="s">
        <v>536</v>
      </c>
      <c r="E1928" s="396" t="s">
        <v>536</v>
      </c>
      <c r="F1928" s="396" t="s">
        <v>536</v>
      </c>
      <c r="G1928" s="396" t="s">
        <v>536</v>
      </c>
      <c r="H1928" s="396" t="s">
        <v>536</v>
      </c>
      <c r="I1928" s="399" t="s">
        <v>536</v>
      </c>
      <c r="J1928" s="399" t="s">
        <v>536</v>
      </c>
      <c r="K1928" s="400" t="s">
        <v>536</v>
      </c>
      <c r="L1928" s="400" t="s">
        <v>536</v>
      </c>
      <c r="M1928" s="400" t="s">
        <v>536</v>
      </c>
      <c r="N1928" s="400" t="s">
        <v>536</v>
      </c>
      <c r="O1928" s="400" t="s">
        <v>536</v>
      </c>
      <c r="P1928" s="400" t="s">
        <v>536</v>
      </c>
      <c r="Q1928" s="400" t="s">
        <v>536</v>
      </c>
      <c r="R1928" s="401" t="s">
        <v>536</v>
      </c>
      <c r="S1928" s="402" t="s">
        <v>536</v>
      </c>
      <c r="T1928" s="401" t="s">
        <v>536</v>
      </c>
      <c r="U1928" s="402" t="s">
        <v>536</v>
      </c>
      <c r="V1928" s="403" t="s">
        <v>536</v>
      </c>
      <c r="W1928" s="402" t="s">
        <v>536</v>
      </c>
      <c r="X1928" s="404" t="s">
        <v>536</v>
      </c>
      <c r="Y1928" s="404" t="s">
        <v>536</v>
      </c>
      <c r="Z1928" s="404" t="s">
        <v>536</v>
      </c>
      <c r="AA1928" s="404" t="s">
        <v>536</v>
      </c>
      <c r="AB1928" s="404" t="s">
        <v>536</v>
      </c>
      <c r="AC1928" s="404" t="s">
        <v>536</v>
      </c>
      <c r="AD1928" s="404" t="s">
        <v>536</v>
      </c>
    </row>
    <row r="1929" spans="1:30" x14ac:dyDescent="0.35">
      <c r="A1929" s="396" t="s">
        <v>536</v>
      </c>
      <c r="B1929" s="396" t="s">
        <v>536</v>
      </c>
      <c r="C1929" s="396" t="s">
        <v>536</v>
      </c>
      <c r="D1929" s="396" t="s">
        <v>536</v>
      </c>
      <c r="E1929" s="396" t="s">
        <v>536</v>
      </c>
      <c r="F1929" s="396" t="s">
        <v>536</v>
      </c>
      <c r="G1929" s="396" t="s">
        <v>536</v>
      </c>
      <c r="H1929" s="396" t="s">
        <v>536</v>
      </c>
      <c r="I1929" s="399" t="s">
        <v>536</v>
      </c>
      <c r="J1929" s="399" t="s">
        <v>536</v>
      </c>
      <c r="K1929" s="400" t="s">
        <v>536</v>
      </c>
      <c r="L1929" s="400" t="s">
        <v>536</v>
      </c>
      <c r="M1929" s="400" t="s">
        <v>536</v>
      </c>
      <c r="N1929" s="400" t="s">
        <v>536</v>
      </c>
      <c r="O1929" s="400" t="s">
        <v>536</v>
      </c>
      <c r="P1929" s="400" t="s">
        <v>536</v>
      </c>
      <c r="Q1929" s="400" t="s">
        <v>536</v>
      </c>
      <c r="R1929" s="401" t="s">
        <v>536</v>
      </c>
      <c r="S1929" s="402" t="s">
        <v>536</v>
      </c>
      <c r="T1929" s="401" t="s">
        <v>536</v>
      </c>
      <c r="U1929" s="402" t="s">
        <v>536</v>
      </c>
      <c r="V1929" s="403" t="s">
        <v>536</v>
      </c>
      <c r="W1929" s="402" t="s">
        <v>536</v>
      </c>
      <c r="X1929" s="404" t="s">
        <v>536</v>
      </c>
      <c r="Y1929" s="404" t="s">
        <v>536</v>
      </c>
      <c r="Z1929" s="404" t="s">
        <v>536</v>
      </c>
      <c r="AA1929" s="404" t="s">
        <v>536</v>
      </c>
      <c r="AB1929" s="404" t="s">
        <v>536</v>
      </c>
      <c r="AC1929" s="404" t="s">
        <v>536</v>
      </c>
      <c r="AD1929" s="404" t="s">
        <v>536</v>
      </c>
    </row>
    <row r="1930" spans="1:30" x14ac:dyDescent="0.35">
      <c r="A1930" s="396" t="s">
        <v>536</v>
      </c>
      <c r="B1930" s="396" t="s">
        <v>536</v>
      </c>
      <c r="C1930" s="396" t="s">
        <v>536</v>
      </c>
      <c r="D1930" s="396" t="s">
        <v>536</v>
      </c>
      <c r="E1930" s="396" t="s">
        <v>536</v>
      </c>
      <c r="F1930" s="396" t="s">
        <v>536</v>
      </c>
      <c r="G1930" s="396" t="s">
        <v>536</v>
      </c>
      <c r="H1930" s="396" t="s">
        <v>536</v>
      </c>
      <c r="I1930" s="399" t="s">
        <v>536</v>
      </c>
      <c r="J1930" s="399" t="s">
        <v>536</v>
      </c>
      <c r="K1930" s="400" t="s">
        <v>536</v>
      </c>
      <c r="L1930" s="400" t="s">
        <v>536</v>
      </c>
      <c r="M1930" s="400" t="s">
        <v>536</v>
      </c>
      <c r="N1930" s="400" t="s">
        <v>536</v>
      </c>
      <c r="O1930" s="400" t="s">
        <v>536</v>
      </c>
      <c r="P1930" s="400" t="s">
        <v>536</v>
      </c>
      <c r="Q1930" s="400" t="s">
        <v>536</v>
      </c>
      <c r="R1930" s="401" t="s">
        <v>536</v>
      </c>
      <c r="S1930" s="402" t="s">
        <v>536</v>
      </c>
      <c r="T1930" s="401" t="s">
        <v>536</v>
      </c>
      <c r="U1930" s="402" t="s">
        <v>536</v>
      </c>
      <c r="V1930" s="403" t="s">
        <v>536</v>
      </c>
      <c r="W1930" s="402" t="s">
        <v>536</v>
      </c>
      <c r="X1930" s="404" t="s">
        <v>536</v>
      </c>
      <c r="Y1930" s="404" t="s">
        <v>536</v>
      </c>
      <c r="Z1930" s="404" t="s">
        <v>536</v>
      </c>
      <c r="AA1930" s="404" t="s">
        <v>536</v>
      </c>
      <c r="AB1930" s="404" t="s">
        <v>536</v>
      </c>
      <c r="AC1930" s="404" t="s">
        <v>536</v>
      </c>
      <c r="AD1930" s="404" t="s">
        <v>536</v>
      </c>
    </row>
    <row r="1931" spans="1:30" x14ac:dyDescent="0.35">
      <c r="A1931" s="396" t="s">
        <v>536</v>
      </c>
      <c r="B1931" s="396" t="s">
        <v>536</v>
      </c>
      <c r="C1931" s="396" t="s">
        <v>536</v>
      </c>
      <c r="D1931" s="396" t="s">
        <v>536</v>
      </c>
      <c r="E1931" s="396" t="s">
        <v>536</v>
      </c>
      <c r="F1931" s="396" t="s">
        <v>536</v>
      </c>
      <c r="G1931" s="396" t="s">
        <v>536</v>
      </c>
      <c r="H1931" s="396" t="s">
        <v>536</v>
      </c>
      <c r="I1931" s="399" t="s">
        <v>536</v>
      </c>
      <c r="J1931" s="399" t="s">
        <v>536</v>
      </c>
      <c r="K1931" s="400" t="s">
        <v>536</v>
      </c>
      <c r="L1931" s="400" t="s">
        <v>536</v>
      </c>
      <c r="M1931" s="400" t="s">
        <v>536</v>
      </c>
      <c r="N1931" s="400" t="s">
        <v>536</v>
      </c>
      <c r="O1931" s="400" t="s">
        <v>536</v>
      </c>
      <c r="P1931" s="400" t="s">
        <v>536</v>
      </c>
      <c r="Q1931" s="400" t="s">
        <v>536</v>
      </c>
      <c r="R1931" s="401" t="s">
        <v>536</v>
      </c>
      <c r="S1931" s="402" t="s">
        <v>536</v>
      </c>
      <c r="T1931" s="401" t="s">
        <v>536</v>
      </c>
      <c r="U1931" s="402" t="s">
        <v>536</v>
      </c>
      <c r="V1931" s="403" t="s">
        <v>536</v>
      </c>
      <c r="W1931" s="402" t="s">
        <v>536</v>
      </c>
      <c r="X1931" s="404" t="s">
        <v>536</v>
      </c>
      <c r="Y1931" s="404" t="s">
        <v>536</v>
      </c>
      <c r="Z1931" s="404" t="s">
        <v>536</v>
      </c>
      <c r="AA1931" s="404" t="s">
        <v>536</v>
      </c>
      <c r="AB1931" s="404" t="s">
        <v>536</v>
      </c>
      <c r="AC1931" s="404" t="s">
        <v>536</v>
      </c>
      <c r="AD1931" s="404" t="s">
        <v>536</v>
      </c>
    </row>
    <row r="1932" spans="1:30" x14ac:dyDescent="0.35">
      <c r="A1932" s="396" t="s">
        <v>536</v>
      </c>
      <c r="B1932" s="396" t="s">
        <v>536</v>
      </c>
      <c r="C1932" s="396" t="s">
        <v>536</v>
      </c>
      <c r="D1932" s="396" t="s">
        <v>536</v>
      </c>
      <c r="E1932" s="396" t="s">
        <v>536</v>
      </c>
      <c r="F1932" s="396" t="s">
        <v>536</v>
      </c>
      <c r="G1932" s="396" t="s">
        <v>536</v>
      </c>
      <c r="H1932" s="396" t="s">
        <v>536</v>
      </c>
      <c r="I1932" s="399" t="s">
        <v>536</v>
      </c>
      <c r="J1932" s="399" t="s">
        <v>536</v>
      </c>
      <c r="K1932" s="400" t="s">
        <v>536</v>
      </c>
      <c r="L1932" s="400" t="s">
        <v>536</v>
      </c>
      <c r="M1932" s="400" t="s">
        <v>536</v>
      </c>
      <c r="N1932" s="400" t="s">
        <v>536</v>
      </c>
      <c r="O1932" s="400" t="s">
        <v>536</v>
      </c>
      <c r="P1932" s="400" t="s">
        <v>536</v>
      </c>
      <c r="Q1932" s="400" t="s">
        <v>536</v>
      </c>
      <c r="R1932" s="401" t="s">
        <v>536</v>
      </c>
      <c r="S1932" s="402" t="s">
        <v>536</v>
      </c>
      <c r="T1932" s="401" t="s">
        <v>536</v>
      </c>
      <c r="U1932" s="402" t="s">
        <v>536</v>
      </c>
      <c r="V1932" s="403" t="s">
        <v>536</v>
      </c>
      <c r="W1932" s="402" t="s">
        <v>536</v>
      </c>
      <c r="X1932" s="404" t="s">
        <v>536</v>
      </c>
      <c r="Y1932" s="404" t="s">
        <v>536</v>
      </c>
      <c r="Z1932" s="404" t="s">
        <v>536</v>
      </c>
      <c r="AA1932" s="404" t="s">
        <v>536</v>
      </c>
      <c r="AB1932" s="404" t="s">
        <v>536</v>
      </c>
      <c r="AC1932" s="404" t="s">
        <v>536</v>
      </c>
      <c r="AD1932" s="404" t="s">
        <v>536</v>
      </c>
    </row>
    <row r="1933" spans="1:30" x14ac:dyDescent="0.35">
      <c r="A1933" s="396" t="s">
        <v>536</v>
      </c>
      <c r="B1933" s="396" t="s">
        <v>536</v>
      </c>
      <c r="C1933" s="396" t="s">
        <v>536</v>
      </c>
      <c r="D1933" s="396" t="s">
        <v>536</v>
      </c>
      <c r="E1933" s="396" t="s">
        <v>536</v>
      </c>
      <c r="F1933" s="396" t="s">
        <v>536</v>
      </c>
      <c r="G1933" s="396" t="s">
        <v>536</v>
      </c>
      <c r="H1933" s="396" t="s">
        <v>536</v>
      </c>
      <c r="I1933" s="399" t="s">
        <v>536</v>
      </c>
      <c r="J1933" s="399" t="s">
        <v>536</v>
      </c>
      <c r="K1933" s="400" t="s">
        <v>536</v>
      </c>
      <c r="L1933" s="400" t="s">
        <v>536</v>
      </c>
      <c r="M1933" s="400" t="s">
        <v>536</v>
      </c>
      <c r="N1933" s="400" t="s">
        <v>536</v>
      </c>
      <c r="O1933" s="400" t="s">
        <v>536</v>
      </c>
      <c r="P1933" s="400" t="s">
        <v>536</v>
      </c>
      <c r="Q1933" s="400" t="s">
        <v>536</v>
      </c>
      <c r="R1933" s="401" t="s">
        <v>536</v>
      </c>
      <c r="S1933" s="402" t="s">
        <v>536</v>
      </c>
      <c r="T1933" s="401" t="s">
        <v>536</v>
      </c>
      <c r="U1933" s="402" t="s">
        <v>536</v>
      </c>
      <c r="V1933" s="403" t="s">
        <v>536</v>
      </c>
      <c r="W1933" s="402" t="s">
        <v>536</v>
      </c>
      <c r="X1933" s="404" t="s">
        <v>536</v>
      </c>
      <c r="Y1933" s="404" t="s">
        <v>536</v>
      </c>
      <c r="Z1933" s="404" t="s">
        <v>536</v>
      </c>
      <c r="AA1933" s="404" t="s">
        <v>536</v>
      </c>
      <c r="AB1933" s="404" t="s">
        <v>536</v>
      </c>
      <c r="AC1933" s="404" t="s">
        <v>536</v>
      </c>
      <c r="AD1933" s="404" t="s">
        <v>536</v>
      </c>
    </row>
    <row r="1934" spans="1:30" x14ac:dyDescent="0.35">
      <c r="A1934" s="396" t="s">
        <v>536</v>
      </c>
      <c r="B1934" s="396" t="s">
        <v>536</v>
      </c>
      <c r="C1934" s="396" t="s">
        <v>536</v>
      </c>
      <c r="D1934" s="396" t="s">
        <v>536</v>
      </c>
      <c r="E1934" s="396" t="s">
        <v>536</v>
      </c>
      <c r="F1934" s="396" t="s">
        <v>536</v>
      </c>
      <c r="G1934" s="396" t="s">
        <v>536</v>
      </c>
      <c r="H1934" s="396" t="s">
        <v>536</v>
      </c>
      <c r="I1934" s="399" t="s">
        <v>536</v>
      </c>
      <c r="J1934" s="399" t="s">
        <v>536</v>
      </c>
      <c r="K1934" s="400" t="s">
        <v>536</v>
      </c>
      <c r="L1934" s="400" t="s">
        <v>536</v>
      </c>
      <c r="M1934" s="400" t="s">
        <v>536</v>
      </c>
      <c r="N1934" s="400" t="s">
        <v>536</v>
      </c>
      <c r="O1934" s="400" t="s">
        <v>536</v>
      </c>
      <c r="P1934" s="400" t="s">
        <v>536</v>
      </c>
      <c r="Q1934" s="400" t="s">
        <v>536</v>
      </c>
      <c r="R1934" s="401" t="s">
        <v>536</v>
      </c>
      <c r="S1934" s="402" t="s">
        <v>536</v>
      </c>
      <c r="T1934" s="401" t="s">
        <v>536</v>
      </c>
      <c r="U1934" s="402" t="s">
        <v>536</v>
      </c>
      <c r="V1934" s="403" t="s">
        <v>536</v>
      </c>
      <c r="W1934" s="402" t="s">
        <v>536</v>
      </c>
      <c r="X1934" s="404" t="s">
        <v>536</v>
      </c>
      <c r="Y1934" s="404" t="s">
        <v>536</v>
      </c>
      <c r="Z1934" s="404" t="s">
        <v>536</v>
      </c>
      <c r="AA1934" s="404" t="s">
        <v>536</v>
      </c>
      <c r="AB1934" s="404" t="s">
        <v>536</v>
      </c>
      <c r="AC1934" s="404" t="s">
        <v>536</v>
      </c>
      <c r="AD1934" s="404" t="s">
        <v>536</v>
      </c>
    </row>
    <row r="1935" spans="1:30" x14ac:dyDescent="0.35">
      <c r="A1935" s="396" t="s">
        <v>536</v>
      </c>
      <c r="B1935" s="396" t="s">
        <v>536</v>
      </c>
      <c r="C1935" s="396" t="s">
        <v>536</v>
      </c>
      <c r="D1935" s="396" t="s">
        <v>536</v>
      </c>
      <c r="E1935" s="396" t="s">
        <v>536</v>
      </c>
      <c r="F1935" s="396" t="s">
        <v>536</v>
      </c>
      <c r="G1935" s="396" t="s">
        <v>536</v>
      </c>
      <c r="H1935" s="396" t="s">
        <v>536</v>
      </c>
      <c r="I1935" s="399" t="s">
        <v>536</v>
      </c>
      <c r="J1935" s="399" t="s">
        <v>536</v>
      </c>
      <c r="K1935" s="400" t="s">
        <v>536</v>
      </c>
      <c r="L1935" s="400" t="s">
        <v>536</v>
      </c>
      <c r="M1935" s="400" t="s">
        <v>536</v>
      </c>
      <c r="N1935" s="400" t="s">
        <v>536</v>
      </c>
      <c r="O1935" s="400" t="s">
        <v>536</v>
      </c>
      <c r="P1935" s="400" t="s">
        <v>536</v>
      </c>
      <c r="Q1935" s="400" t="s">
        <v>536</v>
      </c>
      <c r="R1935" s="401" t="s">
        <v>536</v>
      </c>
      <c r="S1935" s="402" t="s">
        <v>536</v>
      </c>
      <c r="T1935" s="401" t="s">
        <v>536</v>
      </c>
      <c r="U1935" s="402" t="s">
        <v>536</v>
      </c>
      <c r="V1935" s="403" t="s">
        <v>536</v>
      </c>
      <c r="W1935" s="402" t="s">
        <v>536</v>
      </c>
      <c r="X1935" s="404" t="s">
        <v>536</v>
      </c>
      <c r="Y1935" s="404" t="s">
        <v>536</v>
      </c>
      <c r="Z1935" s="404" t="s">
        <v>536</v>
      </c>
      <c r="AA1935" s="404" t="s">
        <v>536</v>
      </c>
      <c r="AB1935" s="404" t="s">
        <v>536</v>
      </c>
      <c r="AC1935" s="404" t="s">
        <v>536</v>
      </c>
      <c r="AD1935" s="404" t="s">
        <v>536</v>
      </c>
    </row>
    <row r="1936" spans="1:30" x14ac:dyDescent="0.35">
      <c r="A1936" s="396" t="s">
        <v>536</v>
      </c>
      <c r="B1936" s="396" t="s">
        <v>536</v>
      </c>
      <c r="C1936" s="396" t="s">
        <v>536</v>
      </c>
      <c r="D1936" s="396" t="s">
        <v>536</v>
      </c>
      <c r="E1936" s="396" t="s">
        <v>536</v>
      </c>
      <c r="F1936" s="396" t="s">
        <v>536</v>
      </c>
      <c r="G1936" s="396" t="s">
        <v>536</v>
      </c>
      <c r="H1936" s="396" t="s">
        <v>536</v>
      </c>
      <c r="I1936" s="399" t="s">
        <v>536</v>
      </c>
      <c r="J1936" s="399" t="s">
        <v>536</v>
      </c>
      <c r="K1936" s="400" t="s">
        <v>536</v>
      </c>
      <c r="L1936" s="400" t="s">
        <v>536</v>
      </c>
      <c r="M1936" s="400" t="s">
        <v>536</v>
      </c>
      <c r="N1936" s="400" t="s">
        <v>536</v>
      </c>
      <c r="O1936" s="400" t="s">
        <v>536</v>
      </c>
      <c r="P1936" s="400" t="s">
        <v>536</v>
      </c>
      <c r="Q1936" s="400" t="s">
        <v>536</v>
      </c>
      <c r="R1936" s="401" t="s">
        <v>536</v>
      </c>
      <c r="S1936" s="402" t="s">
        <v>536</v>
      </c>
      <c r="T1936" s="401" t="s">
        <v>536</v>
      </c>
      <c r="U1936" s="402" t="s">
        <v>536</v>
      </c>
      <c r="V1936" s="403" t="s">
        <v>536</v>
      </c>
      <c r="W1936" s="402" t="s">
        <v>536</v>
      </c>
      <c r="X1936" s="404" t="s">
        <v>536</v>
      </c>
      <c r="Y1936" s="404" t="s">
        <v>536</v>
      </c>
      <c r="Z1936" s="404" t="s">
        <v>536</v>
      </c>
      <c r="AA1936" s="404" t="s">
        <v>536</v>
      </c>
      <c r="AB1936" s="404" t="s">
        <v>536</v>
      </c>
      <c r="AC1936" s="404" t="s">
        <v>536</v>
      </c>
      <c r="AD1936" s="404" t="s">
        <v>536</v>
      </c>
    </row>
    <row r="1937" spans="1:30" x14ac:dyDescent="0.35">
      <c r="A1937" s="396" t="s">
        <v>536</v>
      </c>
      <c r="B1937" s="396" t="s">
        <v>536</v>
      </c>
      <c r="C1937" s="396" t="s">
        <v>536</v>
      </c>
      <c r="D1937" s="396" t="s">
        <v>536</v>
      </c>
      <c r="E1937" s="396" t="s">
        <v>536</v>
      </c>
      <c r="F1937" s="396" t="s">
        <v>536</v>
      </c>
      <c r="G1937" s="396" t="s">
        <v>536</v>
      </c>
      <c r="H1937" s="396" t="s">
        <v>536</v>
      </c>
      <c r="I1937" s="399" t="s">
        <v>536</v>
      </c>
      <c r="J1937" s="399" t="s">
        <v>536</v>
      </c>
      <c r="K1937" s="400" t="s">
        <v>536</v>
      </c>
      <c r="L1937" s="400" t="s">
        <v>536</v>
      </c>
      <c r="M1937" s="400" t="s">
        <v>536</v>
      </c>
      <c r="N1937" s="400" t="s">
        <v>536</v>
      </c>
      <c r="O1937" s="400" t="s">
        <v>536</v>
      </c>
      <c r="P1937" s="400" t="s">
        <v>536</v>
      </c>
      <c r="Q1937" s="400" t="s">
        <v>536</v>
      </c>
      <c r="R1937" s="401" t="s">
        <v>536</v>
      </c>
      <c r="S1937" s="402" t="s">
        <v>536</v>
      </c>
      <c r="T1937" s="401" t="s">
        <v>536</v>
      </c>
      <c r="U1937" s="402" t="s">
        <v>536</v>
      </c>
      <c r="V1937" s="403" t="s">
        <v>536</v>
      </c>
      <c r="W1937" s="402" t="s">
        <v>536</v>
      </c>
      <c r="X1937" s="404" t="s">
        <v>536</v>
      </c>
      <c r="Y1937" s="404" t="s">
        <v>536</v>
      </c>
      <c r="Z1937" s="404" t="s">
        <v>536</v>
      </c>
      <c r="AA1937" s="404" t="s">
        <v>536</v>
      </c>
      <c r="AB1937" s="404" t="s">
        <v>536</v>
      </c>
      <c r="AC1937" s="404" t="s">
        <v>536</v>
      </c>
      <c r="AD1937" s="404" t="s">
        <v>536</v>
      </c>
    </row>
    <row r="1938" spans="1:30" x14ac:dyDescent="0.35">
      <c r="A1938" s="396" t="s">
        <v>536</v>
      </c>
      <c r="B1938" s="396" t="s">
        <v>536</v>
      </c>
      <c r="C1938" s="396" t="s">
        <v>536</v>
      </c>
      <c r="D1938" s="396" t="s">
        <v>536</v>
      </c>
      <c r="E1938" s="396" t="s">
        <v>536</v>
      </c>
      <c r="F1938" s="396" t="s">
        <v>536</v>
      </c>
      <c r="G1938" s="396" t="s">
        <v>536</v>
      </c>
      <c r="H1938" s="396" t="s">
        <v>536</v>
      </c>
      <c r="I1938" s="399" t="s">
        <v>536</v>
      </c>
      <c r="J1938" s="399" t="s">
        <v>536</v>
      </c>
      <c r="K1938" s="400" t="s">
        <v>536</v>
      </c>
      <c r="L1938" s="400" t="s">
        <v>536</v>
      </c>
      <c r="M1938" s="400" t="s">
        <v>536</v>
      </c>
      <c r="N1938" s="400" t="s">
        <v>536</v>
      </c>
      <c r="O1938" s="400" t="s">
        <v>536</v>
      </c>
      <c r="P1938" s="400" t="s">
        <v>536</v>
      </c>
      <c r="Q1938" s="400" t="s">
        <v>536</v>
      </c>
      <c r="R1938" s="401" t="s">
        <v>536</v>
      </c>
      <c r="S1938" s="402" t="s">
        <v>536</v>
      </c>
      <c r="T1938" s="401" t="s">
        <v>536</v>
      </c>
      <c r="U1938" s="402" t="s">
        <v>536</v>
      </c>
      <c r="V1938" s="403" t="s">
        <v>536</v>
      </c>
      <c r="W1938" s="402" t="s">
        <v>536</v>
      </c>
      <c r="X1938" s="404" t="s">
        <v>536</v>
      </c>
      <c r="Y1938" s="404" t="s">
        <v>536</v>
      </c>
      <c r="Z1938" s="404" t="s">
        <v>536</v>
      </c>
      <c r="AA1938" s="404" t="s">
        <v>536</v>
      </c>
      <c r="AB1938" s="404" t="s">
        <v>536</v>
      </c>
      <c r="AC1938" s="404" t="s">
        <v>536</v>
      </c>
      <c r="AD1938" s="404" t="s">
        <v>536</v>
      </c>
    </row>
    <row r="1939" spans="1:30" x14ac:dyDescent="0.35">
      <c r="A1939" s="396" t="s">
        <v>536</v>
      </c>
      <c r="B1939" s="396" t="s">
        <v>536</v>
      </c>
      <c r="C1939" s="396" t="s">
        <v>536</v>
      </c>
      <c r="D1939" s="396" t="s">
        <v>536</v>
      </c>
      <c r="E1939" s="396" t="s">
        <v>536</v>
      </c>
      <c r="F1939" s="396" t="s">
        <v>536</v>
      </c>
      <c r="G1939" s="396" t="s">
        <v>536</v>
      </c>
      <c r="H1939" s="396" t="s">
        <v>536</v>
      </c>
      <c r="I1939" s="399" t="s">
        <v>536</v>
      </c>
      <c r="J1939" s="399" t="s">
        <v>536</v>
      </c>
      <c r="K1939" s="400" t="s">
        <v>536</v>
      </c>
      <c r="L1939" s="400" t="s">
        <v>536</v>
      </c>
      <c r="M1939" s="400" t="s">
        <v>536</v>
      </c>
      <c r="N1939" s="400" t="s">
        <v>536</v>
      </c>
      <c r="O1939" s="400" t="s">
        <v>536</v>
      </c>
      <c r="P1939" s="400" t="s">
        <v>536</v>
      </c>
      <c r="Q1939" s="400" t="s">
        <v>536</v>
      </c>
      <c r="R1939" s="401" t="s">
        <v>536</v>
      </c>
      <c r="S1939" s="402" t="s">
        <v>536</v>
      </c>
      <c r="T1939" s="401" t="s">
        <v>536</v>
      </c>
      <c r="U1939" s="402" t="s">
        <v>536</v>
      </c>
      <c r="V1939" s="403" t="s">
        <v>536</v>
      </c>
      <c r="W1939" s="402" t="s">
        <v>536</v>
      </c>
      <c r="X1939" s="404" t="s">
        <v>536</v>
      </c>
      <c r="Y1939" s="404" t="s">
        <v>536</v>
      </c>
      <c r="Z1939" s="404" t="s">
        <v>536</v>
      </c>
      <c r="AA1939" s="404" t="s">
        <v>536</v>
      </c>
      <c r="AB1939" s="404" t="s">
        <v>536</v>
      </c>
      <c r="AC1939" s="404" t="s">
        <v>536</v>
      </c>
      <c r="AD1939" s="404" t="s">
        <v>536</v>
      </c>
    </row>
    <row r="1940" spans="1:30" x14ac:dyDescent="0.35">
      <c r="A1940" s="396" t="s">
        <v>536</v>
      </c>
      <c r="B1940" s="396" t="s">
        <v>536</v>
      </c>
      <c r="C1940" s="396" t="s">
        <v>536</v>
      </c>
      <c r="D1940" s="396" t="s">
        <v>536</v>
      </c>
      <c r="E1940" s="396" t="s">
        <v>536</v>
      </c>
      <c r="F1940" s="396" t="s">
        <v>536</v>
      </c>
      <c r="G1940" s="396" t="s">
        <v>536</v>
      </c>
      <c r="H1940" s="396" t="s">
        <v>536</v>
      </c>
      <c r="I1940" s="399" t="s">
        <v>536</v>
      </c>
      <c r="J1940" s="399" t="s">
        <v>536</v>
      </c>
      <c r="K1940" s="400" t="s">
        <v>536</v>
      </c>
      <c r="L1940" s="400" t="s">
        <v>536</v>
      </c>
      <c r="M1940" s="400" t="s">
        <v>536</v>
      </c>
      <c r="N1940" s="400" t="s">
        <v>536</v>
      </c>
      <c r="O1940" s="400" t="s">
        <v>536</v>
      </c>
      <c r="P1940" s="400" t="s">
        <v>536</v>
      </c>
      <c r="Q1940" s="400" t="s">
        <v>536</v>
      </c>
      <c r="R1940" s="401" t="s">
        <v>536</v>
      </c>
      <c r="S1940" s="402" t="s">
        <v>536</v>
      </c>
      <c r="T1940" s="401" t="s">
        <v>536</v>
      </c>
      <c r="U1940" s="402" t="s">
        <v>536</v>
      </c>
      <c r="V1940" s="403" t="s">
        <v>536</v>
      </c>
      <c r="W1940" s="402" t="s">
        <v>536</v>
      </c>
      <c r="X1940" s="404" t="s">
        <v>536</v>
      </c>
      <c r="Y1940" s="404" t="s">
        <v>536</v>
      </c>
      <c r="Z1940" s="404" t="s">
        <v>536</v>
      </c>
      <c r="AA1940" s="404" t="s">
        <v>536</v>
      </c>
      <c r="AB1940" s="404" t="s">
        <v>536</v>
      </c>
      <c r="AC1940" s="404" t="s">
        <v>536</v>
      </c>
      <c r="AD1940" s="404" t="s">
        <v>536</v>
      </c>
    </row>
    <row r="1941" spans="1:30" x14ac:dyDescent="0.35">
      <c r="A1941" s="396" t="s">
        <v>536</v>
      </c>
      <c r="B1941" s="396" t="s">
        <v>536</v>
      </c>
      <c r="C1941" s="396" t="s">
        <v>536</v>
      </c>
      <c r="D1941" s="396" t="s">
        <v>536</v>
      </c>
      <c r="E1941" s="396" t="s">
        <v>536</v>
      </c>
      <c r="F1941" s="396" t="s">
        <v>536</v>
      </c>
      <c r="G1941" s="396" t="s">
        <v>536</v>
      </c>
      <c r="H1941" s="396" t="s">
        <v>536</v>
      </c>
      <c r="I1941" s="399" t="s">
        <v>536</v>
      </c>
      <c r="J1941" s="399" t="s">
        <v>536</v>
      </c>
      <c r="K1941" s="400" t="s">
        <v>536</v>
      </c>
      <c r="L1941" s="400" t="s">
        <v>536</v>
      </c>
      <c r="M1941" s="400" t="s">
        <v>536</v>
      </c>
      <c r="N1941" s="400" t="s">
        <v>536</v>
      </c>
      <c r="O1941" s="400" t="s">
        <v>536</v>
      </c>
      <c r="P1941" s="400" t="s">
        <v>536</v>
      </c>
      <c r="Q1941" s="400" t="s">
        <v>536</v>
      </c>
      <c r="R1941" s="401" t="s">
        <v>536</v>
      </c>
      <c r="S1941" s="402" t="s">
        <v>536</v>
      </c>
      <c r="T1941" s="401" t="s">
        <v>536</v>
      </c>
      <c r="U1941" s="402" t="s">
        <v>536</v>
      </c>
      <c r="V1941" s="403" t="s">
        <v>536</v>
      </c>
      <c r="W1941" s="402" t="s">
        <v>536</v>
      </c>
      <c r="X1941" s="404" t="s">
        <v>536</v>
      </c>
      <c r="Y1941" s="404" t="s">
        <v>536</v>
      </c>
      <c r="Z1941" s="404" t="s">
        <v>536</v>
      </c>
      <c r="AA1941" s="404" t="s">
        <v>536</v>
      </c>
      <c r="AB1941" s="404" t="s">
        <v>536</v>
      </c>
      <c r="AC1941" s="404" t="s">
        <v>536</v>
      </c>
      <c r="AD1941" s="404" t="s">
        <v>536</v>
      </c>
    </row>
    <row r="1942" spans="1:30" x14ac:dyDescent="0.35">
      <c r="A1942" s="396" t="s">
        <v>536</v>
      </c>
      <c r="B1942" s="396" t="s">
        <v>536</v>
      </c>
      <c r="C1942" s="396" t="s">
        <v>536</v>
      </c>
      <c r="D1942" s="396" t="s">
        <v>536</v>
      </c>
      <c r="E1942" s="396" t="s">
        <v>536</v>
      </c>
      <c r="F1942" s="396" t="s">
        <v>536</v>
      </c>
      <c r="G1942" s="396" t="s">
        <v>536</v>
      </c>
      <c r="H1942" s="396" t="s">
        <v>536</v>
      </c>
      <c r="I1942" s="399" t="s">
        <v>536</v>
      </c>
      <c r="J1942" s="399" t="s">
        <v>536</v>
      </c>
      <c r="K1942" s="400" t="s">
        <v>536</v>
      </c>
      <c r="L1942" s="400" t="s">
        <v>536</v>
      </c>
      <c r="M1942" s="400" t="s">
        <v>536</v>
      </c>
      <c r="N1942" s="400" t="s">
        <v>536</v>
      </c>
      <c r="O1942" s="400" t="s">
        <v>536</v>
      </c>
      <c r="P1942" s="400" t="s">
        <v>536</v>
      </c>
      <c r="Q1942" s="400" t="s">
        <v>536</v>
      </c>
      <c r="R1942" s="401" t="s">
        <v>536</v>
      </c>
      <c r="S1942" s="402" t="s">
        <v>536</v>
      </c>
      <c r="T1942" s="401" t="s">
        <v>536</v>
      </c>
      <c r="U1942" s="402" t="s">
        <v>536</v>
      </c>
      <c r="V1942" s="403" t="s">
        <v>536</v>
      </c>
      <c r="W1942" s="402" t="s">
        <v>536</v>
      </c>
      <c r="X1942" s="404" t="s">
        <v>536</v>
      </c>
      <c r="Y1942" s="404" t="s">
        <v>536</v>
      </c>
      <c r="Z1942" s="404" t="s">
        <v>536</v>
      </c>
      <c r="AA1942" s="404" t="s">
        <v>536</v>
      </c>
      <c r="AB1942" s="404" t="s">
        <v>536</v>
      </c>
      <c r="AC1942" s="404" t="s">
        <v>536</v>
      </c>
      <c r="AD1942" s="404" t="s">
        <v>536</v>
      </c>
    </row>
    <row r="1943" spans="1:30" x14ac:dyDescent="0.35">
      <c r="A1943" s="396" t="s">
        <v>536</v>
      </c>
      <c r="B1943" s="396" t="s">
        <v>536</v>
      </c>
      <c r="C1943" s="396" t="s">
        <v>536</v>
      </c>
      <c r="D1943" s="396" t="s">
        <v>536</v>
      </c>
      <c r="E1943" s="396" t="s">
        <v>536</v>
      </c>
      <c r="F1943" s="396" t="s">
        <v>536</v>
      </c>
      <c r="G1943" s="396" t="s">
        <v>536</v>
      </c>
      <c r="H1943" s="396" t="s">
        <v>536</v>
      </c>
      <c r="I1943" s="399" t="s">
        <v>536</v>
      </c>
      <c r="J1943" s="399" t="s">
        <v>536</v>
      </c>
      <c r="K1943" s="400" t="s">
        <v>536</v>
      </c>
      <c r="L1943" s="400" t="s">
        <v>536</v>
      </c>
      <c r="M1943" s="400" t="s">
        <v>536</v>
      </c>
      <c r="N1943" s="400" t="s">
        <v>536</v>
      </c>
      <c r="O1943" s="400" t="s">
        <v>536</v>
      </c>
      <c r="P1943" s="400" t="s">
        <v>536</v>
      </c>
      <c r="Q1943" s="400" t="s">
        <v>536</v>
      </c>
      <c r="R1943" s="401" t="s">
        <v>536</v>
      </c>
      <c r="S1943" s="402" t="s">
        <v>536</v>
      </c>
      <c r="T1943" s="401" t="s">
        <v>536</v>
      </c>
      <c r="U1943" s="402" t="s">
        <v>536</v>
      </c>
      <c r="V1943" s="403" t="s">
        <v>536</v>
      </c>
      <c r="W1943" s="402" t="s">
        <v>536</v>
      </c>
      <c r="X1943" s="404" t="s">
        <v>536</v>
      </c>
      <c r="Y1943" s="404" t="s">
        <v>536</v>
      </c>
      <c r="Z1943" s="404" t="s">
        <v>536</v>
      </c>
      <c r="AA1943" s="404" t="s">
        <v>536</v>
      </c>
      <c r="AB1943" s="404" t="s">
        <v>536</v>
      </c>
      <c r="AC1943" s="404" t="s">
        <v>536</v>
      </c>
      <c r="AD1943" s="404" t="s">
        <v>536</v>
      </c>
    </row>
    <row r="1944" spans="1:30" x14ac:dyDescent="0.35">
      <c r="A1944" s="396" t="s">
        <v>536</v>
      </c>
      <c r="B1944" s="396" t="s">
        <v>536</v>
      </c>
      <c r="C1944" s="396" t="s">
        <v>536</v>
      </c>
      <c r="D1944" s="396" t="s">
        <v>536</v>
      </c>
      <c r="E1944" s="396" t="s">
        <v>536</v>
      </c>
      <c r="F1944" s="396" t="s">
        <v>536</v>
      </c>
      <c r="G1944" s="396" t="s">
        <v>536</v>
      </c>
      <c r="H1944" s="396" t="s">
        <v>536</v>
      </c>
      <c r="I1944" s="399" t="s">
        <v>536</v>
      </c>
      <c r="J1944" s="399" t="s">
        <v>536</v>
      </c>
      <c r="K1944" s="400" t="s">
        <v>536</v>
      </c>
      <c r="L1944" s="400" t="s">
        <v>536</v>
      </c>
      <c r="M1944" s="400" t="s">
        <v>536</v>
      </c>
      <c r="N1944" s="400" t="s">
        <v>536</v>
      </c>
      <c r="O1944" s="400" t="s">
        <v>536</v>
      </c>
      <c r="P1944" s="400" t="s">
        <v>536</v>
      </c>
      <c r="Q1944" s="400" t="s">
        <v>536</v>
      </c>
      <c r="R1944" s="401" t="s">
        <v>536</v>
      </c>
      <c r="S1944" s="402" t="s">
        <v>536</v>
      </c>
      <c r="T1944" s="401" t="s">
        <v>536</v>
      </c>
      <c r="U1944" s="402" t="s">
        <v>536</v>
      </c>
      <c r="V1944" s="403" t="s">
        <v>536</v>
      </c>
      <c r="W1944" s="402" t="s">
        <v>536</v>
      </c>
      <c r="X1944" s="404" t="s">
        <v>536</v>
      </c>
      <c r="Y1944" s="404" t="s">
        <v>536</v>
      </c>
      <c r="Z1944" s="404" t="s">
        <v>536</v>
      </c>
      <c r="AA1944" s="404" t="s">
        <v>536</v>
      </c>
      <c r="AB1944" s="404" t="s">
        <v>536</v>
      </c>
      <c r="AC1944" s="404" t="s">
        <v>536</v>
      </c>
      <c r="AD1944" s="404" t="s">
        <v>536</v>
      </c>
    </row>
    <row r="1945" spans="1:30" x14ac:dyDescent="0.35">
      <c r="A1945" s="396" t="s">
        <v>536</v>
      </c>
      <c r="B1945" s="396" t="s">
        <v>536</v>
      </c>
      <c r="C1945" s="396" t="s">
        <v>536</v>
      </c>
      <c r="D1945" s="396" t="s">
        <v>536</v>
      </c>
      <c r="E1945" s="396" t="s">
        <v>536</v>
      </c>
      <c r="F1945" s="396" t="s">
        <v>536</v>
      </c>
      <c r="G1945" s="396" t="s">
        <v>536</v>
      </c>
      <c r="H1945" s="396" t="s">
        <v>536</v>
      </c>
      <c r="I1945" s="399" t="s">
        <v>536</v>
      </c>
      <c r="J1945" s="399" t="s">
        <v>536</v>
      </c>
      <c r="K1945" s="400" t="s">
        <v>536</v>
      </c>
      <c r="L1945" s="400" t="s">
        <v>536</v>
      </c>
      <c r="M1945" s="400" t="s">
        <v>536</v>
      </c>
      <c r="N1945" s="400" t="s">
        <v>536</v>
      </c>
      <c r="O1945" s="400" t="s">
        <v>536</v>
      </c>
      <c r="P1945" s="400" t="s">
        <v>536</v>
      </c>
      <c r="Q1945" s="400" t="s">
        <v>536</v>
      </c>
      <c r="R1945" s="401" t="s">
        <v>536</v>
      </c>
      <c r="S1945" s="402" t="s">
        <v>536</v>
      </c>
      <c r="T1945" s="401" t="s">
        <v>536</v>
      </c>
      <c r="U1945" s="402" t="s">
        <v>536</v>
      </c>
      <c r="V1945" s="403" t="s">
        <v>536</v>
      </c>
      <c r="W1945" s="402" t="s">
        <v>536</v>
      </c>
      <c r="X1945" s="404" t="s">
        <v>536</v>
      </c>
      <c r="Y1945" s="404" t="s">
        <v>536</v>
      </c>
      <c r="Z1945" s="404" t="s">
        <v>536</v>
      </c>
      <c r="AA1945" s="404" t="s">
        <v>536</v>
      </c>
      <c r="AB1945" s="404" t="s">
        <v>536</v>
      </c>
      <c r="AC1945" s="404" t="s">
        <v>536</v>
      </c>
      <c r="AD1945" s="404" t="s">
        <v>536</v>
      </c>
    </row>
    <row r="1946" spans="1:30" x14ac:dyDescent="0.35">
      <c r="A1946" s="396" t="s">
        <v>536</v>
      </c>
      <c r="B1946" s="396" t="s">
        <v>536</v>
      </c>
      <c r="C1946" s="396" t="s">
        <v>536</v>
      </c>
      <c r="D1946" s="396" t="s">
        <v>536</v>
      </c>
      <c r="E1946" s="396" t="s">
        <v>536</v>
      </c>
      <c r="F1946" s="396" t="s">
        <v>536</v>
      </c>
      <c r="G1946" s="396" t="s">
        <v>536</v>
      </c>
      <c r="H1946" s="396" t="s">
        <v>536</v>
      </c>
      <c r="I1946" s="399" t="s">
        <v>536</v>
      </c>
      <c r="J1946" s="399" t="s">
        <v>536</v>
      </c>
      <c r="K1946" s="400" t="s">
        <v>536</v>
      </c>
      <c r="L1946" s="400" t="s">
        <v>536</v>
      </c>
      <c r="M1946" s="400" t="s">
        <v>536</v>
      </c>
      <c r="N1946" s="400" t="s">
        <v>536</v>
      </c>
      <c r="O1946" s="400" t="s">
        <v>536</v>
      </c>
      <c r="P1946" s="400" t="s">
        <v>536</v>
      </c>
      <c r="Q1946" s="400" t="s">
        <v>536</v>
      </c>
      <c r="R1946" s="401" t="s">
        <v>536</v>
      </c>
      <c r="S1946" s="402" t="s">
        <v>536</v>
      </c>
      <c r="T1946" s="401" t="s">
        <v>536</v>
      </c>
      <c r="U1946" s="402" t="s">
        <v>536</v>
      </c>
      <c r="V1946" s="403" t="s">
        <v>536</v>
      </c>
      <c r="W1946" s="402" t="s">
        <v>536</v>
      </c>
      <c r="X1946" s="404" t="s">
        <v>536</v>
      </c>
      <c r="Y1946" s="404" t="s">
        <v>536</v>
      </c>
      <c r="Z1946" s="404" t="s">
        <v>536</v>
      </c>
      <c r="AA1946" s="404" t="s">
        <v>536</v>
      </c>
      <c r="AB1946" s="404" t="s">
        <v>536</v>
      </c>
      <c r="AC1946" s="404" t="s">
        <v>536</v>
      </c>
      <c r="AD1946" s="404" t="s">
        <v>536</v>
      </c>
    </row>
    <row r="1947" spans="1:30" x14ac:dyDescent="0.35">
      <c r="A1947" s="396" t="s">
        <v>536</v>
      </c>
      <c r="B1947" s="396" t="s">
        <v>536</v>
      </c>
      <c r="C1947" s="396" t="s">
        <v>536</v>
      </c>
      <c r="D1947" s="396" t="s">
        <v>536</v>
      </c>
      <c r="E1947" s="396" t="s">
        <v>536</v>
      </c>
      <c r="F1947" s="396" t="s">
        <v>536</v>
      </c>
      <c r="G1947" s="396" t="s">
        <v>536</v>
      </c>
      <c r="H1947" s="396" t="s">
        <v>536</v>
      </c>
      <c r="I1947" s="399" t="s">
        <v>536</v>
      </c>
      <c r="J1947" s="399" t="s">
        <v>536</v>
      </c>
      <c r="K1947" s="400" t="s">
        <v>536</v>
      </c>
      <c r="L1947" s="400" t="s">
        <v>536</v>
      </c>
      <c r="M1947" s="400" t="s">
        <v>536</v>
      </c>
      <c r="N1947" s="400" t="s">
        <v>536</v>
      </c>
      <c r="O1947" s="400" t="s">
        <v>536</v>
      </c>
      <c r="P1947" s="400" t="s">
        <v>536</v>
      </c>
      <c r="Q1947" s="400" t="s">
        <v>536</v>
      </c>
      <c r="R1947" s="401" t="s">
        <v>536</v>
      </c>
      <c r="S1947" s="402" t="s">
        <v>536</v>
      </c>
      <c r="T1947" s="401" t="s">
        <v>536</v>
      </c>
      <c r="U1947" s="402" t="s">
        <v>536</v>
      </c>
      <c r="V1947" s="403" t="s">
        <v>536</v>
      </c>
      <c r="W1947" s="402" t="s">
        <v>536</v>
      </c>
      <c r="X1947" s="404" t="s">
        <v>536</v>
      </c>
      <c r="Y1947" s="404" t="s">
        <v>536</v>
      </c>
      <c r="Z1947" s="404" t="s">
        <v>536</v>
      </c>
      <c r="AA1947" s="404" t="s">
        <v>536</v>
      </c>
      <c r="AB1947" s="404" t="s">
        <v>536</v>
      </c>
      <c r="AC1947" s="404" t="s">
        <v>536</v>
      </c>
      <c r="AD1947" s="404" t="s">
        <v>536</v>
      </c>
    </row>
    <row r="1948" spans="1:30" x14ac:dyDescent="0.35">
      <c r="A1948" s="396" t="s">
        <v>536</v>
      </c>
      <c r="B1948" s="396" t="s">
        <v>536</v>
      </c>
      <c r="C1948" s="396" t="s">
        <v>536</v>
      </c>
      <c r="D1948" s="396" t="s">
        <v>536</v>
      </c>
      <c r="E1948" s="396" t="s">
        <v>536</v>
      </c>
      <c r="F1948" s="396" t="s">
        <v>536</v>
      </c>
      <c r="G1948" s="396" t="s">
        <v>536</v>
      </c>
      <c r="H1948" s="396" t="s">
        <v>536</v>
      </c>
      <c r="I1948" s="399" t="s">
        <v>536</v>
      </c>
      <c r="J1948" s="399" t="s">
        <v>536</v>
      </c>
      <c r="K1948" s="400" t="s">
        <v>536</v>
      </c>
      <c r="L1948" s="400" t="s">
        <v>536</v>
      </c>
      <c r="M1948" s="400" t="s">
        <v>536</v>
      </c>
      <c r="N1948" s="400" t="s">
        <v>536</v>
      </c>
      <c r="O1948" s="400" t="s">
        <v>536</v>
      </c>
      <c r="P1948" s="400" t="s">
        <v>536</v>
      </c>
      <c r="Q1948" s="400" t="s">
        <v>536</v>
      </c>
      <c r="R1948" s="401" t="s">
        <v>536</v>
      </c>
      <c r="S1948" s="402" t="s">
        <v>536</v>
      </c>
      <c r="T1948" s="401" t="s">
        <v>536</v>
      </c>
      <c r="U1948" s="402" t="s">
        <v>536</v>
      </c>
      <c r="V1948" s="403" t="s">
        <v>536</v>
      </c>
      <c r="W1948" s="402" t="s">
        <v>536</v>
      </c>
      <c r="X1948" s="404" t="s">
        <v>536</v>
      </c>
      <c r="Y1948" s="404" t="s">
        <v>536</v>
      </c>
      <c r="Z1948" s="404" t="s">
        <v>536</v>
      </c>
      <c r="AA1948" s="404" t="s">
        <v>536</v>
      </c>
      <c r="AB1948" s="404" t="s">
        <v>536</v>
      </c>
      <c r="AC1948" s="404" t="s">
        <v>536</v>
      </c>
      <c r="AD1948" s="404" t="s">
        <v>536</v>
      </c>
    </row>
    <row r="1949" spans="1:30" x14ac:dyDescent="0.35">
      <c r="A1949" s="396" t="s">
        <v>536</v>
      </c>
      <c r="B1949" s="396" t="s">
        <v>536</v>
      </c>
      <c r="C1949" s="396" t="s">
        <v>536</v>
      </c>
      <c r="D1949" s="396" t="s">
        <v>536</v>
      </c>
      <c r="E1949" s="396" t="s">
        <v>536</v>
      </c>
      <c r="F1949" s="396" t="s">
        <v>536</v>
      </c>
      <c r="G1949" s="396" t="s">
        <v>536</v>
      </c>
      <c r="H1949" s="396" t="s">
        <v>536</v>
      </c>
      <c r="I1949" s="399" t="s">
        <v>536</v>
      </c>
      <c r="J1949" s="399" t="s">
        <v>536</v>
      </c>
      <c r="K1949" s="400" t="s">
        <v>536</v>
      </c>
      <c r="L1949" s="400" t="s">
        <v>536</v>
      </c>
      <c r="M1949" s="400" t="s">
        <v>536</v>
      </c>
      <c r="N1949" s="400" t="s">
        <v>536</v>
      </c>
      <c r="O1949" s="400" t="s">
        <v>536</v>
      </c>
      <c r="P1949" s="400" t="s">
        <v>536</v>
      </c>
      <c r="Q1949" s="400" t="s">
        <v>536</v>
      </c>
      <c r="R1949" s="401" t="s">
        <v>536</v>
      </c>
      <c r="S1949" s="402" t="s">
        <v>536</v>
      </c>
      <c r="T1949" s="401" t="s">
        <v>536</v>
      </c>
      <c r="U1949" s="402" t="s">
        <v>536</v>
      </c>
      <c r="V1949" s="403" t="s">
        <v>536</v>
      </c>
      <c r="W1949" s="402" t="s">
        <v>536</v>
      </c>
      <c r="X1949" s="404" t="s">
        <v>536</v>
      </c>
      <c r="Y1949" s="404" t="s">
        <v>536</v>
      </c>
      <c r="Z1949" s="404" t="s">
        <v>536</v>
      </c>
      <c r="AA1949" s="404" t="s">
        <v>536</v>
      </c>
      <c r="AB1949" s="404" t="s">
        <v>536</v>
      </c>
      <c r="AC1949" s="404" t="s">
        <v>536</v>
      </c>
      <c r="AD1949" s="404" t="s">
        <v>536</v>
      </c>
    </row>
    <row r="1950" spans="1:30" x14ac:dyDescent="0.35">
      <c r="A1950" s="396" t="s">
        <v>536</v>
      </c>
      <c r="B1950" s="396" t="s">
        <v>536</v>
      </c>
      <c r="C1950" s="396" t="s">
        <v>536</v>
      </c>
      <c r="D1950" s="396" t="s">
        <v>536</v>
      </c>
      <c r="E1950" s="396" t="s">
        <v>536</v>
      </c>
      <c r="F1950" s="396" t="s">
        <v>536</v>
      </c>
      <c r="G1950" s="396" t="s">
        <v>536</v>
      </c>
      <c r="H1950" s="396" t="s">
        <v>536</v>
      </c>
      <c r="I1950" s="399" t="s">
        <v>536</v>
      </c>
      <c r="J1950" s="399" t="s">
        <v>536</v>
      </c>
      <c r="K1950" s="400" t="s">
        <v>536</v>
      </c>
      <c r="L1950" s="400" t="s">
        <v>536</v>
      </c>
      <c r="M1950" s="400" t="s">
        <v>536</v>
      </c>
      <c r="N1950" s="400" t="s">
        <v>536</v>
      </c>
      <c r="O1950" s="400" t="s">
        <v>536</v>
      </c>
      <c r="P1950" s="400" t="s">
        <v>536</v>
      </c>
      <c r="Q1950" s="400" t="s">
        <v>536</v>
      </c>
      <c r="R1950" s="401" t="s">
        <v>536</v>
      </c>
      <c r="S1950" s="402" t="s">
        <v>536</v>
      </c>
      <c r="T1950" s="401" t="s">
        <v>536</v>
      </c>
      <c r="U1950" s="402" t="s">
        <v>536</v>
      </c>
      <c r="V1950" s="403" t="s">
        <v>536</v>
      </c>
      <c r="W1950" s="402" t="s">
        <v>536</v>
      </c>
      <c r="X1950" s="404" t="s">
        <v>536</v>
      </c>
      <c r="Y1950" s="404" t="s">
        <v>536</v>
      </c>
      <c r="Z1950" s="404" t="s">
        <v>536</v>
      </c>
      <c r="AA1950" s="404" t="s">
        <v>536</v>
      </c>
      <c r="AB1950" s="404" t="s">
        <v>536</v>
      </c>
      <c r="AC1950" s="404" t="s">
        <v>536</v>
      </c>
      <c r="AD1950" s="404" t="s">
        <v>536</v>
      </c>
    </row>
    <row r="1951" spans="1:30" x14ac:dyDescent="0.35">
      <c r="A1951" s="396" t="s">
        <v>536</v>
      </c>
      <c r="B1951" s="396" t="s">
        <v>536</v>
      </c>
      <c r="C1951" s="396" t="s">
        <v>536</v>
      </c>
      <c r="D1951" s="396" t="s">
        <v>536</v>
      </c>
      <c r="E1951" s="396" t="s">
        <v>536</v>
      </c>
      <c r="F1951" s="396" t="s">
        <v>536</v>
      </c>
      <c r="G1951" s="396" t="s">
        <v>536</v>
      </c>
      <c r="H1951" s="396" t="s">
        <v>536</v>
      </c>
      <c r="I1951" s="399" t="s">
        <v>536</v>
      </c>
      <c r="J1951" s="399" t="s">
        <v>536</v>
      </c>
      <c r="K1951" s="400" t="s">
        <v>536</v>
      </c>
      <c r="L1951" s="400" t="s">
        <v>536</v>
      </c>
      <c r="M1951" s="400" t="s">
        <v>536</v>
      </c>
      <c r="N1951" s="400" t="s">
        <v>536</v>
      </c>
      <c r="O1951" s="400" t="s">
        <v>536</v>
      </c>
      <c r="P1951" s="400" t="s">
        <v>536</v>
      </c>
      <c r="Q1951" s="400" t="s">
        <v>536</v>
      </c>
      <c r="R1951" s="401" t="s">
        <v>536</v>
      </c>
      <c r="S1951" s="402" t="s">
        <v>536</v>
      </c>
      <c r="T1951" s="401" t="s">
        <v>536</v>
      </c>
      <c r="U1951" s="402" t="s">
        <v>536</v>
      </c>
      <c r="V1951" s="403" t="s">
        <v>536</v>
      </c>
      <c r="W1951" s="402" t="s">
        <v>536</v>
      </c>
      <c r="X1951" s="404" t="s">
        <v>536</v>
      </c>
      <c r="Y1951" s="404" t="s">
        <v>536</v>
      </c>
      <c r="Z1951" s="404" t="s">
        <v>536</v>
      </c>
      <c r="AA1951" s="404" t="s">
        <v>536</v>
      </c>
      <c r="AB1951" s="404" t="s">
        <v>536</v>
      </c>
      <c r="AC1951" s="404" t="s">
        <v>536</v>
      </c>
      <c r="AD1951" s="404" t="s">
        <v>536</v>
      </c>
    </row>
    <row r="1952" spans="1:30" x14ac:dyDescent="0.35">
      <c r="A1952" s="396" t="s">
        <v>536</v>
      </c>
      <c r="B1952" s="396" t="s">
        <v>536</v>
      </c>
      <c r="C1952" s="396" t="s">
        <v>536</v>
      </c>
      <c r="D1952" s="396" t="s">
        <v>536</v>
      </c>
      <c r="E1952" s="396" t="s">
        <v>536</v>
      </c>
      <c r="F1952" s="396" t="s">
        <v>536</v>
      </c>
      <c r="G1952" s="396" t="s">
        <v>536</v>
      </c>
      <c r="H1952" s="396" t="s">
        <v>536</v>
      </c>
      <c r="I1952" s="399" t="s">
        <v>536</v>
      </c>
      <c r="J1952" s="399" t="s">
        <v>536</v>
      </c>
      <c r="K1952" s="400" t="s">
        <v>536</v>
      </c>
      <c r="L1952" s="400" t="s">
        <v>536</v>
      </c>
      <c r="M1952" s="400" t="s">
        <v>536</v>
      </c>
      <c r="N1952" s="400" t="s">
        <v>536</v>
      </c>
      <c r="O1952" s="400" t="s">
        <v>536</v>
      </c>
      <c r="P1952" s="400" t="s">
        <v>536</v>
      </c>
      <c r="Q1952" s="400" t="s">
        <v>536</v>
      </c>
      <c r="R1952" s="401" t="s">
        <v>536</v>
      </c>
      <c r="S1952" s="402" t="s">
        <v>536</v>
      </c>
      <c r="T1952" s="401" t="s">
        <v>536</v>
      </c>
      <c r="U1952" s="402" t="s">
        <v>536</v>
      </c>
      <c r="V1952" s="403" t="s">
        <v>536</v>
      </c>
      <c r="W1952" s="402" t="s">
        <v>536</v>
      </c>
      <c r="X1952" s="404" t="s">
        <v>536</v>
      </c>
      <c r="Y1952" s="404" t="s">
        <v>536</v>
      </c>
      <c r="Z1952" s="404" t="s">
        <v>536</v>
      </c>
      <c r="AA1952" s="404" t="s">
        <v>536</v>
      </c>
      <c r="AB1952" s="404" t="s">
        <v>536</v>
      </c>
      <c r="AC1952" s="404" t="s">
        <v>536</v>
      </c>
      <c r="AD1952" s="404" t="s">
        <v>536</v>
      </c>
    </row>
    <row r="1953" spans="1:30" x14ac:dyDescent="0.35">
      <c r="A1953" s="396" t="s">
        <v>536</v>
      </c>
      <c r="B1953" s="396" t="s">
        <v>536</v>
      </c>
      <c r="C1953" s="396" t="s">
        <v>536</v>
      </c>
      <c r="D1953" s="396" t="s">
        <v>536</v>
      </c>
      <c r="E1953" s="396" t="s">
        <v>536</v>
      </c>
      <c r="F1953" s="396" t="s">
        <v>536</v>
      </c>
      <c r="G1953" s="396" t="s">
        <v>536</v>
      </c>
      <c r="H1953" s="396" t="s">
        <v>536</v>
      </c>
      <c r="I1953" s="399" t="s">
        <v>536</v>
      </c>
      <c r="J1953" s="399" t="s">
        <v>536</v>
      </c>
      <c r="K1953" s="400" t="s">
        <v>536</v>
      </c>
      <c r="L1953" s="400" t="s">
        <v>536</v>
      </c>
      <c r="M1953" s="400" t="s">
        <v>536</v>
      </c>
      <c r="N1953" s="400" t="s">
        <v>536</v>
      </c>
      <c r="O1953" s="400" t="s">
        <v>536</v>
      </c>
      <c r="P1953" s="400" t="s">
        <v>536</v>
      </c>
      <c r="Q1953" s="400" t="s">
        <v>536</v>
      </c>
      <c r="R1953" s="401" t="s">
        <v>536</v>
      </c>
      <c r="S1953" s="402" t="s">
        <v>536</v>
      </c>
      <c r="T1953" s="401" t="s">
        <v>536</v>
      </c>
      <c r="U1953" s="402" t="s">
        <v>536</v>
      </c>
      <c r="V1953" s="403" t="s">
        <v>536</v>
      </c>
      <c r="W1953" s="402" t="s">
        <v>536</v>
      </c>
      <c r="X1953" s="404" t="s">
        <v>536</v>
      </c>
      <c r="Y1953" s="404" t="s">
        <v>536</v>
      </c>
      <c r="Z1953" s="404" t="s">
        <v>536</v>
      </c>
      <c r="AA1953" s="404" t="s">
        <v>536</v>
      </c>
      <c r="AB1953" s="404" t="s">
        <v>536</v>
      </c>
      <c r="AC1953" s="404" t="s">
        <v>536</v>
      </c>
      <c r="AD1953" s="404" t="s">
        <v>536</v>
      </c>
    </row>
    <row r="1954" spans="1:30" x14ac:dyDescent="0.35">
      <c r="A1954" s="396" t="s">
        <v>536</v>
      </c>
      <c r="B1954" s="396" t="s">
        <v>536</v>
      </c>
      <c r="C1954" s="396" t="s">
        <v>536</v>
      </c>
      <c r="D1954" s="396" t="s">
        <v>536</v>
      </c>
      <c r="E1954" s="396" t="s">
        <v>536</v>
      </c>
      <c r="F1954" s="396" t="s">
        <v>536</v>
      </c>
      <c r="G1954" s="396" t="s">
        <v>536</v>
      </c>
      <c r="H1954" s="396" t="s">
        <v>536</v>
      </c>
      <c r="I1954" s="399" t="s">
        <v>536</v>
      </c>
      <c r="J1954" s="399" t="s">
        <v>536</v>
      </c>
      <c r="K1954" s="400" t="s">
        <v>536</v>
      </c>
      <c r="L1954" s="400" t="s">
        <v>536</v>
      </c>
      <c r="M1954" s="400" t="s">
        <v>536</v>
      </c>
      <c r="N1954" s="400" t="s">
        <v>536</v>
      </c>
      <c r="O1954" s="400" t="s">
        <v>536</v>
      </c>
      <c r="P1954" s="400" t="s">
        <v>536</v>
      </c>
      <c r="Q1954" s="400" t="s">
        <v>536</v>
      </c>
      <c r="R1954" s="401" t="s">
        <v>536</v>
      </c>
      <c r="S1954" s="402" t="s">
        <v>536</v>
      </c>
      <c r="T1954" s="401" t="s">
        <v>536</v>
      </c>
      <c r="U1954" s="402" t="s">
        <v>536</v>
      </c>
      <c r="V1954" s="403" t="s">
        <v>536</v>
      </c>
      <c r="W1954" s="402" t="s">
        <v>536</v>
      </c>
      <c r="X1954" s="404" t="s">
        <v>536</v>
      </c>
      <c r="Y1954" s="404" t="s">
        <v>536</v>
      </c>
      <c r="Z1954" s="404" t="s">
        <v>536</v>
      </c>
      <c r="AA1954" s="404" t="s">
        <v>536</v>
      </c>
      <c r="AB1954" s="404" t="s">
        <v>536</v>
      </c>
      <c r="AC1954" s="404" t="s">
        <v>536</v>
      </c>
      <c r="AD1954" s="404" t="s">
        <v>536</v>
      </c>
    </row>
    <row r="1955" spans="1:30" x14ac:dyDescent="0.35">
      <c r="A1955" s="396" t="s">
        <v>536</v>
      </c>
      <c r="B1955" s="396" t="s">
        <v>536</v>
      </c>
      <c r="C1955" s="396" t="s">
        <v>536</v>
      </c>
      <c r="D1955" s="396" t="s">
        <v>536</v>
      </c>
      <c r="E1955" s="396" t="s">
        <v>536</v>
      </c>
      <c r="F1955" s="396" t="s">
        <v>536</v>
      </c>
      <c r="G1955" s="396" t="s">
        <v>536</v>
      </c>
      <c r="H1955" s="396" t="s">
        <v>536</v>
      </c>
      <c r="I1955" s="399" t="s">
        <v>536</v>
      </c>
      <c r="J1955" s="399" t="s">
        <v>536</v>
      </c>
      <c r="K1955" s="400" t="s">
        <v>536</v>
      </c>
      <c r="L1955" s="400" t="s">
        <v>536</v>
      </c>
      <c r="M1955" s="400" t="s">
        <v>536</v>
      </c>
      <c r="N1955" s="400" t="s">
        <v>536</v>
      </c>
      <c r="O1955" s="400" t="s">
        <v>536</v>
      </c>
      <c r="P1955" s="400" t="s">
        <v>536</v>
      </c>
      <c r="Q1955" s="400" t="s">
        <v>536</v>
      </c>
      <c r="R1955" s="401" t="s">
        <v>536</v>
      </c>
      <c r="S1955" s="402" t="s">
        <v>536</v>
      </c>
      <c r="T1955" s="401" t="s">
        <v>536</v>
      </c>
      <c r="U1955" s="402" t="s">
        <v>536</v>
      </c>
      <c r="V1955" s="403" t="s">
        <v>536</v>
      </c>
      <c r="W1955" s="402" t="s">
        <v>536</v>
      </c>
      <c r="X1955" s="404" t="s">
        <v>536</v>
      </c>
      <c r="Y1955" s="404" t="s">
        <v>536</v>
      </c>
      <c r="Z1955" s="404" t="s">
        <v>536</v>
      </c>
      <c r="AA1955" s="404" t="s">
        <v>536</v>
      </c>
      <c r="AB1955" s="404" t="s">
        <v>536</v>
      </c>
      <c r="AC1955" s="404" t="s">
        <v>536</v>
      </c>
      <c r="AD1955" s="404" t="s">
        <v>536</v>
      </c>
    </row>
    <row r="1956" spans="1:30" x14ac:dyDescent="0.35">
      <c r="A1956" s="396" t="s">
        <v>536</v>
      </c>
      <c r="B1956" s="396" t="s">
        <v>536</v>
      </c>
      <c r="C1956" s="396" t="s">
        <v>536</v>
      </c>
      <c r="D1956" s="396" t="s">
        <v>536</v>
      </c>
      <c r="E1956" s="396" t="s">
        <v>536</v>
      </c>
      <c r="F1956" s="396" t="s">
        <v>536</v>
      </c>
      <c r="G1956" s="396" t="s">
        <v>536</v>
      </c>
      <c r="H1956" s="396" t="s">
        <v>536</v>
      </c>
      <c r="I1956" s="399" t="s">
        <v>536</v>
      </c>
      <c r="J1956" s="399" t="s">
        <v>536</v>
      </c>
      <c r="K1956" s="400" t="s">
        <v>536</v>
      </c>
      <c r="L1956" s="400" t="s">
        <v>536</v>
      </c>
      <c r="M1956" s="400" t="s">
        <v>536</v>
      </c>
      <c r="N1956" s="400" t="s">
        <v>536</v>
      </c>
      <c r="O1956" s="400" t="s">
        <v>536</v>
      </c>
      <c r="P1956" s="400" t="s">
        <v>536</v>
      </c>
      <c r="Q1956" s="400" t="s">
        <v>536</v>
      </c>
      <c r="R1956" s="401" t="s">
        <v>536</v>
      </c>
      <c r="S1956" s="402" t="s">
        <v>536</v>
      </c>
      <c r="T1956" s="401" t="s">
        <v>536</v>
      </c>
      <c r="U1956" s="402" t="s">
        <v>536</v>
      </c>
      <c r="V1956" s="403" t="s">
        <v>536</v>
      </c>
      <c r="W1956" s="402" t="s">
        <v>536</v>
      </c>
      <c r="X1956" s="404" t="s">
        <v>536</v>
      </c>
      <c r="Y1956" s="404" t="s">
        <v>536</v>
      </c>
      <c r="Z1956" s="404" t="s">
        <v>536</v>
      </c>
      <c r="AA1956" s="404" t="s">
        <v>536</v>
      </c>
      <c r="AB1956" s="404" t="s">
        <v>536</v>
      </c>
      <c r="AC1956" s="404" t="s">
        <v>536</v>
      </c>
      <c r="AD1956" s="404" t="s">
        <v>536</v>
      </c>
    </row>
    <row r="1957" spans="1:30" x14ac:dyDescent="0.35">
      <c r="A1957" s="396" t="s">
        <v>536</v>
      </c>
      <c r="B1957" s="396" t="s">
        <v>536</v>
      </c>
      <c r="C1957" s="396" t="s">
        <v>536</v>
      </c>
      <c r="D1957" s="396" t="s">
        <v>536</v>
      </c>
      <c r="E1957" s="396" t="s">
        <v>536</v>
      </c>
      <c r="F1957" s="396" t="s">
        <v>536</v>
      </c>
      <c r="G1957" s="396" t="s">
        <v>536</v>
      </c>
      <c r="H1957" s="396" t="s">
        <v>536</v>
      </c>
      <c r="I1957" s="399" t="s">
        <v>536</v>
      </c>
      <c r="J1957" s="399" t="s">
        <v>536</v>
      </c>
      <c r="K1957" s="400" t="s">
        <v>536</v>
      </c>
      <c r="L1957" s="400" t="s">
        <v>536</v>
      </c>
      <c r="M1957" s="400" t="s">
        <v>536</v>
      </c>
      <c r="N1957" s="400" t="s">
        <v>536</v>
      </c>
      <c r="O1957" s="400" t="s">
        <v>536</v>
      </c>
      <c r="P1957" s="400" t="s">
        <v>536</v>
      </c>
      <c r="Q1957" s="400" t="s">
        <v>536</v>
      </c>
      <c r="R1957" s="401" t="s">
        <v>536</v>
      </c>
      <c r="S1957" s="402" t="s">
        <v>536</v>
      </c>
      <c r="T1957" s="401" t="s">
        <v>536</v>
      </c>
      <c r="U1957" s="402" t="s">
        <v>536</v>
      </c>
      <c r="V1957" s="403" t="s">
        <v>536</v>
      </c>
      <c r="W1957" s="402" t="s">
        <v>536</v>
      </c>
      <c r="X1957" s="404" t="s">
        <v>536</v>
      </c>
      <c r="Y1957" s="404" t="s">
        <v>536</v>
      </c>
      <c r="Z1957" s="404" t="s">
        <v>536</v>
      </c>
      <c r="AA1957" s="404" t="s">
        <v>536</v>
      </c>
      <c r="AB1957" s="404" t="s">
        <v>536</v>
      </c>
      <c r="AC1957" s="404" t="s">
        <v>536</v>
      </c>
      <c r="AD1957" s="404" t="s">
        <v>536</v>
      </c>
    </row>
    <row r="1958" spans="1:30" x14ac:dyDescent="0.35">
      <c r="A1958" s="396" t="s">
        <v>536</v>
      </c>
      <c r="B1958" s="396" t="s">
        <v>536</v>
      </c>
      <c r="C1958" s="396" t="s">
        <v>536</v>
      </c>
      <c r="D1958" s="396" t="s">
        <v>536</v>
      </c>
      <c r="E1958" s="396" t="s">
        <v>536</v>
      </c>
      <c r="F1958" s="396" t="s">
        <v>536</v>
      </c>
      <c r="G1958" s="396" t="s">
        <v>536</v>
      </c>
      <c r="H1958" s="396" t="s">
        <v>536</v>
      </c>
      <c r="I1958" s="399" t="s">
        <v>536</v>
      </c>
      <c r="J1958" s="399" t="s">
        <v>536</v>
      </c>
      <c r="K1958" s="400" t="s">
        <v>536</v>
      </c>
      <c r="L1958" s="400" t="s">
        <v>536</v>
      </c>
      <c r="M1958" s="400" t="s">
        <v>536</v>
      </c>
      <c r="N1958" s="400" t="s">
        <v>536</v>
      </c>
      <c r="O1958" s="400" t="s">
        <v>536</v>
      </c>
      <c r="P1958" s="400" t="s">
        <v>536</v>
      </c>
      <c r="Q1958" s="400" t="s">
        <v>536</v>
      </c>
      <c r="R1958" s="401" t="s">
        <v>536</v>
      </c>
      <c r="S1958" s="402" t="s">
        <v>536</v>
      </c>
      <c r="T1958" s="401" t="s">
        <v>536</v>
      </c>
      <c r="U1958" s="402" t="s">
        <v>536</v>
      </c>
      <c r="V1958" s="403" t="s">
        <v>536</v>
      </c>
      <c r="W1958" s="402" t="s">
        <v>536</v>
      </c>
      <c r="X1958" s="404" t="s">
        <v>536</v>
      </c>
      <c r="Y1958" s="404" t="s">
        <v>536</v>
      </c>
      <c r="Z1958" s="404" t="s">
        <v>536</v>
      </c>
      <c r="AA1958" s="404" t="s">
        <v>536</v>
      </c>
      <c r="AB1958" s="404" t="s">
        <v>536</v>
      </c>
      <c r="AC1958" s="404" t="s">
        <v>536</v>
      </c>
      <c r="AD1958" s="404" t="s">
        <v>536</v>
      </c>
    </row>
    <row r="1959" spans="1:30" x14ac:dyDescent="0.35">
      <c r="A1959" s="396" t="s">
        <v>536</v>
      </c>
      <c r="B1959" s="396" t="s">
        <v>536</v>
      </c>
      <c r="C1959" s="396" t="s">
        <v>536</v>
      </c>
      <c r="D1959" s="396" t="s">
        <v>536</v>
      </c>
      <c r="E1959" s="396" t="s">
        <v>536</v>
      </c>
      <c r="F1959" s="396" t="s">
        <v>536</v>
      </c>
      <c r="G1959" s="396" t="s">
        <v>536</v>
      </c>
      <c r="H1959" s="396" t="s">
        <v>536</v>
      </c>
      <c r="I1959" s="399" t="s">
        <v>536</v>
      </c>
      <c r="J1959" s="399" t="s">
        <v>536</v>
      </c>
      <c r="K1959" s="400" t="s">
        <v>536</v>
      </c>
      <c r="L1959" s="400" t="s">
        <v>536</v>
      </c>
      <c r="M1959" s="400" t="s">
        <v>536</v>
      </c>
      <c r="N1959" s="400" t="s">
        <v>536</v>
      </c>
      <c r="O1959" s="400" t="s">
        <v>536</v>
      </c>
      <c r="P1959" s="400" t="s">
        <v>536</v>
      </c>
      <c r="Q1959" s="400" t="s">
        <v>536</v>
      </c>
      <c r="R1959" s="401" t="s">
        <v>536</v>
      </c>
      <c r="S1959" s="402" t="s">
        <v>536</v>
      </c>
      <c r="T1959" s="401" t="s">
        <v>536</v>
      </c>
      <c r="U1959" s="402" t="s">
        <v>536</v>
      </c>
      <c r="V1959" s="403" t="s">
        <v>536</v>
      </c>
      <c r="W1959" s="402" t="s">
        <v>536</v>
      </c>
      <c r="X1959" s="404" t="s">
        <v>536</v>
      </c>
      <c r="Y1959" s="404" t="s">
        <v>536</v>
      </c>
      <c r="Z1959" s="404" t="s">
        <v>536</v>
      </c>
      <c r="AA1959" s="404" t="s">
        <v>536</v>
      </c>
      <c r="AB1959" s="404" t="s">
        <v>536</v>
      </c>
      <c r="AC1959" s="404" t="s">
        <v>536</v>
      </c>
      <c r="AD1959" s="404" t="s">
        <v>536</v>
      </c>
    </row>
    <row r="1960" spans="1:30" x14ac:dyDescent="0.35">
      <c r="A1960" s="396" t="s">
        <v>536</v>
      </c>
      <c r="B1960" s="396" t="s">
        <v>536</v>
      </c>
      <c r="C1960" s="396" t="s">
        <v>536</v>
      </c>
      <c r="D1960" s="396" t="s">
        <v>536</v>
      </c>
      <c r="E1960" s="396" t="s">
        <v>536</v>
      </c>
      <c r="F1960" s="396" t="s">
        <v>536</v>
      </c>
      <c r="G1960" s="396" t="s">
        <v>536</v>
      </c>
      <c r="H1960" s="396" t="s">
        <v>536</v>
      </c>
      <c r="I1960" s="399" t="s">
        <v>536</v>
      </c>
      <c r="J1960" s="399" t="s">
        <v>536</v>
      </c>
      <c r="K1960" s="400" t="s">
        <v>536</v>
      </c>
      <c r="L1960" s="400" t="s">
        <v>536</v>
      </c>
      <c r="M1960" s="400" t="s">
        <v>536</v>
      </c>
      <c r="N1960" s="400" t="s">
        <v>536</v>
      </c>
      <c r="O1960" s="400" t="s">
        <v>536</v>
      </c>
      <c r="P1960" s="400" t="s">
        <v>536</v>
      </c>
      <c r="Q1960" s="400" t="s">
        <v>536</v>
      </c>
      <c r="R1960" s="401" t="s">
        <v>536</v>
      </c>
      <c r="S1960" s="402" t="s">
        <v>536</v>
      </c>
      <c r="T1960" s="401" t="s">
        <v>536</v>
      </c>
      <c r="U1960" s="402" t="s">
        <v>536</v>
      </c>
      <c r="V1960" s="403" t="s">
        <v>536</v>
      </c>
      <c r="W1960" s="402" t="s">
        <v>536</v>
      </c>
      <c r="X1960" s="404" t="s">
        <v>536</v>
      </c>
      <c r="Y1960" s="404" t="s">
        <v>536</v>
      </c>
      <c r="Z1960" s="404" t="s">
        <v>536</v>
      </c>
      <c r="AA1960" s="404" t="s">
        <v>536</v>
      </c>
      <c r="AB1960" s="404" t="s">
        <v>536</v>
      </c>
      <c r="AC1960" s="404" t="s">
        <v>536</v>
      </c>
      <c r="AD1960" s="404" t="s">
        <v>536</v>
      </c>
    </row>
    <row r="1961" spans="1:30" x14ac:dyDescent="0.35">
      <c r="A1961" s="396" t="s">
        <v>536</v>
      </c>
      <c r="B1961" s="396" t="s">
        <v>536</v>
      </c>
      <c r="C1961" s="396" t="s">
        <v>536</v>
      </c>
      <c r="D1961" s="396" t="s">
        <v>536</v>
      </c>
      <c r="E1961" s="396" t="s">
        <v>536</v>
      </c>
      <c r="F1961" s="396" t="s">
        <v>536</v>
      </c>
      <c r="G1961" s="396" t="s">
        <v>536</v>
      </c>
      <c r="H1961" s="396" t="s">
        <v>536</v>
      </c>
      <c r="I1961" s="399" t="s">
        <v>536</v>
      </c>
      <c r="J1961" s="399" t="s">
        <v>536</v>
      </c>
      <c r="K1961" s="400" t="s">
        <v>536</v>
      </c>
      <c r="L1961" s="400" t="s">
        <v>536</v>
      </c>
      <c r="M1961" s="400" t="s">
        <v>536</v>
      </c>
      <c r="N1961" s="400" t="s">
        <v>536</v>
      </c>
      <c r="O1961" s="400" t="s">
        <v>536</v>
      </c>
      <c r="P1961" s="400" t="s">
        <v>536</v>
      </c>
      <c r="Q1961" s="400" t="s">
        <v>536</v>
      </c>
      <c r="R1961" s="401" t="s">
        <v>536</v>
      </c>
      <c r="S1961" s="402" t="s">
        <v>536</v>
      </c>
      <c r="T1961" s="401" t="s">
        <v>536</v>
      </c>
      <c r="U1961" s="402" t="s">
        <v>536</v>
      </c>
      <c r="V1961" s="403" t="s">
        <v>536</v>
      </c>
      <c r="W1961" s="402" t="s">
        <v>536</v>
      </c>
      <c r="X1961" s="404" t="s">
        <v>536</v>
      </c>
      <c r="Y1961" s="404" t="s">
        <v>536</v>
      </c>
      <c r="Z1961" s="404" t="s">
        <v>536</v>
      </c>
      <c r="AA1961" s="404" t="s">
        <v>536</v>
      </c>
      <c r="AB1961" s="404" t="s">
        <v>536</v>
      </c>
      <c r="AC1961" s="404" t="s">
        <v>536</v>
      </c>
      <c r="AD1961" s="404" t="s">
        <v>536</v>
      </c>
    </row>
    <row r="1962" spans="1:30" x14ac:dyDescent="0.35">
      <c r="A1962" s="396" t="s">
        <v>536</v>
      </c>
      <c r="B1962" s="396" t="s">
        <v>536</v>
      </c>
      <c r="C1962" s="396" t="s">
        <v>536</v>
      </c>
      <c r="D1962" s="396" t="s">
        <v>536</v>
      </c>
      <c r="E1962" s="396" t="s">
        <v>536</v>
      </c>
      <c r="F1962" s="396" t="s">
        <v>536</v>
      </c>
      <c r="G1962" s="396" t="s">
        <v>536</v>
      </c>
      <c r="H1962" s="396" t="s">
        <v>536</v>
      </c>
      <c r="I1962" s="399" t="s">
        <v>536</v>
      </c>
      <c r="J1962" s="399" t="s">
        <v>536</v>
      </c>
      <c r="K1962" s="400" t="s">
        <v>536</v>
      </c>
      <c r="L1962" s="400" t="s">
        <v>536</v>
      </c>
      <c r="M1962" s="400" t="s">
        <v>536</v>
      </c>
      <c r="N1962" s="400" t="s">
        <v>536</v>
      </c>
      <c r="O1962" s="400" t="s">
        <v>536</v>
      </c>
      <c r="P1962" s="400" t="s">
        <v>536</v>
      </c>
      <c r="Q1962" s="400" t="s">
        <v>536</v>
      </c>
      <c r="R1962" s="401" t="s">
        <v>536</v>
      </c>
      <c r="S1962" s="402" t="s">
        <v>536</v>
      </c>
      <c r="T1962" s="401" t="s">
        <v>536</v>
      </c>
      <c r="U1962" s="402" t="s">
        <v>536</v>
      </c>
      <c r="V1962" s="403" t="s">
        <v>536</v>
      </c>
      <c r="W1962" s="402" t="s">
        <v>536</v>
      </c>
      <c r="X1962" s="404" t="s">
        <v>536</v>
      </c>
      <c r="Y1962" s="404" t="s">
        <v>536</v>
      </c>
      <c r="Z1962" s="404" t="s">
        <v>536</v>
      </c>
      <c r="AA1962" s="404" t="s">
        <v>536</v>
      </c>
      <c r="AB1962" s="404" t="s">
        <v>536</v>
      </c>
      <c r="AC1962" s="404" t="s">
        <v>536</v>
      </c>
      <c r="AD1962" s="404" t="s">
        <v>536</v>
      </c>
    </row>
    <row r="1963" spans="1:30" x14ac:dyDescent="0.35">
      <c r="A1963" s="396" t="s">
        <v>536</v>
      </c>
      <c r="B1963" s="396" t="s">
        <v>536</v>
      </c>
      <c r="C1963" s="396" t="s">
        <v>536</v>
      </c>
      <c r="D1963" s="396" t="s">
        <v>536</v>
      </c>
      <c r="E1963" s="396" t="s">
        <v>536</v>
      </c>
      <c r="F1963" s="396" t="s">
        <v>536</v>
      </c>
      <c r="G1963" s="396" t="s">
        <v>536</v>
      </c>
      <c r="H1963" s="396" t="s">
        <v>536</v>
      </c>
      <c r="I1963" s="399" t="s">
        <v>536</v>
      </c>
      <c r="J1963" s="399" t="s">
        <v>536</v>
      </c>
      <c r="K1963" s="400" t="s">
        <v>536</v>
      </c>
      <c r="L1963" s="400" t="s">
        <v>536</v>
      </c>
      <c r="M1963" s="400" t="s">
        <v>536</v>
      </c>
      <c r="N1963" s="400" t="s">
        <v>536</v>
      </c>
      <c r="O1963" s="400" t="s">
        <v>536</v>
      </c>
      <c r="P1963" s="400" t="s">
        <v>536</v>
      </c>
      <c r="Q1963" s="400" t="s">
        <v>536</v>
      </c>
      <c r="R1963" s="401" t="s">
        <v>536</v>
      </c>
      <c r="S1963" s="402" t="s">
        <v>536</v>
      </c>
      <c r="T1963" s="401" t="s">
        <v>536</v>
      </c>
      <c r="U1963" s="402" t="s">
        <v>536</v>
      </c>
      <c r="V1963" s="403" t="s">
        <v>536</v>
      </c>
      <c r="W1963" s="402" t="s">
        <v>536</v>
      </c>
      <c r="X1963" s="404" t="s">
        <v>536</v>
      </c>
      <c r="Y1963" s="404" t="s">
        <v>536</v>
      </c>
      <c r="Z1963" s="404" t="s">
        <v>536</v>
      </c>
      <c r="AA1963" s="404" t="s">
        <v>536</v>
      </c>
      <c r="AB1963" s="404" t="s">
        <v>536</v>
      </c>
      <c r="AC1963" s="404" t="s">
        <v>536</v>
      </c>
      <c r="AD1963" s="404" t="s">
        <v>536</v>
      </c>
    </row>
    <row r="1964" spans="1:30" x14ac:dyDescent="0.35">
      <c r="A1964" s="396" t="s">
        <v>536</v>
      </c>
      <c r="B1964" s="396" t="s">
        <v>536</v>
      </c>
      <c r="C1964" s="396" t="s">
        <v>536</v>
      </c>
      <c r="D1964" s="396" t="s">
        <v>536</v>
      </c>
      <c r="E1964" s="396" t="s">
        <v>536</v>
      </c>
      <c r="F1964" s="396" t="s">
        <v>536</v>
      </c>
      <c r="G1964" s="396" t="s">
        <v>536</v>
      </c>
      <c r="H1964" s="396" t="s">
        <v>536</v>
      </c>
      <c r="I1964" s="399" t="s">
        <v>536</v>
      </c>
      <c r="J1964" s="399" t="s">
        <v>536</v>
      </c>
      <c r="K1964" s="400" t="s">
        <v>536</v>
      </c>
      <c r="L1964" s="400" t="s">
        <v>536</v>
      </c>
      <c r="M1964" s="400" t="s">
        <v>536</v>
      </c>
      <c r="N1964" s="400" t="s">
        <v>536</v>
      </c>
      <c r="O1964" s="400" t="s">
        <v>536</v>
      </c>
      <c r="P1964" s="400" t="s">
        <v>536</v>
      </c>
      <c r="Q1964" s="400" t="s">
        <v>536</v>
      </c>
      <c r="R1964" s="401" t="s">
        <v>536</v>
      </c>
      <c r="S1964" s="402" t="s">
        <v>536</v>
      </c>
      <c r="T1964" s="401" t="s">
        <v>536</v>
      </c>
      <c r="U1964" s="402" t="s">
        <v>536</v>
      </c>
      <c r="V1964" s="403" t="s">
        <v>536</v>
      </c>
      <c r="W1964" s="402" t="s">
        <v>536</v>
      </c>
      <c r="X1964" s="404" t="s">
        <v>536</v>
      </c>
      <c r="Y1964" s="404" t="s">
        <v>536</v>
      </c>
      <c r="Z1964" s="404" t="s">
        <v>536</v>
      </c>
      <c r="AA1964" s="404" t="s">
        <v>536</v>
      </c>
      <c r="AB1964" s="404" t="s">
        <v>536</v>
      </c>
      <c r="AC1964" s="404" t="s">
        <v>536</v>
      </c>
      <c r="AD1964" s="404" t="s">
        <v>536</v>
      </c>
    </row>
    <row r="1965" spans="1:30" x14ac:dyDescent="0.35">
      <c r="A1965" s="396" t="s">
        <v>536</v>
      </c>
      <c r="B1965" s="396" t="s">
        <v>536</v>
      </c>
      <c r="C1965" s="396" t="s">
        <v>536</v>
      </c>
      <c r="D1965" s="396" t="s">
        <v>536</v>
      </c>
      <c r="E1965" s="396" t="s">
        <v>536</v>
      </c>
      <c r="F1965" s="396" t="s">
        <v>536</v>
      </c>
      <c r="G1965" s="396" t="s">
        <v>536</v>
      </c>
      <c r="H1965" s="396" t="s">
        <v>536</v>
      </c>
      <c r="I1965" s="399" t="s">
        <v>536</v>
      </c>
      <c r="J1965" s="399" t="s">
        <v>536</v>
      </c>
      <c r="K1965" s="400" t="s">
        <v>536</v>
      </c>
      <c r="L1965" s="400" t="s">
        <v>536</v>
      </c>
      <c r="M1965" s="400" t="s">
        <v>536</v>
      </c>
      <c r="N1965" s="400" t="s">
        <v>536</v>
      </c>
      <c r="O1965" s="400" t="s">
        <v>536</v>
      </c>
      <c r="P1965" s="400" t="s">
        <v>536</v>
      </c>
      <c r="Q1965" s="400" t="s">
        <v>536</v>
      </c>
      <c r="R1965" s="401" t="s">
        <v>536</v>
      </c>
      <c r="S1965" s="402" t="s">
        <v>536</v>
      </c>
      <c r="T1965" s="401" t="s">
        <v>536</v>
      </c>
      <c r="U1965" s="402" t="s">
        <v>536</v>
      </c>
      <c r="V1965" s="403" t="s">
        <v>536</v>
      </c>
      <c r="W1965" s="402" t="s">
        <v>536</v>
      </c>
      <c r="X1965" s="404" t="s">
        <v>536</v>
      </c>
      <c r="Y1965" s="404" t="s">
        <v>536</v>
      </c>
      <c r="Z1965" s="404" t="s">
        <v>536</v>
      </c>
      <c r="AA1965" s="404" t="s">
        <v>536</v>
      </c>
      <c r="AB1965" s="404" t="s">
        <v>536</v>
      </c>
      <c r="AC1965" s="404" t="s">
        <v>536</v>
      </c>
      <c r="AD1965" s="404" t="s">
        <v>536</v>
      </c>
    </row>
    <row r="1966" spans="1:30" x14ac:dyDescent="0.35">
      <c r="A1966" s="396" t="s">
        <v>536</v>
      </c>
      <c r="B1966" s="396" t="s">
        <v>536</v>
      </c>
      <c r="C1966" s="396" t="s">
        <v>536</v>
      </c>
      <c r="D1966" s="396" t="s">
        <v>536</v>
      </c>
      <c r="E1966" s="396" t="s">
        <v>536</v>
      </c>
      <c r="F1966" s="396" t="s">
        <v>536</v>
      </c>
      <c r="G1966" s="396" t="s">
        <v>536</v>
      </c>
      <c r="H1966" s="396" t="s">
        <v>536</v>
      </c>
      <c r="I1966" s="399" t="s">
        <v>536</v>
      </c>
      <c r="J1966" s="399" t="s">
        <v>536</v>
      </c>
      <c r="K1966" s="400" t="s">
        <v>536</v>
      </c>
      <c r="L1966" s="400" t="s">
        <v>536</v>
      </c>
      <c r="M1966" s="400" t="s">
        <v>536</v>
      </c>
      <c r="N1966" s="400" t="s">
        <v>536</v>
      </c>
      <c r="O1966" s="400" t="s">
        <v>536</v>
      </c>
      <c r="P1966" s="400" t="s">
        <v>536</v>
      </c>
      <c r="Q1966" s="400" t="s">
        <v>536</v>
      </c>
      <c r="R1966" s="401" t="s">
        <v>536</v>
      </c>
      <c r="S1966" s="402" t="s">
        <v>536</v>
      </c>
      <c r="T1966" s="401" t="s">
        <v>536</v>
      </c>
      <c r="U1966" s="402" t="s">
        <v>536</v>
      </c>
      <c r="V1966" s="403" t="s">
        <v>536</v>
      </c>
      <c r="W1966" s="402" t="s">
        <v>536</v>
      </c>
      <c r="X1966" s="404" t="s">
        <v>536</v>
      </c>
      <c r="Y1966" s="404" t="s">
        <v>536</v>
      </c>
      <c r="Z1966" s="404" t="s">
        <v>536</v>
      </c>
      <c r="AA1966" s="404" t="s">
        <v>536</v>
      </c>
      <c r="AB1966" s="404" t="s">
        <v>536</v>
      </c>
      <c r="AC1966" s="404" t="s">
        <v>536</v>
      </c>
      <c r="AD1966" s="404" t="s">
        <v>536</v>
      </c>
    </row>
    <row r="1967" spans="1:30" x14ac:dyDescent="0.35">
      <c r="A1967" s="396" t="s">
        <v>536</v>
      </c>
      <c r="B1967" s="396" t="s">
        <v>536</v>
      </c>
      <c r="C1967" s="396" t="s">
        <v>536</v>
      </c>
      <c r="D1967" s="396" t="s">
        <v>536</v>
      </c>
      <c r="E1967" s="396" t="s">
        <v>536</v>
      </c>
      <c r="F1967" s="396" t="s">
        <v>536</v>
      </c>
      <c r="G1967" s="396" t="s">
        <v>536</v>
      </c>
      <c r="H1967" s="396" t="s">
        <v>536</v>
      </c>
      <c r="I1967" s="399" t="s">
        <v>536</v>
      </c>
      <c r="J1967" s="399" t="s">
        <v>536</v>
      </c>
      <c r="K1967" s="400" t="s">
        <v>536</v>
      </c>
      <c r="L1967" s="400" t="s">
        <v>536</v>
      </c>
      <c r="M1967" s="400" t="s">
        <v>536</v>
      </c>
      <c r="N1967" s="400" t="s">
        <v>536</v>
      </c>
      <c r="O1967" s="400" t="s">
        <v>536</v>
      </c>
      <c r="P1967" s="400" t="s">
        <v>536</v>
      </c>
      <c r="Q1967" s="400" t="s">
        <v>536</v>
      </c>
      <c r="R1967" s="401" t="s">
        <v>536</v>
      </c>
      <c r="S1967" s="402" t="s">
        <v>536</v>
      </c>
      <c r="T1967" s="401" t="s">
        <v>536</v>
      </c>
      <c r="U1967" s="402" t="s">
        <v>536</v>
      </c>
      <c r="V1967" s="403" t="s">
        <v>536</v>
      </c>
      <c r="W1967" s="402" t="s">
        <v>536</v>
      </c>
      <c r="X1967" s="404" t="s">
        <v>536</v>
      </c>
      <c r="Y1967" s="404" t="s">
        <v>536</v>
      </c>
      <c r="Z1967" s="404" t="s">
        <v>536</v>
      </c>
      <c r="AA1967" s="404" t="s">
        <v>536</v>
      </c>
      <c r="AB1967" s="404" t="s">
        <v>536</v>
      </c>
      <c r="AC1967" s="404" t="s">
        <v>536</v>
      </c>
      <c r="AD1967" s="404" t="s">
        <v>536</v>
      </c>
    </row>
    <row r="1968" spans="1:30" x14ac:dyDescent="0.35">
      <c r="A1968" s="396" t="s">
        <v>536</v>
      </c>
      <c r="B1968" s="396" t="s">
        <v>536</v>
      </c>
      <c r="C1968" s="396" t="s">
        <v>536</v>
      </c>
      <c r="D1968" s="396" t="s">
        <v>536</v>
      </c>
      <c r="E1968" s="396" t="s">
        <v>536</v>
      </c>
      <c r="F1968" s="396" t="s">
        <v>536</v>
      </c>
      <c r="G1968" s="396" t="s">
        <v>536</v>
      </c>
      <c r="H1968" s="396" t="s">
        <v>536</v>
      </c>
      <c r="I1968" s="399" t="s">
        <v>536</v>
      </c>
      <c r="J1968" s="399" t="s">
        <v>536</v>
      </c>
      <c r="K1968" s="400" t="s">
        <v>536</v>
      </c>
      <c r="L1968" s="400" t="s">
        <v>536</v>
      </c>
      <c r="M1968" s="400" t="s">
        <v>536</v>
      </c>
      <c r="N1968" s="400" t="s">
        <v>536</v>
      </c>
      <c r="O1968" s="400" t="s">
        <v>536</v>
      </c>
      <c r="P1968" s="400" t="s">
        <v>536</v>
      </c>
      <c r="Q1968" s="400" t="s">
        <v>536</v>
      </c>
      <c r="R1968" s="401" t="s">
        <v>536</v>
      </c>
      <c r="S1968" s="402" t="s">
        <v>536</v>
      </c>
      <c r="T1968" s="401" t="s">
        <v>536</v>
      </c>
      <c r="U1968" s="402" t="s">
        <v>536</v>
      </c>
      <c r="V1968" s="403" t="s">
        <v>536</v>
      </c>
      <c r="W1968" s="402" t="s">
        <v>536</v>
      </c>
      <c r="X1968" s="404" t="s">
        <v>536</v>
      </c>
      <c r="Y1968" s="404" t="s">
        <v>536</v>
      </c>
      <c r="Z1968" s="404" t="s">
        <v>536</v>
      </c>
      <c r="AA1968" s="404" t="s">
        <v>536</v>
      </c>
      <c r="AB1968" s="404" t="s">
        <v>536</v>
      </c>
      <c r="AC1968" s="404" t="s">
        <v>536</v>
      </c>
      <c r="AD1968" s="404" t="s">
        <v>536</v>
      </c>
    </row>
    <row r="1969" spans="1:30" x14ac:dyDescent="0.35">
      <c r="A1969" s="396" t="s">
        <v>536</v>
      </c>
      <c r="B1969" s="396" t="s">
        <v>536</v>
      </c>
      <c r="C1969" s="396" t="s">
        <v>536</v>
      </c>
      <c r="D1969" s="396" t="s">
        <v>536</v>
      </c>
      <c r="E1969" s="396" t="s">
        <v>536</v>
      </c>
      <c r="F1969" s="396" t="s">
        <v>536</v>
      </c>
      <c r="G1969" s="396" t="s">
        <v>536</v>
      </c>
      <c r="H1969" s="396" t="s">
        <v>536</v>
      </c>
      <c r="I1969" s="399" t="s">
        <v>536</v>
      </c>
      <c r="J1969" s="399" t="s">
        <v>536</v>
      </c>
      <c r="K1969" s="400" t="s">
        <v>536</v>
      </c>
      <c r="L1969" s="400" t="s">
        <v>536</v>
      </c>
      <c r="M1969" s="400" t="s">
        <v>536</v>
      </c>
      <c r="N1969" s="400" t="s">
        <v>536</v>
      </c>
      <c r="O1969" s="400" t="s">
        <v>536</v>
      </c>
      <c r="P1969" s="400" t="s">
        <v>536</v>
      </c>
      <c r="Q1969" s="400" t="s">
        <v>536</v>
      </c>
      <c r="R1969" s="401" t="s">
        <v>536</v>
      </c>
      <c r="S1969" s="402" t="s">
        <v>536</v>
      </c>
      <c r="T1969" s="401" t="s">
        <v>536</v>
      </c>
      <c r="U1969" s="402" t="s">
        <v>536</v>
      </c>
      <c r="V1969" s="403" t="s">
        <v>536</v>
      </c>
      <c r="W1969" s="402" t="s">
        <v>536</v>
      </c>
      <c r="X1969" s="404" t="s">
        <v>536</v>
      </c>
      <c r="Y1969" s="404" t="s">
        <v>536</v>
      </c>
      <c r="Z1969" s="404" t="s">
        <v>536</v>
      </c>
      <c r="AA1969" s="404" t="s">
        <v>536</v>
      </c>
      <c r="AB1969" s="404" t="s">
        <v>536</v>
      </c>
      <c r="AC1969" s="404" t="s">
        <v>536</v>
      </c>
      <c r="AD1969" s="404" t="s">
        <v>536</v>
      </c>
    </row>
    <row r="1970" spans="1:30" x14ac:dyDescent="0.35">
      <c r="A1970" s="396" t="s">
        <v>536</v>
      </c>
      <c r="B1970" s="396" t="s">
        <v>536</v>
      </c>
      <c r="C1970" s="396" t="s">
        <v>536</v>
      </c>
      <c r="D1970" s="396" t="s">
        <v>536</v>
      </c>
      <c r="E1970" s="396" t="s">
        <v>536</v>
      </c>
      <c r="F1970" s="396" t="s">
        <v>536</v>
      </c>
      <c r="G1970" s="396" t="s">
        <v>536</v>
      </c>
      <c r="H1970" s="396" t="s">
        <v>536</v>
      </c>
      <c r="I1970" s="399" t="s">
        <v>536</v>
      </c>
      <c r="J1970" s="399" t="s">
        <v>536</v>
      </c>
      <c r="K1970" s="400" t="s">
        <v>536</v>
      </c>
      <c r="L1970" s="400" t="s">
        <v>536</v>
      </c>
      <c r="M1970" s="400" t="s">
        <v>536</v>
      </c>
      <c r="N1970" s="400" t="s">
        <v>536</v>
      </c>
      <c r="O1970" s="400" t="s">
        <v>536</v>
      </c>
      <c r="P1970" s="400" t="s">
        <v>536</v>
      </c>
      <c r="Q1970" s="400" t="s">
        <v>536</v>
      </c>
      <c r="R1970" s="401" t="s">
        <v>536</v>
      </c>
      <c r="S1970" s="402" t="s">
        <v>536</v>
      </c>
      <c r="T1970" s="401" t="s">
        <v>536</v>
      </c>
      <c r="U1970" s="402" t="s">
        <v>536</v>
      </c>
      <c r="V1970" s="403" t="s">
        <v>536</v>
      </c>
      <c r="W1970" s="402" t="s">
        <v>536</v>
      </c>
      <c r="X1970" s="404" t="s">
        <v>536</v>
      </c>
      <c r="Y1970" s="404" t="s">
        <v>536</v>
      </c>
      <c r="Z1970" s="404" t="s">
        <v>536</v>
      </c>
      <c r="AA1970" s="404" t="s">
        <v>536</v>
      </c>
      <c r="AB1970" s="404" t="s">
        <v>536</v>
      </c>
      <c r="AC1970" s="404" t="s">
        <v>536</v>
      </c>
      <c r="AD1970" s="404" t="s">
        <v>536</v>
      </c>
    </row>
    <row r="1971" spans="1:30" x14ac:dyDescent="0.35">
      <c r="A1971" s="396" t="s">
        <v>536</v>
      </c>
      <c r="B1971" s="396" t="s">
        <v>536</v>
      </c>
      <c r="C1971" s="396" t="s">
        <v>536</v>
      </c>
      <c r="D1971" s="396" t="s">
        <v>536</v>
      </c>
      <c r="E1971" s="396" t="s">
        <v>536</v>
      </c>
      <c r="F1971" s="396" t="s">
        <v>536</v>
      </c>
      <c r="G1971" s="396" t="s">
        <v>536</v>
      </c>
      <c r="H1971" s="396" t="s">
        <v>536</v>
      </c>
      <c r="I1971" s="399" t="s">
        <v>536</v>
      </c>
      <c r="J1971" s="399" t="s">
        <v>536</v>
      </c>
      <c r="K1971" s="400" t="s">
        <v>536</v>
      </c>
      <c r="L1971" s="400" t="s">
        <v>536</v>
      </c>
      <c r="M1971" s="400" t="s">
        <v>536</v>
      </c>
      <c r="N1971" s="400" t="s">
        <v>536</v>
      </c>
      <c r="O1971" s="400" t="s">
        <v>536</v>
      </c>
      <c r="P1971" s="400" t="s">
        <v>536</v>
      </c>
      <c r="Q1971" s="400" t="s">
        <v>536</v>
      </c>
      <c r="R1971" s="401" t="s">
        <v>536</v>
      </c>
      <c r="S1971" s="402" t="s">
        <v>536</v>
      </c>
      <c r="T1971" s="401" t="s">
        <v>536</v>
      </c>
      <c r="U1971" s="402" t="s">
        <v>536</v>
      </c>
      <c r="V1971" s="403" t="s">
        <v>536</v>
      </c>
      <c r="W1971" s="402" t="s">
        <v>536</v>
      </c>
      <c r="X1971" s="404" t="s">
        <v>536</v>
      </c>
      <c r="Y1971" s="404" t="s">
        <v>536</v>
      </c>
      <c r="Z1971" s="404" t="s">
        <v>536</v>
      </c>
      <c r="AA1971" s="404" t="s">
        <v>536</v>
      </c>
      <c r="AB1971" s="404" t="s">
        <v>536</v>
      </c>
      <c r="AC1971" s="404" t="s">
        <v>536</v>
      </c>
      <c r="AD1971" s="404" t="s">
        <v>536</v>
      </c>
    </row>
    <row r="1972" spans="1:30" x14ac:dyDescent="0.35">
      <c r="A1972" s="396" t="s">
        <v>536</v>
      </c>
      <c r="B1972" s="396" t="s">
        <v>536</v>
      </c>
      <c r="C1972" s="396" t="s">
        <v>536</v>
      </c>
      <c r="D1972" s="396" t="s">
        <v>536</v>
      </c>
      <c r="E1972" s="396" t="s">
        <v>536</v>
      </c>
      <c r="F1972" s="396" t="s">
        <v>536</v>
      </c>
      <c r="G1972" s="396" t="s">
        <v>536</v>
      </c>
      <c r="H1972" s="396" t="s">
        <v>536</v>
      </c>
      <c r="I1972" s="399" t="s">
        <v>536</v>
      </c>
      <c r="J1972" s="399" t="s">
        <v>536</v>
      </c>
      <c r="K1972" s="400" t="s">
        <v>536</v>
      </c>
      <c r="L1972" s="400" t="s">
        <v>536</v>
      </c>
      <c r="M1972" s="400" t="s">
        <v>536</v>
      </c>
      <c r="N1972" s="400" t="s">
        <v>536</v>
      </c>
      <c r="O1972" s="400" t="s">
        <v>536</v>
      </c>
      <c r="P1972" s="400" t="s">
        <v>536</v>
      </c>
      <c r="Q1972" s="400" t="s">
        <v>536</v>
      </c>
      <c r="R1972" s="401" t="s">
        <v>536</v>
      </c>
      <c r="S1972" s="402" t="s">
        <v>536</v>
      </c>
      <c r="T1972" s="401" t="s">
        <v>536</v>
      </c>
      <c r="U1972" s="402" t="s">
        <v>536</v>
      </c>
      <c r="V1972" s="403" t="s">
        <v>536</v>
      </c>
      <c r="W1972" s="402" t="s">
        <v>536</v>
      </c>
      <c r="X1972" s="404" t="s">
        <v>536</v>
      </c>
      <c r="Y1972" s="404" t="s">
        <v>536</v>
      </c>
      <c r="Z1972" s="404" t="s">
        <v>536</v>
      </c>
      <c r="AA1972" s="404" t="s">
        <v>536</v>
      </c>
      <c r="AB1972" s="404" t="s">
        <v>536</v>
      </c>
      <c r="AC1972" s="404" t="s">
        <v>536</v>
      </c>
      <c r="AD1972" s="404" t="s">
        <v>536</v>
      </c>
    </row>
    <row r="1973" spans="1:30" x14ac:dyDescent="0.35">
      <c r="A1973" s="396" t="s">
        <v>536</v>
      </c>
      <c r="B1973" s="396" t="s">
        <v>536</v>
      </c>
      <c r="C1973" s="396" t="s">
        <v>536</v>
      </c>
      <c r="D1973" s="396" t="s">
        <v>536</v>
      </c>
      <c r="E1973" s="396" t="s">
        <v>536</v>
      </c>
      <c r="F1973" s="396" t="s">
        <v>536</v>
      </c>
      <c r="G1973" s="396" t="s">
        <v>536</v>
      </c>
      <c r="H1973" s="396" t="s">
        <v>536</v>
      </c>
      <c r="I1973" s="399" t="s">
        <v>536</v>
      </c>
      <c r="J1973" s="399" t="s">
        <v>536</v>
      </c>
      <c r="K1973" s="400" t="s">
        <v>536</v>
      </c>
      <c r="L1973" s="400" t="s">
        <v>536</v>
      </c>
      <c r="M1973" s="400" t="s">
        <v>536</v>
      </c>
      <c r="N1973" s="400" t="s">
        <v>536</v>
      </c>
      <c r="O1973" s="400" t="s">
        <v>536</v>
      </c>
      <c r="P1973" s="400" t="s">
        <v>536</v>
      </c>
      <c r="Q1973" s="400" t="s">
        <v>536</v>
      </c>
      <c r="R1973" s="401" t="s">
        <v>536</v>
      </c>
      <c r="S1973" s="402" t="s">
        <v>536</v>
      </c>
      <c r="T1973" s="401" t="s">
        <v>536</v>
      </c>
      <c r="U1973" s="402" t="s">
        <v>536</v>
      </c>
      <c r="V1973" s="403" t="s">
        <v>536</v>
      </c>
      <c r="W1973" s="402" t="s">
        <v>536</v>
      </c>
      <c r="X1973" s="404" t="s">
        <v>536</v>
      </c>
      <c r="Y1973" s="404" t="s">
        <v>536</v>
      </c>
      <c r="Z1973" s="404" t="s">
        <v>536</v>
      </c>
      <c r="AA1973" s="404" t="s">
        <v>536</v>
      </c>
      <c r="AB1973" s="404" t="s">
        <v>536</v>
      </c>
      <c r="AC1973" s="404" t="s">
        <v>536</v>
      </c>
      <c r="AD1973" s="404" t="s">
        <v>536</v>
      </c>
    </row>
    <row r="1974" spans="1:30" x14ac:dyDescent="0.35">
      <c r="A1974" s="396" t="s">
        <v>536</v>
      </c>
      <c r="B1974" s="396" t="s">
        <v>536</v>
      </c>
      <c r="C1974" s="396" t="s">
        <v>536</v>
      </c>
      <c r="D1974" s="396" t="s">
        <v>536</v>
      </c>
      <c r="E1974" s="396" t="s">
        <v>536</v>
      </c>
      <c r="F1974" s="396" t="s">
        <v>536</v>
      </c>
      <c r="G1974" s="396" t="s">
        <v>536</v>
      </c>
      <c r="H1974" s="396" t="s">
        <v>536</v>
      </c>
      <c r="I1974" s="399" t="s">
        <v>536</v>
      </c>
      <c r="J1974" s="399" t="s">
        <v>536</v>
      </c>
      <c r="K1974" s="400" t="s">
        <v>536</v>
      </c>
      <c r="L1974" s="400" t="s">
        <v>536</v>
      </c>
      <c r="M1974" s="400" t="s">
        <v>536</v>
      </c>
      <c r="N1974" s="400" t="s">
        <v>536</v>
      </c>
      <c r="O1974" s="400" t="s">
        <v>536</v>
      </c>
      <c r="P1974" s="400" t="s">
        <v>536</v>
      </c>
      <c r="Q1974" s="400" t="s">
        <v>536</v>
      </c>
      <c r="R1974" s="401" t="s">
        <v>536</v>
      </c>
      <c r="S1974" s="402" t="s">
        <v>536</v>
      </c>
      <c r="T1974" s="401" t="s">
        <v>536</v>
      </c>
      <c r="U1974" s="402" t="s">
        <v>536</v>
      </c>
      <c r="V1974" s="403" t="s">
        <v>536</v>
      </c>
      <c r="W1974" s="402" t="s">
        <v>536</v>
      </c>
      <c r="X1974" s="404" t="s">
        <v>536</v>
      </c>
      <c r="Y1974" s="404" t="s">
        <v>536</v>
      </c>
      <c r="Z1974" s="404" t="s">
        <v>536</v>
      </c>
      <c r="AA1974" s="404" t="s">
        <v>536</v>
      </c>
      <c r="AB1974" s="404" t="s">
        <v>536</v>
      </c>
      <c r="AC1974" s="404" t="s">
        <v>536</v>
      </c>
      <c r="AD1974" s="404" t="s">
        <v>536</v>
      </c>
    </row>
    <row r="1975" spans="1:30" x14ac:dyDescent="0.35">
      <c r="A1975" s="396" t="s">
        <v>536</v>
      </c>
      <c r="B1975" s="396" t="s">
        <v>536</v>
      </c>
      <c r="C1975" s="396" t="s">
        <v>536</v>
      </c>
      <c r="D1975" s="396" t="s">
        <v>536</v>
      </c>
      <c r="E1975" s="396" t="s">
        <v>536</v>
      </c>
      <c r="F1975" s="396" t="s">
        <v>536</v>
      </c>
      <c r="G1975" s="396" t="s">
        <v>536</v>
      </c>
      <c r="H1975" s="396" t="s">
        <v>536</v>
      </c>
      <c r="I1975" s="399" t="s">
        <v>536</v>
      </c>
      <c r="J1975" s="399" t="s">
        <v>536</v>
      </c>
      <c r="K1975" s="400" t="s">
        <v>536</v>
      </c>
      <c r="L1975" s="400" t="s">
        <v>536</v>
      </c>
      <c r="M1975" s="400" t="s">
        <v>536</v>
      </c>
      <c r="N1975" s="400" t="s">
        <v>536</v>
      </c>
      <c r="O1975" s="400" t="s">
        <v>536</v>
      </c>
      <c r="P1975" s="400" t="s">
        <v>536</v>
      </c>
      <c r="Q1975" s="400" t="s">
        <v>536</v>
      </c>
      <c r="R1975" s="401" t="s">
        <v>536</v>
      </c>
      <c r="S1975" s="402" t="s">
        <v>536</v>
      </c>
      <c r="T1975" s="401" t="s">
        <v>536</v>
      </c>
      <c r="U1975" s="402" t="s">
        <v>536</v>
      </c>
      <c r="V1975" s="403" t="s">
        <v>536</v>
      </c>
      <c r="W1975" s="402" t="s">
        <v>536</v>
      </c>
      <c r="X1975" s="404" t="s">
        <v>536</v>
      </c>
      <c r="Y1975" s="404" t="s">
        <v>536</v>
      </c>
      <c r="Z1975" s="404" t="s">
        <v>536</v>
      </c>
      <c r="AA1975" s="404" t="s">
        <v>536</v>
      </c>
      <c r="AB1975" s="404" t="s">
        <v>536</v>
      </c>
      <c r="AC1975" s="404" t="s">
        <v>536</v>
      </c>
      <c r="AD1975" s="404" t="s">
        <v>536</v>
      </c>
    </row>
    <row r="1976" spans="1:30" x14ac:dyDescent="0.35">
      <c r="A1976" s="396" t="s">
        <v>536</v>
      </c>
      <c r="B1976" s="396" t="s">
        <v>536</v>
      </c>
      <c r="C1976" s="396" t="s">
        <v>536</v>
      </c>
      <c r="D1976" s="396" t="s">
        <v>536</v>
      </c>
      <c r="E1976" s="396" t="s">
        <v>536</v>
      </c>
      <c r="F1976" s="396" t="s">
        <v>536</v>
      </c>
      <c r="G1976" s="396" t="s">
        <v>536</v>
      </c>
      <c r="H1976" s="396" t="s">
        <v>536</v>
      </c>
      <c r="I1976" s="399" t="s">
        <v>536</v>
      </c>
      <c r="J1976" s="399" t="s">
        <v>536</v>
      </c>
      <c r="K1976" s="400" t="s">
        <v>536</v>
      </c>
      <c r="L1976" s="400" t="s">
        <v>536</v>
      </c>
      <c r="M1976" s="400" t="s">
        <v>536</v>
      </c>
      <c r="N1976" s="400" t="s">
        <v>536</v>
      </c>
      <c r="O1976" s="400" t="s">
        <v>536</v>
      </c>
      <c r="P1976" s="400" t="s">
        <v>536</v>
      </c>
      <c r="Q1976" s="400" t="s">
        <v>536</v>
      </c>
      <c r="R1976" s="401" t="s">
        <v>536</v>
      </c>
      <c r="S1976" s="402" t="s">
        <v>536</v>
      </c>
      <c r="T1976" s="401" t="s">
        <v>536</v>
      </c>
      <c r="U1976" s="402" t="s">
        <v>536</v>
      </c>
      <c r="V1976" s="403" t="s">
        <v>536</v>
      </c>
      <c r="W1976" s="402" t="s">
        <v>536</v>
      </c>
      <c r="X1976" s="404" t="s">
        <v>536</v>
      </c>
      <c r="Y1976" s="404" t="s">
        <v>536</v>
      </c>
      <c r="Z1976" s="404" t="s">
        <v>536</v>
      </c>
      <c r="AA1976" s="404" t="s">
        <v>536</v>
      </c>
      <c r="AB1976" s="404" t="s">
        <v>536</v>
      </c>
      <c r="AC1976" s="404" t="s">
        <v>536</v>
      </c>
      <c r="AD1976" s="404" t="s">
        <v>536</v>
      </c>
    </row>
    <row r="1977" spans="1:30" x14ac:dyDescent="0.35">
      <c r="A1977" s="396" t="s">
        <v>536</v>
      </c>
      <c r="B1977" s="396" t="s">
        <v>536</v>
      </c>
      <c r="C1977" s="396" t="s">
        <v>536</v>
      </c>
      <c r="D1977" s="396" t="s">
        <v>536</v>
      </c>
      <c r="E1977" s="396" t="s">
        <v>536</v>
      </c>
      <c r="F1977" s="396" t="s">
        <v>536</v>
      </c>
      <c r="G1977" s="396" t="s">
        <v>536</v>
      </c>
      <c r="H1977" s="396" t="s">
        <v>536</v>
      </c>
      <c r="I1977" s="399" t="s">
        <v>536</v>
      </c>
      <c r="J1977" s="399" t="s">
        <v>536</v>
      </c>
      <c r="K1977" s="400" t="s">
        <v>536</v>
      </c>
      <c r="L1977" s="400" t="s">
        <v>536</v>
      </c>
      <c r="M1977" s="400" t="s">
        <v>536</v>
      </c>
      <c r="N1977" s="400" t="s">
        <v>536</v>
      </c>
      <c r="O1977" s="400" t="s">
        <v>536</v>
      </c>
      <c r="P1977" s="400" t="s">
        <v>536</v>
      </c>
      <c r="Q1977" s="400" t="s">
        <v>536</v>
      </c>
      <c r="R1977" s="401" t="s">
        <v>536</v>
      </c>
      <c r="S1977" s="402" t="s">
        <v>536</v>
      </c>
      <c r="T1977" s="401" t="s">
        <v>536</v>
      </c>
      <c r="U1977" s="402" t="s">
        <v>536</v>
      </c>
      <c r="V1977" s="403" t="s">
        <v>536</v>
      </c>
      <c r="W1977" s="402" t="s">
        <v>536</v>
      </c>
      <c r="X1977" s="404" t="s">
        <v>536</v>
      </c>
      <c r="Y1977" s="404" t="s">
        <v>536</v>
      </c>
      <c r="Z1977" s="404" t="s">
        <v>536</v>
      </c>
      <c r="AA1977" s="404" t="s">
        <v>536</v>
      </c>
      <c r="AB1977" s="404" t="s">
        <v>536</v>
      </c>
      <c r="AC1977" s="404" t="s">
        <v>536</v>
      </c>
      <c r="AD1977" s="404" t="s">
        <v>536</v>
      </c>
    </row>
    <row r="1978" spans="1:30" x14ac:dyDescent="0.35">
      <c r="A1978" s="396" t="s">
        <v>536</v>
      </c>
      <c r="B1978" s="396" t="s">
        <v>536</v>
      </c>
      <c r="C1978" s="396" t="s">
        <v>536</v>
      </c>
      <c r="D1978" s="396" t="s">
        <v>536</v>
      </c>
      <c r="E1978" s="396" t="s">
        <v>536</v>
      </c>
      <c r="F1978" s="396" t="s">
        <v>536</v>
      </c>
      <c r="G1978" s="396" t="s">
        <v>536</v>
      </c>
      <c r="H1978" s="396" t="s">
        <v>536</v>
      </c>
      <c r="I1978" s="399" t="s">
        <v>536</v>
      </c>
      <c r="J1978" s="399" t="s">
        <v>536</v>
      </c>
      <c r="K1978" s="400" t="s">
        <v>536</v>
      </c>
      <c r="L1978" s="400" t="s">
        <v>536</v>
      </c>
      <c r="M1978" s="400" t="s">
        <v>536</v>
      </c>
      <c r="N1978" s="400" t="s">
        <v>536</v>
      </c>
      <c r="O1978" s="400" t="s">
        <v>536</v>
      </c>
      <c r="P1978" s="400" t="s">
        <v>536</v>
      </c>
      <c r="Q1978" s="400" t="s">
        <v>536</v>
      </c>
      <c r="R1978" s="401" t="s">
        <v>536</v>
      </c>
      <c r="S1978" s="402" t="s">
        <v>536</v>
      </c>
      <c r="T1978" s="401" t="s">
        <v>536</v>
      </c>
      <c r="U1978" s="402" t="s">
        <v>536</v>
      </c>
      <c r="V1978" s="403" t="s">
        <v>536</v>
      </c>
      <c r="W1978" s="402" t="s">
        <v>536</v>
      </c>
      <c r="X1978" s="404" t="s">
        <v>536</v>
      </c>
      <c r="Y1978" s="404" t="s">
        <v>536</v>
      </c>
      <c r="Z1978" s="404" t="s">
        <v>536</v>
      </c>
      <c r="AA1978" s="404" t="s">
        <v>536</v>
      </c>
      <c r="AB1978" s="404" t="s">
        <v>536</v>
      </c>
      <c r="AC1978" s="404" t="s">
        <v>536</v>
      </c>
      <c r="AD1978" s="404" t="s">
        <v>536</v>
      </c>
    </row>
    <row r="1979" spans="1:30" x14ac:dyDescent="0.35">
      <c r="A1979" s="396" t="s">
        <v>536</v>
      </c>
      <c r="B1979" s="396" t="s">
        <v>536</v>
      </c>
      <c r="C1979" s="396" t="s">
        <v>536</v>
      </c>
      <c r="D1979" s="396" t="s">
        <v>536</v>
      </c>
      <c r="E1979" s="396" t="s">
        <v>536</v>
      </c>
      <c r="F1979" s="396" t="s">
        <v>536</v>
      </c>
      <c r="G1979" s="396" t="s">
        <v>536</v>
      </c>
      <c r="H1979" s="396" t="s">
        <v>536</v>
      </c>
      <c r="I1979" s="399" t="s">
        <v>536</v>
      </c>
      <c r="J1979" s="399" t="s">
        <v>536</v>
      </c>
      <c r="K1979" s="400" t="s">
        <v>536</v>
      </c>
      <c r="L1979" s="400" t="s">
        <v>536</v>
      </c>
      <c r="M1979" s="400" t="s">
        <v>536</v>
      </c>
      <c r="N1979" s="400" t="s">
        <v>536</v>
      </c>
      <c r="O1979" s="400" t="s">
        <v>536</v>
      </c>
      <c r="P1979" s="400" t="s">
        <v>536</v>
      </c>
      <c r="Q1979" s="400" t="s">
        <v>536</v>
      </c>
      <c r="R1979" s="401" t="s">
        <v>536</v>
      </c>
      <c r="S1979" s="402" t="s">
        <v>536</v>
      </c>
      <c r="T1979" s="401" t="s">
        <v>536</v>
      </c>
      <c r="U1979" s="402" t="s">
        <v>536</v>
      </c>
      <c r="V1979" s="403" t="s">
        <v>536</v>
      </c>
      <c r="W1979" s="402" t="s">
        <v>536</v>
      </c>
      <c r="X1979" s="404" t="s">
        <v>536</v>
      </c>
      <c r="Y1979" s="404" t="s">
        <v>536</v>
      </c>
      <c r="Z1979" s="404" t="s">
        <v>536</v>
      </c>
      <c r="AA1979" s="404" t="s">
        <v>536</v>
      </c>
      <c r="AB1979" s="404" t="s">
        <v>536</v>
      </c>
      <c r="AC1979" s="404" t="s">
        <v>536</v>
      </c>
      <c r="AD1979" s="404" t="s">
        <v>536</v>
      </c>
    </row>
    <row r="1980" spans="1:30" x14ac:dyDescent="0.35">
      <c r="A1980" s="396" t="s">
        <v>536</v>
      </c>
      <c r="B1980" s="396" t="s">
        <v>536</v>
      </c>
      <c r="C1980" s="396" t="s">
        <v>536</v>
      </c>
      <c r="D1980" s="396" t="s">
        <v>536</v>
      </c>
      <c r="E1980" s="396" t="s">
        <v>536</v>
      </c>
      <c r="F1980" s="396" t="s">
        <v>536</v>
      </c>
      <c r="G1980" s="396" t="s">
        <v>536</v>
      </c>
      <c r="H1980" s="396" t="s">
        <v>536</v>
      </c>
      <c r="I1980" s="399" t="s">
        <v>536</v>
      </c>
      <c r="J1980" s="399" t="s">
        <v>536</v>
      </c>
      <c r="K1980" s="400" t="s">
        <v>536</v>
      </c>
      <c r="L1980" s="400" t="s">
        <v>536</v>
      </c>
      <c r="M1980" s="400" t="s">
        <v>536</v>
      </c>
      <c r="N1980" s="400" t="s">
        <v>536</v>
      </c>
      <c r="O1980" s="400" t="s">
        <v>536</v>
      </c>
      <c r="P1980" s="400" t="s">
        <v>536</v>
      </c>
      <c r="Q1980" s="400" t="s">
        <v>536</v>
      </c>
      <c r="R1980" s="401" t="s">
        <v>536</v>
      </c>
      <c r="S1980" s="402" t="s">
        <v>536</v>
      </c>
      <c r="T1980" s="401" t="s">
        <v>536</v>
      </c>
      <c r="U1980" s="402" t="s">
        <v>536</v>
      </c>
      <c r="V1980" s="403" t="s">
        <v>536</v>
      </c>
      <c r="W1980" s="402" t="s">
        <v>536</v>
      </c>
      <c r="X1980" s="404" t="s">
        <v>536</v>
      </c>
      <c r="Y1980" s="404" t="s">
        <v>536</v>
      </c>
      <c r="Z1980" s="404" t="s">
        <v>536</v>
      </c>
      <c r="AA1980" s="404" t="s">
        <v>536</v>
      </c>
      <c r="AB1980" s="404" t="s">
        <v>536</v>
      </c>
      <c r="AC1980" s="404" t="s">
        <v>536</v>
      </c>
      <c r="AD1980" s="404" t="s">
        <v>536</v>
      </c>
    </row>
    <row r="1981" spans="1:30" x14ac:dyDescent="0.35">
      <c r="A1981" s="396" t="s">
        <v>536</v>
      </c>
      <c r="B1981" s="396" t="s">
        <v>536</v>
      </c>
      <c r="C1981" s="396" t="s">
        <v>536</v>
      </c>
      <c r="D1981" s="396" t="s">
        <v>536</v>
      </c>
      <c r="E1981" s="396" t="s">
        <v>536</v>
      </c>
      <c r="F1981" s="396" t="s">
        <v>536</v>
      </c>
      <c r="G1981" s="396" t="s">
        <v>536</v>
      </c>
      <c r="H1981" s="396" t="s">
        <v>536</v>
      </c>
      <c r="I1981" s="399" t="s">
        <v>536</v>
      </c>
      <c r="J1981" s="399" t="s">
        <v>536</v>
      </c>
      <c r="K1981" s="400" t="s">
        <v>536</v>
      </c>
      <c r="L1981" s="400" t="s">
        <v>536</v>
      </c>
      <c r="M1981" s="400" t="s">
        <v>536</v>
      </c>
      <c r="N1981" s="400" t="s">
        <v>536</v>
      </c>
      <c r="O1981" s="400" t="s">
        <v>536</v>
      </c>
      <c r="P1981" s="400" t="s">
        <v>536</v>
      </c>
      <c r="Q1981" s="400" t="s">
        <v>536</v>
      </c>
      <c r="R1981" s="401" t="s">
        <v>536</v>
      </c>
      <c r="S1981" s="402" t="s">
        <v>536</v>
      </c>
      <c r="T1981" s="401" t="s">
        <v>536</v>
      </c>
      <c r="U1981" s="402" t="s">
        <v>536</v>
      </c>
      <c r="V1981" s="403" t="s">
        <v>536</v>
      </c>
      <c r="W1981" s="402" t="s">
        <v>536</v>
      </c>
      <c r="X1981" s="404" t="s">
        <v>536</v>
      </c>
      <c r="Y1981" s="404" t="s">
        <v>536</v>
      </c>
      <c r="Z1981" s="404" t="s">
        <v>536</v>
      </c>
      <c r="AA1981" s="404" t="s">
        <v>536</v>
      </c>
      <c r="AB1981" s="404" t="s">
        <v>536</v>
      </c>
      <c r="AC1981" s="404" t="s">
        <v>536</v>
      </c>
      <c r="AD1981" s="404" t="s">
        <v>536</v>
      </c>
    </row>
    <row r="1982" spans="1:30" x14ac:dyDescent="0.35">
      <c r="A1982" s="396" t="s">
        <v>536</v>
      </c>
      <c r="B1982" s="396" t="s">
        <v>536</v>
      </c>
      <c r="C1982" s="396" t="s">
        <v>536</v>
      </c>
      <c r="D1982" s="396" t="s">
        <v>536</v>
      </c>
      <c r="E1982" s="396" t="s">
        <v>536</v>
      </c>
      <c r="F1982" s="396" t="s">
        <v>536</v>
      </c>
      <c r="G1982" s="396" t="s">
        <v>536</v>
      </c>
      <c r="H1982" s="396" t="s">
        <v>536</v>
      </c>
      <c r="I1982" s="399" t="s">
        <v>536</v>
      </c>
      <c r="J1982" s="399" t="s">
        <v>536</v>
      </c>
      <c r="K1982" s="400" t="s">
        <v>536</v>
      </c>
      <c r="L1982" s="400" t="s">
        <v>536</v>
      </c>
      <c r="M1982" s="400" t="s">
        <v>536</v>
      </c>
      <c r="N1982" s="400" t="s">
        <v>536</v>
      </c>
      <c r="O1982" s="400" t="s">
        <v>536</v>
      </c>
      <c r="P1982" s="400" t="s">
        <v>536</v>
      </c>
      <c r="Q1982" s="400" t="s">
        <v>536</v>
      </c>
      <c r="R1982" s="401" t="s">
        <v>536</v>
      </c>
      <c r="S1982" s="402" t="s">
        <v>536</v>
      </c>
      <c r="T1982" s="401" t="s">
        <v>536</v>
      </c>
      <c r="U1982" s="402" t="s">
        <v>536</v>
      </c>
      <c r="V1982" s="403" t="s">
        <v>536</v>
      </c>
      <c r="W1982" s="402" t="s">
        <v>536</v>
      </c>
      <c r="X1982" s="404" t="s">
        <v>536</v>
      </c>
      <c r="Y1982" s="404" t="s">
        <v>536</v>
      </c>
      <c r="Z1982" s="404" t="s">
        <v>536</v>
      </c>
      <c r="AA1982" s="404" t="s">
        <v>536</v>
      </c>
      <c r="AB1982" s="404" t="s">
        <v>536</v>
      </c>
      <c r="AC1982" s="404" t="s">
        <v>536</v>
      </c>
      <c r="AD1982" s="404" t="s">
        <v>536</v>
      </c>
    </row>
    <row r="1983" spans="1:30" x14ac:dyDescent="0.35">
      <c r="A1983" s="396" t="s">
        <v>536</v>
      </c>
      <c r="B1983" s="396" t="s">
        <v>536</v>
      </c>
      <c r="C1983" s="396" t="s">
        <v>536</v>
      </c>
      <c r="D1983" s="396" t="s">
        <v>536</v>
      </c>
      <c r="E1983" s="396" t="s">
        <v>536</v>
      </c>
      <c r="F1983" s="396" t="s">
        <v>536</v>
      </c>
      <c r="G1983" s="396" t="s">
        <v>536</v>
      </c>
      <c r="H1983" s="396" t="s">
        <v>536</v>
      </c>
      <c r="I1983" s="399" t="s">
        <v>536</v>
      </c>
      <c r="J1983" s="399" t="s">
        <v>536</v>
      </c>
      <c r="K1983" s="400" t="s">
        <v>536</v>
      </c>
      <c r="L1983" s="400" t="s">
        <v>536</v>
      </c>
      <c r="M1983" s="400" t="s">
        <v>536</v>
      </c>
      <c r="N1983" s="400" t="s">
        <v>536</v>
      </c>
      <c r="O1983" s="400" t="s">
        <v>536</v>
      </c>
      <c r="P1983" s="400" t="s">
        <v>536</v>
      </c>
      <c r="Q1983" s="400" t="s">
        <v>536</v>
      </c>
      <c r="R1983" s="401" t="s">
        <v>536</v>
      </c>
      <c r="S1983" s="402" t="s">
        <v>536</v>
      </c>
      <c r="T1983" s="401" t="s">
        <v>536</v>
      </c>
      <c r="U1983" s="402" t="s">
        <v>536</v>
      </c>
      <c r="V1983" s="403" t="s">
        <v>536</v>
      </c>
      <c r="W1983" s="402" t="s">
        <v>536</v>
      </c>
      <c r="X1983" s="404" t="s">
        <v>536</v>
      </c>
      <c r="Y1983" s="404" t="s">
        <v>536</v>
      </c>
      <c r="Z1983" s="404" t="s">
        <v>536</v>
      </c>
      <c r="AA1983" s="404" t="s">
        <v>536</v>
      </c>
      <c r="AB1983" s="404" t="s">
        <v>536</v>
      </c>
      <c r="AC1983" s="404" t="s">
        <v>536</v>
      </c>
      <c r="AD1983" s="404" t="s">
        <v>536</v>
      </c>
    </row>
    <row r="1984" spans="1:30" x14ac:dyDescent="0.35">
      <c r="A1984" s="396" t="s">
        <v>536</v>
      </c>
      <c r="B1984" s="396" t="s">
        <v>536</v>
      </c>
      <c r="C1984" s="396" t="s">
        <v>536</v>
      </c>
      <c r="D1984" s="396" t="s">
        <v>536</v>
      </c>
      <c r="E1984" s="396" t="s">
        <v>536</v>
      </c>
      <c r="F1984" s="396" t="s">
        <v>536</v>
      </c>
      <c r="G1984" s="396" t="s">
        <v>536</v>
      </c>
      <c r="H1984" s="396" t="s">
        <v>536</v>
      </c>
      <c r="I1984" s="399" t="s">
        <v>536</v>
      </c>
      <c r="J1984" s="399" t="s">
        <v>536</v>
      </c>
      <c r="K1984" s="400" t="s">
        <v>536</v>
      </c>
      <c r="L1984" s="400" t="s">
        <v>536</v>
      </c>
      <c r="M1984" s="400" t="s">
        <v>536</v>
      </c>
      <c r="N1984" s="400" t="s">
        <v>536</v>
      </c>
      <c r="O1984" s="400" t="s">
        <v>536</v>
      </c>
      <c r="P1984" s="400" t="s">
        <v>536</v>
      </c>
      <c r="Q1984" s="400" t="s">
        <v>536</v>
      </c>
      <c r="R1984" s="401" t="s">
        <v>536</v>
      </c>
      <c r="S1984" s="402" t="s">
        <v>536</v>
      </c>
      <c r="T1984" s="401" t="s">
        <v>536</v>
      </c>
      <c r="U1984" s="402" t="s">
        <v>536</v>
      </c>
      <c r="V1984" s="403" t="s">
        <v>536</v>
      </c>
      <c r="W1984" s="402" t="s">
        <v>536</v>
      </c>
      <c r="X1984" s="404" t="s">
        <v>536</v>
      </c>
      <c r="Y1984" s="404" t="s">
        <v>536</v>
      </c>
      <c r="Z1984" s="404" t="s">
        <v>536</v>
      </c>
      <c r="AA1984" s="404" t="s">
        <v>536</v>
      </c>
      <c r="AB1984" s="404" t="s">
        <v>536</v>
      </c>
      <c r="AC1984" s="404" t="s">
        <v>536</v>
      </c>
      <c r="AD1984" s="404" t="s">
        <v>536</v>
      </c>
    </row>
    <row r="1985" spans="1:30" x14ac:dyDescent="0.35">
      <c r="A1985" s="396" t="s">
        <v>536</v>
      </c>
      <c r="B1985" s="396" t="s">
        <v>536</v>
      </c>
      <c r="C1985" s="396" t="s">
        <v>536</v>
      </c>
      <c r="D1985" s="396" t="s">
        <v>536</v>
      </c>
      <c r="E1985" s="396" t="s">
        <v>536</v>
      </c>
      <c r="F1985" s="396" t="s">
        <v>536</v>
      </c>
      <c r="G1985" s="396" t="s">
        <v>536</v>
      </c>
      <c r="H1985" s="396" t="s">
        <v>536</v>
      </c>
      <c r="I1985" s="399" t="s">
        <v>536</v>
      </c>
      <c r="J1985" s="399" t="s">
        <v>536</v>
      </c>
      <c r="K1985" s="400" t="s">
        <v>536</v>
      </c>
      <c r="L1985" s="400" t="s">
        <v>536</v>
      </c>
      <c r="M1985" s="400" t="s">
        <v>536</v>
      </c>
      <c r="N1985" s="400" t="s">
        <v>536</v>
      </c>
      <c r="O1985" s="400" t="s">
        <v>536</v>
      </c>
      <c r="P1985" s="400" t="s">
        <v>536</v>
      </c>
      <c r="Q1985" s="400" t="s">
        <v>536</v>
      </c>
      <c r="R1985" s="401" t="s">
        <v>536</v>
      </c>
      <c r="S1985" s="402" t="s">
        <v>536</v>
      </c>
      <c r="T1985" s="401" t="s">
        <v>536</v>
      </c>
      <c r="U1985" s="402" t="s">
        <v>536</v>
      </c>
      <c r="V1985" s="403" t="s">
        <v>536</v>
      </c>
      <c r="W1985" s="402" t="s">
        <v>536</v>
      </c>
      <c r="X1985" s="404" t="s">
        <v>536</v>
      </c>
      <c r="Y1985" s="404" t="s">
        <v>536</v>
      </c>
      <c r="Z1985" s="404" t="s">
        <v>536</v>
      </c>
      <c r="AA1985" s="404" t="s">
        <v>536</v>
      </c>
      <c r="AB1985" s="404" t="s">
        <v>536</v>
      </c>
      <c r="AC1985" s="404" t="s">
        <v>536</v>
      </c>
      <c r="AD1985" s="404" t="s">
        <v>536</v>
      </c>
    </row>
    <row r="1986" spans="1:30" x14ac:dyDescent="0.35">
      <c r="A1986" s="396" t="s">
        <v>536</v>
      </c>
      <c r="B1986" s="396" t="s">
        <v>536</v>
      </c>
      <c r="C1986" s="396" t="s">
        <v>536</v>
      </c>
      <c r="D1986" s="396" t="s">
        <v>536</v>
      </c>
      <c r="E1986" s="396" t="s">
        <v>536</v>
      </c>
      <c r="F1986" s="396" t="s">
        <v>536</v>
      </c>
      <c r="G1986" s="396" t="s">
        <v>536</v>
      </c>
      <c r="H1986" s="396" t="s">
        <v>536</v>
      </c>
      <c r="I1986" s="399" t="s">
        <v>536</v>
      </c>
      <c r="J1986" s="399" t="s">
        <v>536</v>
      </c>
      <c r="K1986" s="400" t="s">
        <v>536</v>
      </c>
      <c r="L1986" s="400" t="s">
        <v>536</v>
      </c>
      <c r="M1986" s="400" t="s">
        <v>536</v>
      </c>
      <c r="N1986" s="400" t="s">
        <v>536</v>
      </c>
      <c r="O1986" s="400" t="s">
        <v>536</v>
      </c>
      <c r="P1986" s="400" t="s">
        <v>536</v>
      </c>
      <c r="Q1986" s="400" t="s">
        <v>536</v>
      </c>
      <c r="R1986" s="401" t="s">
        <v>536</v>
      </c>
      <c r="S1986" s="402" t="s">
        <v>536</v>
      </c>
      <c r="T1986" s="401" t="s">
        <v>536</v>
      </c>
      <c r="U1986" s="402" t="s">
        <v>536</v>
      </c>
      <c r="V1986" s="403" t="s">
        <v>536</v>
      </c>
      <c r="W1986" s="402" t="s">
        <v>536</v>
      </c>
      <c r="X1986" s="404" t="s">
        <v>536</v>
      </c>
      <c r="Y1986" s="404" t="s">
        <v>536</v>
      </c>
      <c r="Z1986" s="404" t="s">
        <v>536</v>
      </c>
      <c r="AA1986" s="404" t="s">
        <v>536</v>
      </c>
      <c r="AB1986" s="404" t="s">
        <v>536</v>
      </c>
      <c r="AC1986" s="404" t="s">
        <v>536</v>
      </c>
      <c r="AD1986" s="404" t="s">
        <v>536</v>
      </c>
    </row>
    <row r="1987" spans="1:30" x14ac:dyDescent="0.35">
      <c r="A1987" s="396" t="s">
        <v>536</v>
      </c>
      <c r="B1987" s="396" t="s">
        <v>536</v>
      </c>
      <c r="C1987" s="396" t="s">
        <v>536</v>
      </c>
      <c r="D1987" s="396" t="s">
        <v>536</v>
      </c>
      <c r="E1987" s="396" t="s">
        <v>536</v>
      </c>
      <c r="F1987" s="396" t="s">
        <v>536</v>
      </c>
      <c r="G1987" s="396" t="s">
        <v>536</v>
      </c>
      <c r="H1987" s="396" t="s">
        <v>536</v>
      </c>
      <c r="I1987" s="399" t="s">
        <v>536</v>
      </c>
      <c r="J1987" s="399" t="s">
        <v>536</v>
      </c>
      <c r="K1987" s="400" t="s">
        <v>536</v>
      </c>
      <c r="L1987" s="400" t="s">
        <v>536</v>
      </c>
      <c r="M1987" s="400" t="s">
        <v>536</v>
      </c>
      <c r="N1987" s="400" t="s">
        <v>536</v>
      </c>
      <c r="O1987" s="400" t="s">
        <v>536</v>
      </c>
      <c r="P1987" s="400" t="s">
        <v>536</v>
      </c>
      <c r="Q1987" s="400" t="s">
        <v>536</v>
      </c>
      <c r="R1987" s="401" t="s">
        <v>536</v>
      </c>
      <c r="S1987" s="402" t="s">
        <v>536</v>
      </c>
      <c r="T1987" s="401" t="s">
        <v>536</v>
      </c>
      <c r="U1987" s="402" t="s">
        <v>536</v>
      </c>
      <c r="V1987" s="403" t="s">
        <v>536</v>
      </c>
      <c r="W1987" s="402" t="s">
        <v>536</v>
      </c>
      <c r="X1987" s="404" t="s">
        <v>536</v>
      </c>
      <c r="Y1987" s="404" t="s">
        <v>536</v>
      </c>
      <c r="Z1987" s="404" t="s">
        <v>536</v>
      </c>
      <c r="AA1987" s="404" t="s">
        <v>536</v>
      </c>
      <c r="AB1987" s="404" t="s">
        <v>536</v>
      </c>
      <c r="AC1987" s="404" t="s">
        <v>536</v>
      </c>
      <c r="AD1987" s="404" t="s">
        <v>536</v>
      </c>
    </row>
    <row r="1988" spans="1:30" x14ac:dyDescent="0.35">
      <c r="A1988" s="396" t="s">
        <v>536</v>
      </c>
      <c r="B1988" s="396" t="s">
        <v>536</v>
      </c>
      <c r="C1988" s="396" t="s">
        <v>536</v>
      </c>
      <c r="D1988" s="396" t="s">
        <v>536</v>
      </c>
      <c r="E1988" s="396" t="s">
        <v>536</v>
      </c>
      <c r="F1988" s="396" t="s">
        <v>536</v>
      </c>
      <c r="G1988" s="396" t="s">
        <v>536</v>
      </c>
      <c r="H1988" s="396" t="s">
        <v>536</v>
      </c>
      <c r="I1988" s="399" t="s">
        <v>536</v>
      </c>
      <c r="J1988" s="399" t="s">
        <v>536</v>
      </c>
      <c r="K1988" s="400" t="s">
        <v>536</v>
      </c>
      <c r="L1988" s="400" t="s">
        <v>536</v>
      </c>
      <c r="M1988" s="400" t="s">
        <v>536</v>
      </c>
      <c r="N1988" s="400" t="s">
        <v>536</v>
      </c>
      <c r="O1988" s="400" t="s">
        <v>536</v>
      </c>
      <c r="P1988" s="400" t="s">
        <v>536</v>
      </c>
      <c r="Q1988" s="400" t="s">
        <v>536</v>
      </c>
      <c r="R1988" s="401" t="s">
        <v>536</v>
      </c>
      <c r="S1988" s="402" t="s">
        <v>536</v>
      </c>
      <c r="T1988" s="401" t="s">
        <v>536</v>
      </c>
      <c r="U1988" s="402" t="s">
        <v>536</v>
      </c>
      <c r="V1988" s="403" t="s">
        <v>536</v>
      </c>
      <c r="W1988" s="402" t="s">
        <v>536</v>
      </c>
      <c r="X1988" s="404" t="s">
        <v>536</v>
      </c>
      <c r="Y1988" s="404" t="s">
        <v>536</v>
      </c>
      <c r="Z1988" s="404" t="s">
        <v>536</v>
      </c>
      <c r="AA1988" s="404" t="s">
        <v>536</v>
      </c>
      <c r="AB1988" s="404" t="s">
        <v>536</v>
      </c>
      <c r="AC1988" s="404" t="s">
        <v>536</v>
      </c>
      <c r="AD1988" s="404" t="s">
        <v>536</v>
      </c>
    </row>
    <row r="1989" spans="1:30" x14ac:dyDescent="0.35">
      <c r="A1989" s="396" t="s">
        <v>536</v>
      </c>
      <c r="B1989" s="396" t="s">
        <v>536</v>
      </c>
      <c r="C1989" s="396" t="s">
        <v>536</v>
      </c>
      <c r="D1989" s="396" t="s">
        <v>536</v>
      </c>
      <c r="E1989" s="396" t="s">
        <v>536</v>
      </c>
      <c r="F1989" s="396" t="s">
        <v>536</v>
      </c>
      <c r="G1989" s="396" t="s">
        <v>536</v>
      </c>
      <c r="H1989" s="396" t="s">
        <v>536</v>
      </c>
      <c r="I1989" s="399" t="s">
        <v>536</v>
      </c>
      <c r="J1989" s="399" t="s">
        <v>536</v>
      </c>
      <c r="K1989" s="400" t="s">
        <v>536</v>
      </c>
      <c r="L1989" s="400" t="s">
        <v>536</v>
      </c>
      <c r="M1989" s="400" t="s">
        <v>536</v>
      </c>
      <c r="N1989" s="400" t="s">
        <v>536</v>
      </c>
      <c r="O1989" s="400" t="s">
        <v>536</v>
      </c>
      <c r="P1989" s="400" t="s">
        <v>536</v>
      </c>
      <c r="Q1989" s="400" t="s">
        <v>536</v>
      </c>
      <c r="R1989" s="401" t="s">
        <v>536</v>
      </c>
      <c r="S1989" s="402" t="s">
        <v>536</v>
      </c>
      <c r="T1989" s="401" t="s">
        <v>536</v>
      </c>
      <c r="U1989" s="402" t="s">
        <v>536</v>
      </c>
      <c r="V1989" s="403" t="s">
        <v>536</v>
      </c>
      <c r="W1989" s="402" t="s">
        <v>536</v>
      </c>
      <c r="X1989" s="404" t="s">
        <v>536</v>
      </c>
      <c r="Y1989" s="404" t="s">
        <v>536</v>
      </c>
      <c r="Z1989" s="404" t="s">
        <v>536</v>
      </c>
      <c r="AA1989" s="404" t="s">
        <v>536</v>
      </c>
      <c r="AB1989" s="404" t="s">
        <v>536</v>
      </c>
      <c r="AC1989" s="404" t="s">
        <v>536</v>
      </c>
      <c r="AD1989" s="404" t="s">
        <v>536</v>
      </c>
    </row>
    <row r="1990" spans="1:30" x14ac:dyDescent="0.35">
      <c r="A1990" s="396" t="s">
        <v>536</v>
      </c>
      <c r="B1990" s="396" t="s">
        <v>536</v>
      </c>
      <c r="C1990" s="396" t="s">
        <v>536</v>
      </c>
      <c r="D1990" s="396" t="s">
        <v>536</v>
      </c>
      <c r="E1990" s="396" t="s">
        <v>536</v>
      </c>
      <c r="F1990" s="396" t="s">
        <v>536</v>
      </c>
      <c r="G1990" s="396" t="s">
        <v>536</v>
      </c>
      <c r="H1990" s="396" t="s">
        <v>536</v>
      </c>
      <c r="I1990" s="399" t="s">
        <v>536</v>
      </c>
      <c r="J1990" s="399" t="s">
        <v>536</v>
      </c>
      <c r="K1990" s="400" t="s">
        <v>536</v>
      </c>
      <c r="L1990" s="400" t="s">
        <v>536</v>
      </c>
      <c r="M1990" s="400" t="s">
        <v>536</v>
      </c>
      <c r="N1990" s="400" t="s">
        <v>536</v>
      </c>
      <c r="O1990" s="400" t="s">
        <v>536</v>
      </c>
      <c r="P1990" s="400" t="s">
        <v>536</v>
      </c>
      <c r="Q1990" s="400" t="s">
        <v>536</v>
      </c>
      <c r="R1990" s="401" t="s">
        <v>536</v>
      </c>
      <c r="S1990" s="402" t="s">
        <v>536</v>
      </c>
      <c r="T1990" s="401" t="s">
        <v>536</v>
      </c>
      <c r="U1990" s="402" t="s">
        <v>536</v>
      </c>
      <c r="V1990" s="403" t="s">
        <v>536</v>
      </c>
      <c r="W1990" s="402" t="s">
        <v>536</v>
      </c>
      <c r="X1990" s="404" t="s">
        <v>536</v>
      </c>
      <c r="Y1990" s="404" t="s">
        <v>536</v>
      </c>
      <c r="Z1990" s="404" t="s">
        <v>536</v>
      </c>
      <c r="AA1990" s="404" t="s">
        <v>536</v>
      </c>
      <c r="AB1990" s="404" t="s">
        <v>536</v>
      </c>
      <c r="AC1990" s="404" t="s">
        <v>536</v>
      </c>
      <c r="AD1990" s="404" t="s">
        <v>536</v>
      </c>
    </row>
    <row r="1991" spans="1:30" x14ac:dyDescent="0.35">
      <c r="A1991" s="396" t="s">
        <v>536</v>
      </c>
      <c r="B1991" s="396" t="s">
        <v>536</v>
      </c>
      <c r="C1991" s="396" t="s">
        <v>536</v>
      </c>
      <c r="D1991" s="396" t="s">
        <v>536</v>
      </c>
      <c r="E1991" s="396" t="s">
        <v>536</v>
      </c>
      <c r="F1991" s="396" t="s">
        <v>536</v>
      </c>
      <c r="G1991" s="396" t="s">
        <v>536</v>
      </c>
      <c r="H1991" s="396" t="s">
        <v>536</v>
      </c>
      <c r="I1991" s="399" t="s">
        <v>536</v>
      </c>
      <c r="J1991" s="399" t="s">
        <v>536</v>
      </c>
      <c r="K1991" s="400" t="s">
        <v>536</v>
      </c>
      <c r="L1991" s="400" t="s">
        <v>536</v>
      </c>
      <c r="M1991" s="400" t="s">
        <v>536</v>
      </c>
      <c r="N1991" s="400" t="s">
        <v>536</v>
      </c>
      <c r="O1991" s="400" t="s">
        <v>536</v>
      </c>
      <c r="P1991" s="400" t="s">
        <v>536</v>
      </c>
      <c r="Q1991" s="400" t="s">
        <v>536</v>
      </c>
      <c r="R1991" s="401" t="s">
        <v>536</v>
      </c>
      <c r="S1991" s="402" t="s">
        <v>536</v>
      </c>
      <c r="T1991" s="401" t="s">
        <v>536</v>
      </c>
      <c r="U1991" s="402" t="s">
        <v>536</v>
      </c>
      <c r="V1991" s="403" t="s">
        <v>536</v>
      </c>
      <c r="W1991" s="402" t="s">
        <v>536</v>
      </c>
      <c r="X1991" s="404" t="s">
        <v>536</v>
      </c>
      <c r="Y1991" s="404" t="s">
        <v>536</v>
      </c>
      <c r="Z1991" s="404" t="s">
        <v>536</v>
      </c>
      <c r="AA1991" s="404" t="s">
        <v>536</v>
      </c>
      <c r="AB1991" s="404" t="s">
        <v>536</v>
      </c>
      <c r="AC1991" s="404" t="s">
        <v>536</v>
      </c>
      <c r="AD1991" s="404" t="s">
        <v>536</v>
      </c>
    </row>
    <row r="1992" spans="1:30" x14ac:dyDescent="0.35">
      <c r="A1992" s="396" t="s">
        <v>536</v>
      </c>
      <c r="B1992" s="396" t="s">
        <v>536</v>
      </c>
      <c r="C1992" s="396" t="s">
        <v>536</v>
      </c>
      <c r="D1992" s="396" t="s">
        <v>536</v>
      </c>
      <c r="E1992" s="396" t="s">
        <v>536</v>
      </c>
      <c r="F1992" s="396" t="s">
        <v>536</v>
      </c>
      <c r="G1992" s="396" t="s">
        <v>536</v>
      </c>
      <c r="H1992" s="396" t="s">
        <v>536</v>
      </c>
      <c r="I1992" s="399" t="s">
        <v>536</v>
      </c>
      <c r="J1992" s="399" t="s">
        <v>536</v>
      </c>
      <c r="K1992" s="400" t="s">
        <v>536</v>
      </c>
      <c r="L1992" s="400" t="s">
        <v>536</v>
      </c>
      <c r="M1992" s="400" t="s">
        <v>536</v>
      </c>
      <c r="N1992" s="400" t="s">
        <v>536</v>
      </c>
      <c r="O1992" s="400" t="s">
        <v>536</v>
      </c>
      <c r="P1992" s="400" t="s">
        <v>536</v>
      </c>
      <c r="Q1992" s="400" t="s">
        <v>536</v>
      </c>
      <c r="R1992" s="401" t="s">
        <v>536</v>
      </c>
      <c r="S1992" s="402" t="s">
        <v>536</v>
      </c>
      <c r="T1992" s="401" t="s">
        <v>536</v>
      </c>
      <c r="U1992" s="402" t="s">
        <v>536</v>
      </c>
      <c r="V1992" s="403" t="s">
        <v>536</v>
      </c>
      <c r="W1992" s="402" t="s">
        <v>536</v>
      </c>
      <c r="X1992" s="404" t="s">
        <v>536</v>
      </c>
      <c r="Y1992" s="404" t="s">
        <v>536</v>
      </c>
      <c r="Z1992" s="404" t="s">
        <v>536</v>
      </c>
      <c r="AA1992" s="404" t="s">
        <v>536</v>
      </c>
      <c r="AB1992" s="404" t="s">
        <v>536</v>
      </c>
      <c r="AC1992" s="404" t="s">
        <v>536</v>
      </c>
      <c r="AD1992" s="404" t="s">
        <v>536</v>
      </c>
    </row>
    <row r="1993" spans="1:30" x14ac:dyDescent="0.35">
      <c r="A1993" s="396" t="s">
        <v>536</v>
      </c>
      <c r="B1993" s="396" t="s">
        <v>536</v>
      </c>
      <c r="C1993" s="396" t="s">
        <v>536</v>
      </c>
      <c r="D1993" s="396" t="s">
        <v>536</v>
      </c>
      <c r="E1993" s="396" t="s">
        <v>536</v>
      </c>
      <c r="F1993" s="396" t="s">
        <v>536</v>
      </c>
      <c r="G1993" s="396" t="s">
        <v>536</v>
      </c>
      <c r="H1993" s="396" t="s">
        <v>536</v>
      </c>
      <c r="I1993" s="399" t="s">
        <v>536</v>
      </c>
      <c r="J1993" s="399" t="s">
        <v>536</v>
      </c>
      <c r="K1993" s="400" t="s">
        <v>536</v>
      </c>
      <c r="L1993" s="400" t="s">
        <v>536</v>
      </c>
      <c r="M1993" s="400" t="s">
        <v>536</v>
      </c>
      <c r="N1993" s="400" t="s">
        <v>536</v>
      </c>
      <c r="O1993" s="400" t="s">
        <v>536</v>
      </c>
      <c r="P1993" s="400" t="s">
        <v>536</v>
      </c>
      <c r="Q1993" s="400" t="s">
        <v>536</v>
      </c>
      <c r="R1993" s="401" t="s">
        <v>536</v>
      </c>
      <c r="S1993" s="402" t="s">
        <v>536</v>
      </c>
      <c r="T1993" s="401" t="s">
        <v>536</v>
      </c>
      <c r="U1993" s="402" t="s">
        <v>536</v>
      </c>
      <c r="V1993" s="403" t="s">
        <v>536</v>
      </c>
      <c r="W1993" s="402" t="s">
        <v>536</v>
      </c>
      <c r="X1993" s="404" t="s">
        <v>536</v>
      </c>
      <c r="Y1993" s="404" t="s">
        <v>536</v>
      </c>
      <c r="Z1993" s="404" t="s">
        <v>536</v>
      </c>
      <c r="AA1993" s="404" t="s">
        <v>536</v>
      </c>
      <c r="AB1993" s="404" t="s">
        <v>536</v>
      </c>
      <c r="AC1993" s="404" t="s">
        <v>536</v>
      </c>
      <c r="AD1993" s="404" t="s">
        <v>536</v>
      </c>
    </row>
    <row r="1994" spans="1:30" x14ac:dyDescent="0.35">
      <c r="A1994" s="396" t="s">
        <v>536</v>
      </c>
      <c r="B1994" s="396" t="s">
        <v>536</v>
      </c>
      <c r="C1994" s="396" t="s">
        <v>536</v>
      </c>
      <c r="D1994" s="396" t="s">
        <v>536</v>
      </c>
      <c r="E1994" s="396" t="s">
        <v>536</v>
      </c>
      <c r="F1994" s="396" t="s">
        <v>536</v>
      </c>
      <c r="G1994" s="396" t="s">
        <v>536</v>
      </c>
      <c r="H1994" s="396" t="s">
        <v>536</v>
      </c>
      <c r="I1994" s="399" t="s">
        <v>536</v>
      </c>
      <c r="J1994" s="399" t="s">
        <v>536</v>
      </c>
      <c r="K1994" s="400" t="s">
        <v>536</v>
      </c>
      <c r="L1994" s="400" t="s">
        <v>536</v>
      </c>
      <c r="M1994" s="400" t="s">
        <v>536</v>
      </c>
      <c r="N1994" s="400" t="s">
        <v>536</v>
      </c>
      <c r="O1994" s="400" t="s">
        <v>536</v>
      </c>
      <c r="P1994" s="400" t="s">
        <v>536</v>
      </c>
      <c r="Q1994" s="400" t="s">
        <v>536</v>
      </c>
      <c r="R1994" s="401" t="s">
        <v>536</v>
      </c>
      <c r="S1994" s="402" t="s">
        <v>536</v>
      </c>
      <c r="T1994" s="401" t="s">
        <v>536</v>
      </c>
      <c r="U1994" s="402" t="s">
        <v>536</v>
      </c>
      <c r="V1994" s="403" t="s">
        <v>536</v>
      </c>
      <c r="W1994" s="402" t="s">
        <v>536</v>
      </c>
      <c r="X1994" s="404" t="s">
        <v>536</v>
      </c>
      <c r="Y1994" s="404" t="s">
        <v>536</v>
      </c>
      <c r="Z1994" s="404" t="s">
        <v>536</v>
      </c>
      <c r="AA1994" s="404" t="s">
        <v>536</v>
      </c>
      <c r="AB1994" s="404" t="s">
        <v>536</v>
      </c>
      <c r="AC1994" s="404" t="s">
        <v>536</v>
      </c>
      <c r="AD1994" s="404" t="s">
        <v>536</v>
      </c>
    </row>
    <row r="1995" spans="1:30" x14ac:dyDescent="0.35">
      <c r="A1995" s="396" t="s">
        <v>536</v>
      </c>
      <c r="B1995" s="396" t="s">
        <v>536</v>
      </c>
      <c r="C1995" s="396" t="s">
        <v>536</v>
      </c>
      <c r="D1995" s="396" t="s">
        <v>536</v>
      </c>
      <c r="E1995" s="396" t="s">
        <v>536</v>
      </c>
      <c r="F1995" s="396" t="s">
        <v>536</v>
      </c>
      <c r="G1995" s="396" t="s">
        <v>536</v>
      </c>
      <c r="H1995" s="396" t="s">
        <v>536</v>
      </c>
      <c r="I1995" s="399" t="s">
        <v>536</v>
      </c>
      <c r="J1995" s="399" t="s">
        <v>536</v>
      </c>
      <c r="K1995" s="400" t="s">
        <v>536</v>
      </c>
      <c r="L1995" s="400" t="s">
        <v>536</v>
      </c>
      <c r="M1995" s="400" t="s">
        <v>536</v>
      </c>
      <c r="N1995" s="400" t="s">
        <v>536</v>
      </c>
      <c r="O1995" s="400" t="s">
        <v>536</v>
      </c>
      <c r="P1995" s="400" t="s">
        <v>536</v>
      </c>
      <c r="Q1995" s="400" t="s">
        <v>536</v>
      </c>
      <c r="R1995" s="401" t="s">
        <v>536</v>
      </c>
      <c r="S1995" s="402" t="s">
        <v>536</v>
      </c>
      <c r="T1995" s="401" t="s">
        <v>536</v>
      </c>
      <c r="U1995" s="402" t="s">
        <v>536</v>
      </c>
      <c r="V1995" s="403" t="s">
        <v>536</v>
      </c>
      <c r="W1995" s="402" t="s">
        <v>536</v>
      </c>
      <c r="X1995" s="404" t="s">
        <v>536</v>
      </c>
      <c r="Y1995" s="404" t="s">
        <v>536</v>
      </c>
      <c r="Z1995" s="404" t="s">
        <v>536</v>
      </c>
      <c r="AA1995" s="404" t="s">
        <v>536</v>
      </c>
      <c r="AB1995" s="404" t="s">
        <v>536</v>
      </c>
      <c r="AC1995" s="404" t="s">
        <v>536</v>
      </c>
      <c r="AD1995" s="404" t="s">
        <v>536</v>
      </c>
    </row>
    <row r="1996" spans="1:30" x14ac:dyDescent="0.35">
      <c r="A1996" s="396" t="s">
        <v>536</v>
      </c>
      <c r="B1996" s="396" t="s">
        <v>536</v>
      </c>
      <c r="C1996" s="396" t="s">
        <v>536</v>
      </c>
      <c r="D1996" s="396" t="s">
        <v>536</v>
      </c>
      <c r="E1996" s="396" t="s">
        <v>536</v>
      </c>
      <c r="F1996" s="396" t="s">
        <v>536</v>
      </c>
      <c r="G1996" s="396" t="s">
        <v>536</v>
      </c>
      <c r="H1996" s="396" t="s">
        <v>536</v>
      </c>
      <c r="I1996" s="399" t="s">
        <v>536</v>
      </c>
      <c r="J1996" s="399" t="s">
        <v>536</v>
      </c>
      <c r="K1996" s="400" t="s">
        <v>536</v>
      </c>
      <c r="L1996" s="400" t="s">
        <v>536</v>
      </c>
      <c r="M1996" s="400" t="s">
        <v>536</v>
      </c>
      <c r="N1996" s="400" t="s">
        <v>536</v>
      </c>
      <c r="O1996" s="400" t="s">
        <v>536</v>
      </c>
      <c r="P1996" s="400" t="s">
        <v>536</v>
      </c>
      <c r="Q1996" s="400" t="s">
        <v>536</v>
      </c>
      <c r="R1996" s="401" t="s">
        <v>536</v>
      </c>
      <c r="S1996" s="402" t="s">
        <v>536</v>
      </c>
      <c r="T1996" s="401" t="s">
        <v>536</v>
      </c>
      <c r="U1996" s="402" t="s">
        <v>536</v>
      </c>
      <c r="V1996" s="403" t="s">
        <v>536</v>
      </c>
      <c r="W1996" s="402" t="s">
        <v>536</v>
      </c>
      <c r="X1996" s="404" t="s">
        <v>536</v>
      </c>
      <c r="Y1996" s="404" t="s">
        <v>536</v>
      </c>
      <c r="Z1996" s="404" t="s">
        <v>536</v>
      </c>
      <c r="AA1996" s="404" t="s">
        <v>536</v>
      </c>
      <c r="AB1996" s="404" t="s">
        <v>536</v>
      </c>
      <c r="AC1996" s="404" t="s">
        <v>536</v>
      </c>
      <c r="AD1996" s="404" t="s">
        <v>536</v>
      </c>
    </row>
    <row r="1997" spans="1:30" x14ac:dyDescent="0.35">
      <c r="A1997" s="396" t="s">
        <v>536</v>
      </c>
      <c r="B1997" s="396" t="s">
        <v>536</v>
      </c>
      <c r="C1997" s="396" t="s">
        <v>536</v>
      </c>
      <c r="D1997" s="396" t="s">
        <v>536</v>
      </c>
      <c r="E1997" s="396" t="s">
        <v>536</v>
      </c>
      <c r="F1997" s="396" t="s">
        <v>536</v>
      </c>
      <c r="G1997" s="396" t="s">
        <v>536</v>
      </c>
      <c r="H1997" s="396" t="s">
        <v>536</v>
      </c>
      <c r="I1997" s="399" t="s">
        <v>536</v>
      </c>
      <c r="J1997" s="399" t="s">
        <v>536</v>
      </c>
      <c r="K1997" s="400" t="s">
        <v>536</v>
      </c>
      <c r="L1997" s="400" t="s">
        <v>536</v>
      </c>
      <c r="M1997" s="400" t="s">
        <v>536</v>
      </c>
      <c r="N1997" s="400" t="s">
        <v>536</v>
      </c>
      <c r="O1997" s="400" t="s">
        <v>536</v>
      </c>
      <c r="P1997" s="400" t="s">
        <v>536</v>
      </c>
      <c r="Q1997" s="400" t="s">
        <v>536</v>
      </c>
      <c r="R1997" s="401" t="s">
        <v>536</v>
      </c>
      <c r="S1997" s="402" t="s">
        <v>536</v>
      </c>
      <c r="T1997" s="401" t="s">
        <v>536</v>
      </c>
      <c r="U1997" s="402" t="s">
        <v>536</v>
      </c>
      <c r="V1997" s="403" t="s">
        <v>536</v>
      </c>
      <c r="W1997" s="402" t="s">
        <v>536</v>
      </c>
      <c r="X1997" s="404" t="s">
        <v>536</v>
      </c>
      <c r="Y1997" s="404" t="s">
        <v>536</v>
      </c>
      <c r="Z1997" s="404" t="s">
        <v>536</v>
      </c>
      <c r="AA1997" s="404" t="s">
        <v>536</v>
      </c>
      <c r="AB1997" s="404" t="s">
        <v>536</v>
      </c>
      <c r="AC1997" s="404" t="s">
        <v>536</v>
      </c>
      <c r="AD1997" s="404" t="s">
        <v>536</v>
      </c>
    </row>
    <row r="1998" spans="1:30" x14ac:dyDescent="0.35">
      <c r="A1998" s="396" t="s">
        <v>536</v>
      </c>
      <c r="B1998" s="396" t="s">
        <v>536</v>
      </c>
      <c r="C1998" s="396" t="s">
        <v>536</v>
      </c>
      <c r="D1998" s="396" t="s">
        <v>536</v>
      </c>
      <c r="E1998" s="396" t="s">
        <v>536</v>
      </c>
      <c r="F1998" s="396" t="s">
        <v>536</v>
      </c>
      <c r="G1998" s="396" t="s">
        <v>536</v>
      </c>
      <c r="H1998" s="396" t="s">
        <v>536</v>
      </c>
      <c r="I1998" s="399" t="s">
        <v>536</v>
      </c>
      <c r="J1998" s="399" t="s">
        <v>536</v>
      </c>
      <c r="K1998" s="400" t="s">
        <v>536</v>
      </c>
      <c r="L1998" s="400" t="s">
        <v>536</v>
      </c>
      <c r="M1998" s="400" t="s">
        <v>536</v>
      </c>
      <c r="N1998" s="400" t="s">
        <v>536</v>
      </c>
      <c r="O1998" s="400" t="s">
        <v>536</v>
      </c>
      <c r="P1998" s="400" t="s">
        <v>536</v>
      </c>
      <c r="Q1998" s="400" t="s">
        <v>536</v>
      </c>
      <c r="R1998" s="401" t="s">
        <v>536</v>
      </c>
      <c r="S1998" s="402" t="s">
        <v>536</v>
      </c>
      <c r="T1998" s="401" t="s">
        <v>536</v>
      </c>
      <c r="U1998" s="402" t="s">
        <v>536</v>
      </c>
      <c r="V1998" s="403" t="s">
        <v>536</v>
      </c>
      <c r="W1998" s="402" t="s">
        <v>536</v>
      </c>
      <c r="X1998" s="404" t="s">
        <v>536</v>
      </c>
      <c r="Y1998" s="404" t="s">
        <v>536</v>
      </c>
      <c r="Z1998" s="404" t="s">
        <v>536</v>
      </c>
      <c r="AA1998" s="404" t="s">
        <v>536</v>
      </c>
      <c r="AB1998" s="404" t="s">
        <v>536</v>
      </c>
      <c r="AC1998" s="404" t="s">
        <v>536</v>
      </c>
      <c r="AD1998" s="404" t="s">
        <v>536</v>
      </c>
    </row>
    <row r="1999" spans="1:30" x14ac:dyDescent="0.35">
      <c r="A1999" s="396" t="s">
        <v>536</v>
      </c>
      <c r="B1999" s="396" t="s">
        <v>536</v>
      </c>
      <c r="C1999" s="396" t="s">
        <v>536</v>
      </c>
      <c r="D1999" s="396" t="s">
        <v>536</v>
      </c>
      <c r="E1999" s="396" t="s">
        <v>536</v>
      </c>
      <c r="F1999" s="396" t="s">
        <v>536</v>
      </c>
      <c r="G1999" s="396" t="s">
        <v>536</v>
      </c>
      <c r="H1999" s="396" t="s">
        <v>536</v>
      </c>
      <c r="I1999" s="399" t="s">
        <v>536</v>
      </c>
      <c r="J1999" s="399" t="s">
        <v>536</v>
      </c>
      <c r="K1999" s="400" t="s">
        <v>536</v>
      </c>
      <c r="L1999" s="400" t="s">
        <v>536</v>
      </c>
      <c r="M1999" s="400" t="s">
        <v>536</v>
      </c>
      <c r="N1999" s="400" t="s">
        <v>536</v>
      </c>
      <c r="O1999" s="400" t="s">
        <v>536</v>
      </c>
      <c r="P1999" s="400" t="s">
        <v>536</v>
      </c>
      <c r="Q1999" s="400" t="s">
        <v>536</v>
      </c>
      <c r="R1999" s="401" t="s">
        <v>536</v>
      </c>
      <c r="S1999" s="402" t="s">
        <v>536</v>
      </c>
      <c r="T1999" s="401" t="s">
        <v>536</v>
      </c>
      <c r="U1999" s="402" t="s">
        <v>536</v>
      </c>
      <c r="V1999" s="403" t="s">
        <v>536</v>
      </c>
      <c r="W1999" s="402" t="s">
        <v>536</v>
      </c>
      <c r="X1999" s="404" t="s">
        <v>536</v>
      </c>
      <c r="Y1999" s="404" t="s">
        <v>536</v>
      </c>
      <c r="Z1999" s="404" t="s">
        <v>536</v>
      </c>
      <c r="AA1999" s="404" t="s">
        <v>536</v>
      </c>
      <c r="AB1999" s="404" t="s">
        <v>536</v>
      </c>
      <c r="AC1999" s="404" t="s">
        <v>536</v>
      </c>
      <c r="AD1999" s="404" t="s">
        <v>536</v>
      </c>
    </row>
    <row r="2000" spans="1:30" x14ac:dyDescent="0.35">
      <c r="A2000" s="396" t="s">
        <v>536</v>
      </c>
      <c r="B2000" s="396" t="s">
        <v>536</v>
      </c>
      <c r="C2000" s="396" t="s">
        <v>536</v>
      </c>
      <c r="D2000" s="396" t="s">
        <v>536</v>
      </c>
      <c r="E2000" s="396" t="s">
        <v>536</v>
      </c>
      <c r="F2000" s="396" t="s">
        <v>536</v>
      </c>
      <c r="G2000" s="396" t="s">
        <v>536</v>
      </c>
      <c r="H2000" s="396" t="s">
        <v>536</v>
      </c>
      <c r="I2000" s="399" t="s">
        <v>536</v>
      </c>
      <c r="J2000" s="399" t="s">
        <v>536</v>
      </c>
      <c r="K2000" s="400" t="s">
        <v>536</v>
      </c>
      <c r="L2000" s="400" t="s">
        <v>536</v>
      </c>
      <c r="M2000" s="400" t="s">
        <v>536</v>
      </c>
      <c r="N2000" s="400" t="s">
        <v>536</v>
      </c>
      <c r="O2000" s="400" t="s">
        <v>536</v>
      </c>
      <c r="P2000" s="400" t="s">
        <v>536</v>
      </c>
      <c r="Q2000" s="400" t="s">
        <v>536</v>
      </c>
      <c r="R2000" s="401" t="s">
        <v>536</v>
      </c>
      <c r="S2000" s="402" t="s">
        <v>536</v>
      </c>
      <c r="T2000" s="401" t="s">
        <v>536</v>
      </c>
      <c r="U2000" s="402" t="s">
        <v>536</v>
      </c>
      <c r="V2000" s="403" t="s">
        <v>536</v>
      </c>
      <c r="W2000" s="402" t="s">
        <v>536</v>
      </c>
      <c r="X2000" s="404" t="s">
        <v>536</v>
      </c>
      <c r="Y2000" s="404" t="s">
        <v>536</v>
      </c>
      <c r="Z2000" s="404" t="s">
        <v>536</v>
      </c>
      <c r="AA2000" s="404" t="s">
        <v>536</v>
      </c>
      <c r="AB2000" s="404" t="s">
        <v>536</v>
      </c>
      <c r="AC2000" s="404" t="s">
        <v>536</v>
      </c>
      <c r="AD2000" s="404" t="s">
        <v>536</v>
      </c>
    </row>
    <row r="2001" spans="1:30" x14ac:dyDescent="0.35">
      <c r="A2001" s="396" t="s">
        <v>536</v>
      </c>
      <c r="B2001" s="396" t="s">
        <v>536</v>
      </c>
      <c r="C2001" s="396" t="s">
        <v>536</v>
      </c>
      <c r="D2001" s="396" t="s">
        <v>536</v>
      </c>
      <c r="E2001" s="396" t="s">
        <v>536</v>
      </c>
      <c r="F2001" s="396" t="s">
        <v>536</v>
      </c>
      <c r="G2001" s="396" t="s">
        <v>536</v>
      </c>
      <c r="H2001" s="396" t="s">
        <v>536</v>
      </c>
      <c r="I2001" s="399" t="s">
        <v>536</v>
      </c>
      <c r="J2001" s="399" t="s">
        <v>536</v>
      </c>
      <c r="K2001" s="400" t="s">
        <v>536</v>
      </c>
      <c r="L2001" s="400" t="s">
        <v>536</v>
      </c>
      <c r="M2001" s="400" t="s">
        <v>536</v>
      </c>
      <c r="N2001" s="400" t="s">
        <v>536</v>
      </c>
      <c r="O2001" s="400" t="s">
        <v>536</v>
      </c>
      <c r="P2001" s="400" t="s">
        <v>536</v>
      </c>
      <c r="Q2001" s="400" t="s">
        <v>536</v>
      </c>
      <c r="R2001" s="401" t="s">
        <v>536</v>
      </c>
      <c r="S2001" s="402" t="s">
        <v>536</v>
      </c>
      <c r="T2001" s="401" t="s">
        <v>536</v>
      </c>
      <c r="U2001" s="402" t="s">
        <v>536</v>
      </c>
      <c r="V2001" s="403" t="s">
        <v>536</v>
      </c>
      <c r="W2001" s="402" t="s">
        <v>536</v>
      </c>
      <c r="X2001" s="404" t="s">
        <v>536</v>
      </c>
      <c r="Y2001" s="404" t="s">
        <v>536</v>
      </c>
      <c r="Z2001" s="404" t="s">
        <v>536</v>
      </c>
      <c r="AA2001" s="404" t="s">
        <v>536</v>
      </c>
      <c r="AB2001" s="404" t="s">
        <v>536</v>
      </c>
      <c r="AC2001" s="404" t="s">
        <v>536</v>
      </c>
      <c r="AD2001" s="404" t="s">
        <v>536</v>
      </c>
    </row>
    <row r="2002" spans="1:30" x14ac:dyDescent="0.35">
      <c r="A2002" s="396" t="s">
        <v>536</v>
      </c>
      <c r="B2002" s="396" t="s">
        <v>536</v>
      </c>
      <c r="C2002" s="396" t="s">
        <v>536</v>
      </c>
      <c r="D2002" s="396" t="s">
        <v>536</v>
      </c>
      <c r="E2002" s="396" t="s">
        <v>536</v>
      </c>
      <c r="F2002" s="396" t="s">
        <v>536</v>
      </c>
      <c r="G2002" s="396" t="s">
        <v>536</v>
      </c>
      <c r="H2002" s="396" t="s">
        <v>536</v>
      </c>
      <c r="I2002" s="399" t="s">
        <v>536</v>
      </c>
      <c r="J2002" s="399" t="s">
        <v>536</v>
      </c>
      <c r="K2002" s="400" t="s">
        <v>536</v>
      </c>
      <c r="L2002" s="400" t="s">
        <v>536</v>
      </c>
      <c r="M2002" s="400" t="s">
        <v>536</v>
      </c>
      <c r="N2002" s="400" t="s">
        <v>536</v>
      </c>
      <c r="O2002" s="400" t="s">
        <v>536</v>
      </c>
      <c r="P2002" s="400" t="s">
        <v>536</v>
      </c>
      <c r="Q2002" s="400" t="s">
        <v>536</v>
      </c>
      <c r="R2002" s="401" t="s">
        <v>536</v>
      </c>
      <c r="S2002" s="402" t="s">
        <v>536</v>
      </c>
      <c r="T2002" s="401" t="s">
        <v>536</v>
      </c>
      <c r="U2002" s="402" t="s">
        <v>536</v>
      </c>
      <c r="V2002" s="403" t="s">
        <v>536</v>
      </c>
      <c r="W2002" s="402" t="s">
        <v>536</v>
      </c>
      <c r="X2002" s="404" t="s">
        <v>536</v>
      </c>
      <c r="Y2002" s="404" t="s">
        <v>536</v>
      </c>
      <c r="Z2002" s="404" t="s">
        <v>536</v>
      </c>
      <c r="AA2002" s="404" t="s">
        <v>536</v>
      </c>
      <c r="AB2002" s="404" t="s">
        <v>536</v>
      </c>
      <c r="AC2002" s="404" t="s">
        <v>536</v>
      </c>
      <c r="AD2002" s="404" t="s">
        <v>536</v>
      </c>
    </row>
    <row r="2003" spans="1:30" x14ac:dyDescent="0.35">
      <c r="A2003" s="396" t="s">
        <v>536</v>
      </c>
      <c r="B2003" s="396" t="s">
        <v>536</v>
      </c>
      <c r="C2003" s="396" t="s">
        <v>536</v>
      </c>
      <c r="D2003" s="396" t="s">
        <v>536</v>
      </c>
      <c r="E2003" s="396" t="s">
        <v>536</v>
      </c>
      <c r="F2003" s="396" t="s">
        <v>536</v>
      </c>
      <c r="G2003" s="396" t="s">
        <v>536</v>
      </c>
      <c r="H2003" s="396" t="s">
        <v>536</v>
      </c>
      <c r="I2003" s="399" t="s">
        <v>536</v>
      </c>
      <c r="J2003" s="399" t="s">
        <v>536</v>
      </c>
      <c r="K2003" s="400" t="s">
        <v>536</v>
      </c>
      <c r="L2003" s="400" t="s">
        <v>536</v>
      </c>
      <c r="M2003" s="400" t="s">
        <v>536</v>
      </c>
      <c r="N2003" s="400" t="s">
        <v>536</v>
      </c>
      <c r="O2003" s="400" t="s">
        <v>536</v>
      </c>
      <c r="P2003" s="400" t="s">
        <v>536</v>
      </c>
      <c r="Q2003" s="400" t="s">
        <v>536</v>
      </c>
      <c r="R2003" s="401" t="s">
        <v>536</v>
      </c>
      <c r="S2003" s="402" t="s">
        <v>536</v>
      </c>
      <c r="T2003" s="401" t="s">
        <v>536</v>
      </c>
      <c r="U2003" s="402" t="s">
        <v>536</v>
      </c>
      <c r="V2003" s="403" t="s">
        <v>536</v>
      </c>
      <c r="W2003" s="402" t="s">
        <v>536</v>
      </c>
      <c r="X2003" s="404" t="s">
        <v>536</v>
      </c>
      <c r="Y2003" s="404" t="s">
        <v>536</v>
      </c>
      <c r="Z2003" s="404" t="s">
        <v>536</v>
      </c>
      <c r="AA2003" s="404" t="s">
        <v>536</v>
      </c>
      <c r="AB2003" s="404" t="s">
        <v>536</v>
      </c>
      <c r="AC2003" s="404" t="s">
        <v>536</v>
      </c>
      <c r="AD2003" s="404" t="s">
        <v>536</v>
      </c>
    </row>
  </sheetData>
  <sortState xmlns:xlrd2="http://schemas.microsoft.com/office/spreadsheetml/2017/richdata2" ref="A4:AD1512">
    <sortCondition ref="H4:H1512"/>
    <sortCondition ref="G4:G1512"/>
  </sortState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441AC8-49F7-D347-A687-27FDB043830F}">
  <sheetPr>
    <tabColor rgb="FFFFC000"/>
  </sheetPr>
  <dimension ref="A1:BY113"/>
  <sheetViews>
    <sheetView topLeftCell="AB1" zoomScale="80" zoomScaleNormal="80" workbookViewId="0">
      <selection activeCell="P200" sqref="P200:P253"/>
    </sheetView>
  </sheetViews>
  <sheetFormatPr defaultColWidth="8.81640625" defaultRowHeight="14.5" x14ac:dyDescent="0.35"/>
  <cols>
    <col min="1" max="1" width="32.453125" style="229" hidden="1" customWidth="1"/>
    <col min="2" max="2" width="14.453125" style="230" hidden="1" customWidth="1"/>
    <col min="3" max="3" width="9.453125" style="230" hidden="1" customWidth="1"/>
    <col min="4" max="4" width="10" style="230" hidden="1" customWidth="1"/>
    <col min="5" max="5" width="9.453125" style="230" hidden="1" customWidth="1"/>
    <col min="6" max="6" width="11.81640625" style="229" hidden="1" customWidth="1"/>
    <col min="7" max="7" width="17.81640625" style="229" hidden="1" customWidth="1"/>
    <col min="8" max="9" width="9.453125" style="229" hidden="1" customWidth="1"/>
    <col min="10" max="10" width="10" style="229" hidden="1" customWidth="1"/>
    <col min="11" max="12" width="9.453125" style="229" hidden="1" customWidth="1"/>
    <col min="13" max="13" width="15.81640625" style="229" hidden="1" customWidth="1"/>
    <col min="14" max="14" width="10.453125" style="229" hidden="1" customWidth="1"/>
    <col min="15" max="15" width="0.453125" style="231" hidden="1" customWidth="1"/>
    <col min="16" max="16" width="32.453125" style="231" hidden="1" customWidth="1"/>
    <col min="17" max="17" width="13.1796875" style="231" hidden="1" customWidth="1"/>
    <col min="18" max="18" width="13.1796875" style="232" hidden="1" customWidth="1"/>
    <col min="19" max="19" width="13.1796875" style="231" hidden="1" customWidth="1"/>
    <col min="20" max="20" width="13.1796875" style="232" hidden="1" customWidth="1"/>
    <col min="21" max="21" width="13" style="231" hidden="1" customWidth="1"/>
    <col min="22" max="22" width="16.81640625" style="232" hidden="1" customWidth="1"/>
    <col min="23" max="23" width="13.1796875" style="231" hidden="1" customWidth="1"/>
    <col min="24" max="24" width="13.1796875" style="232" hidden="1" customWidth="1"/>
    <col min="25" max="25" width="13.1796875" style="231" hidden="1" customWidth="1"/>
    <col min="26" max="26" width="13.1796875" style="232" hidden="1" customWidth="1"/>
    <col min="27" max="27" width="15.81640625" style="231" hidden="1" customWidth="1"/>
    <col min="28" max="28" width="0.453125" style="231" customWidth="1"/>
    <col min="29" max="29" width="32.453125" style="231" customWidth="1"/>
    <col min="30" max="31" width="13.453125" style="231" customWidth="1"/>
    <col min="32" max="32" width="13.453125" customWidth="1"/>
    <col min="33" max="35" width="13.453125" style="231" customWidth="1"/>
    <col min="36" max="37" width="13.453125" style="231" hidden="1" customWidth="1"/>
    <col min="39" max="39" width="8.81640625" customWidth="1"/>
    <col min="40" max="40" width="27.7265625" customWidth="1"/>
    <col min="41" max="41" width="13.26953125" style="89" customWidth="1"/>
    <col min="42" max="42" width="8.81640625" style="90" customWidth="1"/>
    <col min="43" max="45" width="13.26953125" style="89" customWidth="1"/>
    <col min="46" max="46" width="8.81640625" customWidth="1"/>
    <col min="47" max="47" width="27.453125" bestFit="1" customWidth="1"/>
    <col min="48" max="48" width="13.453125" style="89" customWidth="1"/>
    <col min="49" max="49" width="8.81640625" style="90" hidden="1" customWidth="1"/>
    <col min="50" max="52" width="13.453125" style="89" customWidth="1"/>
    <col min="54" max="54" width="27.453125" bestFit="1" customWidth="1"/>
    <col min="55" max="55" width="13.453125" style="89" customWidth="1"/>
    <col min="56" max="56" width="0" style="90" hidden="1" customWidth="1"/>
    <col min="57" max="59" width="13.453125" style="89" customWidth="1"/>
    <col min="61" max="61" width="27.453125" bestFit="1" customWidth="1"/>
    <col min="62" max="62" width="13.453125" style="89" customWidth="1"/>
    <col min="63" max="63" width="0" style="90" hidden="1" customWidth="1"/>
    <col min="64" max="66" width="13.453125" style="89" customWidth="1"/>
    <col min="68" max="68" width="27.453125" bestFit="1" customWidth="1"/>
    <col min="69" max="69" width="13.453125" style="89" customWidth="1"/>
    <col min="70" max="70" width="0" style="90" hidden="1" customWidth="1"/>
    <col min="71" max="73" width="13.453125" style="89" customWidth="1"/>
  </cols>
  <sheetData>
    <row r="1" spans="1:73" ht="15.5" thickTop="1" thickBot="1" x14ac:dyDescent="0.4">
      <c r="A1" s="139" t="s">
        <v>3192</v>
      </c>
      <c r="B1" s="86" t="s">
        <v>3193</v>
      </c>
      <c r="C1" s="86" t="s">
        <v>3194</v>
      </c>
      <c r="D1" s="86" t="s">
        <v>3195</v>
      </c>
      <c r="E1" s="86" t="s">
        <v>3194</v>
      </c>
      <c r="F1" s="86" t="s">
        <v>3196</v>
      </c>
      <c r="G1" s="86" t="s">
        <v>3197</v>
      </c>
      <c r="H1" s="86" t="s">
        <v>3198</v>
      </c>
      <c r="I1" s="86" t="s">
        <v>3194</v>
      </c>
      <c r="J1" s="86" t="s">
        <v>3199</v>
      </c>
      <c r="K1" s="86" t="s">
        <v>3194</v>
      </c>
      <c r="L1" s="86" t="s">
        <v>3200</v>
      </c>
      <c r="M1" s="86" t="s">
        <v>3194</v>
      </c>
      <c r="N1" s="86" t="s">
        <v>3201</v>
      </c>
      <c r="O1" s="140"/>
      <c r="P1" s="85" t="s">
        <v>3192</v>
      </c>
      <c r="Q1" s="85" t="s">
        <v>3202</v>
      </c>
      <c r="R1" s="85" t="s">
        <v>3194</v>
      </c>
      <c r="S1" s="85" t="s">
        <v>3203</v>
      </c>
      <c r="T1" s="85" t="s">
        <v>3194</v>
      </c>
      <c r="U1" s="87" t="s">
        <v>3204</v>
      </c>
      <c r="V1" s="85" t="s">
        <v>3194</v>
      </c>
      <c r="W1" s="85" t="s">
        <v>3205</v>
      </c>
      <c r="X1" s="85" t="s">
        <v>3194</v>
      </c>
      <c r="Y1" s="85" t="s">
        <v>3206</v>
      </c>
      <c r="Z1" s="85" t="s">
        <v>3194</v>
      </c>
      <c r="AA1" s="85" t="s">
        <v>3201</v>
      </c>
      <c r="AB1" s="140"/>
      <c r="AC1" s="371" t="s">
        <v>3207</v>
      </c>
      <c r="AD1" s="378">
        <v>179183.97999999998</v>
      </c>
      <c r="AE1" s="379">
        <v>22669</v>
      </c>
      <c r="AF1" s="379">
        <v>18494.34</v>
      </c>
      <c r="AG1" s="380">
        <v>88867</v>
      </c>
      <c r="AH1" s="381">
        <v>32204</v>
      </c>
      <c r="AI1" s="382">
        <v>341418.32</v>
      </c>
      <c r="AJ1" s="86" t="s">
        <v>3208</v>
      </c>
      <c r="AK1" s="88" t="s">
        <v>3209</v>
      </c>
    </row>
    <row r="2" spans="1:73" ht="15.5" thickTop="1" thickBot="1" x14ac:dyDescent="0.4">
      <c r="A2" s="141" t="s">
        <v>3210</v>
      </c>
      <c r="B2" s="142">
        <f>SUM(B29,B81,B67,B52,B40)</f>
        <v>95029</v>
      </c>
      <c r="C2" s="142"/>
      <c r="D2" s="142">
        <f>SUM(D29,D81,D67,D52,D40)</f>
        <v>129190</v>
      </c>
      <c r="E2" s="142"/>
      <c r="F2" s="142">
        <f>SUM(F29,F81,F67,F52,F40)</f>
        <v>116742</v>
      </c>
      <c r="G2" s="142">
        <f>SUM(G29,G81,G67,G52,G40)</f>
        <v>485004</v>
      </c>
      <c r="H2" s="142">
        <f>SUM(H29,H81,H67,H52,H40)</f>
        <v>2148</v>
      </c>
      <c r="I2" s="142"/>
      <c r="J2" s="142">
        <f>SUM(J29,J40,J52,J67,J81)</f>
        <v>106600</v>
      </c>
      <c r="K2" s="142"/>
      <c r="L2" s="142">
        <f>SUM(L29,L81,L67,L52,L40)</f>
        <v>30517</v>
      </c>
      <c r="M2" s="142"/>
      <c r="N2" s="142">
        <f>SUM(N29,N81,N67,N52,N40)</f>
        <v>965230</v>
      </c>
      <c r="O2" s="143"/>
      <c r="P2" s="91" t="s">
        <v>3210</v>
      </c>
      <c r="Q2" s="142">
        <f>SUM(Q29,Q81,Q67,Q52,Q40)</f>
        <v>11500</v>
      </c>
      <c r="R2" s="144"/>
      <c r="S2" s="142">
        <f>SUM(S29,S81,S67,S52,S40)</f>
        <v>880</v>
      </c>
      <c r="T2" s="144"/>
      <c r="U2" s="92">
        <f>SUM(U29,U40,U52,U67,U81)</f>
        <v>59250</v>
      </c>
      <c r="V2" s="144"/>
      <c r="W2" s="142">
        <f>SUM(W29,W81,W67,W52,W40)</f>
        <v>36150</v>
      </c>
      <c r="X2" s="144"/>
      <c r="Y2" s="142">
        <f>SUM(Y29,Y81,Y67,Y52,Y40)</f>
        <v>127614</v>
      </c>
      <c r="Z2" s="144"/>
      <c r="AA2" s="142">
        <f>SUM(AA29,AA81,AA67,AA52,AA40)</f>
        <v>235394</v>
      </c>
      <c r="AB2" s="143"/>
      <c r="AC2" s="346" t="s">
        <v>3211</v>
      </c>
      <c r="AD2" s="347" t="s">
        <v>3212</v>
      </c>
      <c r="AE2" s="243" t="s">
        <v>760</v>
      </c>
      <c r="AF2" s="243" t="s">
        <v>11</v>
      </c>
      <c r="AG2" s="244" t="s">
        <v>3213</v>
      </c>
      <c r="AH2" s="245" t="s">
        <v>3214</v>
      </c>
      <c r="AI2" s="246" t="s">
        <v>3201</v>
      </c>
      <c r="AJ2" s="92">
        <f>SUM(AD2,AG2,AH2,AI2,AE2,AF2)</f>
        <v>0</v>
      </c>
      <c r="AK2" s="93">
        <f>SUM(N2+AA2+AJ2)</f>
        <v>1200624</v>
      </c>
    </row>
    <row r="3" spans="1:73" ht="15" thickBot="1" x14ac:dyDescent="0.4">
      <c r="A3" s="145"/>
      <c r="B3" s="146"/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95"/>
      <c r="P3" s="94"/>
      <c r="Q3" s="147"/>
      <c r="R3" s="148"/>
      <c r="S3" s="147"/>
      <c r="T3" s="149"/>
      <c r="U3" s="95"/>
      <c r="V3" s="149"/>
      <c r="W3" s="147"/>
      <c r="X3" s="149"/>
      <c r="Y3" s="147"/>
      <c r="Z3" s="149"/>
      <c r="AA3" s="94"/>
      <c r="AB3" s="95"/>
      <c r="AC3" s="247" t="s">
        <v>90</v>
      </c>
      <c r="AD3" s="348">
        <v>3500</v>
      </c>
      <c r="AE3" s="345"/>
      <c r="AF3" s="345">
        <v>0</v>
      </c>
      <c r="AG3" s="345">
        <v>1250</v>
      </c>
      <c r="AH3" s="349">
        <v>0</v>
      </c>
      <c r="AI3" s="248">
        <v>4750</v>
      </c>
      <c r="AJ3" s="95"/>
      <c r="AK3" s="96"/>
      <c r="AN3" s="22" t="s">
        <v>3215</v>
      </c>
      <c r="AO3" s="100"/>
      <c r="AP3" s="101"/>
      <c r="AQ3" s="100"/>
      <c r="AR3" s="100"/>
      <c r="AS3" s="100"/>
      <c r="AT3" s="22"/>
      <c r="AU3" s="22" t="s">
        <v>3216</v>
      </c>
      <c r="AV3" s="100"/>
      <c r="AW3" s="101"/>
      <c r="AX3" s="100"/>
      <c r="AY3" s="100"/>
      <c r="AZ3" s="100"/>
      <c r="BA3" s="22"/>
      <c r="BB3" s="22" t="s">
        <v>3217</v>
      </c>
      <c r="BC3" s="100"/>
      <c r="BD3" s="101"/>
      <c r="BE3" s="100"/>
      <c r="BF3" s="100"/>
      <c r="BG3" s="100"/>
      <c r="BH3" s="22"/>
      <c r="BI3" s="22" t="s">
        <v>3218</v>
      </c>
      <c r="BJ3" s="100"/>
      <c r="BK3" s="101"/>
      <c r="BL3" s="100"/>
      <c r="BM3" s="100"/>
      <c r="BN3" s="100"/>
      <c r="BO3" s="22"/>
      <c r="BP3" s="22" t="s">
        <v>3219</v>
      </c>
      <c r="BQ3" s="100"/>
      <c r="BR3" s="101"/>
      <c r="BS3" s="100"/>
      <c r="BT3" s="100"/>
      <c r="BU3" s="100"/>
    </row>
    <row r="4" spans="1:73" x14ac:dyDescent="0.35">
      <c r="A4" s="150" t="s">
        <v>3220</v>
      </c>
      <c r="B4" s="151" t="s">
        <v>3193</v>
      </c>
      <c r="C4" s="151" t="s">
        <v>3194</v>
      </c>
      <c r="D4" s="151" t="s">
        <v>3195</v>
      </c>
      <c r="E4" s="151" t="s">
        <v>3194</v>
      </c>
      <c r="F4" s="151" t="s">
        <v>3196</v>
      </c>
      <c r="G4" s="151" t="s">
        <v>3197</v>
      </c>
      <c r="H4" s="151" t="s">
        <v>3198</v>
      </c>
      <c r="I4" s="151" t="s">
        <v>3194</v>
      </c>
      <c r="J4" s="151" t="s">
        <v>3199</v>
      </c>
      <c r="K4" s="151" t="s">
        <v>3194</v>
      </c>
      <c r="L4" s="151" t="s">
        <v>3200</v>
      </c>
      <c r="M4" s="151" t="s">
        <v>3194</v>
      </c>
      <c r="N4" s="151" t="s">
        <v>3201</v>
      </c>
      <c r="O4" s="152"/>
      <c r="P4" s="97" t="s">
        <v>3220</v>
      </c>
      <c r="Q4" s="153" t="s">
        <v>3202</v>
      </c>
      <c r="R4" s="153" t="s">
        <v>3194</v>
      </c>
      <c r="S4" s="153" t="s">
        <v>3203</v>
      </c>
      <c r="T4" s="153" t="s">
        <v>3194</v>
      </c>
      <c r="U4" s="154" t="s">
        <v>3204</v>
      </c>
      <c r="V4" s="97" t="s">
        <v>3194</v>
      </c>
      <c r="W4" s="153" t="s">
        <v>3205</v>
      </c>
      <c r="X4" s="153" t="s">
        <v>3194</v>
      </c>
      <c r="Y4" s="153" t="s">
        <v>3206</v>
      </c>
      <c r="Z4" s="153" t="s">
        <v>3194</v>
      </c>
      <c r="AA4" s="97" t="s">
        <v>3201</v>
      </c>
      <c r="AB4" s="152"/>
      <c r="AC4" s="249" t="s">
        <v>102</v>
      </c>
      <c r="AD4" s="348">
        <v>2500</v>
      </c>
      <c r="AE4" s="345">
        <v>0</v>
      </c>
      <c r="AF4" s="345">
        <v>0</v>
      </c>
      <c r="AG4" s="345">
        <v>2400</v>
      </c>
      <c r="AH4" s="349">
        <v>2345</v>
      </c>
      <c r="AI4" s="250">
        <v>7245</v>
      </c>
      <c r="AJ4" s="98" t="s">
        <v>3201</v>
      </c>
      <c r="AK4" s="99" t="s">
        <v>3221</v>
      </c>
      <c r="AO4" s="100" t="s">
        <v>3222</v>
      </c>
      <c r="AP4" s="101" t="s">
        <v>760</v>
      </c>
      <c r="AQ4" s="100" t="s">
        <v>11</v>
      </c>
      <c r="AR4" s="100" t="s">
        <v>3213</v>
      </c>
      <c r="AS4" s="100" t="s">
        <v>3214</v>
      </c>
      <c r="AV4" s="100" t="s">
        <v>3222</v>
      </c>
      <c r="AW4" s="101" t="s">
        <v>760</v>
      </c>
      <c r="AX4" s="100" t="s">
        <v>11</v>
      </c>
      <c r="AY4" s="100" t="s">
        <v>3213</v>
      </c>
      <c r="AZ4" s="100" t="s">
        <v>3214</v>
      </c>
      <c r="BB4" s="394" t="s">
        <v>31</v>
      </c>
      <c r="BC4" s="100" t="s">
        <v>3222</v>
      </c>
      <c r="BD4" s="101" t="s">
        <v>760</v>
      </c>
      <c r="BE4" s="100" t="s">
        <v>11</v>
      </c>
      <c r="BF4" s="100" t="s">
        <v>3213</v>
      </c>
      <c r="BG4" s="100" t="s">
        <v>3214</v>
      </c>
      <c r="BI4" s="394" t="s">
        <v>31</v>
      </c>
      <c r="BJ4" s="100" t="s">
        <v>3222</v>
      </c>
      <c r="BK4" s="101" t="s">
        <v>760</v>
      </c>
      <c r="BL4" s="100" t="s">
        <v>11</v>
      </c>
      <c r="BM4" s="100" t="s">
        <v>3213</v>
      </c>
      <c r="BN4" s="100" t="s">
        <v>3214</v>
      </c>
      <c r="BP4" s="394" t="s">
        <v>31</v>
      </c>
      <c r="BQ4" s="100" t="s">
        <v>3222</v>
      </c>
      <c r="BR4" s="101" t="s">
        <v>760</v>
      </c>
      <c r="BS4" s="100" t="s">
        <v>11</v>
      </c>
      <c r="BT4" s="100" t="s">
        <v>3213</v>
      </c>
      <c r="BU4" s="100" t="s">
        <v>3214</v>
      </c>
    </row>
    <row r="5" spans="1:73" x14ac:dyDescent="0.35">
      <c r="A5" s="155" t="s">
        <v>90</v>
      </c>
      <c r="B5" s="156">
        <v>1999</v>
      </c>
      <c r="C5" s="157" t="s">
        <v>3223</v>
      </c>
      <c r="D5" s="157">
        <v>1648</v>
      </c>
      <c r="E5" s="157" t="s">
        <v>3224</v>
      </c>
      <c r="F5" s="158">
        <v>1299</v>
      </c>
      <c r="G5" s="156">
        <v>5500</v>
      </c>
      <c r="H5" s="156">
        <v>0</v>
      </c>
      <c r="I5" s="157" t="s">
        <v>3224</v>
      </c>
      <c r="J5" s="157">
        <v>1500</v>
      </c>
      <c r="K5" s="157" t="s">
        <v>3224</v>
      </c>
      <c r="L5" s="157">
        <v>799</v>
      </c>
      <c r="M5" s="157" t="s">
        <v>554</v>
      </c>
      <c r="N5" s="156">
        <f t="shared" ref="N5:N28" si="0">SUM(B5:L5)</f>
        <v>12745</v>
      </c>
      <c r="O5" s="159"/>
      <c r="P5" s="102" t="s">
        <v>90</v>
      </c>
      <c r="Q5" s="106">
        <v>0</v>
      </c>
      <c r="R5" s="160"/>
      <c r="S5" s="161">
        <v>0</v>
      </c>
      <c r="T5" s="162"/>
      <c r="U5" s="103">
        <v>2000</v>
      </c>
      <c r="V5" s="162" t="s">
        <v>3225</v>
      </c>
      <c r="W5" s="161">
        <v>0</v>
      </c>
      <c r="X5" s="162"/>
      <c r="Y5" s="161">
        <v>0</v>
      </c>
      <c r="Z5" s="162"/>
      <c r="AA5" s="163">
        <f>Q5+S5+U5+W5+Y5</f>
        <v>2000</v>
      </c>
      <c r="AB5" s="159"/>
      <c r="AC5" s="249" t="s">
        <v>91</v>
      </c>
      <c r="AD5" s="348">
        <v>3500</v>
      </c>
      <c r="AE5" s="345">
        <v>649</v>
      </c>
      <c r="AF5" s="345">
        <v>0</v>
      </c>
      <c r="AG5" s="345">
        <v>1650</v>
      </c>
      <c r="AH5" s="349">
        <v>2345</v>
      </c>
      <c r="AI5" s="250">
        <v>8144</v>
      </c>
      <c r="AJ5" s="104">
        <f t="shared" ref="AJ5:AJ28" si="1">SUM(AD5,AG5,AH5,AI5,AF5,AE5)</f>
        <v>16288</v>
      </c>
      <c r="AK5" s="93">
        <f t="shared" ref="AK5:AK29" si="2">SUM(N5+AA5+AJ5)</f>
        <v>31033</v>
      </c>
      <c r="AN5" t="s">
        <v>90</v>
      </c>
      <c r="AO5" s="105">
        <f>SUMIFS(BC$5:BC$72,$BB$5:$BB$72,$AN5)+SUMIFS(BJ$5:BJ$72,$BI$5:$BI$72,$AN5)+SUMIFS(BQ$5:BQ$72,$BP$5:$BP$72,$AN5)</f>
        <v>3500</v>
      </c>
      <c r="AP5" s="105">
        <f>SUMIFS(BD$5:BD$72,$BB$5:$BB$72,$AN5)+SUMIFS(BK$5:BK$72,$BI$5:$BI$72,$AN5)+SUMIFS(BR$5:BR$72,$BP$5:$BP$72,$AN5)</f>
        <v>0</v>
      </c>
      <c r="AQ5" s="105">
        <f>SUMIFS(BE$5:BE$72,$BB$5:$BB$72,$AN5)+SUMIFS(BL$5:BL$72,$BI$5:$BI$72,$AN5)+SUMIFS(BS$5:BS$72,$BP$5:$BP$72,$AN5)</f>
        <v>0</v>
      </c>
      <c r="AR5" s="105">
        <f>SUMIFS(BF$5:BF$72,$BB$5:$BB$72,$AN5)+SUMIFS(BM$5:BM$72,$BI$5:$BI$72,$AN5)+SUMIFS(BT$5:BT$72,$BP$5:$BP$72,$AN5)</f>
        <v>1250</v>
      </c>
      <c r="AS5" s="105">
        <f>SUMIFS(BG$5:BG$72,$BB$5:$BB$72,$AN5)+SUMIFS(BN$5:BN$72,$BI$5:$BI$72,$AN5)+SUMIFS(BU$5:BU$72,$BP$5:$BP$72,$AN5)</f>
        <v>0</v>
      </c>
      <c r="AU5" t="str">
        <f>$AN5</f>
        <v>Acura North Scottsdale</v>
      </c>
      <c r="AV5" s="105">
        <f t="shared" ref="AV5:AV12" si="3">SUMIFS(AD$3:AD$99,$AC$3:$AC$99,$AN5)</f>
        <v>3500</v>
      </c>
      <c r="AW5" s="105">
        <f t="shared" ref="AW5:AW12" si="4">SUMIFS(AE$5:AE$99,$AC$5:$AC$99,$AN5)</f>
        <v>0</v>
      </c>
      <c r="AX5" s="105">
        <f t="shared" ref="AX5:AZ12" si="5">SUMIFS(AF$3:AF$99,$AC$3:$AC$99,$AN5)</f>
        <v>0</v>
      </c>
      <c r="AY5" s="105">
        <f t="shared" si="5"/>
        <v>1250</v>
      </c>
      <c r="AZ5" s="105">
        <f t="shared" si="5"/>
        <v>0</v>
      </c>
      <c r="BC5" s="105"/>
      <c r="BD5" s="105"/>
      <c r="BE5" s="105"/>
      <c r="BF5" s="105"/>
      <c r="BG5" s="105"/>
      <c r="BJ5" s="105"/>
      <c r="BK5" s="105"/>
      <c r="BL5" s="105"/>
      <c r="BM5" s="105"/>
      <c r="BN5" s="105"/>
      <c r="BP5" t="s">
        <v>82</v>
      </c>
      <c r="BQ5" s="105">
        <v>5500</v>
      </c>
      <c r="BR5" s="105">
        <v>0</v>
      </c>
      <c r="BS5" s="105">
        <v>0</v>
      </c>
      <c r="BT5" s="105">
        <v>0</v>
      </c>
      <c r="BU5" s="105">
        <v>4495</v>
      </c>
    </row>
    <row r="6" spans="1:73" x14ac:dyDescent="0.35">
      <c r="A6" s="164" t="s">
        <v>102</v>
      </c>
      <c r="B6" s="165">
        <v>1500</v>
      </c>
      <c r="C6" s="157" t="s">
        <v>3226</v>
      </c>
      <c r="D6" s="157">
        <v>2648</v>
      </c>
      <c r="E6" s="157" t="s">
        <v>3224</v>
      </c>
      <c r="F6" s="158">
        <v>2599</v>
      </c>
      <c r="G6" s="156">
        <v>9200</v>
      </c>
      <c r="H6" s="166">
        <v>0</v>
      </c>
      <c r="I6" s="157" t="s">
        <v>3224</v>
      </c>
      <c r="J6" s="157">
        <v>4800</v>
      </c>
      <c r="K6" s="157" t="s">
        <v>3224</v>
      </c>
      <c r="L6" s="157">
        <v>799</v>
      </c>
      <c r="M6" s="157" t="s">
        <v>554</v>
      </c>
      <c r="N6" s="156">
        <f t="shared" si="0"/>
        <v>21546</v>
      </c>
      <c r="O6" s="159"/>
      <c r="P6" s="106" t="s">
        <v>102</v>
      </c>
      <c r="Q6" s="106">
        <v>0</v>
      </c>
      <c r="R6" s="167"/>
      <c r="S6" s="168">
        <v>0</v>
      </c>
      <c r="T6" s="169"/>
      <c r="U6" s="103">
        <v>0</v>
      </c>
      <c r="V6" s="169"/>
      <c r="W6" s="168">
        <v>0</v>
      </c>
      <c r="X6" s="169"/>
      <c r="Y6" s="168">
        <v>1000</v>
      </c>
      <c r="Z6" s="169" t="s">
        <v>3227</v>
      </c>
      <c r="AA6" s="163">
        <f t="shared" ref="AA6:AA28" si="6">Q6+S6+U6+W6+Y6</f>
        <v>1000</v>
      </c>
      <c r="AB6" s="159"/>
      <c r="AC6" s="249" t="s">
        <v>118</v>
      </c>
      <c r="AD6" s="348">
        <v>1000</v>
      </c>
      <c r="AE6" s="345">
        <v>0</v>
      </c>
      <c r="AF6" s="345">
        <v>0</v>
      </c>
      <c r="AG6" s="345">
        <v>0</v>
      </c>
      <c r="AH6" s="349">
        <v>0</v>
      </c>
      <c r="AI6" s="250">
        <v>1000</v>
      </c>
      <c r="AJ6" s="104">
        <f t="shared" si="1"/>
        <v>2000</v>
      </c>
      <c r="AK6" s="93">
        <f t="shared" si="2"/>
        <v>24546</v>
      </c>
      <c r="AN6" t="s">
        <v>133</v>
      </c>
      <c r="AO6" s="105">
        <f t="shared" ref="AO6:AO12" si="7">SUMIFS(BC$5:BC$72,$BB$5:$BB$72,$AN6)+SUMIFS(BJ$5:BJ$72,$BI$5:$BI$72,$AN6)+SUMIFS(BQ$5:BQ$72,$BP$5:$BP$72,$AN6)</f>
        <v>0</v>
      </c>
      <c r="AP6" s="105">
        <f t="shared" ref="AP6:AP12" si="8">SUMIFS(BD$5:BD$72,$BB$5:$BB$72,$AN6)+SUMIFS(BK$5:BK$72,$BI$5:$BI$72,$AN6)+SUMIFS(BR$5:BR$72,$BP$5:$BP$72,$AN6)</f>
        <v>0</v>
      </c>
      <c r="AQ6" s="105">
        <f t="shared" ref="AQ6:AQ12" si="9">SUMIFS(BE$5:BE$72,$BB$5:$BB$72,$AN6)+SUMIFS(BL$5:BL$72,$BI$5:$BI$72,$AN6)+SUMIFS(BS$5:BS$72,$BP$5:$BP$72,$AN6)</f>
        <v>0</v>
      </c>
      <c r="AR6" s="105">
        <f t="shared" ref="AR6:AR12" si="10">SUMIFS(BF$5:BF$72,$BB$5:$BB$72,$AN6)+SUMIFS(BM$5:BM$72,$BI$5:$BI$72,$AN6)+SUMIFS(BT$5:BT$72,$BP$5:$BP$72,$AN6)</f>
        <v>500</v>
      </c>
      <c r="AS6" s="105">
        <f t="shared" ref="AS6:AS12" si="11">SUMIFS(BG$5:BG$72,$BB$5:$BB$72,$AN6)+SUMIFS(BN$5:BN$72,$BI$5:$BI$72,$AN6)+SUMIFS(BU$5:BU$72,$BP$5:$BP$72,$AN6)</f>
        <v>0</v>
      </c>
      <c r="AU6" t="str">
        <f t="shared" ref="AU6:AU24" si="12">$AN6</f>
        <v>Acura of Escondido</v>
      </c>
      <c r="AV6" s="105">
        <f t="shared" si="3"/>
        <v>0</v>
      </c>
      <c r="AW6" s="105">
        <f t="shared" si="4"/>
        <v>0</v>
      </c>
      <c r="AX6" s="105">
        <f t="shared" si="5"/>
        <v>0</v>
      </c>
      <c r="AY6" s="105">
        <f t="shared" si="5"/>
        <v>500</v>
      </c>
      <c r="AZ6" s="105">
        <f t="shared" si="5"/>
        <v>0</v>
      </c>
      <c r="BC6" s="105"/>
      <c r="BD6" s="105"/>
      <c r="BE6" s="105"/>
      <c r="BF6" s="105"/>
      <c r="BG6" s="105"/>
      <c r="BJ6" s="105"/>
      <c r="BK6" s="105"/>
      <c r="BL6" s="105"/>
      <c r="BM6" s="105"/>
      <c r="BN6" s="105"/>
      <c r="BP6" t="s">
        <v>535</v>
      </c>
      <c r="BQ6" s="105">
        <v>0</v>
      </c>
      <c r="BR6" s="105"/>
      <c r="BS6" s="105">
        <v>1899</v>
      </c>
      <c r="BT6" s="105">
        <v>3000</v>
      </c>
      <c r="BU6" s="105">
        <v>4249</v>
      </c>
    </row>
    <row r="7" spans="1:73" x14ac:dyDescent="0.35">
      <c r="A7" s="164" t="s">
        <v>91</v>
      </c>
      <c r="B7" s="165">
        <v>1500</v>
      </c>
      <c r="C7" s="170" t="s">
        <v>3226</v>
      </c>
      <c r="D7" s="170">
        <v>2648</v>
      </c>
      <c r="E7" s="170" t="s">
        <v>3224</v>
      </c>
      <c r="F7" s="171">
        <v>2599</v>
      </c>
      <c r="G7" s="166">
        <v>9500</v>
      </c>
      <c r="H7" s="166">
        <v>0</v>
      </c>
      <c r="I7" s="170" t="s">
        <v>3224</v>
      </c>
      <c r="J7" s="170">
        <v>3200</v>
      </c>
      <c r="K7" s="170" t="s">
        <v>3224</v>
      </c>
      <c r="L7" s="170">
        <v>799</v>
      </c>
      <c r="M7" s="170" t="s">
        <v>554</v>
      </c>
      <c r="N7" s="156">
        <f t="shared" si="0"/>
        <v>20246</v>
      </c>
      <c r="O7" s="159"/>
      <c r="P7" s="106" t="s">
        <v>91</v>
      </c>
      <c r="Q7" s="106">
        <v>0</v>
      </c>
      <c r="R7" s="169"/>
      <c r="S7" s="168">
        <v>0</v>
      </c>
      <c r="T7" s="169"/>
      <c r="U7" s="103">
        <v>0</v>
      </c>
      <c r="V7" s="169"/>
      <c r="W7" s="168">
        <v>0</v>
      </c>
      <c r="X7" s="169"/>
      <c r="Y7" s="168">
        <v>0</v>
      </c>
      <c r="Z7" s="169"/>
      <c r="AA7" s="163">
        <f t="shared" si="6"/>
        <v>0</v>
      </c>
      <c r="AB7" s="159"/>
      <c r="AC7" s="251" t="s">
        <v>81</v>
      </c>
      <c r="AD7" s="348">
        <v>5500</v>
      </c>
      <c r="AE7" s="345">
        <v>0</v>
      </c>
      <c r="AF7" s="345">
        <v>1819</v>
      </c>
      <c r="AG7" s="345">
        <v>3800</v>
      </c>
      <c r="AH7" s="349">
        <v>0</v>
      </c>
      <c r="AI7" s="250">
        <v>11119</v>
      </c>
      <c r="AJ7" s="104">
        <f t="shared" si="1"/>
        <v>22238</v>
      </c>
      <c r="AK7" s="93">
        <f t="shared" si="2"/>
        <v>42484</v>
      </c>
      <c r="AN7" t="s">
        <v>102</v>
      </c>
      <c r="AO7" s="105">
        <f t="shared" si="7"/>
        <v>2500</v>
      </c>
      <c r="AP7" s="105">
        <f t="shared" si="8"/>
        <v>0</v>
      </c>
      <c r="AQ7" s="105">
        <f t="shared" si="9"/>
        <v>0</v>
      </c>
      <c r="AR7" s="105">
        <f t="shared" si="10"/>
        <v>2400</v>
      </c>
      <c r="AS7" s="105">
        <f t="shared" si="11"/>
        <v>2345</v>
      </c>
      <c r="AU7" t="str">
        <f t="shared" si="12"/>
        <v>Audi Chandler</v>
      </c>
      <c r="AV7" s="105">
        <f t="shared" si="3"/>
        <v>2500</v>
      </c>
      <c r="AW7" s="105">
        <f t="shared" si="4"/>
        <v>0</v>
      </c>
      <c r="AX7" s="105">
        <f t="shared" si="5"/>
        <v>0</v>
      </c>
      <c r="AY7" s="105">
        <f t="shared" si="5"/>
        <v>2400</v>
      </c>
      <c r="AZ7" s="105">
        <f t="shared" si="5"/>
        <v>2345</v>
      </c>
      <c r="BC7" s="105"/>
      <c r="BD7" s="105"/>
      <c r="BE7" s="105"/>
      <c r="BF7" s="105"/>
      <c r="BG7" s="105"/>
      <c r="BJ7" s="105"/>
      <c r="BK7" s="105"/>
      <c r="BL7" s="105"/>
      <c r="BM7" s="105"/>
      <c r="BN7" s="105"/>
      <c r="BP7" t="s">
        <v>72</v>
      </c>
      <c r="BQ7" s="105">
        <v>10323.77</v>
      </c>
      <c r="BR7" s="105">
        <v>0</v>
      </c>
      <c r="BS7" s="105">
        <v>0</v>
      </c>
      <c r="BT7" s="105">
        <v>0</v>
      </c>
      <c r="BU7" s="105">
        <v>3150</v>
      </c>
    </row>
    <row r="8" spans="1:73" x14ac:dyDescent="0.35">
      <c r="A8" s="164" t="s">
        <v>118</v>
      </c>
      <c r="B8" s="165">
        <v>430</v>
      </c>
      <c r="C8" s="170" t="s">
        <v>3228</v>
      </c>
      <c r="D8" s="170">
        <v>0</v>
      </c>
      <c r="E8" s="170" t="s">
        <v>3228</v>
      </c>
      <c r="F8" s="171">
        <v>0</v>
      </c>
      <c r="G8" s="166">
        <v>0</v>
      </c>
      <c r="H8" s="166">
        <v>0</v>
      </c>
      <c r="I8" s="170"/>
      <c r="J8" s="170">
        <v>0</v>
      </c>
      <c r="K8" s="170" t="s">
        <v>141</v>
      </c>
      <c r="L8" s="170"/>
      <c r="M8" s="170"/>
      <c r="N8" s="156">
        <f t="shared" si="0"/>
        <v>430</v>
      </c>
      <c r="O8" s="159"/>
      <c r="P8" s="106" t="s">
        <v>118</v>
      </c>
      <c r="Q8" s="106">
        <v>0</v>
      </c>
      <c r="R8" s="169"/>
      <c r="S8" s="168">
        <v>0</v>
      </c>
      <c r="T8" s="169"/>
      <c r="U8" s="103">
        <v>0</v>
      </c>
      <c r="V8" s="169"/>
      <c r="W8" s="168">
        <v>0</v>
      </c>
      <c r="X8" s="169"/>
      <c r="Y8" s="168">
        <v>0</v>
      </c>
      <c r="Z8" s="169"/>
      <c r="AA8" s="163">
        <f t="shared" si="6"/>
        <v>0</v>
      </c>
      <c r="AB8" s="159"/>
      <c r="AC8" s="252" t="s">
        <v>3229</v>
      </c>
      <c r="AD8" s="348">
        <v>0</v>
      </c>
      <c r="AE8" s="345">
        <v>0</v>
      </c>
      <c r="AF8" s="345">
        <v>0</v>
      </c>
      <c r="AG8" s="345">
        <v>0</v>
      </c>
      <c r="AH8" s="349">
        <v>0</v>
      </c>
      <c r="AI8" s="250">
        <v>0</v>
      </c>
      <c r="AJ8" s="104">
        <f t="shared" si="1"/>
        <v>0</v>
      </c>
      <c r="AK8" s="93">
        <f t="shared" si="2"/>
        <v>430</v>
      </c>
      <c r="AN8" t="s">
        <v>131</v>
      </c>
      <c r="AO8" s="105">
        <f t="shared" si="7"/>
        <v>0</v>
      </c>
      <c r="AP8" s="105">
        <f t="shared" si="8"/>
        <v>0</v>
      </c>
      <c r="AQ8" s="105">
        <f t="shared" si="9"/>
        <v>0</v>
      </c>
      <c r="AR8" s="105">
        <f t="shared" si="10"/>
        <v>700</v>
      </c>
      <c r="AS8" s="105">
        <f t="shared" si="11"/>
        <v>0</v>
      </c>
      <c r="AU8" t="str">
        <f t="shared" si="12"/>
        <v>Audi Escondido</v>
      </c>
      <c r="AV8" s="105">
        <f t="shared" si="3"/>
        <v>0</v>
      </c>
      <c r="AW8" s="105">
        <f t="shared" si="4"/>
        <v>0</v>
      </c>
      <c r="AX8" s="105">
        <f t="shared" si="5"/>
        <v>0</v>
      </c>
      <c r="AY8" s="105">
        <f t="shared" si="5"/>
        <v>700</v>
      </c>
      <c r="AZ8" s="105">
        <f t="shared" si="5"/>
        <v>0</v>
      </c>
      <c r="BC8" s="105"/>
      <c r="BD8" s="105"/>
      <c r="BE8" s="105"/>
      <c r="BF8" s="105"/>
      <c r="BG8" s="105"/>
      <c r="BJ8" s="105"/>
      <c r="BK8" s="105"/>
      <c r="BL8" s="105"/>
      <c r="BM8" s="105"/>
      <c r="BN8" s="105"/>
      <c r="BP8" t="s">
        <v>76</v>
      </c>
      <c r="BQ8" s="105">
        <v>7194</v>
      </c>
      <c r="BR8" s="105">
        <v>0</v>
      </c>
      <c r="BS8" s="105">
        <v>0</v>
      </c>
      <c r="BT8" s="105">
        <v>3000</v>
      </c>
      <c r="BU8" s="105">
        <v>2750</v>
      </c>
    </row>
    <row r="9" spans="1:73" x14ac:dyDescent="0.35">
      <c r="A9" s="172" t="s">
        <v>81</v>
      </c>
      <c r="B9" s="165">
        <v>1499</v>
      </c>
      <c r="C9" s="157" t="s">
        <v>3223</v>
      </c>
      <c r="D9" s="157">
        <v>2648</v>
      </c>
      <c r="E9" s="157" t="s">
        <v>3224</v>
      </c>
      <c r="F9" s="158">
        <v>2499</v>
      </c>
      <c r="G9" s="165">
        <v>14500</v>
      </c>
      <c r="H9" s="156">
        <v>0</v>
      </c>
      <c r="I9" s="157" t="s">
        <v>3224</v>
      </c>
      <c r="J9" s="157">
        <v>5000</v>
      </c>
      <c r="K9" s="157" t="s">
        <v>3224</v>
      </c>
      <c r="L9" s="157">
        <v>699</v>
      </c>
      <c r="M9" s="157" t="s">
        <v>554</v>
      </c>
      <c r="N9" s="156">
        <f t="shared" si="0"/>
        <v>26845</v>
      </c>
      <c r="O9" s="159"/>
      <c r="P9" s="108" t="s">
        <v>81</v>
      </c>
      <c r="Q9" s="108">
        <v>0</v>
      </c>
      <c r="R9" s="167"/>
      <c r="S9" s="173">
        <v>0</v>
      </c>
      <c r="T9" s="167"/>
      <c r="U9" s="123">
        <v>2750</v>
      </c>
      <c r="V9" s="167" t="s">
        <v>3225</v>
      </c>
      <c r="W9" s="173">
        <v>0</v>
      </c>
      <c r="X9" s="167"/>
      <c r="Y9" s="173">
        <v>4200</v>
      </c>
      <c r="Z9" s="167" t="s">
        <v>3227</v>
      </c>
      <c r="AA9" s="163">
        <f t="shared" si="6"/>
        <v>6950</v>
      </c>
      <c r="AB9" s="159"/>
      <c r="AC9" s="252" t="s">
        <v>3230</v>
      </c>
      <c r="AD9" s="348">
        <v>0</v>
      </c>
      <c r="AE9" s="345">
        <v>0</v>
      </c>
      <c r="AF9" s="345">
        <v>0</v>
      </c>
      <c r="AG9" s="345">
        <v>0</v>
      </c>
      <c r="AH9" s="349">
        <v>0</v>
      </c>
      <c r="AI9" s="250">
        <v>0</v>
      </c>
      <c r="AJ9" s="104">
        <f t="shared" si="1"/>
        <v>0</v>
      </c>
      <c r="AK9" s="93">
        <f t="shared" si="2"/>
        <v>33795</v>
      </c>
      <c r="AN9" t="s">
        <v>130</v>
      </c>
      <c r="AO9" s="105">
        <f t="shared" si="7"/>
        <v>0</v>
      </c>
      <c r="AP9" s="105">
        <f t="shared" si="8"/>
        <v>0</v>
      </c>
      <c r="AQ9" s="105">
        <f t="shared" si="9"/>
        <v>0</v>
      </c>
      <c r="AR9" s="105">
        <f t="shared" si="10"/>
        <v>800</v>
      </c>
      <c r="AS9" s="105">
        <f t="shared" si="11"/>
        <v>0</v>
      </c>
      <c r="AU9" t="str">
        <f t="shared" si="12"/>
        <v>Audi North OC</v>
      </c>
      <c r="AV9" s="105">
        <f t="shared" si="3"/>
        <v>0</v>
      </c>
      <c r="AW9" s="105">
        <f t="shared" si="4"/>
        <v>0</v>
      </c>
      <c r="AX9" s="105">
        <f t="shared" si="5"/>
        <v>0</v>
      </c>
      <c r="AY9" s="105">
        <f t="shared" si="5"/>
        <v>800</v>
      </c>
      <c r="AZ9" s="105">
        <f t="shared" si="5"/>
        <v>0</v>
      </c>
      <c r="BC9" s="105"/>
      <c r="BD9" s="105"/>
      <c r="BE9" s="105"/>
      <c r="BF9" s="105"/>
      <c r="BG9" s="105"/>
      <c r="BJ9" s="105"/>
      <c r="BK9" s="105"/>
      <c r="BL9" s="105"/>
      <c r="BM9" s="105"/>
      <c r="BN9" s="105"/>
      <c r="BP9" t="s">
        <v>102</v>
      </c>
      <c r="BQ9" s="105">
        <v>2500</v>
      </c>
      <c r="BR9" s="105">
        <v>0</v>
      </c>
      <c r="BS9" s="105">
        <v>0</v>
      </c>
      <c r="BT9" s="105">
        <v>2400</v>
      </c>
      <c r="BU9" s="105">
        <v>2345</v>
      </c>
    </row>
    <row r="10" spans="1:73" x14ac:dyDescent="0.35">
      <c r="A10" s="174" t="s">
        <v>3229</v>
      </c>
      <c r="B10" s="156">
        <v>2299</v>
      </c>
      <c r="C10" s="157" t="s">
        <v>3223</v>
      </c>
      <c r="D10" s="157">
        <v>1648</v>
      </c>
      <c r="E10" s="157" t="s">
        <v>3224</v>
      </c>
      <c r="F10" s="158">
        <v>0</v>
      </c>
      <c r="G10" s="165">
        <v>0</v>
      </c>
      <c r="H10" s="165">
        <v>0</v>
      </c>
      <c r="I10" s="157" t="s">
        <v>3224</v>
      </c>
      <c r="J10" s="157">
        <v>0</v>
      </c>
      <c r="K10" s="157" t="s">
        <v>141</v>
      </c>
      <c r="L10" s="111">
        <v>0</v>
      </c>
      <c r="M10" s="157"/>
      <c r="N10" s="156">
        <f t="shared" si="0"/>
        <v>3947</v>
      </c>
      <c r="O10" s="159"/>
      <c r="P10" s="109" t="s">
        <v>3229</v>
      </c>
      <c r="Q10" s="106">
        <v>0</v>
      </c>
      <c r="R10" s="175"/>
      <c r="S10" s="176">
        <v>0</v>
      </c>
      <c r="T10" s="177"/>
      <c r="U10" s="103">
        <v>0</v>
      </c>
      <c r="V10" s="177"/>
      <c r="W10" s="173">
        <v>0</v>
      </c>
      <c r="X10" s="177"/>
      <c r="Y10" s="176">
        <v>0</v>
      </c>
      <c r="Z10" s="177"/>
      <c r="AA10" s="163">
        <f t="shared" si="6"/>
        <v>0</v>
      </c>
      <c r="AB10" s="159"/>
      <c r="AC10" s="253" t="s">
        <v>112</v>
      </c>
      <c r="AD10" s="348">
        <v>1500</v>
      </c>
      <c r="AE10" s="345">
        <v>0</v>
      </c>
      <c r="AF10" s="345">
        <v>0</v>
      </c>
      <c r="AG10" s="345">
        <v>900</v>
      </c>
      <c r="AH10" s="349">
        <v>0</v>
      </c>
      <c r="AI10" s="250">
        <v>2400</v>
      </c>
      <c r="AJ10" s="104">
        <f t="shared" si="1"/>
        <v>4800</v>
      </c>
      <c r="AK10" s="93">
        <f t="shared" si="2"/>
        <v>8747</v>
      </c>
      <c r="AN10" t="s">
        <v>91</v>
      </c>
      <c r="AO10" s="105">
        <f t="shared" si="7"/>
        <v>3500</v>
      </c>
      <c r="AP10" s="105">
        <f t="shared" si="8"/>
        <v>649</v>
      </c>
      <c r="AQ10" s="105">
        <f t="shared" si="9"/>
        <v>0</v>
      </c>
      <c r="AR10" s="105">
        <f t="shared" si="10"/>
        <v>1650</v>
      </c>
      <c r="AS10" s="105">
        <f t="shared" si="11"/>
        <v>2345</v>
      </c>
      <c r="AU10" t="str">
        <f t="shared" si="12"/>
        <v>Audi North Scottsdale</v>
      </c>
      <c r="AV10" s="105">
        <f t="shared" si="3"/>
        <v>3500</v>
      </c>
      <c r="AW10" s="105">
        <f t="shared" si="4"/>
        <v>649</v>
      </c>
      <c r="AX10" s="105">
        <f t="shared" si="5"/>
        <v>0</v>
      </c>
      <c r="AY10" s="105">
        <f t="shared" si="5"/>
        <v>1650</v>
      </c>
      <c r="AZ10" s="105">
        <f t="shared" si="5"/>
        <v>2345</v>
      </c>
      <c r="BC10" s="105"/>
      <c r="BD10" s="105"/>
      <c r="BE10" s="105"/>
      <c r="BF10" s="105"/>
      <c r="BG10" s="105"/>
      <c r="BJ10" s="105"/>
      <c r="BK10" s="105"/>
      <c r="BL10" s="105"/>
      <c r="BM10" s="105"/>
      <c r="BN10" s="105"/>
      <c r="BP10" t="s">
        <v>91</v>
      </c>
      <c r="BQ10" s="105">
        <v>3500</v>
      </c>
      <c r="BR10" s="105">
        <v>649</v>
      </c>
      <c r="BS10" s="105">
        <v>0</v>
      </c>
      <c r="BT10" s="105">
        <v>1650</v>
      </c>
      <c r="BU10" s="105">
        <v>2345</v>
      </c>
    </row>
    <row r="11" spans="1:73" x14ac:dyDescent="0.35">
      <c r="A11" s="174" t="s">
        <v>3230</v>
      </c>
      <c r="B11" s="166">
        <v>2299</v>
      </c>
      <c r="C11" s="170" t="s">
        <v>3223</v>
      </c>
      <c r="D11" s="170">
        <v>1648</v>
      </c>
      <c r="E11" s="157" t="s">
        <v>3224</v>
      </c>
      <c r="F11" s="178">
        <v>0</v>
      </c>
      <c r="G11" s="165">
        <v>2000</v>
      </c>
      <c r="H11" s="165">
        <v>0</v>
      </c>
      <c r="I11" s="170" t="s">
        <v>3224</v>
      </c>
      <c r="J11" s="170">
        <v>0</v>
      </c>
      <c r="K11" s="170" t="s">
        <v>141</v>
      </c>
      <c r="L11" s="157">
        <v>898</v>
      </c>
      <c r="M11" s="157" t="s">
        <v>554</v>
      </c>
      <c r="N11" s="156">
        <f t="shared" si="0"/>
        <v>6845</v>
      </c>
      <c r="O11" s="159"/>
      <c r="P11" s="109" t="s">
        <v>3230</v>
      </c>
      <c r="Q11" s="106">
        <v>0</v>
      </c>
      <c r="R11" s="167"/>
      <c r="S11" s="176">
        <v>0</v>
      </c>
      <c r="T11" s="167"/>
      <c r="U11" s="103">
        <v>500</v>
      </c>
      <c r="V11" s="177" t="s">
        <v>3225</v>
      </c>
      <c r="W11" s="173">
        <v>0</v>
      </c>
      <c r="X11" s="167"/>
      <c r="Y11" s="176">
        <v>1000</v>
      </c>
      <c r="Z11" s="167" t="s">
        <v>3227</v>
      </c>
      <c r="AA11" s="163">
        <f t="shared" si="6"/>
        <v>1500</v>
      </c>
      <c r="AB11" s="159"/>
      <c r="AC11" s="253" t="s">
        <v>117</v>
      </c>
      <c r="AD11" s="348">
        <v>1418.45</v>
      </c>
      <c r="AE11" s="345">
        <v>650</v>
      </c>
      <c r="AF11" s="345">
        <v>799.5</v>
      </c>
      <c r="AG11" s="345">
        <v>0</v>
      </c>
      <c r="AH11" s="349">
        <v>1950</v>
      </c>
      <c r="AI11" s="250">
        <v>4817.95</v>
      </c>
      <c r="AJ11" s="104">
        <f t="shared" si="1"/>
        <v>9635.9</v>
      </c>
      <c r="AK11" s="93">
        <f t="shared" si="2"/>
        <v>17980.900000000001</v>
      </c>
      <c r="AN11" t="s">
        <v>92</v>
      </c>
      <c r="AO11" s="105">
        <f t="shared" si="7"/>
        <v>3500</v>
      </c>
      <c r="AP11" s="105">
        <f t="shared" si="8"/>
        <v>0</v>
      </c>
      <c r="AQ11" s="105">
        <f t="shared" si="9"/>
        <v>0</v>
      </c>
      <c r="AR11" s="105">
        <f t="shared" si="10"/>
        <v>2100</v>
      </c>
      <c r="AS11" s="105">
        <f t="shared" si="11"/>
        <v>0</v>
      </c>
      <c r="AU11" t="str">
        <f t="shared" si="12"/>
        <v>Audi South Coast</v>
      </c>
      <c r="AV11" s="105">
        <f t="shared" si="3"/>
        <v>3500</v>
      </c>
      <c r="AW11" s="105">
        <f t="shared" si="4"/>
        <v>0</v>
      </c>
      <c r="AX11" s="105">
        <f>SUMIFS(AF$3:AF$99,$AC$3:$AC$99,$AN11)</f>
        <v>0</v>
      </c>
      <c r="AY11" s="105">
        <f t="shared" si="5"/>
        <v>2100</v>
      </c>
      <c r="AZ11" s="105">
        <f t="shared" si="5"/>
        <v>0</v>
      </c>
      <c r="BC11" s="105"/>
      <c r="BD11" s="105"/>
      <c r="BE11" s="105"/>
      <c r="BF11" s="105"/>
      <c r="BG11" s="105"/>
      <c r="BJ11" s="105"/>
      <c r="BK11" s="105"/>
      <c r="BL11" s="105"/>
      <c r="BM11" s="105"/>
      <c r="BN11" s="105"/>
      <c r="BP11" t="s">
        <v>77</v>
      </c>
      <c r="BQ11" s="105">
        <v>6975</v>
      </c>
      <c r="BR11" s="105">
        <v>0</v>
      </c>
      <c r="BS11" s="105">
        <v>1599</v>
      </c>
      <c r="BT11" s="105">
        <v>0</v>
      </c>
      <c r="BU11" s="105">
        <v>2050</v>
      </c>
    </row>
    <row r="12" spans="1:73" x14ac:dyDescent="0.35">
      <c r="A12" s="179" t="s">
        <v>112</v>
      </c>
      <c r="B12" s="156">
        <v>2299</v>
      </c>
      <c r="C12" s="157" t="s">
        <v>3223</v>
      </c>
      <c r="D12" s="157">
        <v>1648</v>
      </c>
      <c r="E12" s="157" t="s">
        <v>3224</v>
      </c>
      <c r="F12" s="178">
        <v>2599</v>
      </c>
      <c r="G12" s="165">
        <v>1600</v>
      </c>
      <c r="H12" s="165">
        <v>0</v>
      </c>
      <c r="I12" s="157" t="s">
        <v>3224</v>
      </c>
      <c r="J12" s="157">
        <v>900</v>
      </c>
      <c r="K12" s="157" t="s">
        <v>3224</v>
      </c>
      <c r="L12" s="111">
        <v>699</v>
      </c>
      <c r="M12" s="157" t="s">
        <v>554</v>
      </c>
      <c r="N12" s="156">
        <f t="shared" si="0"/>
        <v>9745</v>
      </c>
      <c r="O12" s="159"/>
      <c r="P12" s="110" t="s">
        <v>112</v>
      </c>
      <c r="Q12" s="106">
        <v>0</v>
      </c>
      <c r="R12" s="180"/>
      <c r="S12" s="181">
        <v>0</v>
      </c>
      <c r="T12" s="182"/>
      <c r="U12" s="111">
        <v>0</v>
      </c>
      <c r="V12" s="182"/>
      <c r="W12" s="173">
        <v>0</v>
      </c>
      <c r="X12" s="182"/>
      <c r="Y12" s="181">
        <v>0</v>
      </c>
      <c r="Z12" s="182"/>
      <c r="AA12" s="163">
        <f t="shared" si="6"/>
        <v>0</v>
      </c>
      <c r="AB12" s="159"/>
      <c r="AC12" s="254" t="s">
        <v>103</v>
      </c>
      <c r="AD12" s="348">
        <v>2500</v>
      </c>
      <c r="AE12" s="345">
        <v>0</v>
      </c>
      <c r="AF12" s="345">
        <v>0</v>
      </c>
      <c r="AG12" s="345">
        <v>1550</v>
      </c>
      <c r="AH12" s="349">
        <v>0</v>
      </c>
      <c r="AI12" s="250">
        <v>4050</v>
      </c>
      <c r="AJ12" s="104">
        <f t="shared" si="1"/>
        <v>8100</v>
      </c>
      <c r="AK12" s="93">
        <f t="shared" si="2"/>
        <v>17845</v>
      </c>
      <c r="AN12" t="s">
        <v>127</v>
      </c>
      <c r="AO12" s="105">
        <f t="shared" si="7"/>
        <v>0</v>
      </c>
      <c r="AP12" s="105">
        <f t="shared" si="8"/>
        <v>0</v>
      </c>
      <c r="AQ12" s="105">
        <f t="shared" si="9"/>
        <v>0</v>
      </c>
      <c r="AR12" s="105">
        <f t="shared" si="10"/>
        <v>2100</v>
      </c>
      <c r="AS12" s="105">
        <f t="shared" si="11"/>
        <v>0</v>
      </c>
      <c r="AU12" t="str">
        <f t="shared" si="12"/>
        <v>Audi San Jose</v>
      </c>
      <c r="AV12" s="105">
        <f t="shared" si="3"/>
        <v>0</v>
      </c>
      <c r="AW12" s="105">
        <f t="shared" si="4"/>
        <v>0</v>
      </c>
      <c r="AX12" s="105">
        <f t="shared" si="5"/>
        <v>0</v>
      </c>
      <c r="AY12" s="105">
        <f t="shared" si="5"/>
        <v>2100</v>
      </c>
      <c r="AZ12" s="105">
        <f t="shared" si="5"/>
        <v>0</v>
      </c>
      <c r="BC12" s="105"/>
      <c r="BD12" s="105"/>
      <c r="BE12" s="105"/>
      <c r="BF12" s="105"/>
      <c r="BG12" s="105"/>
      <c r="BJ12" s="105"/>
      <c r="BK12" s="105"/>
      <c r="BL12" s="105"/>
      <c r="BM12" s="105"/>
      <c r="BN12" s="105"/>
      <c r="BP12" t="s">
        <v>80</v>
      </c>
      <c r="BQ12" s="105">
        <v>5623.74</v>
      </c>
      <c r="BR12" s="105">
        <v>0</v>
      </c>
      <c r="BS12" s="105">
        <v>0</v>
      </c>
      <c r="BT12" s="105">
        <v>1650</v>
      </c>
      <c r="BU12" s="105">
        <v>2000</v>
      </c>
    </row>
    <row r="13" spans="1:73" x14ac:dyDescent="0.35">
      <c r="A13" s="179" t="s">
        <v>117</v>
      </c>
      <c r="B13" s="166">
        <v>2299</v>
      </c>
      <c r="C13" s="170" t="s">
        <v>3223</v>
      </c>
      <c r="D13" s="170">
        <v>1648</v>
      </c>
      <c r="E13" s="157" t="s">
        <v>3224</v>
      </c>
      <c r="F13" s="178">
        <v>2599</v>
      </c>
      <c r="G13" s="165">
        <v>3300</v>
      </c>
      <c r="H13" s="165">
        <v>0</v>
      </c>
      <c r="I13" s="170" t="s">
        <v>3224</v>
      </c>
      <c r="J13" s="170">
        <v>2000</v>
      </c>
      <c r="K13" s="170" t="s">
        <v>3224</v>
      </c>
      <c r="L13" s="157">
        <v>898</v>
      </c>
      <c r="M13" s="157" t="s">
        <v>554</v>
      </c>
      <c r="N13" s="156">
        <f t="shared" si="0"/>
        <v>12744</v>
      </c>
      <c r="O13" s="159"/>
      <c r="P13" s="110" t="s">
        <v>117</v>
      </c>
      <c r="Q13" s="106">
        <v>0</v>
      </c>
      <c r="R13" s="167"/>
      <c r="S13" s="181">
        <v>0</v>
      </c>
      <c r="T13" s="182"/>
      <c r="U13" s="103">
        <v>1500</v>
      </c>
      <c r="V13" s="182" t="s">
        <v>3225</v>
      </c>
      <c r="W13" s="173">
        <v>0</v>
      </c>
      <c r="X13" s="182"/>
      <c r="Y13" s="181">
        <v>2475</v>
      </c>
      <c r="Z13" s="182" t="s">
        <v>3227</v>
      </c>
      <c r="AA13" s="163">
        <f t="shared" si="6"/>
        <v>3975</v>
      </c>
      <c r="AB13" s="159"/>
      <c r="AC13" s="255" t="s">
        <v>104</v>
      </c>
      <c r="AD13" s="348">
        <v>2500</v>
      </c>
      <c r="AE13" s="345">
        <v>0</v>
      </c>
      <c r="AF13" s="345">
        <v>0</v>
      </c>
      <c r="AG13" s="345">
        <v>1000</v>
      </c>
      <c r="AH13" s="349">
        <v>0</v>
      </c>
      <c r="AI13" s="250">
        <v>3500</v>
      </c>
      <c r="AJ13" s="104">
        <f t="shared" si="1"/>
        <v>7000</v>
      </c>
      <c r="AK13" s="93">
        <f t="shared" si="2"/>
        <v>23719</v>
      </c>
      <c r="AN13" t="s">
        <v>118</v>
      </c>
      <c r="AO13" s="105">
        <f t="shared" ref="AO13:AO70" si="13">SUMIFS(BC$5:BC$72,$BB$5:$BB$72,$AN13)+SUMIFS(BJ$5:BJ$72,$BI$5:$BI$72,$AN13)+SUMIFS(BQ$5:BQ$72,$BP$5:$BP$72,$AN13)</f>
        <v>1000</v>
      </c>
      <c r="AP13" s="105">
        <f t="shared" ref="AP13:AP70" si="14">SUMIFS(BD$5:BD$72,$BB$5:$BB$72,$AN13)+SUMIFS(BK$5:BK$72,$BI$5:$BI$72,$AN13)+SUMIFS(BR$5:BR$72,$BP$5:$BP$72,$AN13)</f>
        <v>0</v>
      </c>
      <c r="AQ13" s="105">
        <f t="shared" ref="AQ13:AQ70" si="15">SUMIFS(BE$5:BE$72,$BB$5:$BB$72,$AN13)+SUMIFS(BL$5:BL$72,$BI$5:$BI$72,$AN13)+SUMIFS(BS$5:BS$72,$BP$5:$BP$72,$AN13)</f>
        <v>0</v>
      </c>
      <c r="AR13" s="105">
        <f t="shared" ref="AR13:AR70" si="16">SUMIFS(BF$5:BF$72,$BB$5:$BB$72,$AN13)+SUMIFS(BM$5:BM$72,$BI$5:$BI$72,$AN13)+SUMIFS(BT$5:BT$72,$BP$5:$BP$72,$AN13)</f>
        <v>0</v>
      </c>
      <c r="AS13" s="105">
        <f t="shared" ref="AS13:AS70" si="17">SUMIFS(BG$5:BG$72,$BB$5:$BB$72,$AN13)+SUMIFS(BN$5:BN$72,$BI$5:$BI$72,$AN13)+SUMIFS(BU$5:BU$72,$BP$5:$BP$72,$AN13)</f>
        <v>0</v>
      </c>
      <c r="AU13" t="str">
        <f t="shared" si="12"/>
        <v>Bentley Scottsdale</v>
      </c>
      <c r="AV13" s="105">
        <f>AV75+AV76+AV80</f>
        <v>1000</v>
      </c>
      <c r="AW13" s="105">
        <f>SUMIFS(AE$5:AE$99,$AC$5:$AC$99,$AN14)</f>
        <v>0</v>
      </c>
      <c r="AX13" s="105">
        <f>AX75+AX76+AX80</f>
        <v>0</v>
      </c>
      <c r="AY13" s="105">
        <f>AY75+AY76+AY80</f>
        <v>0</v>
      </c>
      <c r="AZ13" s="105">
        <f>AZ75+AZ76+AZ80</f>
        <v>0</v>
      </c>
      <c r="BC13" s="105"/>
      <c r="BD13" s="105"/>
      <c r="BE13" s="105"/>
      <c r="BF13" s="105"/>
      <c r="BG13" s="105"/>
      <c r="BJ13" s="105"/>
      <c r="BK13" s="105"/>
      <c r="BL13" s="105"/>
      <c r="BM13" s="105"/>
      <c r="BN13" s="105"/>
      <c r="BP13" t="s">
        <v>117</v>
      </c>
      <c r="BQ13" s="105">
        <v>1418.45</v>
      </c>
      <c r="BR13" s="105">
        <v>650</v>
      </c>
      <c r="BS13" s="105">
        <v>799.5</v>
      </c>
      <c r="BT13" s="105">
        <v>0</v>
      </c>
      <c r="BU13" s="105">
        <v>1950</v>
      </c>
    </row>
    <row r="14" spans="1:73" x14ac:dyDescent="0.35">
      <c r="A14" s="183" t="s">
        <v>103</v>
      </c>
      <c r="B14" s="166">
        <v>1299</v>
      </c>
      <c r="C14" s="170" t="s">
        <v>3226</v>
      </c>
      <c r="D14" s="170">
        <v>2648</v>
      </c>
      <c r="E14" s="170" t="s">
        <v>3224</v>
      </c>
      <c r="F14" s="178">
        <v>2599</v>
      </c>
      <c r="G14" s="165">
        <v>5750</v>
      </c>
      <c r="H14" s="165">
        <v>0</v>
      </c>
      <c r="I14" s="170" t="s">
        <v>3224</v>
      </c>
      <c r="J14" s="170">
        <v>2500</v>
      </c>
      <c r="K14" s="170" t="s">
        <v>3224</v>
      </c>
      <c r="L14" s="170">
        <v>649</v>
      </c>
      <c r="M14" s="170" t="s">
        <v>554</v>
      </c>
      <c r="N14" s="156">
        <f t="shared" si="0"/>
        <v>15445</v>
      </c>
      <c r="O14" s="159"/>
      <c r="P14" s="112" t="s">
        <v>103</v>
      </c>
      <c r="Q14" s="106">
        <v>0</v>
      </c>
      <c r="R14" s="184"/>
      <c r="S14" s="185">
        <v>0</v>
      </c>
      <c r="T14" s="186"/>
      <c r="U14" s="103">
        <v>2000</v>
      </c>
      <c r="V14" s="186" t="s">
        <v>3225</v>
      </c>
      <c r="W14" s="173">
        <v>0</v>
      </c>
      <c r="X14" s="186"/>
      <c r="Y14" s="185">
        <v>0</v>
      </c>
      <c r="Z14" s="186"/>
      <c r="AA14" s="163">
        <f t="shared" si="6"/>
        <v>2000</v>
      </c>
      <c r="AB14" s="159"/>
      <c r="AC14" s="255" t="s">
        <v>88</v>
      </c>
      <c r="AD14" s="348">
        <v>4398</v>
      </c>
      <c r="AE14" s="345">
        <v>0</v>
      </c>
      <c r="AF14" s="345">
        <v>0</v>
      </c>
      <c r="AG14" s="345">
        <v>3900</v>
      </c>
      <c r="AH14" s="349">
        <v>0</v>
      </c>
      <c r="AI14" s="250">
        <v>8298</v>
      </c>
      <c r="AJ14" s="104">
        <f t="shared" si="1"/>
        <v>16596</v>
      </c>
      <c r="AK14" s="93">
        <f t="shared" si="2"/>
        <v>34041</v>
      </c>
      <c r="AN14" t="s">
        <v>535</v>
      </c>
      <c r="AO14" s="105">
        <f t="shared" si="13"/>
        <v>0</v>
      </c>
      <c r="AP14" s="105">
        <f t="shared" si="14"/>
        <v>0</v>
      </c>
      <c r="AQ14" s="105">
        <f t="shared" si="15"/>
        <v>1899</v>
      </c>
      <c r="AR14" s="105">
        <f t="shared" si="16"/>
        <v>3000</v>
      </c>
      <c r="AS14" s="105">
        <f t="shared" si="17"/>
        <v>4249</v>
      </c>
      <c r="AU14" t="str">
        <f t="shared" si="12"/>
        <v>Bill Brown Ford</v>
      </c>
      <c r="AV14" s="105">
        <f>SUMIFS(AD$3:AD$99,$AC$3:$AC$99,$AN14)</f>
        <v>0</v>
      </c>
      <c r="AX14" s="105">
        <f t="shared" ref="AX14:AZ17" si="18">SUMIFS(AF$3:AF$99,$AC$3:$AC$99,$AN14)</f>
        <v>1899</v>
      </c>
      <c r="AY14" s="105">
        <f t="shared" si="18"/>
        <v>3000</v>
      </c>
      <c r="AZ14" s="105">
        <f t="shared" si="18"/>
        <v>4249</v>
      </c>
      <c r="BC14" s="105"/>
      <c r="BD14" s="105"/>
      <c r="BE14" s="105"/>
      <c r="BF14" s="105"/>
      <c r="BG14" s="105"/>
      <c r="BJ14" s="105"/>
      <c r="BK14" s="105"/>
      <c r="BL14" s="105"/>
      <c r="BM14" s="105"/>
      <c r="BN14" s="105"/>
      <c r="BP14" t="s">
        <v>101</v>
      </c>
      <c r="BQ14" s="105">
        <v>2824.64</v>
      </c>
      <c r="BR14" s="105">
        <v>0</v>
      </c>
      <c r="BS14" s="105">
        <v>0</v>
      </c>
      <c r="BT14" s="105">
        <v>1000</v>
      </c>
      <c r="BU14" s="105">
        <v>1925</v>
      </c>
    </row>
    <row r="15" spans="1:73" x14ac:dyDescent="0.35">
      <c r="A15" s="187" t="s">
        <v>104</v>
      </c>
      <c r="B15" s="166">
        <v>1999</v>
      </c>
      <c r="C15" s="170" t="s">
        <v>3223</v>
      </c>
      <c r="D15" s="170">
        <v>2648</v>
      </c>
      <c r="E15" s="170" t="s">
        <v>3224</v>
      </c>
      <c r="F15" s="171">
        <v>2398</v>
      </c>
      <c r="G15" s="166">
        <v>7400</v>
      </c>
      <c r="H15" s="165">
        <v>0</v>
      </c>
      <c r="I15" s="170" t="s">
        <v>3224</v>
      </c>
      <c r="J15" s="170">
        <v>1500</v>
      </c>
      <c r="K15" s="170" t="s">
        <v>3224</v>
      </c>
      <c r="L15" s="170">
        <v>699</v>
      </c>
      <c r="M15" s="170" t="s">
        <v>554</v>
      </c>
      <c r="N15" s="156">
        <f t="shared" si="0"/>
        <v>16644</v>
      </c>
      <c r="O15" s="159"/>
      <c r="P15" s="113" t="s">
        <v>104</v>
      </c>
      <c r="Q15" s="106">
        <v>0</v>
      </c>
      <c r="R15" s="188"/>
      <c r="S15" s="189">
        <v>0</v>
      </c>
      <c r="T15" s="186"/>
      <c r="U15" s="103">
        <v>2000</v>
      </c>
      <c r="V15" s="186" t="s">
        <v>3225</v>
      </c>
      <c r="W15" s="173">
        <v>1000</v>
      </c>
      <c r="X15" s="186" t="s">
        <v>3231</v>
      </c>
      <c r="Y15" s="189">
        <v>1000</v>
      </c>
      <c r="Z15" s="186" t="s">
        <v>3227</v>
      </c>
      <c r="AA15" s="163">
        <f t="shared" si="6"/>
        <v>4000</v>
      </c>
      <c r="AB15" s="159"/>
      <c r="AC15" s="249" t="s">
        <v>115</v>
      </c>
      <c r="AD15" s="348">
        <v>1500</v>
      </c>
      <c r="AE15" s="345">
        <v>0</v>
      </c>
      <c r="AF15" s="345">
        <v>0</v>
      </c>
      <c r="AG15" s="345">
        <v>500</v>
      </c>
      <c r="AH15" s="349">
        <v>0</v>
      </c>
      <c r="AI15" s="250">
        <v>2000</v>
      </c>
      <c r="AJ15" s="104">
        <f t="shared" si="1"/>
        <v>4000</v>
      </c>
      <c r="AK15" s="93">
        <f t="shared" si="2"/>
        <v>24644</v>
      </c>
      <c r="AN15" t="s">
        <v>81</v>
      </c>
      <c r="AO15" s="105">
        <f t="shared" si="13"/>
        <v>5500</v>
      </c>
      <c r="AP15" s="105">
        <f t="shared" si="14"/>
        <v>0</v>
      </c>
      <c r="AQ15" s="105">
        <f t="shared" si="15"/>
        <v>1819</v>
      </c>
      <c r="AR15" s="105">
        <f t="shared" si="16"/>
        <v>3800</v>
      </c>
      <c r="AS15" s="105">
        <f t="shared" si="17"/>
        <v>0</v>
      </c>
      <c r="AU15" t="str">
        <f t="shared" si="12"/>
        <v>BMW North Scottsdale</v>
      </c>
      <c r="AV15" s="105">
        <f>SUMIFS(AD$3:AD$99,$AC$3:$AC$99,$AN15)</f>
        <v>5500</v>
      </c>
      <c r="AW15" s="105">
        <f>SUMIFS(AE$5:AE$99,$AC$5:$AC$99,$AN15)</f>
        <v>0</v>
      </c>
      <c r="AX15" s="105">
        <f t="shared" si="18"/>
        <v>1819</v>
      </c>
      <c r="AY15" s="105">
        <f t="shared" si="18"/>
        <v>3800</v>
      </c>
      <c r="AZ15" s="105">
        <f t="shared" si="18"/>
        <v>0</v>
      </c>
      <c r="BC15" s="105"/>
      <c r="BD15" s="105"/>
      <c r="BE15" s="105"/>
      <c r="BF15" s="105"/>
      <c r="BG15" s="105"/>
      <c r="BJ15" s="105"/>
      <c r="BK15" s="105"/>
      <c r="BL15" s="105"/>
      <c r="BM15" s="105"/>
      <c r="BN15" s="105"/>
      <c r="BP15" t="s">
        <v>135</v>
      </c>
      <c r="BQ15" s="105">
        <v>0</v>
      </c>
      <c r="BR15" s="105">
        <v>0</v>
      </c>
      <c r="BS15" s="105">
        <v>0</v>
      </c>
      <c r="BT15" s="105">
        <v>0</v>
      </c>
      <c r="BU15" s="105">
        <v>1500</v>
      </c>
    </row>
    <row r="16" spans="1:73" x14ac:dyDescent="0.35">
      <c r="A16" s="187" t="s">
        <v>88</v>
      </c>
      <c r="B16" s="156">
        <v>1999</v>
      </c>
      <c r="C16" s="157" t="s">
        <v>3223</v>
      </c>
      <c r="D16" s="157">
        <v>2648</v>
      </c>
      <c r="E16" s="157" t="s">
        <v>3224</v>
      </c>
      <c r="F16" s="158">
        <v>2398</v>
      </c>
      <c r="G16" s="156">
        <v>19850</v>
      </c>
      <c r="H16" s="165">
        <v>0</v>
      </c>
      <c r="I16" s="157" t="s">
        <v>3224</v>
      </c>
      <c r="J16" s="157">
        <v>3000</v>
      </c>
      <c r="K16" s="157" t="s">
        <v>3224</v>
      </c>
      <c r="L16" s="157">
        <v>799</v>
      </c>
      <c r="M16" s="157" t="s">
        <v>554</v>
      </c>
      <c r="N16" s="156">
        <f t="shared" si="0"/>
        <v>30694</v>
      </c>
      <c r="O16" s="159"/>
      <c r="P16" s="113" t="s">
        <v>88</v>
      </c>
      <c r="Q16" s="106">
        <v>0</v>
      </c>
      <c r="R16" s="167"/>
      <c r="S16" s="189">
        <v>0</v>
      </c>
      <c r="T16" s="186"/>
      <c r="U16" s="103">
        <v>0</v>
      </c>
      <c r="V16" s="186"/>
      <c r="W16" s="173">
        <v>5000</v>
      </c>
      <c r="X16" s="186" t="s">
        <v>3231</v>
      </c>
      <c r="Y16" s="189">
        <v>10600</v>
      </c>
      <c r="Z16" s="186" t="s">
        <v>3227</v>
      </c>
      <c r="AA16" s="163">
        <f t="shared" si="6"/>
        <v>15600</v>
      </c>
      <c r="AB16" s="159"/>
      <c r="AC16" s="249" t="s">
        <v>105</v>
      </c>
      <c r="AD16" s="348">
        <v>2500</v>
      </c>
      <c r="AE16" s="345">
        <v>0</v>
      </c>
      <c r="AF16" s="345">
        <v>0</v>
      </c>
      <c r="AG16" s="345">
        <v>500</v>
      </c>
      <c r="AH16" s="349">
        <v>0</v>
      </c>
      <c r="AI16" s="250">
        <v>3000</v>
      </c>
      <c r="AJ16" s="104">
        <f t="shared" si="1"/>
        <v>6000</v>
      </c>
      <c r="AK16" s="93">
        <f t="shared" si="2"/>
        <v>52294</v>
      </c>
      <c r="AN16" t="s">
        <v>79</v>
      </c>
      <c r="AO16" s="105">
        <f t="shared" si="13"/>
        <v>5926.39</v>
      </c>
      <c r="AP16" s="105">
        <f t="shared" si="14"/>
        <v>0</v>
      </c>
      <c r="AQ16" s="105">
        <f t="shared" si="15"/>
        <v>0</v>
      </c>
      <c r="AR16" s="105">
        <f t="shared" si="16"/>
        <v>3900</v>
      </c>
      <c r="AS16" s="105">
        <f t="shared" si="17"/>
        <v>0</v>
      </c>
      <c r="AU16" t="str">
        <f t="shared" si="12"/>
        <v>BMW of Austin</v>
      </c>
      <c r="AV16" s="105">
        <f>SUMIFS(AD$3:AD$99,$AC$3:$AC$99,$AN16)</f>
        <v>5926.39</v>
      </c>
      <c r="AW16" s="105">
        <f>SUMIFS(AE$5:AE$99,$AC$5:$AC$99,$AN16)</f>
        <v>0</v>
      </c>
      <c r="AX16" s="105">
        <f t="shared" si="18"/>
        <v>0</v>
      </c>
      <c r="AY16" s="105">
        <f t="shared" si="18"/>
        <v>3900</v>
      </c>
      <c r="AZ16" s="105">
        <f t="shared" si="18"/>
        <v>0</v>
      </c>
      <c r="BC16" s="105"/>
      <c r="BD16" s="105"/>
      <c r="BE16" s="105"/>
      <c r="BF16" s="105"/>
      <c r="BG16" s="105"/>
      <c r="BJ16" s="105"/>
      <c r="BK16" s="105"/>
      <c r="BL16" s="105"/>
      <c r="BM16" s="105"/>
      <c r="BN16" s="105"/>
      <c r="BP16" t="s">
        <v>129</v>
      </c>
      <c r="BQ16" s="105">
        <v>0</v>
      </c>
      <c r="BR16" s="105">
        <v>0</v>
      </c>
      <c r="BS16" s="105">
        <v>0</v>
      </c>
      <c r="BT16" s="105">
        <v>1000</v>
      </c>
      <c r="BU16" s="105">
        <v>1250</v>
      </c>
    </row>
    <row r="17" spans="1:73" x14ac:dyDescent="0.35">
      <c r="A17" s="164" t="s">
        <v>115</v>
      </c>
      <c r="B17" s="166">
        <v>999</v>
      </c>
      <c r="C17" s="170" t="s">
        <v>3228</v>
      </c>
      <c r="D17" s="170">
        <v>1648</v>
      </c>
      <c r="E17" s="170" t="s">
        <v>3224</v>
      </c>
      <c r="F17" s="171">
        <v>1299</v>
      </c>
      <c r="G17" s="166">
        <v>3250</v>
      </c>
      <c r="H17" s="166">
        <v>0</v>
      </c>
      <c r="I17" s="170" t="s">
        <v>3224</v>
      </c>
      <c r="J17" s="170">
        <v>1000</v>
      </c>
      <c r="K17" s="170" t="s">
        <v>3224</v>
      </c>
      <c r="L17" s="170">
        <v>499</v>
      </c>
      <c r="M17" s="170" t="s">
        <v>554</v>
      </c>
      <c r="N17" s="156">
        <f t="shared" si="0"/>
        <v>8695</v>
      </c>
      <c r="O17" s="159"/>
      <c r="P17" s="106" t="s">
        <v>115</v>
      </c>
      <c r="Q17" s="106">
        <v>0</v>
      </c>
      <c r="R17" s="169"/>
      <c r="S17" s="168">
        <v>0</v>
      </c>
      <c r="T17" s="169"/>
      <c r="U17" s="103">
        <v>0</v>
      </c>
      <c r="V17" s="169"/>
      <c r="W17" s="173">
        <v>0</v>
      </c>
      <c r="X17" s="169"/>
      <c r="Y17" s="168">
        <v>0</v>
      </c>
      <c r="Z17" s="169"/>
      <c r="AA17" s="163">
        <f t="shared" si="6"/>
        <v>0</v>
      </c>
      <c r="AB17" s="159"/>
      <c r="AC17" s="254" t="s">
        <v>3232</v>
      </c>
      <c r="AD17" s="348">
        <v>0</v>
      </c>
      <c r="AE17" s="345">
        <v>0</v>
      </c>
      <c r="AF17" s="345">
        <v>0</v>
      </c>
      <c r="AG17" s="345">
        <v>0</v>
      </c>
      <c r="AH17" s="349">
        <v>0</v>
      </c>
      <c r="AI17" s="250">
        <v>0</v>
      </c>
      <c r="AJ17" s="104">
        <f t="shared" si="1"/>
        <v>0</v>
      </c>
      <c r="AK17" s="93">
        <f t="shared" si="2"/>
        <v>8695</v>
      </c>
      <c r="AN17" t="s">
        <v>78</v>
      </c>
      <c r="AO17" s="105">
        <f t="shared" si="13"/>
        <v>6499.99</v>
      </c>
      <c r="AP17" s="105">
        <f t="shared" si="14"/>
        <v>0</v>
      </c>
      <c r="AQ17" s="105">
        <f t="shared" si="15"/>
        <v>1799</v>
      </c>
      <c r="AR17" s="105">
        <f t="shared" si="16"/>
        <v>2100</v>
      </c>
      <c r="AS17" s="105">
        <f t="shared" si="17"/>
        <v>0</v>
      </c>
      <c r="AU17" t="str">
        <f t="shared" si="12"/>
        <v>BMW of Bloomfield Hills</v>
      </c>
      <c r="AV17" s="105">
        <f>SUMIFS(AD$3:AD$99,$AC$3:$AC$99,$AN17)</f>
        <v>6499.99</v>
      </c>
      <c r="AW17" s="105">
        <f>SUMIFS(AE$5:AE$99,$AC$5:$AC$99,$AN17)</f>
        <v>0</v>
      </c>
      <c r="AX17" s="105">
        <f t="shared" si="18"/>
        <v>1799</v>
      </c>
      <c r="AY17" s="105">
        <f t="shared" si="18"/>
        <v>2100</v>
      </c>
      <c r="AZ17" s="105">
        <f t="shared" si="18"/>
        <v>0</v>
      </c>
      <c r="BC17" s="105"/>
      <c r="BD17" s="105"/>
      <c r="BE17" s="105"/>
      <c r="BF17" s="105"/>
      <c r="BG17" s="105"/>
      <c r="BJ17" s="105"/>
      <c r="BK17" s="105"/>
      <c r="BL17" s="105"/>
      <c r="BM17" s="105"/>
      <c r="BN17" s="105"/>
      <c r="BP17" t="s">
        <v>111</v>
      </c>
      <c r="BQ17" s="105">
        <v>1500</v>
      </c>
      <c r="BR17" s="105">
        <v>0</v>
      </c>
      <c r="BS17" s="105">
        <v>0</v>
      </c>
      <c r="BT17" s="105">
        <v>500</v>
      </c>
      <c r="BU17" s="105">
        <v>1195</v>
      </c>
    </row>
    <row r="18" spans="1:73" x14ac:dyDescent="0.35">
      <c r="A18" s="164" t="s">
        <v>105</v>
      </c>
      <c r="B18" s="156">
        <v>999</v>
      </c>
      <c r="C18" s="157" t="s">
        <v>3228</v>
      </c>
      <c r="D18" s="157">
        <v>1648</v>
      </c>
      <c r="E18" s="157" t="s">
        <v>3224</v>
      </c>
      <c r="F18" s="158">
        <v>1299</v>
      </c>
      <c r="G18" s="156">
        <v>3000</v>
      </c>
      <c r="H18" s="156">
        <v>0</v>
      </c>
      <c r="I18" s="157" t="s">
        <v>3224</v>
      </c>
      <c r="J18" s="157">
        <v>1750</v>
      </c>
      <c r="K18" s="157" t="s">
        <v>3224</v>
      </c>
      <c r="L18" s="157">
        <v>499</v>
      </c>
      <c r="M18" s="157" t="s">
        <v>554</v>
      </c>
      <c r="N18" s="156">
        <f t="shared" si="0"/>
        <v>9195</v>
      </c>
      <c r="O18" s="159"/>
      <c r="P18" s="106" t="s">
        <v>105</v>
      </c>
      <c r="Q18" s="106">
        <v>0</v>
      </c>
      <c r="R18" s="169"/>
      <c r="S18" s="168">
        <v>0</v>
      </c>
      <c r="T18" s="169"/>
      <c r="U18" s="103">
        <v>0</v>
      </c>
      <c r="V18" s="169"/>
      <c r="W18" s="168">
        <v>0</v>
      </c>
      <c r="X18" s="169"/>
      <c r="Y18" s="168">
        <v>1500</v>
      </c>
      <c r="Z18" s="169" t="s">
        <v>3227</v>
      </c>
      <c r="AA18" s="163">
        <f t="shared" si="6"/>
        <v>1500</v>
      </c>
      <c r="AB18" s="159"/>
      <c r="AC18" s="249" t="s">
        <v>135</v>
      </c>
      <c r="AD18" s="348">
        <v>0</v>
      </c>
      <c r="AE18" s="345">
        <v>0</v>
      </c>
      <c r="AF18" s="345">
        <v>0</v>
      </c>
      <c r="AG18" s="345">
        <v>0</v>
      </c>
      <c r="AH18" s="349">
        <v>1500</v>
      </c>
      <c r="AI18" s="250">
        <v>1500</v>
      </c>
      <c r="AJ18" s="104">
        <f t="shared" si="1"/>
        <v>3000</v>
      </c>
      <c r="AK18" s="93">
        <f t="shared" si="2"/>
        <v>13695</v>
      </c>
      <c r="AN18" t="s">
        <v>99</v>
      </c>
      <c r="AO18" s="105">
        <f t="shared" si="13"/>
        <v>3000.02</v>
      </c>
      <c r="AP18" s="105">
        <f t="shared" si="14"/>
        <v>595</v>
      </c>
      <c r="AQ18" s="105">
        <f t="shared" si="15"/>
        <v>1099</v>
      </c>
      <c r="AR18" s="105">
        <f t="shared" si="16"/>
        <v>1500</v>
      </c>
      <c r="AS18" s="105">
        <f t="shared" si="17"/>
        <v>0</v>
      </c>
      <c r="AU18" t="str">
        <f t="shared" si="12"/>
        <v>BMW/MINI of Escondido</v>
      </c>
      <c r="AV18" s="105">
        <f>AV81+AV82</f>
        <v>3000.02</v>
      </c>
      <c r="AW18" s="105">
        <f t="shared" ref="AW18:AZ18" si="19">AW81+AW82</f>
        <v>595</v>
      </c>
      <c r="AX18" s="105">
        <f t="shared" si="19"/>
        <v>1099</v>
      </c>
      <c r="AY18" s="105">
        <f t="shared" si="19"/>
        <v>1500</v>
      </c>
      <c r="AZ18" s="105">
        <f t="shared" si="19"/>
        <v>0</v>
      </c>
      <c r="BC18" s="105"/>
      <c r="BD18" s="105"/>
      <c r="BE18" s="105"/>
      <c r="BF18" s="105"/>
      <c r="BG18" s="105"/>
      <c r="BJ18" s="105"/>
      <c r="BK18" s="105"/>
      <c r="BL18" s="105"/>
      <c r="BM18" s="105"/>
      <c r="BN18" s="105"/>
      <c r="BP18" t="s">
        <v>119</v>
      </c>
      <c r="BQ18" s="105">
        <v>750.01</v>
      </c>
      <c r="BR18" s="105">
        <v>0</v>
      </c>
      <c r="BS18" s="105">
        <v>0</v>
      </c>
      <c r="BT18" s="105">
        <v>900</v>
      </c>
      <c r="BU18" s="105">
        <v>1000</v>
      </c>
    </row>
    <row r="19" spans="1:73" x14ac:dyDescent="0.35">
      <c r="A19" s="183" t="s">
        <v>3232</v>
      </c>
      <c r="B19" s="156">
        <v>799</v>
      </c>
      <c r="C19" s="157" t="s">
        <v>3223</v>
      </c>
      <c r="D19" s="157">
        <v>0</v>
      </c>
      <c r="E19" s="157" t="s">
        <v>3223</v>
      </c>
      <c r="F19" s="158">
        <v>0</v>
      </c>
      <c r="G19" s="156">
        <v>10000</v>
      </c>
      <c r="H19" s="156">
        <v>1100</v>
      </c>
      <c r="I19" s="157" t="s">
        <v>3223</v>
      </c>
      <c r="J19" s="157">
        <v>0</v>
      </c>
      <c r="K19" s="157" t="s">
        <v>141</v>
      </c>
      <c r="L19" s="157">
        <v>499</v>
      </c>
      <c r="M19" s="157" t="s">
        <v>554</v>
      </c>
      <c r="N19" s="156">
        <f t="shared" si="0"/>
        <v>12398</v>
      </c>
      <c r="O19" s="159"/>
      <c r="P19" s="112" t="s">
        <v>3232</v>
      </c>
      <c r="Q19" s="106">
        <v>0</v>
      </c>
      <c r="R19" s="184"/>
      <c r="S19" s="185">
        <v>0</v>
      </c>
      <c r="T19" s="186"/>
      <c r="U19" s="103">
        <v>0</v>
      </c>
      <c r="V19" s="186"/>
      <c r="W19" s="190">
        <v>0</v>
      </c>
      <c r="X19" s="186"/>
      <c r="Y19" s="185">
        <v>0</v>
      </c>
      <c r="Z19" s="186"/>
      <c r="AA19" s="163">
        <f t="shared" si="6"/>
        <v>0</v>
      </c>
      <c r="AB19" s="159"/>
      <c r="AC19" s="249" t="s">
        <v>3233</v>
      </c>
      <c r="AD19" s="348">
        <v>0</v>
      </c>
      <c r="AE19" s="345">
        <v>0</v>
      </c>
      <c r="AF19" s="345">
        <v>0</v>
      </c>
      <c r="AG19" s="345">
        <v>0</v>
      </c>
      <c r="AH19" s="349">
        <v>0</v>
      </c>
      <c r="AI19" s="250">
        <v>0</v>
      </c>
      <c r="AJ19" s="104">
        <f t="shared" si="1"/>
        <v>0</v>
      </c>
      <c r="AK19" s="93">
        <f t="shared" si="2"/>
        <v>12398</v>
      </c>
      <c r="AN19" t="s">
        <v>93</v>
      </c>
      <c r="AO19" s="105">
        <f t="shared" si="13"/>
        <v>3500</v>
      </c>
      <c r="AP19" s="105">
        <f t="shared" si="14"/>
        <v>0</v>
      </c>
      <c r="AQ19" s="105">
        <f t="shared" si="15"/>
        <v>0</v>
      </c>
      <c r="AR19" s="105">
        <f t="shared" si="16"/>
        <v>1650</v>
      </c>
      <c r="AS19" s="105">
        <f t="shared" si="17"/>
        <v>0</v>
      </c>
      <c r="AU19" t="str">
        <f t="shared" si="12"/>
        <v>BMW of San Diego</v>
      </c>
      <c r="AV19" s="105">
        <f>SUMIFS(AD$3:AD$99,$AC$3:$AC$99,$AN19)</f>
        <v>3500</v>
      </c>
      <c r="AW19" s="105">
        <f t="shared" ref="AW19:AW30" si="20">SUMIFS(AE$5:AE$99,$AC$5:$AC$99,$AN19)</f>
        <v>0</v>
      </c>
      <c r="AX19" s="105">
        <f>SUMIFS(AF$3:AF$99,$AC$3:$AC$99,$AN19)</f>
        <v>0</v>
      </c>
      <c r="AY19" s="105">
        <f>SUMIFS(AG$3:AG$99,$AC$3:$AC$99,$AN19)</f>
        <v>1650</v>
      </c>
      <c r="AZ19" s="105">
        <f>SUMIFS(AH$3:AH$99,$AC$3:$AC$99,$AN19)</f>
        <v>0</v>
      </c>
      <c r="BC19" s="105"/>
      <c r="BD19" s="105"/>
      <c r="BE19" s="105"/>
      <c r="BF19" s="105"/>
      <c r="BG19" s="105"/>
      <c r="BJ19" s="105"/>
      <c r="BK19" s="105"/>
      <c r="BL19" s="105"/>
      <c r="BM19" s="105"/>
      <c r="BN19" s="105"/>
      <c r="BP19" t="s">
        <v>74</v>
      </c>
      <c r="BQ19" s="105">
        <v>8648.99</v>
      </c>
      <c r="BR19" s="105">
        <v>4000</v>
      </c>
      <c r="BS19" s="105">
        <v>0</v>
      </c>
      <c r="BT19" s="105">
        <v>6700</v>
      </c>
      <c r="BU19" s="105">
        <v>0</v>
      </c>
    </row>
    <row r="20" spans="1:73" x14ac:dyDescent="0.35">
      <c r="A20" s="164" t="s">
        <v>135</v>
      </c>
      <c r="B20" s="165">
        <v>1999</v>
      </c>
      <c r="C20" s="111" t="s">
        <v>3234</v>
      </c>
      <c r="D20" s="111">
        <v>1600</v>
      </c>
      <c r="E20" s="111" t="s">
        <v>3234</v>
      </c>
      <c r="F20" s="178">
        <v>0</v>
      </c>
      <c r="G20" s="165">
        <v>8800</v>
      </c>
      <c r="H20" s="165">
        <v>0</v>
      </c>
      <c r="I20" s="111" t="s">
        <v>3234</v>
      </c>
      <c r="J20" s="111">
        <v>0</v>
      </c>
      <c r="K20" s="157" t="s">
        <v>141</v>
      </c>
      <c r="L20" s="111">
        <v>699</v>
      </c>
      <c r="M20" s="111" t="s">
        <v>554</v>
      </c>
      <c r="N20" s="156">
        <f t="shared" si="0"/>
        <v>13098</v>
      </c>
      <c r="O20" s="159"/>
      <c r="P20" s="106" t="s">
        <v>135</v>
      </c>
      <c r="Q20" s="165">
        <v>11500</v>
      </c>
      <c r="R20" s="169" t="s">
        <v>3235</v>
      </c>
      <c r="S20" s="190">
        <v>0</v>
      </c>
      <c r="T20" s="169"/>
      <c r="U20" s="103">
        <v>0</v>
      </c>
      <c r="V20" s="169"/>
      <c r="W20" s="190">
        <v>0</v>
      </c>
      <c r="X20" s="169"/>
      <c r="Y20" s="190">
        <v>5950</v>
      </c>
      <c r="Z20" s="169" t="s">
        <v>3227</v>
      </c>
      <c r="AA20" s="163">
        <f t="shared" si="6"/>
        <v>17450</v>
      </c>
      <c r="AB20" s="159"/>
      <c r="AC20" s="249" t="s">
        <v>3236</v>
      </c>
      <c r="AD20" s="348">
        <v>0</v>
      </c>
      <c r="AE20" s="345">
        <v>0</v>
      </c>
      <c r="AF20" s="345">
        <v>0</v>
      </c>
      <c r="AG20" s="345">
        <v>0</v>
      </c>
      <c r="AH20" s="349">
        <v>0</v>
      </c>
      <c r="AI20" s="250">
        <v>0</v>
      </c>
      <c r="AJ20" s="104">
        <f t="shared" si="1"/>
        <v>0</v>
      </c>
      <c r="AK20" s="93">
        <f t="shared" si="2"/>
        <v>30548</v>
      </c>
      <c r="AN20" t="s">
        <v>96</v>
      </c>
      <c r="AO20" s="105">
        <f t="shared" si="13"/>
        <v>3499.99</v>
      </c>
      <c r="AP20" s="105">
        <f t="shared" si="14"/>
        <v>0</v>
      </c>
      <c r="AQ20" s="105">
        <f t="shared" si="15"/>
        <v>0</v>
      </c>
      <c r="AR20" s="105">
        <f t="shared" si="16"/>
        <v>4700</v>
      </c>
      <c r="AS20" s="105">
        <f t="shared" si="17"/>
        <v>0</v>
      </c>
      <c r="AU20" t="str">
        <f t="shared" si="12"/>
        <v>BMW of Ontario</v>
      </c>
      <c r="AV20" s="105">
        <f>AV91</f>
        <v>3499.99</v>
      </c>
      <c r="AW20" s="105">
        <f t="shared" si="20"/>
        <v>0</v>
      </c>
      <c r="AX20" s="105">
        <f>AX91</f>
        <v>0</v>
      </c>
      <c r="AY20" s="105">
        <f>AY91</f>
        <v>4700</v>
      </c>
      <c r="AZ20" s="105">
        <f>AZ91</f>
        <v>0</v>
      </c>
      <c r="BC20" s="105"/>
      <c r="BD20" s="105"/>
      <c r="BE20" s="105"/>
      <c r="BF20" s="105"/>
      <c r="BG20" s="105"/>
      <c r="BJ20" s="105"/>
      <c r="BK20" s="105"/>
      <c r="BL20" s="105"/>
      <c r="BM20" s="105"/>
      <c r="BN20" s="105"/>
      <c r="BP20" t="s">
        <v>96</v>
      </c>
      <c r="BQ20" s="105">
        <v>3499.99</v>
      </c>
      <c r="BR20" s="105">
        <v>0</v>
      </c>
      <c r="BS20" s="105">
        <v>0</v>
      </c>
      <c r="BT20" s="105">
        <v>4700</v>
      </c>
      <c r="BU20" s="105">
        <v>0</v>
      </c>
    </row>
    <row r="21" spans="1:73" x14ac:dyDescent="0.35">
      <c r="A21" s="164" t="s">
        <v>3233</v>
      </c>
      <c r="B21" s="156">
        <v>430</v>
      </c>
      <c r="C21" s="157" t="s">
        <v>3228</v>
      </c>
      <c r="D21" s="157">
        <v>0</v>
      </c>
      <c r="E21" s="157" t="s">
        <v>3228</v>
      </c>
      <c r="F21" s="158">
        <v>0</v>
      </c>
      <c r="G21" s="156">
        <v>0</v>
      </c>
      <c r="H21" s="156">
        <v>0</v>
      </c>
      <c r="I21" s="157" t="s">
        <v>3228</v>
      </c>
      <c r="J21" s="157">
        <v>0</v>
      </c>
      <c r="K21" s="157" t="s">
        <v>141</v>
      </c>
      <c r="L21" s="157"/>
      <c r="M21" s="157"/>
      <c r="N21" s="156">
        <f t="shared" si="0"/>
        <v>430</v>
      </c>
      <c r="O21" s="159"/>
      <c r="P21" s="106" t="s">
        <v>3233</v>
      </c>
      <c r="Q21" s="106">
        <v>0</v>
      </c>
      <c r="R21" s="169"/>
      <c r="S21" s="168">
        <v>0</v>
      </c>
      <c r="T21" s="169"/>
      <c r="U21" s="103">
        <v>0</v>
      </c>
      <c r="V21" s="169"/>
      <c r="W21" s="168">
        <v>0</v>
      </c>
      <c r="X21" s="169"/>
      <c r="Y21" s="168">
        <v>0</v>
      </c>
      <c r="Z21" s="169"/>
      <c r="AA21" s="163">
        <f t="shared" si="6"/>
        <v>0</v>
      </c>
      <c r="AB21" s="159"/>
      <c r="AC21" s="256" t="s">
        <v>3237</v>
      </c>
      <c r="AD21" s="348">
        <v>0</v>
      </c>
      <c r="AE21" s="345">
        <v>0</v>
      </c>
      <c r="AF21" s="345">
        <v>0</v>
      </c>
      <c r="AG21" s="345">
        <v>1000</v>
      </c>
      <c r="AH21" s="349">
        <v>0</v>
      </c>
      <c r="AI21" s="250">
        <v>1000</v>
      </c>
      <c r="AJ21" s="104">
        <f t="shared" si="1"/>
        <v>2000</v>
      </c>
      <c r="AK21" s="93">
        <f t="shared" si="2"/>
        <v>2430</v>
      </c>
      <c r="AN21" t="s">
        <v>94</v>
      </c>
      <c r="AO21" s="105">
        <f t="shared" si="13"/>
        <v>3500</v>
      </c>
      <c r="AP21" s="105">
        <f t="shared" si="14"/>
        <v>2500</v>
      </c>
      <c r="AQ21" s="105">
        <f t="shared" si="15"/>
        <v>0</v>
      </c>
      <c r="AR21" s="105">
        <f t="shared" si="16"/>
        <v>900</v>
      </c>
      <c r="AS21" s="105">
        <f t="shared" si="17"/>
        <v>0</v>
      </c>
      <c r="AU21" t="str">
        <f t="shared" si="12"/>
        <v>Capitol Honda</v>
      </c>
      <c r="AV21" s="105">
        <f t="shared" ref="AV21:AV30" si="21">SUMIFS(AD$3:AD$99,$AC$3:$AC$99,$AN21)</f>
        <v>3500</v>
      </c>
      <c r="AW21" s="105">
        <f t="shared" si="20"/>
        <v>2500</v>
      </c>
      <c r="AX21" s="105">
        <f t="shared" ref="AX21:AX30" si="22">SUMIFS(AF$3:AF$99,$AC$3:$AC$99,$AN21)</f>
        <v>0</v>
      </c>
      <c r="AY21" s="105">
        <f t="shared" ref="AY21:AY30" si="23">SUMIFS(AG$3:AG$99,$AC$3:$AC$99,$AN21)</f>
        <v>900</v>
      </c>
      <c r="AZ21" s="105">
        <f t="shared" ref="AZ21:AZ30" si="24">SUMIFS(AH$3:AH$99,$AC$3:$AC$99,$AN21)</f>
        <v>0</v>
      </c>
      <c r="BC21" s="105"/>
      <c r="BD21" s="105"/>
      <c r="BE21" s="105"/>
      <c r="BF21" s="105"/>
      <c r="BG21" s="105"/>
      <c r="BJ21" s="105"/>
      <c r="BK21" s="105"/>
      <c r="BL21" s="105"/>
      <c r="BM21" s="105"/>
      <c r="BN21" s="105"/>
      <c r="BP21" t="s">
        <v>79</v>
      </c>
      <c r="BQ21" s="105">
        <v>5926.39</v>
      </c>
      <c r="BR21" s="105">
        <v>0</v>
      </c>
      <c r="BS21" s="105">
        <v>0</v>
      </c>
      <c r="BT21" s="105">
        <v>3900</v>
      </c>
      <c r="BU21" s="105">
        <v>0</v>
      </c>
    </row>
    <row r="22" spans="1:73" x14ac:dyDescent="0.35">
      <c r="A22" s="164" t="s">
        <v>3236</v>
      </c>
      <c r="B22" s="166">
        <v>430</v>
      </c>
      <c r="C22" s="170" t="s">
        <v>3228</v>
      </c>
      <c r="D22" s="170">
        <v>0</v>
      </c>
      <c r="E22" s="170" t="s">
        <v>3228</v>
      </c>
      <c r="F22" s="171">
        <v>0</v>
      </c>
      <c r="G22" s="166">
        <v>0</v>
      </c>
      <c r="H22" s="166">
        <v>0</v>
      </c>
      <c r="I22" s="170" t="s">
        <v>3228</v>
      </c>
      <c r="J22" s="170">
        <v>0</v>
      </c>
      <c r="K22" s="157" t="s">
        <v>141</v>
      </c>
      <c r="L22" s="170"/>
      <c r="M22" s="170"/>
      <c r="N22" s="156">
        <f t="shared" si="0"/>
        <v>430</v>
      </c>
      <c r="O22" s="159"/>
      <c r="P22" s="106" t="s">
        <v>3236</v>
      </c>
      <c r="Q22" s="106">
        <v>0</v>
      </c>
      <c r="R22" s="169"/>
      <c r="S22" s="168">
        <v>0</v>
      </c>
      <c r="T22" s="169"/>
      <c r="U22" s="107">
        <v>0</v>
      </c>
      <c r="V22" s="169"/>
      <c r="W22" s="168">
        <v>0</v>
      </c>
      <c r="X22" s="169"/>
      <c r="Y22" s="168">
        <v>0</v>
      </c>
      <c r="Z22" s="169"/>
      <c r="AA22" s="163">
        <f t="shared" si="6"/>
        <v>0</v>
      </c>
      <c r="AB22" s="159"/>
      <c r="AC22" s="256" t="s">
        <v>3238</v>
      </c>
      <c r="AD22" s="348">
        <v>1500</v>
      </c>
      <c r="AE22" s="345">
        <v>0</v>
      </c>
      <c r="AF22" s="345">
        <v>0</v>
      </c>
      <c r="AG22" s="345">
        <v>500</v>
      </c>
      <c r="AH22" s="349">
        <v>1195</v>
      </c>
      <c r="AI22" s="250">
        <v>3195</v>
      </c>
      <c r="AJ22" s="104">
        <f t="shared" si="1"/>
        <v>6390</v>
      </c>
      <c r="AK22" s="93">
        <f t="shared" si="2"/>
        <v>6820</v>
      </c>
      <c r="AN22" t="s">
        <v>87</v>
      </c>
      <c r="AO22" s="105">
        <f t="shared" si="13"/>
        <v>4500.01</v>
      </c>
      <c r="AP22" s="105">
        <f t="shared" si="14"/>
        <v>0</v>
      </c>
      <c r="AQ22" s="105">
        <f t="shared" si="15"/>
        <v>0</v>
      </c>
      <c r="AR22" s="105">
        <f t="shared" si="16"/>
        <v>1967</v>
      </c>
      <c r="AS22" s="105">
        <f t="shared" si="17"/>
        <v>0</v>
      </c>
      <c r="AU22" t="str">
        <f t="shared" si="12"/>
        <v>Crevier BMW</v>
      </c>
      <c r="AV22" s="105">
        <f t="shared" si="21"/>
        <v>4500.01</v>
      </c>
      <c r="AW22" s="105">
        <f t="shared" si="20"/>
        <v>0</v>
      </c>
      <c r="AX22" s="105">
        <f t="shared" si="22"/>
        <v>0</v>
      </c>
      <c r="AY22" s="105">
        <f t="shared" si="23"/>
        <v>1967</v>
      </c>
      <c r="AZ22" s="105">
        <f t="shared" si="24"/>
        <v>0</v>
      </c>
      <c r="BC22" s="105"/>
      <c r="BD22" s="105"/>
      <c r="BE22" s="105"/>
      <c r="BF22" s="105"/>
      <c r="BG22" s="105"/>
      <c r="BJ22" s="105"/>
      <c r="BK22" s="105"/>
      <c r="BL22" s="105"/>
      <c r="BM22" s="105"/>
      <c r="BN22" s="105"/>
      <c r="BP22" t="s">
        <v>88</v>
      </c>
      <c r="BQ22" s="105">
        <v>4398</v>
      </c>
      <c r="BR22" s="105">
        <v>0</v>
      </c>
      <c r="BS22" s="105">
        <v>0</v>
      </c>
      <c r="BT22" s="105">
        <v>3900</v>
      </c>
      <c r="BU22" s="105">
        <v>0</v>
      </c>
    </row>
    <row r="23" spans="1:73" x14ac:dyDescent="0.35">
      <c r="A23" s="191" t="s">
        <v>3237</v>
      </c>
      <c r="B23" s="156">
        <v>430</v>
      </c>
      <c r="C23" s="157" t="s">
        <v>3228</v>
      </c>
      <c r="D23" s="157">
        <v>0</v>
      </c>
      <c r="E23" s="157" t="s">
        <v>3228</v>
      </c>
      <c r="F23" s="158">
        <v>0</v>
      </c>
      <c r="G23" s="156">
        <v>0</v>
      </c>
      <c r="H23" s="156">
        <v>0</v>
      </c>
      <c r="I23" s="157" t="s">
        <v>3228</v>
      </c>
      <c r="J23" s="157">
        <v>0</v>
      </c>
      <c r="K23" s="157" t="s">
        <v>141</v>
      </c>
      <c r="L23" s="157"/>
      <c r="M23" s="157"/>
      <c r="N23" s="156">
        <f t="shared" si="0"/>
        <v>430</v>
      </c>
      <c r="O23" s="159"/>
      <c r="P23" s="114" t="s">
        <v>3237</v>
      </c>
      <c r="Q23" s="106">
        <v>0</v>
      </c>
      <c r="R23" s="192"/>
      <c r="S23" s="193">
        <v>0</v>
      </c>
      <c r="T23" s="192"/>
      <c r="U23" s="107">
        <v>0</v>
      </c>
      <c r="V23" s="192"/>
      <c r="W23" s="193">
        <v>0</v>
      </c>
      <c r="X23" s="192"/>
      <c r="Y23" s="193">
        <v>0</v>
      </c>
      <c r="Z23" s="192"/>
      <c r="AA23" s="163">
        <f t="shared" si="6"/>
        <v>0</v>
      </c>
      <c r="AB23" s="159"/>
      <c r="AC23" s="256" t="s">
        <v>3239</v>
      </c>
      <c r="AD23" s="348">
        <v>0</v>
      </c>
      <c r="AE23" s="345">
        <v>0</v>
      </c>
      <c r="AF23" s="345">
        <v>0</v>
      </c>
      <c r="AG23" s="345">
        <v>0</v>
      </c>
      <c r="AH23" s="349">
        <v>1250</v>
      </c>
      <c r="AI23" s="250">
        <v>1250</v>
      </c>
      <c r="AJ23" s="104">
        <f t="shared" si="1"/>
        <v>2500</v>
      </c>
      <c r="AK23" s="93">
        <f t="shared" si="2"/>
        <v>2930</v>
      </c>
      <c r="AN23" t="s">
        <v>110</v>
      </c>
      <c r="AO23" s="105">
        <f t="shared" si="13"/>
        <v>1500</v>
      </c>
      <c r="AP23" s="105">
        <f t="shared" si="14"/>
        <v>0</v>
      </c>
      <c r="AQ23" s="105">
        <f t="shared" si="15"/>
        <v>0</v>
      </c>
      <c r="AR23" s="105">
        <f t="shared" si="16"/>
        <v>300</v>
      </c>
      <c r="AS23" s="105">
        <f t="shared" si="17"/>
        <v>0</v>
      </c>
      <c r="AU23" t="str">
        <f t="shared" si="12"/>
        <v>Crevier MINI</v>
      </c>
      <c r="AV23" s="105">
        <f t="shared" si="21"/>
        <v>1500</v>
      </c>
      <c r="AW23" s="105">
        <f t="shared" si="20"/>
        <v>0</v>
      </c>
      <c r="AX23" s="105">
        <f t="shared" si="22"/>
        <v>0</v>
      </c>
      <c r="AY23" s="105">
        <f t="shared" si="23"/>
        <v>300</v>
      </c>
      <c r="AZ23" s="105">
        <f t="shared" si="24"/>
        <v>0</v>
      </c>
      <c r="BC23" s="105"/>
      <c r="BD23" s="105"/>
      <c r="BE23" s="105"/>
      <c r="BF23" s="105"/>
      <c r="BG23" s="105"/>
      <c r="BJ23" s="105"/>
      <c r="BK23" s="105"/>
      <c r="BL23" s="105"/>
      <c r="BM23" s="105"/>
      <c r="BN23" s="105"/>
      <c r="BP23" t="s">
        <v>81</v>
      </c>
      <c r="BQ23" s="105">
        <v>5500</v>
      </c>
      <c r="BR23" s="105">
        <v>0</v>
      </c>
      <c r="BS23" s="105">
        <v>1819</v>
      </c>
      <c r="BT23" s="105">
        <v>3800</v>
      </c>
      <c r="BU23" s="105">
        <v>0</v>
      </c>
    </row>
    <row r="24" spans="1:73" x14ac:dyDescent="0.35">
      <c r="A24" s="191" t="s">
        <v>3238</v>
      </c>
      <c r="B24" s="166">
        <v>430</v>
      </c>
      <c r="C24" s="170" t="s">
        <v>3228</v>
      </c>
      <c r="D24" s="170">
        <v>0</v>
      </c>
      <c r="E24" s="170" t="s">
        <v>3228</v>
      </c>
      <c r="F24" s="171">
        <v>0</v>
      </c>
      <c r="G24" s="166"/>
      <c r="H24" s="156">
        <v>0</v>
      </c>
      <c r="I24" s="170" t="s">
        <v>3228</v>
      </c>
      <c r="J24" s="170">
        <v>0</v>
      </c>
      <c r="K24" s="157" t="s">
        <v>141</v>
      </c>
      <c r="L24" s="170"/>
      <c r="M24" s="170"/>
      <c r="N24" s="156">
        <f t="shared" si="0"/>
        <v>430</v>
      </c>
      <c r="O24" s="159"/>
      <c r="P24" s="114" t="s">
        <v>3238</v>
      </c>
      <c r="Q24" s="106">
        <v>0</v>
      </c>
      <c r="R24" s="192"/>
      <c r="S24" s="193">
        <v>0</v>
      </c>
      <c r="T24" s="192"/>
      <c r="U24" s="107">
        <v>0</v>
      </c>
      <c r="V24" s="192"/>
      <c r="W24" s="193">
        <v>0</v>
      </c>
      <c r="X24" s="192"/>
      <c r="Y24" s="193">
        <v>0</v>
      </c>
      <c r="Z24" s="192"/>
      <c r="AA24" s="163">
        <f t="shared" si="6"/>
        <v>0</v>
      </c>
      <c r="AB24" s="159"/>
      <c r="AC24" s="257" t="s">
        <v>75</v>
      </c>
      <c r="AD24" s="348">
        <v>7500</v>
      </c>
      <c r="AE24" s="345">
        <v>0</v>
      </c>
      <c r="AF24" s="345">
        <v>1699</v>
      </c>
      <c r="AG24" s="345">
        <v>1750</v>
      </c>
      <c r="AH24" s="349">
        <v>0</v>
      </c>
      <c r="AI24" s="250">
        <v>10949</v>
      </c>
      <c r="AJ24" s="104">
        <f t="shared" si="1"/>
        <v>21898</v>
      </c>
      <c r="AK24" s="93">
        <f t="shared" si="2"/>
        <v>22328</v>
      </c>
      <c r="AN24" t="s">
        <v>77</v>
      </c>
      <c r="AO24" s="105">
        <f t="shared" si="13"/>
        <v>6975</v>
      </c>
      <c r="AP24" s="105">
        <f t="shared" si="14"/>
        <v>0</v>
      </c>
      <c r="AQ24" s="105">
        <f t="shared" si="15"/>
        <v>1599</v>
      </c>
      <c r="AR24" s="105">
        <f t="shared" si="16"/>
        <v>0</v>
      </c>
      <c r="AS24" s="105">
        <f t="shared" si="17"/>
        <v>2050</v>
      </c>
      <c r="AU24" t="str">
        <f t="shared" si="12"/>
        <v>East Madison Toyota</v>
      </c>
      <c r="AV24" s="105">
        <f t="shared" si="21"/>
        <v>6975</v>
      </c>
      <c r="AW24" s="105">
        <f t="shared" si="20"/>
        <v>0</v>
      </c>
      <c r="AX24" s="105">
        <f t="shared" si="22"/>
        <v>1599</v>
      </c>
      <c r="AY24" s="105">
        <f t="shared" si="23"/>
        <v>0</v>
      </c>
      <c r="AZ24" s="105">
        <f t="shared" si="24"/>
        <v>2050</v>
      </c>
      <c r="BC24" s="105"/>
      <c r="BD24" s="105"/>
      <c r="BE24" s="105"/>
      <c r="BF24" s="105"/>
      <c r="BG24" s="105"/>
      <c r="BJ24" s="105"/>
      <c r="BK24" s="105"/>
      <c r="BL24" s="105"/>
      <c r="BM24" s="105"/>
      <c r="BN24" s="105"/>
      <c r="BP24" t="s">
        <v>84</v>
      </c>
      <c r="BQ24" s="105">
        <v>4999</v>
      </c>
      <c r="BR24" s="105">
        <v>5000</v>
      </c>
      <c r="BS24" s="105">
        <v>0</v>
      </c>
      <c r="BT24" s="105">
        <v>3750</v>
      </c>
      <c r="BU24" s="105">
        <v>0</v>
      </c>
    </row>
    <row r="25" spans="1:73" x14ac:dyDescent="0.35">
      <c r="A25" s="191" t="s">
        <v>3239</v>
      </c>
      <c r="B25" s="166">
        <v>1199</v>
      </c>
      <c r="C25" s="170" t="s">
        <v>3223</v>
      </c>
      <c r="D25" s="170">
        <v>999</v>
      </c>
      <c r="E25" s="170" t="s">
        <v>3223</v>
      </c>
      <c r="F25" s="178">
        <v>0</v>
      </c>
      <c r="G25" s="166">
        <v>800</v>
      </c>
      <c r="H25" s="166">
        <v>176</v>
      </c>
      <c r="I25" s="170" t="s">
        <v>3223</v>
      </c>
      <c r="J25" s="170">
        <v>0</v>
      </c>
      <c r="K25" s="157" t="s">
        <v>141</v>
      </c>
      <c r="L25" s="170"/>
      <c r="M25" s="170"/>
      <c r="N25" s="156">
        <f t="shared" si="0"/>
        <v>3174</v>
      </c>
      <c r="O25" s="159"/>
      <c r="P25" s="114" t="s">
        <v>3239</v>
      </c>
      <c r="Q25" s="106">
        <v>0</v>
      </c>
      <c r="R25" s="192"/>
      <c r="S25" s="193">
        <v>0</v>
      </c>
      <c r="T25" s="192"/>
      <c r="U25" s="107">
        <v>0</v>
      </c>
      <c r="V25" s="192"/>
      <c r="W25" s="193">
        <v>0</v>
      </c>
      <c r="X25" s="192"/>
      <c r="Y25" s="193">
        <v>0</v>
      </c>
      <c r="Z25" s="192"/>
      <c r="AA25" s="163">
        <f t="shared" si="6"/>
        <v>0</v>
      </c>
      <c r="AB25" s="159"/>
      <c r="AC25" s="258" t="s">
        <v>95</v>
      </c>
      <c r="AD25" s="348">
        <v>3500</v>
      </c>
      <c r="AE25" s="345">
        <v>0</v>
      </c>
      <c r="AF25" s="345">
        <v>1379</v>
      </c>
      <c r="AG25" s="345">
        <v>0</v>
      </c>
      <c r="AH25" s="349">
        <v>0</v>
      </c>
      <c r="AI25" s="250">
        <v>4879</v>
      </c>
      <c r="AJ25" s="104">
        <f t="shared" si="1"/>
        <v>9758</v>
      </c>
      <c r="AK25" s="93">
        <f t="shared" si="2"/>
        <v>12932</v>
      </c>
      <c r="AN25" t="s">
        <v>119</v>
      </c>
      <c r="AO25" s="105">
        <f t="shared" si="13"/>
        <v>750.01</v>
      </c>
      <c r="AP25" s="105">
        <f t="shared" si="14"/>
        <v>0</v>
      </c>
      <c r="AQ25" s="105">
        <f t="shared" si="15"/>
        <v>0</v>
      </c>
      <c r="AR25" s="105">
        <f t="shared" si="16"/>
        <v>900</v>
      </c>
      <c r="AS25" s="105">
        <f t="shared" si="17"/>
        <v>1000</v>
      </c>
      <c r="AU25" t="str">
        <f t="shared" ref="AU25:AU71" si="25">$AN25</f>
        <v>Genesis of Round Rock</v>
      </c>
      <c r="AV25" s="105">
        <f t="shared" si="21"/>
        <v>750.01</v>
      </c>
      <c r="AW25" s="105">
        <f t="shared" si="20"/>
        <v>0</v>
      </c>
      <c r="AX25" s="105">
        <f t="shared" si="22"/>
        <v>0</v>
      </c>
      <c r="AY25" s="105">
        <f t="shared" si="23"/>
        <v>900</v>
      </c>
      <c r="AZ25" s="105">
        <f t="shared" si="24"/>
        <v>1000</v>
      </c>
      <c r="BC25" s="105"/>
      <c r="BD25" s="105"/>
      <c r="BE25" s="105"/>
      <c r="BF25" s="105"/>
      <c r="BG25" s="105"/>
      <c r="BJ25" s="105"/>
      <c r="BK25" s="105"/>
      <c r="BL25" s="105"/>
      <c r="BM25" s="105"/>
      <c r="BN25" s="105"/>
      <c r="BP25" t="s">
        <v>86</v>
      </c>
      <c r="BQ25" s="105">
        <v>4730</v>
      </c>
      <c r="BR25" s="105">
        <v>0</v>
      </c>
      <c r="BS25" s="105">
        <v>0</v>
      </c>
      <c r="BT25" s="105">
        <v>3100</v>
      </c>
      <c r="BU25" s="105">
        <v>0</v>
      </c>
    </row>
    <row r="26" spans="1:73" x14ac:dyDescent="0.35">
      <c r="A26" s="194" t="s">
        <v>75</v>
      </c>
      <c r="B26" s="166">
        <v>1499</v>
      </c>
      <c r="C26" s="170" t="s">
        <v>3223</v>
      </c>
      <c r="D26" s="170">
        <v>2648</v>
      </c>
      <c r="E26" s="170" t="s">
        <v>3224</v>
      </c>
      <c r="F26" s="178">
        <v>2599</v>
      </c>
      <c r="G26" s="166">
        <v>18750</v>
      </c>
      <c r="H26" s="166">
        <v>0</v>
      </c>
      <c r="I26" s="170" t="s">
        <v>3224</v>
      </c>
      <c r="J26" s="170">
        <v>3750</v>
      </c>
      <c r="K26" s="170" t="s">
        <v>3224</v>
      </c>
      <c r="L26" s="170">
        <v>799</v>
      </c>
      <c r="M26" s="170" t="s">
        <v>554</v>
      </c>
      <c r="N26" s="156">
        <f t="shared" si="0"/>
        <v>30045</v>
      </c>
      <c r="O26" s="159"/>
      <c r="P26" s="115" t="s">
        <v>75</v>
      </c>
      <c r="Q26" s="106">
        <v>0</v>
      </c>
      <c r="R26" s="195"/>
      <c r="S26" s="196"/>
      <c r="T26" s="123"/>
      <c r="U26" s="107">
        <v>2000</v>
      </c>
      <c r="V26" s="123" t="s">
        <v>3225</v>
      </c>
      <c r="W26" s="196">
        <v>0</v>
      </c>
      <c r="X26" s="123"/>
      <c r="Y26" s="196">
        <v>5500</v>
      </c>
      <c r="Z26" s="123" t="s">
        <v>3227</v>
      </c>
      <c r="AA26" s="163">
        <f t="shared" si="6"/>
        <v>7500</v>
      </c>
      <c r="AB26" s="159"/>
      <c r="AC26" s="259" t="s">
        <v>106</v>
      </c>
      <c r="AD26" s="348">
        <v>2500</v>
      </c>
      <c r="AE26" s="345"/>
      <c r="AF26" s="345">
        <v>0</v>
      </c>
      <c r="AG26" s="345">
        <v>0</v>
      </c>
      <c r="AH26" s="349">
        <v>0</v>
      </c>
      <c r="AI26" s="250">
        <v>2500</v>
      </c>
      <c r="AJ26" s="104">
        <f t="shared" si="1"/>
        <v>5000</v>
      </c>
      <c r="AK26" s="93">
        <f t="shared" si="2"/>
        <v>42545</v>
      </c>
      <c r="AN26" t="s">
        <v>73</v>
      </c>
      <c r="AO26" s="105">
        <f t="shared" si="13"/>
        <v>9940</v>
      </c>
      <c r="AP26" s="105">
        <f t="shared" si="14"/>
        <v>3325</v>
      </c>
      <c r="AQ26" s="105">
        <f t="shared" si="15"/>
        <v>0</v>
      </c>
      <c r="AR26" s="105">
        <f t="shared" si="16"/>
        <v>2500</v>
      </c>
      <c r="AS26" s="105">
        <f t="shared" si="17"/>
        <v>0</v>
      </c>
      <c r="AU26" t="str">
        <f t="shared" si="25"/>
        <v>Honda Leander</v>
      </c>
      <c r="AV26" s="105">
        <f t="shared" si="21"/>
        <v>9940</v>
      </c>
      <c r="AW26" s="105">
        <f t="shared" si="20"/>
        <v>3325</v>
      </c>
      <c r="AX26" s="105">
        <f t="shared" si="22"/>
        <v>0</v>
      </c>
      <c r="AY26" s="105">
        <f t="shared" si="23"/>
        <v>2500</v>
      </c>
      <c r="AZ26" s="105">
        <f t="shared" si="24"/>
        <v>0</v>
      </c>
      <c r="BC26" s="105"/>
      <c r="BD26" s="105"/>
      <c r="BE26" s="105"/>
      <c r="BF26" s="105"/>
      <c r="BG26" s="105"/>
      <c r="BJ26" s="105"/>
      <c r="BK26" s="105"/>
      <c r="BL26" s="105"/>
      <c r="BM26" s="105"/>
      <c r="BN26" s="105"/>
      <c r="BP26" t="s">
        <v>98</v>
      </c>
      <c r="BQ26" s="105">
        <v>3375</v>
      </c>
      <c r="BR26" s="105">
        <v>650</v>
      </c>
      <c r="BS26" s="105">
        <v>0</v>
      </c>
      <c r="BT26" s="105">
        <v>2900</v>
      </c>
      <c r="BU26" s="105">
        <v>0</v>
      </c>
    </row>
    <row r="27" spans="1:73" ht="15" thickBot="1" x14ac:dyDescent="0.4">
      <c r="A27" s="197" t="s">
        <v>95</v>
      </c>
      <c r="B27" s="156">
        <v>1350</v>
      </c>
      <c r="C27" s="157" t="s">
        <v>3226</v>
      </c>
      <c r="D27" s="157">
        <v>2648</v>
      </c>
      <c r="E27" s="157" t="s">
        <v>3224</v>
      </c>
      <c r="F27" s="178">
        <v>2599</v>
      </c>
      <c r="G27" s="156">
        <v>11900</v>
      </c>
      <c r="H27" s="156">
        <v>0</v>
      </c>
      <c r="I27" s="157" t="s">
        <v>3224</v>
      </c>
      <c r="J27" s="157">
        <v>2000</v>
      </c>
      <c r="K27" s="157" t="s">
        <v>3224</v>
      </c>
      <c r="L27" s="157">
        <v>799</v>
      </c>
      <c r="M27" s="157" t="s">
        <v>554</v>
      </c>
      <c r="N27" s="156">
        <f t="shared" si="0"/>
        <v>21296</v>
      </c>
      <c r="O27" s="159"/>
      <c r="P27" s="110" t="s">
        <v>95</v>
      </c>
      <c r="Q27" s="106">
        <v>0</v>
      </c>
      <c r="R27" s="180"/>
      <c r="S27" s="181">
        <v>0</v>
      </c>
      <c r="T27" s="182"/>
      <c r="U27" s="123">
        <v>0</v>
      </c>
      <c r="V27" s="167"/>
      <c r="W27" s="181">
        <v>0</v>
      </c>
      <c r="X27" s="182"/>
      <c r="Y27" s="181">
        <v>5000</v>
      </c>
      <c r="Z27" s="182" t="s">
        <v>3227</v>
      </c>
      <c r="AA27" s="163">
        <f>Q27+S27+U27+W27+Y27</f>
        <v>5000</v>
      </c>
      <c r="AB27" s="159"/>
      <c r="AC27" s="372" t="s">
        <v>3240</v>
      </c>
      <c r="AD27" s="369">
        <v>47316.45</v>
      </c>
      <c r="AE27" s="260">
        <v>1299</v>
      </c>
      <c r="AF27" s="260">
        <v>5696.5</v>
      </c>
      <c r="AG27" s="261">
        <v>20700</v>
      </c>
      <c r="AH27" s="262">
        <v>10585</v>
      </c>
      <c r="AI27" s="263">
        <v>85596.95</v>
      </c>
      <c r="AJ27" s="104">
        <f t="shared" si="1"/>
        <v>171193.9</v>
      </c>
      <c r="AK27" s="93">
        <f>SUM(N27+AA27+AJ27)</f>
        <v>197489.9</v>
      </c>
      <c r="AN27" t="s">
        <v>85</v>
      </c>
      <c r="AO27" s="105">
        <f t="shared" si="13"/>
        <v>4750</v>
      </c>
      <c r="AP27" s="105">
        <f t="shared" si="14"/>
        <v>2000</v>
      </c>
      <c r="AQ27" s="105">
        <f t="shared" si="15"/>
        <v>739</v>
      </c>
      <c r="AR27" s="105">
        <f t="shared" si="16"/>
        <v>0</v>
      </c>
      <c r="AS27" s="105">
        <f t="shared" si="17"/>
        <v>0</v>
      </c>
      <c r="AU27" t="str">
        <f t="shared" si="25"/>
        <v>Honda North</v>
      </c>
      <c r="AV27" s="105">
        <f t="shared" si="21"/>
        <v>4750</v>
      </c>
      <c r="AW27" s="105">
        <f t="shared" si="20"/>
        <v>2000</v>
      </c>
      <c r="AX27" s="105">
        <f t="shared" si="22"/>
        <v>739</v>
      </c>
      <c r="AY27" s="105">
        <f t="shared" si="23"/>
        <v>0</v>
      </c>
      <c r="AZ27" s="105">
        <f t="shared" si="24"/>
        <v>0</v>
      </c>
      <c r="BC27" s="105"/>
      <c r="BD27" s="105"/>
      <c r="BE27" s="105"/>
      <c r="BF27" s="105"/>
      <c r="BG27" s="105"/>
      <c r="BJ27" s="105"/>
      <c r="BK27" s="105"/>
      <c r="BL27" s="105"/>
      <c r="BM27" s="105"/>
      <c r="BN27" s="105"/>
      <c r="BP27" t="s">
        <v>73</v>
      </c>
      <c r="BQ27" s="105">
        <v>9940</v>
      </c>
      <c r="BR27" s="105">
        <v>3325</v>
      </c>
      <c r="BS27" s="105">
        <v>0</v>
      </c>
      <c r="BT27" s="105">
        <v>2500</v>
      </c>
      <c r="BU27" s="105">
        <v>0</v>
      </c>
    </row>
    <row r="28" spans="1:73" ht="15.5" thickTop="1" thickBot="1" x14ac:dyDescent="0.4">
      <c r="A28" s="198" t="s">
        <v>106</v>
      </c>
      <c r="B28" s="156">
        <v>1999</v>
      </c>
      <c r="C28" s="157" t="s">
        <v>3223</v>
      </c>
      <c r="D28" s="157">
        <v>2648</v>
      </c>
      <c r="E28" s="157" t="s">
        <v>3224</v>
      </c>
      <c r="F28" s="178">
        <v>2599</v>
      </c>
      <c r="G28" s="156">
        <v>5500</v>
      </c>
      <c r="H28" s="156">
        <v>0</v>
      </c>
      <c r="I28" s="157" t="s">
        <v>3224</v>
      </c>
      <c r="J28" s="157">
        <v>1850</v>
      </c>
      <c r="K28" s="157" t="s">
        <v>3224</v>
      </c>
      <c r="L28" s="157">
        <v>649</v>
      </c>
      <c r="M28" s="157" t="s">
        <v>554</v>
      </c>
      <c r="N28" s="156">
        <f t="shared" si="0"/>
        <v>15245</v>
      </c>
      <c r="O28" s="159"/>
      <c r="P28" s="116" t="s">
        <v>106</v>
      </c>
      <c r="Q28" s="106">
        <v>0</v>
      </c>
      <c r="R28" s="199"/>
      <c r="S28" s="200">
        <v>0</v>
      </c>
      <c r="T28" s="201"/>
      <c r="U28" s="123">
        <v>2000</v>
      </c>
      <c r="V28" s="167" t="s">
        <v>3225</v>
      </c>
      <c r="W28" s="200">
        <v>0</v>
      </c>
      <c r="X28" s="201"/>
      <c r="Y28" s="200">
        <v>2250</v>
      </c>
      <c r="Z28" s="201" t="s">
        <v>3227</v>
      </c>
      <c r="AA28" s="163">
        <f t="shared" si="6"/>
        <v>4250</v>
      </c>
      <c r="AB28" s="159"/>
      <c r="AC28" s="346" t="s">
        <v>3241</v>
      </c>
      <c r="AD28" s="347" t="s">
        <v>3212</v>
      </c>
      <c r="AE28" s="243" t="s">
        <v>760</v>
      </c>
      <c r="AF28" s="243" t="s">
        <v>11</v>
      </c>
      <c r="AG28" s="244" t="s">
        <v>3213</v>
      </c>
      <c r="AH28" s="245" t="s">
        <v>3214</v>
      </c>
      <c r="AI28" s="246" t="s">
        <v>3201</v>
      </c>
      <c r="AJ28" s="104">
        <f t="shared" si="1"/>
        <v>0</v>
      </c>
      <c r="AK28" s="93">
        <f t="shared" si="2"/>
        <v>19495</v>
      </c>
      <c r="AN28" t="s">
        <v>97</v>
      </c>
      <c r="AO28" s="105">
        <f t="shared" si="13"/>
        <v>3499.99</v>
      </c>
      <c r="AP28" s="105">
        <f t="shared" si="14"/>
        <v>650</v>
      </c>
      <c r="AQ28" s="105">
        <f t="shared" si="15"/>
        <v>1199</v>
      </c>
      <c r="AR28" s="105">
        <f t="shared" si="16"/>
        <v>1500</v>
      </c>
      <c r="AS28" s="105">
        <f t="shared" si="17"/>
        <v>0</v>
      </c>
      <c r="AU28" t="str">
        <f t="shared" si="25"/>
        <v>Honda of Escondido</v>
      </c>
      <c r="AV28" s="105">
        <f t="shared" si="21"/>
        <v>3499.99</v>
      </c>
      <c r="AW28" s="105">
        <f t="shared" si="20"/>
        <v>650</v>
      </c>
      <c r="AX28" s="105">
        <f t="shared" si="22"/>
        <v>1199</v>
      </c>
      <c r="AY28" s="105">
        <f t="shared" si="23"/>
        <v>1500</v>
      </c>
      <c r="AZ28" s="105">
        <f t="shared" si="24"/>
        <v>0</v>
      </c>
      <c r="BC28" s="105"/>
      <c r="BD28" s="105"/>
      <c r="BE28" s="105"/>
      <c r="BF28" s="105"/>
      <c r="BG28" s="105"/>
      <c r="BJ28" s="105"/>
      <c r="BK28" s="105"/>
      <c r="BL28" s="105"/>
      <c r="BM28" s="105"/>
      <c r="BN28" s="105"/>
      <c r="BP28" t="s">
        <v>78</v>
      </c>
      <c r="BQ28" s="105">
        <v>6499.99</v>
      </c>
      <c r="BR28" s="105">
        <v>0</v>
      </c>
      <c r="BS28" s="105">
        <v>1799</v>
      </c>
      <c r="BT28" s="105">
        <v>2100</v>
      </c>
      <c r="BU28" s="105">
        <v>0</v>
      </c>
    </row>
    <row r="29" spans="1:73" x14ac:dyDescent="0.35">
      <c r="A29" s="202" t="s">
        <v>3242</v>
      </c>
      <c r="B29" s="118">
        <f>SUM(B5:B28)</f>
        <v>33984</v>
      </c>
      <c r="C29" s="119" t="s">
        <v>141</v>
      </c>
      <c r="D29" s="118">
        <f>SUM(D5:D28)</f>
        <v>37967</v>
      </c>
      <c r="E29" s="119" t="s">
        <v>141</v>
      </c>
      <c r="F29" s="118">
        <f>SUM(F5:F28)</f>
        <v>31984</v>
      </c>
      <c r="G29" s="118">
        <f>SUM(G5:G28)</f>
        <v>140600</v>
      </c>
      <c r="H29" s="118">
        <f>SUM(H5:H28)</f>
        <v>1276</v>
      </c>
      <c r="I29" s="119" t="s">
        <v>141</v>
      </c>
      <c r="J29" s="119">
        <f>SUM(J5:J28)</f>
        <v>34750</v>
      </c>
      <c r="K29" s="119" t="s">
        <v>141</v>
      </c>
      <c r="L29" s="118">
        <f>SUM(L5:L28)</f>
        <v>12181</v>
      </c>
      <c r="M29" s="119" t="s">
        <v>141</v>
      </c>
      <c r="N29" s="118">
        <f>SUM(N5:N28)</f>
        <v>292742</v>
      </c>
      <c r="O29" s="203"/>
      <c r="P29" s="118" t="s">
        <v>3242</v>
      </c>
      <c r="Q29" s="118">
        <f>SUM(Q5:Q28)</f>
        <v>11500</v>
      </c>
      <c r="R29" s="119" t="s">
        <v>141</v>
      </c>
      <c r="S29" s="118">
        <f>SUM(S5:S28)</f>
        <v>0</v>
      </c>
      <c r="T29" s="119" t="s">
        <v>141</v>
      </c>
      <c r="U29" s="118">
        <f>SUM(U5:U28)</f>
        <v>14750</v>
      </c>
      <c r="V29" s="119" t="s">
        <v>141</v>
      </c>
      <c r="W29" s="118">
        <f>SUM(W5:W28)</f>
        <v>6000</v>
      </c>
      <c r="X29" s="119" t="s">
        <v>141</v>
      </c>
      <c r="Y29" s="118">
        <f>SUM(Y5:Y28)</f>
        <v>40475</v>
      </c>
      <c r="Z29" s="119" t="s">
        <v>141</v>
      </c>
      <c r="AA29" s="118">
        <f>SUM(AA5:AA28)</f>
        <v>72725</v>
      </c>
      <c r="AB29" s="203"/>
      <c r="AC29" s="249" t="s">
        <v>3243</v>
      </c>
      <c r="AD29" s="348">
        <v>10323.77</v>
      </c>
      <c r="AE29" s="345">
        <v>0</v>
      </c>
      <c r="AF29" s="345">
        <v>0</v>
      </c>
      <c r="AG29" s="345">
        <v>0</v>
      </c>
      <c r="AH29" s="349">
        <v>3150</v>
      </c>
      <c r="AI29" s="250">
        <v>13473.77</v>
      </c>
      <c r="AJ29" s="120" t="e">
        <f>SUM(#REF!,#REF!,#REF!,#REF!,#REF!,#REF!)</f>
        <v>#REF!</v>
      </c>
      <c r="AK29" s="93" t="e">
        <f t="shared" si="2"/>
        <v>#REF!</v>
      </c>
      <c r="AN29" t="s">
        <v>86</v>
      </c>
      <c r="AO29" s="105">
        <f t="shared" si="13"/>
        <v>4730</v>
      </c>
      <c r="AP29" s="105">
        <f t="shared" si="14"/>
        <v>0</v>
      </c>
      <c r="AQ29" s="105">
        <f t="shared" si="15"/>
        <v>0</v>
      </c>
      <c r="AR29" s="105">
        <f t="shared" si="16"/>
        <v>3100</v>
      </c>
      <c r="AS29" s="105">
        <f t="shared" si="17"/>
        <v>0</v>
      </c>
      <c r="AU29" t="str">
        <f t="shared" si="25"/>
        <v>Hyundai of Leander</v>
      </c>
      <c r="AV29" s="105">
        <f t="shared" si="21"/>
        <v>4730</v>
      </c>
      <c r="AW29" s="105">
        <f t="shared" si="20"/>
        <v>0</v>
      </c>
      <c r="AX29" s="105">
        <f t="shared" si="22"/>
        <v>0</v>
      </c>
      <c r="AY29" s="105">
        <f t="shared" si="23"/>
        <v>3100</v>
      </c>
      <c r="AZ29" s="105">
        <f t="shared" si="24"/>
        <v>0</v>
      </c>
      <c r="BC29" s="105"/>
      <c r="BD29" s="105"/>
      <c r="BE29" s="105"/>
      <c r="BF29" s="105"/>
      <c r="BG29" s="105"/>
      <c r="BJ29" s="105"/>
      <c r="BK29" s="105"/>
      <c r="BL29" s="105"/>
      <c r="BM29" s="105"/>
      <c r="BN29" s="105"/>
      <c r="BP29" t="s">
        <v>92</v>
      </c>
      <c r="BQ29" s="105">
        <v>3500</v>
      </c>
      <c r="BR29" s="105">
        <v>0</v>
      </c>
      <c r="BS29" s="105">
        <v>0</v>
      </c>
      <c r="BT29" s="105">
        <v>2100</v>
      </c>
      <c r="BU29" s="105">
        <v>0</v>
      </c>
    </row>
    <row r="30" spans="1:73" x14ac:dyDescent="0.35">
      <c r="A30" s="145"/>
      <c r="B30" s="95"/>
      <c r="C30" s="95"/>
      <c r="D30" s="95"/>
      <c r="E30" s="95"/>
      <c r="F30" s="95"/>
      <c r="G30" s="95"/>
      <c r="H30" s="95"/>
      <c r="I30" s="95"/>
      <c r="J30" s="95"/>
      <c r="K30" s="95"/>
      <c r="L30" s="95"/>
      <c r="M30" s="95"/>
      <c r="N30" s="95"/>
      <c r="O30" s="95"/>
      <c r="P30" s="94"/>
      <c r="Q30" s="94"/>
      <c r="R30" s="149"/>
      <c r="S30" s="94"/>
      <c r="T30" s="149"/>
      <c r="U30" s="95"/>
      <c r="V30" s="149"/>
      <c r="W30" s="94"/>
      <c r="X30" s="149"/>
      <c r="Y30" s="94"/>
      <c r="Z30" s="149"/>
      <c r="AA30" s="94"/>
      <c r="AB30" s="95"/>
      <c r="AC30" s="249" t="s">
        <v>82</v>
      </c>
      <c r="AD30" s="348">
        <v>5500</v>
      </c>
      <c r="AE30" s="345">
        <v>0</v>
      </c>
      <c r="AF30" s="345">
        <v>0</v>
      </c>
      <c r="AG30" s="345">
        <v>0</v>
      </c>
      <c r="AH30" s="349">
        <v>4495</v>
      </c>
      <c r="AI30" s="250">
        <v>9995</v>
      </c>
      <c r="AJ30" s="95"/>
      <c r="AK30" s="96"/>
      <c r="AN30" t="s">
        <v>3244</v>
      </c>
      <c r="AO30" s="105">
        <f t="shared" si="13"/>
        <v>2500</v>
      </c>
      <c r="AP30" s="105">
        <f t="shared" si="14"/>
        <v>0</v>
      </c>
      <c r="AQ30" s="105">
        <f t="shared" si="15"/>
        <v>0</v>
      </c>
      <c r="AR30" s="105">
        <f t="shared" si="16"/>
        <v>1650</v>
      </c>
      <c r="AS30" s="105">
        <f t="shared" si="17"/>
        <v>0</v>
      </c>
      <c r="AU30" t="str">
        <f t="shared" si="25"/>
        <v>Hyundai of Pharr</v>
      </c>
      <c r="AV30" s="105">
        <f t="shared" si="21"/>
        <v>2500</v>
      </c>
      <c r="AW30" s="105">
        <f t="shared" si="20"/>
        <v>0</v>
      </c>
      <c r="AX30" s="105">
        <f t="shared" si="22"/>
        <v>0</v>
      </c>
      <c r="AY30" s="105">
        <f t="shared" si="23"/>
        <v>1650</v>
      </c>
      <c r="AZ30" s="105">
        <f t="shared" si="24"/>
        <v>0</v>
      </c>
      <c r="BC30" s="105"/>
      <c r="BD30" s="105"/>
      <c r="BE30" s="105"/>
      <c r="BF30" s="105"/>
      <c r="BG30" s="105"/>
      <c r="BJ30" s="105"/>
      <c r="BK30" s="105"/>
      <c r="BL30" s="105"/>
      <c r="BM30" s="105"/>
      <c r="BN30" s="105"/>
      <c r="BP30" t="s">
        <v>127</v>
      </c>
      <c r="BQ30" s="105">
        <v>0</v>
      </c>
      <c r="BR30" s="105">
        <v>0</v>
      </c>
      <c r="BS30" s="105">
        <v>0</v>
      </c>
      <c r="BT30" s="105">
        <v>2100</v>
      </c>
      <c r="BU30" s="105">
        <v>0</v>
      </c>
    </row>
    <row r="31" spans="1:73" ht="15" thickBot="1" x14ac:dyDescent="0.4">
      <c r="A31" s="204" t="s">
        <v>3245</v>
      </c>
      <c r="B31" s="151" t="s">
        <v>3193</v>
      </c>
      <c r="C31" s="151" t="s">
        <v>3194</v>
      </c>
      <c r="D31" s="151" t="s">
        <v>3195</v>
      </c>
      <c r="E31" s="151" t="s">
        <v>3194</v>
      </c>
      <c r="F31" s="151" t="s">
        <v>3196</v>
      </c>
      <c r="G31" s="151" t="s">
        <v>3197</v>
      </c>
      <c r="H31" s="151" t="s">
        <v>3198</v>
      </c>
      <c r="I31" s="151" t="s">
        <v>3194</v>
      </c>
      <c r="J31" s="151" t="s">
        <v>3199</v>
      </c>
      <c r="K31" s="151" t="s">
        <v>3194</v>
      </c>
      <c r="L31" s="151" t="s">
        <v>3200</v>
      </c>
      <c r="M31" s="151" t="s">
        <v>3194</v>
      </c>
      <c r="N31" s="151" t="s">
        <v>3201</v>
      </c>
      <c r="O31" s="152"/>
      <c r="P31" s="121" t="s">
        <v>3245</v>
      </c>
      <c r="Q31" s="97" t="s">
        <v>3202</v>
      </c>
      <c r="R31" s="97" t="s">
        <v>3194</v>
      </c>
      <c r="S31" s="97" t="s">
        <v>3203</v>
      </c>
      <c r="T31" s="97" t="s">
        <v>3194</v>
      </c>
      <c r="U31" s="154" t="s">
        <v>3204</v>
      </c>
      <c r="V31" s="97" t="s">
        <v>3194</v>
      </c>
      <c r="W31" s="97" t="s">
        <v>3205</v>
      </c>
      <c r="X31" s="97" t="s">
        <v>3194</v>
      </c>
      <c r="Y31" s="97" t="s">
        <v>3206</v>
      </c>
      <c r="Z31" s="97" t="s">
        <v>3194</v>
      </c>
      <c r="AA31" s="97" t="s">
        <v>3201</v>
      </c>
      <c r="AB31" s="152"/>
      <c r="AC31" s="350" t="s">
        <v>3246</v>
      </c>
      <c r="AD31" s="304">
        <v>19873.77</v>
      </c>
      <c r="AE31" s="351">
        <v>0</v>
      </c>
      <c r="AF31" s="351">
        <v>0</v>
      </c>
      <c r="AG31" s="351">
        <v>1100</v>
      </c>
      <c r="AH31" s="352">
        <v>11365</v>
      </c>
      <c r="AI31" s="353">
        <v>32338.77</v>
      </c>
      <c r="AJ31" s="98" t="s">
        <v>3201</v>
      </c>
      <c r="AK31" s="99" t="s">
        <v>3221</v>
      </c>
      <c r="AN31" t="s">
        <v>111</v>
      </c>
      <c r="AO31" s="105">
        <f t="shared" si="13"/>
        <v>1500</v>
      </c>
      <c r="AP31" s="105">
        <f t="shared" si="14"/>
        <v>0</v>
      </c>
      <c r="AQ31" s="105">
        <f t="shared" si="15"/>
        <v>0</v>
      </c>
      <c r="AR31" s="105">
        <f t="shared" si="16"/>
        <v>500</v>
      </c>
      <c r="AS31" s="105">
        <f t="shared" si="17"/>
        <v>1195</v>
      </c>
      <c r="AU31" t="str">
        <f t="shared" si="25"/>
        <v>Lamborghini North Scottsdale</v>
      </c>
      <c r="AV31" s="105">
        <f>AV78</f>
        <v>1500</v>
      </c>
      <c r="AW31" s="105">
        <f t="shared" ref="AW31" si="26">AW76</f>
        <v>0</v>
      </c>
      <c r="AX31" s="105">
        <f>AX78</f>
        <v>0</v>
      </c>
      <c r="AY31" s="105">
        <f>AY78</f>
        <v>500</v>
      </c>
      <c r="AZ31" s="105">
        <f>AZ78</f>
        <v>1195</v>
      </c>
      <c r="BC31" s="105"/>
      <c r="BD31" s="105"/>
      <c r="BE31" s="105"/>
      <c r="BF31" s="105"/>
      <c r="BG31" s="105"/>
      <c r="BJ31" s="105"/>
      <c r="BK31" s="105"/>
      <c r="BL31" s="105"/>
      <c r="BM31" s="105"/>
      <c r="BN31" s="105"/>
      <c r="BP31" t="s">
        <v>87</v>
      </c>
      <c r="BQ31" s="105">
        <v>4500.01</v>
      </c>
      <c r="BR31" s="105">
        <v>0</v>
      </c>
      <c r="BS31" s="105">
        <v>0</v>
      </c>
      <c r="BT31" s="105">
        <v>1967</v>
      </c>
      <c r="BU31" s="105">
        <v>0</v>
      </c>
    </row>
    <row r="32" spans="1:73" ht="15.5" thickTop="1" thickBot="1" x14ac:dyDescent="0.4">
      <c r="A32" s="205" t="s">
        <v>127</v>
      </c>
      <c r="B32" s="206">
        <v>1500</v>
      </c>
      <c r="C32" s="107" t="s">
        <v>3226</v>
      </c>
      <c r="D32" s="107">
        <v>2648</v>
      </c>
      <c r="E32" s="107" t="s">
        <v>3224</v>
      </c>
      <c r="F32" s="158">
        <v>2599</v>
      </c>
      <c r="G32" s="163">
        <v>10300</v>
      </c>
      <c r="H32" s="156">
        <v>0</v>
      </c>
      <c r="I32" s="157" t="s">
        <v>3224</v>
      </c>
      <c r="J32" s="157">
        <v>4300</v>
      </c>
      <c r="K32" s="157" t="s">
        <v>3224</v>
      </c>
      <c r="L32" s="157"/>
      <c r="M32" s="157"/>
      <c r="N32" s="156">
        <f t="shared" ref="N32:N40" si="27">SUM(B32:L32)</f>
        <v>21347</v>
      </c>
      <c r="O32" s="159"/>
      <c r="P32" s="122" t="s">
        <v>127</v>
      </c>
      <c r="Q32" s="122">
        <v>0</v>
      </c>
      <c r="R32" s="207"/>
      <c r="S32" s="122">
        <v>0</v>
      </c>
      <c r="T32" s="207"/>
      <c r="U32" s="123">
        <v>2000</v>
      </c>
      <c r="V32" s="167" t="s">
        <v>3225</v>
      </c>
      <c r="W32" s="122">
        <v>0</v>
      </c>
      <c r="X32" s="207"/>
      <c r="Y32" s="122">
        <v>0</v>
      </c>
      <c r="Z32" s="207"/>
      <c r="AA32" s="163">
        <f>Q32+S32+U32+W32+Y32</f>
        <v>2000</v>
      </c>
      <c r="AB32" s="159"/>
      <c r="AC32" s="346" t="s">
        <v>3247</v>
      </c>
      <c r="AD32" s="347" t="s">
        <v>3212</v>
      </c>
      <c r="AE32" s="243" t="s">
        <v>760</v>
      </c>
      <c r="AF32" s="243" t="s">
        <v>11</v>
      </c>
      <c r="AG32" s="244" t="s">
        <v>3213</v>
      </c>
      <c r="AH32" s="245" t="s">
        <v>3214</v>
      </c>
      <c r="AI32" s="246" t="s">
        <v>3201</v>
      </c>
      <c r="AJ32" s="123">
        <f t="shared" ref="AJ32:AJ40" si="28">SUM(AD30,AG30,AH30,AI30,AF30,AE30)</f>
        <v>19990</v>
      </c>
      <c r="AK32" s="93">
        <f t="shared" ref="AK32:AK40" si="29">SUM(N32+AA32+AJ32)</f>
        <v>43337</v>
      </c>
      <c r="AN32" t="s">
        <v>112</v>
      </c>
      <c r="AO32" s="105">
        <f t="shared" si="13"/>
        <v>1500</v>
      </c>
      <c r="AP32" s="105">
        <f t="shared" si="14"/>
        <v>0</v>
      </c>
      <c r="AQ32" s="105">
        <f t="shared" si="15"/>
        <v>0</v>
      </c>
      <c r="AR32" s="105">
        <f t="shared" si="16"/>
        <v>900</v>
      </c>
      <c r="AS32" s="105">
        <f t="shared" si="17"/>
        <v>0</v>
      </c>
      <c r="AU32" t="str">
        <f t="shared" si="25"/>
        <v>Land Rover Chandler</v>
      </c>
      <c r="AV32" s="105">
        <f>SUMIFS(AD$3:AD$99,$AC$3:$AC$99,$AN32)</f>
        <v>1500</v>
      </c>
      <c r="AW32" s="105">
        <f>SUMIFS(AE$3:AE$99,$AC$3:$AC$99,$AN32)</f>
        <v>0</v>
      </c>
      <c r="AX32" s="105">
        <f>SUMIFS(AF$3:AF$99,$AC$3:$AC$99,$AN32)</f>
        <v>0</v>
      </c>
      <c r="AY32" s="105">
        <f>SUMIFS(AG$3:AG$99,$AC$3:$AC$99,$AN32)</f>
        <v>900</v>
      </c>
      <c r="AZ32" s="105">
        <f>SUMIFS(AH$3:AH$99,$AC$3:$AC$99,$AN32)</f>
        <v>0</v>
      </c>
      <c r="BC32" s="105"/>
      <c r="BD32" s="105"/>
      <c r="BE32" s="105"/>
      <c r="BF32" s="105"/>
      <c r="BG32" s="105"/>
      <c r="BJ32" s="105"/>
      <c r="BK32" s="105"/>
      <c r="BL32" s="105"/>
      <c r="BM32" s="105"/>
      <c r="BN32" s="105"/>
      <c r="BP32" t="s">
        <v>125</v>
      </c>
      <c r="BQ32" s="105">
        <v>0</v>
      </c>
      <c r="BR32" s="105">
        <v>0</v>
      </c>
      <c r="BS32" s="105">
        <v>908.6</v>
      </c>
      <c r="BT32" s="105">
        <v>1800</v>
      </c>
      <c r="BU32" s="105">
        <v>0</v>
      </c>
    </row>
    <row r="33" spans="1:73" x14ac:dyDescent="0.35">
      <c r="A33" s="205" t="s">
        <v>94</v>
      </c>
      <c r="B33" s="208">
        <v>1499</v>
      </c>
      <c r="C33" s="107" t="s">
        <v>3223</v>
      </c>
      <c r="D33" s="107">
        <v>2648</v>
      </c>
      <c r="E33" s="107" t="s">
        <v>3224</v>
      </c>
      <c r="F33" s="171">
        <v>2599</v>
      </c>
      <c r="G33" s="163">
        <v>14800</v>
      </c>
      <c r="H33" s="156">
        <v>0</v>
      </c>
      <c r="I33" s="170" t="s">
        <v>3224</v>
      </c>
      <c r="J33" s="170">
        <v>2500</v>
      </c>
      <c r="K33" s="170" t="s">
        <v>3224</v>
      </c>
      <c r="L33" s="170">
        <v>650</v>
      </c>
      <c r="M33" s="170" t="s">
        <v>940</v>
      </c>
      <c r="N33" s="156">
        <f t="shared" si="27"/>
        <v>24696</v>
      </c>
      <c r="O33" s="159"/>
      <c r="P33" s="122" t="s">
        <v>94</v>
      </c>
      <c r="Q33" s="122">
        <v>0</v>
      </c>
      <c r="R33" s="207"/>
      <c r="S33" s="122">
        <v>0</v>
      </c>
      <c r="T33" s="207"/>
      <c r="U33" s="123">
        <v>2000</v>
      </c>
      <c r="V33" s="167" t="s">
        <v>3225</v>
      </c>
      <c r="W33" s="122">
        <v>0</v>
      </c>
      <c r="X33" s="207"/>
      <c r="Y33" s="122">
        <v>3000</v>
      </c>
      <c r="Z33" s="207" t="s">
        <v>3227</v>
      </c>
      <c r="AA33" s="163">
        <f t="shared" ref="AA33:AA39" si="30">Q33+S33+U33+W33+Y33</f>
        <v>5000</v>
      </c>
      <c r="AB33" s="159"/>
      <c r="AC33" s="247" t="s">
        <v>535</v>
      </c>
      <c r="AD33" s="348">
        <v>0</v>
      </c>
      <c r="AE33" s="345">
        <v>0</v>
      </c>
      <c r="AF33" s="345">
        <v>1899</v>
      </c>
      <c r="AG33" s="345">
        <v>3000</v>
      </c>
      <c r="AH33" s="349">
        <v>4249</v>
      </c>
      <c r="AI33" s="248">
        <v>9148</v>
      </c>
      <c r="AJ33" s="123">
        <f t="shared" si="28"/>
        <v>64677.54</v>
      </c>
      <c r="AK33" s="93">
        <f t="shared" si="29"/>
        <v>94373.540000000008</v>
      </c>
      <c r="AN33" t="s">
        <v>117</v>
      </c>
      <c r="AO33" s="105">
        <f t="shared" si="13"/>
        <v>1418.45</v>
      </c>
      <c r="AP33" s="105">
        <f t="shared" si="14"/>
        <v>650</v>
      </c>
      <c r="AQ33" s="105">
        <f t="shared" si="15"/>
        <v>799.5</v>
      </c>
      <c r="AR33" s="105">
        <f t="shared" si="16"/>
        <v>0</v>
      </c>
      <c r="AS33" s="105">
        <f t="shared" si="17"/>
        <v>1950</v>
      </c>
      <c r="AU33" t="str">
        <f t="shared" si="25"/>
        <v>Land Rover North Scottsdale</v>
      </c>
      <c r="AV33" s="105">
        <f t="shared" ref="AV33:AV55" si="31">SUMIFS(AD$3:AD$99,$AC$3:$AC$99,$AN33)</f>
        <v>1418.45</v>
      </c>
      <c r="AW33" s="105">
        <f t="shared" ref="AW33:AW55" si="32">SUMIFS(AE$5:AE$99,$AC$5:$AC$99,$AN33)</f>
        <v>650</v>
      </c>
      <c r="AX33" s="105">
        <f t="shared" ref="AX33:AX55" si="33">SUMIFS(AF$3:AF$99,$AC$3:$AC$99,$AN33)</f>
        <v>799.5</v>
      </c>
      <c r="AY33" s="105">
        <f t="shared" ref="AY33:AY55" si="34">SUMIFS(AG$3:AG$99,$AC$3:$AC$99,$AN33)</f>
        <v>0</v>
      </c>
      <c r="AZ33" s="105">
        <f t="shared" ref="AZ33:AZ55" si="35">SUMIFS(AH$3:AH$99,$AC$3:$AC$99,$AN33)</f>
        <v>1950</v>
      </c>
      <c r="BC33" s="105"/>
      <c r="BD33" s="105"/>
      <c r="BE33" s="105"/>
      <c r="BF33" s="105"/>
      <c r="BG33" s="105"/>
      <c r="BJ33" s="105"/>
      <c r="BK33" s="105"/>
      <c r="BL33" s="105"/>
      <c r="BM33" s="105"/>
      <c r="BN33" s="105"/>
      <c r="BP33" t="s">
        <v>75</v>
      </c>
      <c r="BQ33" s="105">
        <v>7500</v>
      </c>
      <c r="BR33" s="105">
        <v>0</v>
      </c>
      <c r="BS33" s="105">
        <v>1699</v>
      </c>
      <c r="BT33" s="105">
        <v>1750</v>
      </c>
      <c r="BU33" s="105">
        <v>0</v>
      </c>
    </row>
    <row r="34" spans="1:73" x14ac:dyDescent="0.35">
      <c r="A34" s="205" t="s">
        <v>85</v>
      </c>
      <c r="B34" s="208">
        <v>1499</v>
      </c>
      <c r="C34" s="107" t="s">
        <v>3223</v>
      </c>
      <c r="D34" s="107">
        <v>2648</v>
      </c>
      <c r="E34" s="107" t="s">
        <v>3224</v>
      </c>
      <c r="F34" s="158">
        <v>2599</v>
      </c>
      <c r="G34" s="163">
        <v>8000</v>
      </c>
      <c r="H34" s="156">
        <v>0</v>
      </c>
      <c r="I34" s="157" t="s">
        <v>3224</v>
      </c>
      <c r="J34" s="157">
        <v>3000</v>
      </c>
      <c r="K34" s="157" t="s">
        <v>3224</v>
      </c>
      <c r="L34" s="157">
        <v>699</v>
      </c>
      <c r="M34" s="157" t="s">
        <v>559</v>
      </c>
      <c r="N34" s="156">
        <f t="shared" si="27"/>
        <v>18445</v>
      </c>
      <c r="O34" s="159"/>
      <c r="P34" s="122" t="s">
        <v>85</v>
      </c>
      <c r="Q34" s="122">
        <v>0</v>
      </c>
      <c r="R34" s="207"/>
      <c r="S34" s="122">
        <v>0</v>
      </c>
      <c r="T34" s="207"/>
      <c r="U34" s="123">
        <v>2000</v>
      </c>
      <c r="V34" s="167" t="s">
        <v>3225</v>
      </c>
      <c r="W34" s="122">
        <v>0</v>
      </c>
      <c r="X34" s="207"/>
      <c r="Y34" s="122">
        <v>2000</v>
      </c>
      <c r="Z34" s="207" t="s">
        <v>3227</v>
      </c>
      <c r="AA34" s="163">
        <f t="shared" si="30"/>
        <v>4000</v>
      </c>
      <c r="AB34" s="159"/>
      <c r="AC34" s="249" t="s">
        <v>78</v>
      </c>
      <c r="AD34" s="348">
        <v>6499.99</v>
      </c>
      <c r="AE34" s="345">
        <v>0</v>
      </c>
      <c r="AF34" s="345">
        <v>1799</v>
      </c>
      <c r="AG34" s="345">
        <v>2100</v>
      </c>
      <c r="AH34" s="349">
        <v>0</v>
      </c>
      <c r="AI34" s="250">
        <v>10398.99</v>
      </c>
      <c r="AJ34" s="123">
        <f t="shared" si="28"/>
        <v>0</v>
      </c>
      <c r="AK34" s="93">
        <f t="shared" si="29"/>
        <v>22445</v>
      </c>
      <c r="AN34" t="s">
        <v>3248</v>
      </c>
      <c r="AO34" s="105">
        <f t="shared" si="13"/>
        <v>0</v>
      </c>
      <c r="AP34" s="105">
        <f t="shared" si="14"/>
        <v>0</v>
      </c>
      <c r="AQ34" s="105">
        <f t="shared" si="15"/>
        <v>0</v>
      </c>
      <c r="AR34" s="105">
        <f t="shared" si="16"/>
        <v>500</v>
      </c>
      <c r="AS34" s="105">
        <f t="shared" si="17"/>
        <v>0</v>
      </c>
      <c r="AU34" t="str">
        <f t="shared" si="25"/>
        <v>Kearny Mesa Acura</v>
      </c>
      <c r="AV34" s="105">
        <f t="shared" si="31"/>
        <v>0</v>
      </c>
      <c r="AW34" s="105">
        <f t="shared" si="32"/>
        <v>0</v>
      </c>
      <c r="AX34" s="105">
        <f t="shared" si="33"/>
        <v>0</v>
      </c>
      <c r="AY34" s="105">
        <f t="shared" si="34"/>
        <v>500</v>
      </c>
      <c r="AZ34" s="105">
        <f t="shared" si="35"/>
        <v>0</v>
      </c>
      <c r="BC34" s="105"/>
      <c r="BD34" s="105"/>
      <c r="BE34" s="105"/>
      <c r="BF34" s="105"/>
      <c r="BG34" s="105"/>
      <c r="BJ34" s="105"/>
      <c r="BK34" s="105"/>
      <c r="BL34" s="105"/>
      <c r="BM34" s="105"/>
      <c r="BN34" s="105"/>
      <c r="BP34" t="s">
        <v>93</v>
      </c>
      <c r="BQ34" s="105">
        <v>3500</v>
      </c>
      <c r="BR34" s="105">
        <v>0</v>
      </c>
      <c r="BS34" s="105">
        <v>0</v>
      </c>
      <c r="BT34" s="105">
        <v>1650</v>
      </c>
      <c r="BU34" s="105">
        <v>0</v>
      </c>
    </row>
    <row r="35" spans="1:73" ht="15" thickBot="1" x14ac:dyDescent="0.4">
      <c r="A35" s="205" t="s">
        <v>3249</v>
      </c>
      <c r="B35" s="208">
        <v>1999</v>
      </c>
      <c r="C35" s="107" t="s">
        <v>3223</v>
      </c>
      <c r="D35" s="107">
        <v>999</v>
      </c>
      <c r="E35" s="107" t="s">
        <v>3223</v>
      </c>
      <c r="F35" s="178">
        <v>0</v>
      </c>
      <c r="G35" s="163">
        <v>4360</v>
      </c>
      <c r="H35" s="166">
        <v>872</v>
      </c>
      <c r="I35" s="170" t="s">
        <v>3223</v>
      </c>
      <c r="J35" s="170">
        <v>400</v>
      </c>
      <c r="K35" s="170" t="s">
        <v>3223</v>
      </c>
      <c r="L35" s="170">
        <v>400</v>
      </c>
      <c r="M35" s="170" t="s">
        <v>559</v>
      </c>
      <c r="N35" s="156">
        <f t="shared" si="27"/>
        <v>9030</v>
      </c>
      <c r="O35" s="159"/>
      <c r="P35" s="122" t="s">
        <v>3249</v>
      </c>
      <c r="Q35" s="122">
        <v>0</v>
      </c>
      <c r="R35" s="207"/>
      <c r="S35" s="122">
        <v>0</v>
      </c>
      <c r="T35" s="207"/>
      <c r="U35" s="123">
        <v>1500</v>
      </c>
      <c r="V35" s="167" t="s">
        <v>3225</v>
      </c>
      <c r="W35" s="122">
        <v>0</v>
      </c>
      <c r="X35" s="207"/>
      <c r="Y35" s="122">
        <v>0</v>
      </c>
      <c r="Z35" s="207"/>
      <c r="AA35" s="163">
        <f t="shared" si="30"/>
        <v>1500</v>
      </c>
      <c r="AB35" s="159"/>
      <c r="AC35" s="350" t="s">
        <v>3250</v>
      </c>
      <c r="AD35" s="354">
        <v>6499.99</v>
      </c>
      <c r="AE35" s="355">
        <v>0</v>
      </c>
      <c r="AF35" s="355">
        <v>3698</v>
      </c>
      <c r="AG35" s="355">
        <v>5100</v>
      </c>
      <c r="AH35" s="262">
        <v>4249</v>
      </c>
      <c r="AI35" s="263">
        <v>19546.989999999998</v>
      </c>
      <c r="AJ35" s="123">
        <f t="shared" si="28"/>
        <v>18296</v>
      </c>
      <c r="AK35" s="93">
        <f t="shared" si="29"/>
        <v>28826</v>
      </c>
      <c r="AN35" t="s">
        <v>89</v>
      </c>
      <c r="AO35" s="105">
        <f t="shared" si="13"/>
        <v>4193.53</v>
      </c>
      <c r="AP35" s="105">
        <f t="shared" si="14"/>
        <v>0</v>
      </c>
      <c r="AQ35" s="105">
        <f t="shared" si="15"/>
        <v>1009</v>
      </c>
      <c r="AR35" s="105">
        <f t="shared" si="16"/>
        <v>1300</v>
      </c>
      <c r="AS35" s="105">
        <f t="shared" si="17"/>
        <v>0</v>
      </c>
      <c r="AU35" t="str">
        <f t="shared" si="25"/>
        <v>Kearny Mesa Toyota</v>
      </c>
      <c r="AV35" s="105">
        <f t="shared" si="31"/>
        <v>4193.53</v>
      </c>
      <c r="AW35" s="105">
        <f t="shared" si="32"/>
        <v>0</v>
      </c>
      <c r="AX35" s="105">
        <f t="shared" si="33"/>
        <v>1009</v>
      </c>
      <c r="AY35" s="105">
        <f t="shared" si="34"/>
        <v>1300</v>
      </c>
      <c r="AZ35" s="105">
        <f t="shared" si="35"/>
        <v>0</v>
      </c>
      <c r="BC35" s="105"/>
      <c r="BD35" s="105"/>
      <c r="BE35" s="105"/>
      <c r="BF35" s="105"/>
      <c r="BG35" s="105"/>
      <c r="BJ35" s="105"/>
      <c r="BK35" s="105"/>
      <c r="BL35" s="105"/>
      <c r="BM35" s="105"/>
      <c r="BN35" s="105"/>
      <c r="BP35" t="s">
        <v>3244</v>
      </c>
      <c r="BQ35" s="105">
        <v>2500</v>
      </c>
      <c r="BR35" s="105">
        <v>0</v>
      </c>
      <c r="BS35" s="105">
        <v>0</v>
      </c>
      <c r="BT35" s="105">
        <v>1650</v>
      </c>
      <c r="BU35" s="105">
        <v>0</v>
      </c>
    </row>
    <row r="36" spans="1:73" ht="15.5" thickTop="1" thickBot="1" x14ac:dyDescent="0.4">
      <c r="A36" s="205" t="s">
        <v>109</v>
      </c>
      <c r="B36" s="206">
        <v>999</v>
      </c>
      <c r="C36" s="103" t="s">
        <v>3228</v>
      </c>
      <c r="D36" s="107">
        <v>1648</v>
      </c>
      <c r="E36" s="107" t="s">
        <v>3224</v>
      </c>
      <c r="F36" s="171">
        <v>1299</v>
      </c>
      <c r="G36" s="163">
        <v>2300</v>
      </c>
      <c r="H36" s="156">
        <v>0</v>
      </c>
      <c r="I36" s="170" t="s">
        <v>3224</v>
      </c>
      <c r="J36" s="170">
        <v>700</v>
      </c>
      <c r="K36" s="170" t="s">
        <v>3224</v>
      </c>
      <c r="L36" s="170"/>
      <c r="M36" s="170"/>
      <c r="N36" s="156">
        <f t="shared" si="27"/>
        <v>6946</v>
      </c>
      <c r="O36" s="159"/>
      <c r="P36" s="122" t="s">
        <v>109</v>
      </c>
      <c r="Q36" s="122">
        <v>0</v>
      </c>
      <c r="R36" s="207"/>
      <c r="S36" s="122">
        <v>0</v>
      </c>
      <c r="T36" s="207"/>
      <c r="U36" s="111">
        <v>0</v>
      </c>
      <c r="V36" s="207"/>
      <c r="W36" s="122">
        <v>0</v>
      </c>
      <c r="X36" s="207"/>
      <c r="Y36" s="122">
        <v>800</v>
      </c>
      <c r="Z36" s="207" t="s">
        <v>3227</v>
      </c>
      <c r="AA36" s="163">
        <f t="shared" si="30"/>
        <v>800</v>
      </c>
      <c r="AB36" s="159"/>
      <c r="AC36" s="383" t="s">
        <v>3251</v>
      </c>
      <c r="AD36" s="347" t="s">
        <v>3212</v>
      </c>
      <c r="AE36" s="243" t="s">
        <v>760</v>
      </c>
      <c r="AF36" s="243" t="s">
        <v>11</v>
      </c>
      <c r="AG36" s="244" t="s">
        <v>3213</v>
      </c>
      <c r="AH36" s="245" t="s">
        <v>3214</v>
      </c>
      <c r="AI36" s="246" t="s">
        <v>3201</v>
      </c>
      <c r="AJ36" s="123">
        <f t="shared" si="28"/>
        <v>20797.98</v>
      </c>
      <c r="AK36" s="93">
        <f t="shared" si="29"/>
        <v>28543.98</v>
      </c>
      <c r="AN36" t="s">
        <v>83</v>
      </c>
      <c r="AO36" s="105">
        <f t="shared" si="13"/>
        <v>5300</v>
      </c>
      <c r="AP36" s="105">
        <f t="shared" si="14"/>
        <v>0</v>
      </c>
      <c r="AQ36" s="105">
        <f t="shared" si="15"/>
        <v>1049</v>
      </c>
      <c r="AR36" s="105">
        <f t="shared" si="16"/>
        <v>0</v>
      </c>
      <c r="AS36" s="105">
        <f t="shared" si="17"/>
        <v>0</v>
      </c>
      <c r="AU36" t="str">
        <f t="shared" si="25"/>
        <v>Lexus of Austin</v>
      </c>
      <c r="AV36" s="105">
        <f t="shared" si="31"/>
        <v>5300</v>
      </c>
      <c r="AW36" s="105">
        <f t="shared" si="32"/>
        <v>0</v>
      </c>
      <c r="AX36" s="105">
        <f t="shared" si="33"/>
        <v>1049</v>
      </c>
      <c r="AY36" s="105">
        <f t="shared" si="34"/>
        <v>0</v>
      </c>
      <c r="AZ36" s="105">
        <f t="shared" si="35"/>
        <v>0</v>
      </c>
      <c r="BC36" s="105"/>
      <c r="BD36" s="105"/>
      <c r="BE36" s="105"/>
      <c r="BF36" s="105"/>
      <c r="BG36" s="105"/>
      <c r="BJ36" s="105"/>
      <c r="BK36" s="105"/>
      <c r="BL36" s="105"/>
      <c r="BM36" s="105"/>
      <c r="BN36" s="105"/>
      <c r="BP36" t="s">
        <v>103</v>
      </c>
      <c r="BQ36" s="105">
        <v>2500</v>
      </c>
      <c r="BR36" s="105">
        <v>0</v>
      </c>
      <c r="BS36" s="105">
        <v>0</v>
      </c>
      <c r="BT36" s="105">
        <v>1550</v>
      </c>
      <c r="BU36" s="105">
        <v>0</v>
      </c>
    </row>
    <row r="37" spans="1:73" x14ac:dyDescent="0.35">
      <c r="A37" s="205" t="s">
        <v>2512</v>
      </c>
      <c r="B37" s="208">
        <v>1499</v>
      </c>
      <c r="C37" s="107" t="s">
        <v>3223</v>
      </c>
      <c r="D37" s="107">
        <v>2648</v>
      </c>
      <c r="E37" s="107" t="s">
        <v>3224</v>
      </c>
      <c r="F37" s="178">
        <v>2398</v>
      </c>
      <c r="G37" s="163">
        <v>9000</v>
      </c>
      <c r="H37" s="156">
        <v>0</v>
      </c>
      <c r="I37" s="157" t="s">
        <v>3224</v>
      </c>
      <c r="J37" s="157">
        <v>1000</v>
      </c>
      <c r="K37" s="157" t="s">
        <v>3224</v>
      </c>
      <c r="L37" s="157">
        <v>600</v>
      </c>
      <c r="M37" s="157" t="s">
        <v>559</v>
      </c>
      <c r="N37" s="156">
        <f t="shared" si="27"/>
        <v>17145</v>
      </c>
      <c r="O37" s="159"/>
      <c r="P37" s="122" t="s">
        <v>2512</v>
      </c>
      <c r="Q37" s="122">
        <v>0</v>
      </c>
      <c r="R37" s="207"/>
      <c r="S37" s="122">
        <v>0</v>
      </c>
      <c r="T37" s="207"/>
      <c r="U37" s="123">
        <v>2000</v>
      </c>
      <c r="V37" s="167" t="s">
        <v>3225</v>
      </c>
      <c r="W37" s="122">
        <v>7050</v>
      </c>
      <c r="X37" s="207" t="s">
        <v>3231</v>
      </c>
      <c r="Y37" s="122">
        <v>8400</v>
      </c>
      <c r="Z37" s="207" t="s">
        <v>3227</v>
      </c>
      <c r="AA37" s="163">
        <f t="shared" si="30"/>
        <v>17450</v>
      </c>
      <c r="AB37" s="159"/>
      <c r="AC37" s="247" t="s">
        <v>76</v>
      </c>
      <c r="AD37" s="348">
        <v>7194</v>
      </c>
      <c r="AE37" s="345">
        <v>0</v>
      </c>
      <c r="AF37" s="345">
        <v>0</v>
      </c>
      <c r="AG37" s="345">
        <v>3000</v>
      </c>
      <c r="AH37" s="349">
        <v>2750</v>
      </c>
      <c r="AI37" s="248">
        <v>12944</v>
      </c>
      <c r="AJ37" s="123">
        <f t="shared" si="28"/>
        <v>39093.979999999996</v>
      </c>
      <c r="AK37" s="93">
        <f t="shared" si="29"/>
        <v>73688.98</v>
      </c>
      <c r="AN37" t="s">
        <v>103</v>
      </c>
      <c r="AO37" s="105">
        <f t="shared" si="13"/>
        <v>2500</v>
      </c>
      <c r="AP37" s="105">
        <f t="shared" si="14"/>
        <v>0</v>
      </c>
      <c r="AQ37" s="105">
        <f t="shared" si="15"/>
        <v>0</v>
      </c>
      <c r="AR37" s="105">
        <f t="shared" si="16"/>
        <v>1550</v>
      </c>
      <c r="AS37" s="105">
        <f t="shared" si="17"/>
        <v>0</v>
      </c>
      <c r="AU37" t="str">
        <f t="shared" si="25"/>
        <v>Lexus of Chandler</v>
      </c>
      <c r="AV37" s="105">
        <f t="shared" si="31"/>
        <v>2500</v>
      </c>
      <c r="AW37" s="105">
        <f t="shared" si="32"/>
        <v>0</v>
      </c>
      <c r="AX37" s="105">
        <f t="shared" si="33"/>
        <v>0</v>
      </c>
      <c r="AY37" s="105">
        <f t="shared" si="34"/>
        <v>1550</v>
      </c>
      <c r="AZ37" s="105">
        <f t="shared" si="35"/>
        <v>0</v>
      </c>
      <c r="BC37" s="105"/>
      <c r="BD37" s="105"/>
      <c r="BE37" s="105"/>
      <c r="BF37" s="105"/>
      <c r="BG37" s="105"/>
      <c r="BJ37" s="105"/>
      <c r="BK37" s="105"/>
      <c r="BL37" s="105"/>
      <c r="BM37" s="105"/>
      <c r="BN37" s="105"/>
      <c r="BP37" t="s">
        <v>97</v>
      </c>
      <c r="BQ37" s="105">
        <v>3499.99</v>
      </c>
      <c r="BR37" s="105">
        <v>650</v>
      </c>
      <c r="BS37" s="105">
        <v>1199</v>
      </c>
      <c r="BT37" s="105">
        <v>1500</v>
      </c>
      <c r="BU37" s="105">
        <v>0</v>
      </c>
    </row>
    <row r="38" spans="1:73" x14ac:dyDescent="0.35">
      <c r="A38" s="205" t="s">
        <v>128</v>
      </c>
      <c r="B38" s="206">
        <v>1999</v>
      </c>
      <c r="C38" s="117" t="s">
        <v>3234</v>
      </c>
      <c r="D38" s="103">
        <v>1600</v>
      </c>
      <c r="E38" s="117" t="s">
        <v>3234</v>
      </c>
      <c r="F38" s="178">
        <v>0</v>
      </c>
      <c r="G38" s="163">
        <v>11815</v>
      </c>
      <c r="H38" s="156">
        <v>0</v>
      </c>
      <c r="I38" s="209" t="s">
        <v>3234</v>
      </c>
      <c r="J38" s="209">
        <v>0</v>
      </c>
      <c r="K38" s="209" t="s">
        <v>141</v>
      </c>
      <c r="L38" s="209"/>
      <c r="M38" s="209"/>
      <c r="N38" s="156">
        <f t="shared" si="27"/>
        <v>15414</v>
      </c>
      <c r="O38" s="159"/>
      <c r="P38" s="122" t="s">
        <v>128</v>
      </c>
      <c r="Q38" s="122">
        <v>0</v>
      </c>
      <c r="R38" s="207"/>
      <c r="S38" s="122">
        <v>0</v>
      </c>
      <c r="T38" s="207"/>
      <c r="U38" s="111">
        <v>0</v>
      </c>
      <c r="V38" s="207"/>
      <c r="W38" s="122">
        <v>0</v>
      </c>
      <c r="X38" s="207"/>
      <c r="Y38" s="122">
        <v>0</v>
      </c>
      <c r="Z38" s="207"/>
      <c r="AA38" s="163">
        <f t="shared" si="30"/>
        <v>0</v>
      </c>
      <c r="AB38" s="159"/>
      <c r="AC38" s="249" t="s">
        <v>101</v>
      </c>
      <c r="AD38" s="348">
        <v>2824.64</v>
      </c>
      <c r="AE38" s="345">
        <v>0</v>
      </c>
      <c r="AF38" s="345">
        <v>0</v>
      </c>
      <c r="AG38" s="345">
        <v>1000</v>
      </c>
      <c r="AH38" s="349">
        <v>1925</v>
      </c>
      <c r="AI38" s="250">
        <v>5749.6399999999994</v>
      </c>
      <c r="AJ38" s="123">
        <f t="shared" si="28"/>
        <v>0</v>
      </c>
      <c r="AK38" s="93">
        <f t="shared" si="29"/>
        <v>15414</v>
      </c>
      <c r="AN38" t="s">
        <v>125</v>
      </c>
      <c r="AO38" s="105">
        <f t="shared" si="13"/>
        <v>0</v>
      </c>
      <c r="AP38" s="105">
        <f t="shared" si="14"/>
        <v>0</v>
      </c>
      <c r="AQ38" s="105">
        <f t="shared" si="15"/>
        <v>908.6</v>
      </c>
      <c r="AR38" s="105">
        <f t="shared" si="16"/>
        <v>1800</v>
      </c>
      <c r="AS38" s="105">
        <f t="shared" si="17"/>
        <v>0</v>
      </c>
      <c r="AU38" t="str">
        <f t="shared" si="25"/>
        <v>Lexus of Lakeway</v>
      </c>
      <c r="AV38" s="105">
        <f t="shared" si="31"/>
        <v>0</v>
      </c>
      <c r="AW38" s="105">
        <f t="shared" si="32"/>
        <v>0</v>
      </c>
      <c r="AX38" s="105">
        <f t="shared" si="33"/>
        <v>908.6</v>
      </c>
      <c r="AY38" s="105">
        <f t="shared" si="34"/>
        <v>1800</v>
      </c>
      <c r="AZ38" s="105">
        <f t="shared" si="35"/>
        <v>0</v>
      </c>
      <c r="BC38" s="105"/>
      <c r="BD38" s="105"/>
      <c r="BE38" s="105"/>
      <c r="BF38" s="105"/>
      <c r="BG38" s="105"/>
      <c r="BJ38" s="105"/>
      <c r="BK38" s="105"/>
      <c r="BL38" s="105"/>
      <c r="BM38" s="105"/>
      <c r="BN38" s="105"/>
      <c r="BP38" t="s">
        <v>99</v>
      </c>
      <c r="BQ38" s="105">
        <v>3000.02</v>
      </c>
      <c r="BR38" s="105">
        <v>595</v>
      </c>
      <c r="BS38" s="105">
        <v>1099</v>
      </c>
      <c r="BT38" s="105">
        <v>1500</v>
      </c>
      <c r="BU38" s="105">
        <v>0</v>
      </c>
    </row>
    <row r="39" spans="1:73" ht="15" thickBot="1" x14ac:dyDescent="0.4">
      <c r="A39" s="205" t="s">
        <v>108</v>
      </c>
      <c r="B39" s="208">
        <v>1350</v>
      </c>
      <c r="C39" s="107" t="s">
        <v>3226</v>
      </c>
      <c r="D39" s="107">
        <v>2648</v>
      </c>
      <c r="E39" s="107" t="s">
        <v>3224</v>
      </c>
      <c r="F39" s="210">
        <v>2599</v>
      </c>
      <c r="G39" s="127">
        <v>7900</v>
      </c>
      <c r="H39" s="156">
        <v>0</v>
      </c>
      <c r="I39" s="209" t="s">
        <v>3224</v>
      </c>
      <c r="J39" s="209">
        <v>1400</v>
      </c>
      <c r="K39" s="209" t="s">
        <v>3224</v>
      </c>
      <c r="L39" s="209">
        <v>650</v>
      </c>
      <c r="M39" s="209" t="s">
        <v>940</v>
      </c>
      <c r="N39" s="156">
        <f t="shared" si="27"/>
        <v>16547</v>
      </c>
      <c r="O39" s="159"/>
      <c r="P39" s="122" t="s">
        <v>108</v>
      </c>
      <c r="Q39" s="122">
        <v>0</v>
      </c>
      <c r="R39" s="207"/>
      <c r="S39" s="122">
        <v>0</v>
      </c>
      <c r="T39" s="207"/>
      <c r="U39" s="111">
        <v>2000</v>
      </c>
      <c r="V39" s="207" t="s">
        <v>3225</v>
      </c>
      <c r="W39" s="122">
        <v>0</v>
      </c>
      <c r="X39" s="207"/>
      <c r="Y39" s="122">
        <v>2250</v>
      </c>
      <c r="Z39" s="207" t="s">
        <v>3227</v>
      </c>
      <c r="AA39" s="163">
        <f t="shared" si="30"/>
        <v>4250</v>
      </c>
      <c r="AB39" s="159"/>
      <c r="AC39" s="350" t="s">
        <v>3250</v>
      </c>
      <c r="AD39" s="354">
        <v>10018.64</v>
      </c>
      <c r="AE39" s="260">
        <v>0</v>
      </c>
      <c r="AF39" s="354">
        <v>0</v>
      </c>
      <c r="AG39" s="260">
        <v>4000</v>
      </c>
      <c r="AH39" s="262">
        <v>4675</v>
      </c>
      <c r="AI39" s="263">
        <v>18693.64</v>
      </c>
      <c r="AJ39" s="123">
        <f t="shared" si="28"/>
        <v>25888</v>
      </c>
      <c r="AK39" s="93">
        <f t="shared" si="29"/>
        <v>46685</v>
      </c>
      <c r="AN39" t="s">
        <v>3252</v>
      </c>
      <c r="AO39" s="105">
        <f t="shared" si="13"/>
        <v>0</v>
      </c>
      <c r="AP39" s="105">
        <f t="shared" si="14"/>
        <v>0</v>
      </c>
      <c r="AQ39" s="105">
        <f t="shared" si="15"/>
        <v>0</v>
      </c>
      <c r="AR39" s="105">
        <f t="shared" si="16"/>
        <v>0</v>
      </c>
      <c r="AS39" s="105">
        <f t="shared" si="17"/>
        <v>0</v>
      </c>
      <c r="AU39" t="str">
        <f t="shared" si="25"/>
        <v>Lexus of Madison</v>
      </c>
      <c r="AV39" s="105">
        <f t="shared" si="31"/>
        <v>0</v>
      </c>
      <c r="AW39" s="105">
        <f t="shared" si="32"/>
        <v>0</v>
      </c>
      <c r="AX39" s="105">
        <f t="shared" si="33"/>
        <v>0</v>
      </c>
      <c r="AY39" s="105">
        <f t="shared" si="34"/>
        <v>0</v>
      </c>
      <c r="AZ39" s="105">
        <f t="shared" si="35"/>
        <v>0</v>
      </c>
      <c r="BC39" s="105"/>
      <c r="BD39" s="105"/>
      <c r="BE39" s="105"/>
      <c r="BF39" s="105"/>
      <c r="BG39" s="105"/>
      <c r="BJ39" s="105"/>
      <c r="BK39" s="105"/>
      <c r="BL39" s="105"/>
      <c r="BM39" s="105"/>
      <c r="BN39" s="105"/>
      <c r="BP39" t="s">
        <v>128</v>
      </c>
      <c r="BQ39" s="105">
        <v>0</v>
      </c>
      <c r="BR39" s="105">
        <v>0</v>
      </c>
      <c r="BS39" s="105">
        <v>0</v>
      </c>
      <c r="BT39" s="105">
        <v>1500</v>
      </c>
      <c r="BU39" s="105">
        <v>0</v>
      </c>
    </row>
    <row r="40" spans="1:73" ht="15.5" thickTop="1" thickBot="1" x14ac:dyDescent="0.4">
      <c r="A40" s="211" t="s">
        <v>3253</v>
      </c>
      <c r="B40" s="212">
        <f>SUM(B32:B39)</f>
        <v>12344</v>
      </c>
      <c r="C40" s="213" t="s">
        <v>141</v>
      </c>
      <c r="D40" s="213">
        <f>SUM(D32:D39)</f>
        <v>17487</v>
      </c>
      <c r="E40" s="213" t="s">
        <v>141</v>
      </c>
      <c r="F40" s="213">
        <f>SUM(F32:F39)</f>
        <v>14093</v>
      </c>
      <c r="G40" s="213">
        <f>SUM(G32:G39)</f>
        <v>68475</v>
      </c>
      <c r="H40" s="213">
        <f>SUM(H32:H39)</f>
        <v>872</v>
      </c>
      <c r="I40" s="213" t="s">
        <v>141</v>
      </c>
      <c r="J40" s="213">
        <f>SUM(J32:J39)</f>
        <v>13300</v>
      </c>
      <c r="K40" s="213" t="s">
        <v>141</v>
      </c>
      <c r="L40" s="213">
        <f>SUM(L32:L39)</f>
        <v>2999</v>
      </c>
      <c r="M40" s="213" t="s">
        <v>141</v>
      </c>
      <c r="N40" s="213">
        <f t="shared" si="27"/>
        <v>129570</v>
      </c>
      <c r="O40" s="214"/>
      <c r="P40" s="124" t="s">
        <v>3253</v>
      </c>
      <c r="Q40" s="213">
        <f>SUM(Q32:Q39)</f>
        <v>0</v>
      </c>
      <c r="R40" s="125" t="s">
        <v>141</v>
      </c>
      <c r="S40" s="213">
        <f>SUM(S32:S39)</f>
        <v>0</v>
      </c>
      <c r="T40" s="125" t="s">
        <v>141</v>
      </c>
      <c r="U40" s="213">
        <f>SUM(U32:U39)</f>
        <v>11500</v>
      </c>
      <c r="V40" s="125" t="s">
        <v>141</v>
      </c>
      <c r="W40" s="213">
        <f>SUM(W32:W39)</f>
        <v>7050</v>
      </c>
      <c r="X40" s="125" t="s">
        <v>141</v>
      </c>
      <c r="Y40" s="213">
        <f>SUM(Y32:Y39)</f>
        <v>16450</v>
      </c>
      <c r="Z40" s="125" t="s">
        <v>141</v>
      </c>
      <c r="AA40" s="213">
        <f>SUM(AA32:AA39)</f>
        <v>35000</v>
      </c>
      <c r="AB40" s="214"/>
      <c r="AC40" s="373" t="s">
        <v>3245</v>
      </c>
      <c r="AD40" s="347" t="s">
        <v>3212</v>
      </c>
      <c r="AE40" s="243" t="s">
        <v>760</v>
      </c>
      <c r="AF40" s="243" t="s">
        <v>11</v>
      </c>
      <c r="AG40" s="244" t="s">
        <v>3213</v>
      </c>
      <c r="AH40" s="245" t="s">
        <v>3214</v>
      </c>
      <c r="AI40" s="264" t="s">
        <v>3201</v>
      </c>
      <c r="AJ40" s="125">
        <f t="shared" si="28"/>
        <v>11499.279999999999</v>
      </c>
      <c r="AK40" s="93">
        <f t="shared" si="29"/>
        <v>176069.28</v>
      </c>
      <c r="AN40" t="s">
        <v>98</v>
      </c>
      <c r="AO40" s="105">
        <f t="shared" si="13"/>
        <v>3375</v>
      </c>
      <c r="AP40" s="105">
        <f t="shared" si="14"/>
        <v>650</v>
      </c>
      <c r="AQ40" s="105">
        <f t="shared" si="15"/>
        <v>0</v>
      </c>
      <c r="AR40" s="105">
        <f t="shared" si="16"/>
        <v>2900</v>
      </c>
      <c r="AS40" s="105">
        <f t="shared" si="17"/>
        <v>0</v>
      </c>
      <c r="AU40" t="str">
        <f t="shared" si="25"/>
        <v>Lexus San Diego</v>
      </c>
      <c r="AV40" s="105">
        <f t="shared" si="31"/>
        <v>3375</v>
      </c>
      <c r="AW40" s="105">
        <f t="shared" si="32"/>
        <v>650</v>
      </c>
      <c r="AX40" s="105">
        <f t="shared" si="33"/>
        <v>0</v>
      </c>
      <c r="AY40" s="105">
        <f t="shared" si="34"/>
        <v>2900</v>
      </c>
      <c r="AZ40" s="105">
        <f t="shared" si="35"/>
        <v>0</v>
      </c>
      <c r="BC40" s="105"/>
      <c r="BD40" s="105"/>
      <c r="BE40" s="105"/>
      <c r="BF40" s="105"/>
      <c r="BG40" s="105"/>
      <c r="BJ40" s="105"/>
      <c r="BK40" s="105"/>
      <c r="BL40" s="105"/>
      <c r="BM40" s="105"/>
      <c r="BN40" s="105"/>
      <c r="BP40" t="s">
        <v>89</v>
      </c>
      <c r="BQ40" s="105">
        <v>4193.53</v>
      </c>
      <c r="BR40" s="105">
        <v>0</v>
      </c>
      <c r="BS40" s="105">
        <v>1009</v>
      </c>
      <c r="BT40" s="105">
        <v>1300</v>
      </c>
      <c r="BU40" s="105">
        <v>0</v>
      </c>
    </row>
    <row r="41" spans="1:73" x14ac:dyDescent="0.35">
      <c r="A41" s="145"/>
      <c r="B41" s="95"/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5"/>
      <c r="N41" s="95"/>
      <c r="O41" s="95"/>
      <c r="P41" s="94"/>
      <c r="Q41" s="94"/>
      <c r="R41" s="149"/>
      <c r="S41" s="94"/>
      <c r="T41" s="149"/>
      <c r="U41" s="95"/>
      <c r="V41" s="149"/>
      <c r="W41" s="94"/>
      <c r="X41" s="149"/>
      <c r="Y41" s="94"/>
      <c r="Z41" s="149"/>
      <c r="AA41" s="94"/>
      <c r="AB41" s="95"/>
      <c r="AC41" s="265" t="s">
        <v>127</v>
      </c>
      <c r="AD41" s="360">
        <v>0</v>
      </c>
      <c r="AE41" s="356">
        <v>0</v>
      </c>
      <c r="AF41" s="356">
        <v>0</v>
      </c>
      <c r="AG41" s="356">
        <v>2100</v>
      </c>
      <c r="AH41" s="361">
        <v>0</v>
      </c>
      <c r="AI41" s="266">
        <v>2100</v>
      </c>
      <c r="AJ41" s="95"/>
      <c r="AK41" s="96"/>
      <c r="AN41" t="s">
        <v>132</v>
      </c>
      <c r="AO41" s="105">
        <f t="shared" si="13"/>
        <v>0</v>
      </c>
      <c r="AP41" s="105">
        <f t="shared" si="14"/>
        <v>0</v>
      </c>
      <c r="AQ41" s="105">
        <f t="shared" si="15"/>
        <v>0</v>
      </c>
      <c r="AR41" s="105">
        <f t="shared" si="16"/>
        <v>600</v>
      </c>
      <c r="AS41" s="105">
        <f t="shared" si="17"/>
        <v>0</v>
      </c>
      <c r="AU41" t="str">
        <f t="shared" si="25"/>
        <v>Lincoln South Coast</v>
      </c>
      <c r="AV41" s="105">
        <f t="shared" si="31"/>
        <v>0</v>
      </c>
      <c r="AW41" s="105">
        <f t="shared" si="32"/>
        <v>0</v>
      </c>
      <c r="AX41" s="105">
        <f t="shared" si="33"/>
        <v>0</v>
      </c>
      <c r="AY41" s="105">
        <f t="shared" si="34"/>
        <v>600</v>
      </c>
      <c r="AZ41" s="105">
        <f t="shared" si="35"/>
        <v>0</v>
      </c>
      <c r="BC41" s="105"/>
      <c r="BD41" s="105"/>
      <c r="BE41" s="105"/>
      <c r="BF41" s="105"/>
      <c r="BG41" s="105"/>
      <c r="BJ41" s="105"/>
      <c r="BK41" s="105"/>
      <c r="BL41" s="105"/>
      <c r="BM41" s="105"/>
      <c r="BN41" s="105"/>
      <c r="BP41" t="s">
        <v>90</v>
      </c>
      <c r="BQ41" s="105">
        <v>3500</v>
      </c>
      <c r="BR41" s="105">
        <v>0</v>
      </c>
      <c r="BS41" s="105">
        <v>0</v>
      </c>
      <c r="BT41" s="105">
        <v>1250</v>
      </c>
      <c r="BU41" s="105">
        <v>0</v>
      </c>
    </row>
    <row r="42" spans="1:73" x14ac:dyDescent="0.35">
      <c r="A42" s="204" t="s">
        <v>3254</v>
      </c>
      <c r="B42" s="151" t="s">
        <v>3193</v>
      </c>
      <c r="C42" s="151" t="s">
        <v>3194</v>
      </c>
      <c r="D42" s="151" t="s">
        <v>3195</v>
      </c>
      <c r="E42" s="151" t="s">
        <v>3194</v>
      </c>
      <c r="F42" s="151" t="s">
        <v>3196</v>
      </c>
      <c r="G42" s="151" t="s">
        <v>3197</v>
      </c>
      <c r="H42" s="151" t="s">
        <v>3198</v>
      </c>
      <c r="I42" s="151" t="s">
        <v>3194</v>
      </c>
      <c r="J42" s="151" t="s">
        <v>3199</v>
      </c>
      <c r="K42" s="151" t="s">
        <v>3194</v>
      </c>
      <c r="L42" s="151" t="s">
        <v>3200</v>
      </c>
      <c r="M42" s="151" t="s">
        <v>3194</v>
      </c>
      <c r="N42" s="151" t="s">
        <v>3201</v>
      </c>
      <c r="O42" s="152"/>
      <c r="P42" s="121" t="s">
        <v>3254</v>
      </c>
      <c r="Q42" s="97" t="s">
        <v>3202</v>
      </c>
      <c r="R42" s="97" t="s">
        <v>3194</v>
      </c>
      <c r="S42" s="97" t="s">
        <v>3203</v>
      </c>
      <c r="T42" s="97" t="s">
        <v>3194</v>
      </c>
      <c r="U42" s="154" t="s">
        <v>3204</v>
      </c>
      <c r="V42" s="97" t="s">
        <v>3194</v>
      </c>
      <c r="W42" s="97" t="s">
        <v>3205</v>
      </c>
      <c r="X42" s="97" t="s">
        <v>3194</v>
      </c>
      <c r="Y42" s="97" t="s">
        <v>3206</v>
      </c>
      <c r="Z42" s="97" t="s">
        <v>3194</v>
      </c>
      <c r="AA42" s="97" t="s">
        <v>3201</v>
      </c>
      <c r="AB42" s="152"/>
      <c r="AC42" s="267" t="s">
        <v>113</v>
      </c>
      <c r="AD42" s="362">
        <v>1500</v>
      </c>
      <c r="AE42" s="357">
        <v>0</v>
      </c>
      <c r="AF42" s="357">
        <v>0</v>
      </c>
      <c r="AG42" s="357">
        <v>1100</v>
      </c>
      <c r="AH42" s="361">
        <v>0</v>
      </c>
      <c r="AI42" s="268">
        <v>2600</v>
      </c>
      <c r="AJ42" s="98" t="s">
        <v>3201</v>
      </c>
      <c r="AK42" s="99" t="s">
        <v>3221</v>
      </c>
      <c r="AN42" t="s">
        <v>113</v>
      </c>
      <c r="AO42" s="105">
        <f t="shared" si="13"/>
        <v>1500</v>
      </c>
      <c r="AP42" s="105">
        <f t="shared" si="14"/>
        <v>0</v>
      </c>
      <c r="AQ42" s="105">
        <f t="shared" si="15"/>
        <v>0</v>
      </c>
      <c r="AR42" s="105">
        <f t="shared" si="16"/>
        <v>1100</v>
      </c>
      <c r="AS42" s="105">
        <f t="shared" si="17"/>
        <v>0</v>
      </c>
      <c r="AU42" t="str">
        <f t="shared" si="25"/>
        <v>Capitol Acura</v>
      </c>
      <c r="AV42" s="105">
        <f t="shared" si="31"/>
        <v>1500</v>
      </c>
      <c r="AW42" s="105">
        <f t="shared" si="32"/>
        <v>0</v>
      </c>
      <c r="AX42" s="105">
        <f t="shared" si="33"/>
        <v>0</v>
      </c>
      <c r="AY42" s="105">
        <f t="shared" si="34"/>
        <v>1100</v>
      </c>
      <c r="AZ42" s="105">
        <f t="shared" si="35"/>
        <v>0</v>
      </c>
      <c r="BC42" s="105"/>
      <c r="BD42" s="105"/>
      <c r="BE42" s="105"/>
      <c r="BF42" s="105"/>
      <c r="BG42" s="105"/>
      <c r="BJ42" s="105"/>
      <c r="BK42" s="105"/>
      <c r="BL42" s="105"/>
      <c r="BM42" s="105"/>
      <c r="BN42" s="105"/>
      <c r="BP42" t="s">
        <v>113</v>
      </c>
      <c r="BQ42" s="105">
        <v>1500</v>
      </c>
      <c r="BR42" s="105">
        <v>0</v>
      </c>
      <c r="BS42" s="105">
        <v>0</v>
      </c>
      <c r="BT42" s="105">
        <v>1100</v>
      </c>
      <c r="BU42" s="105">
        <v>0</v>
      </c>
    </row>
    <row r="43" spans="1:73" x14ac:dyDescent="0.35">
      <c r="A43" s="126" t="s">
        <v>130</v>
      </c>
      <c r="B43" s="206">
        <v>1500</v>
      </c>
      <c r="C43" s="107" t="s">
        <v>3226</v>
      </c>
      <c r="D43" s="107">
        <v>2648</v>
      </c>
      <c r="E43" s="107" t="s">
        <v>3224</v>
      </c>
      <c r="F43" s="158">
        <v>2599</v>
      </c>
      <c r="G43" s="163">
        <v>9000</v>
      </c>
      <c r="H43" s="156">
        <v>0</v>
      </c>
      <c r="I43" s="157" t="s">
        <v>3224</v>
      </c>
      <c r="J43" s="157">
        <v>2700</v>
      </c>
      <c r="K43" s="157" t="s">
        <v>3224</v>
      </c>
      <c r="L43" s="157">
        <v>600</v>
      </c>
      <c r="M43" s="157" t="s">
        <v>559</v>
      </c>
      <c r="N43" s="156">
        <f t="shared" ref="N43:N52" si="36">SUM(B43:L43)</f>
        <v>19047</v>
      </c>
      <c r="O43" s="159"/>
      <c r="P43" s="126" t="s">
        <v>130</v>
      </c>
      <c r="Q43" s="163">
        <v>0</v>
      </c>
      <c r="R43" s="104"/>
      <c r="S43" s="163">
        <v>0</v>
      </c>
      <c r="T43" s="104"/>
      <c r="U43" s="123">
        <v>2000</v>
      </c>
      <c r="V43" s="167" t="s">
        <v>3225</v>
      </c>
      <c r="W43" s="163">
        <v>2700</v>
      </c>
      <c r="X43" s="104" t="s">
        <v>3231</v>
      </c>
      <c r="Y43" s="163">
        <v>5500</v>
      </c>
      <c r="Z43" s="104" t="s">
        <v>3227</v>
      </c>
      <c r="AA43" s="163">
        <f>Q43+S43+U43+W43+Y43</f>
        <v>10200</v>
      </c>
      <c r="AB43" s="159"/>
      <c r="AC43" s="267" t="s">
        <v>94</v>
      </c>
      <c r="AD43" s="362">
        <v>3500</v>
      </c>
      <c r="AE43" s="357">
        <v>2500</v>
      </c>
      <c r="AF43" s="357">
        <v>0</v>
      </c>
      <c r="AG43" s="357">
        <v>900</v>
      </c>
      <c r="AH43" s="361">
        <v>0</v>
      </c>
      <c r="AI43" s="268">
        <v>6900</v>
      </c>
      <c r="AJ43" s="123">
        <f t="shared" ref="AJ43:AJ51" si="37">SUM(AD41,AG41,AH41,AI41,AF41,AE41)</f>
        <v>4200</v>
      </c>
      <c r="AK43" s="93">
        <f t="shared" ref="AK43:AK52" si="38">SUM(N43+AA43+AJ43)</f>
        <v>33447</v>
      </c>
      <c r="AN43" t="s">
        <v>114</v>
      </c>
      <c r="AO43" s="105">
        <f t="shared" si="13"/>
        <v>1500</v>
      </c>
      <c r="AP43" s="105">
        <f t="shared" si="14"/>
        <v>0</v>
      </c>
      <c r="AQ43" s="105">
        <f t="shared" si="15"/>
        <v>0</v>
      </c>
      <c r="AR43" s="105">
        <f t="shared" si="16"/>
        <v>0</v>
      </c>
      <c r="AS43" s="105">
        <f t="shared" si="17"/>
        <v>0</v>
      </c>
      <c r="AU43" t="str">
        <f t="shared" si="25"/>
        <v>Mazda of Escondido</v>
      </c>
      <c r="AV43" s="105">
        <f t="shared" si="31"/>
        <v>1500</v>
      </c>
      <c r="AW43" s="105">
        <f t="shared" si="32"/>
        <v>0</v>
      </c>
      <c r="AX43" s="105">
        <f t="shared" si="33"/>
        <v>0</v>
      </c>
      <c r="AY43" s="105">
        <f t="shared" si="34"/>
        <v>0</v>
      </c>
      <c r="AZ43" s="105">
        <f t="shared" si="35"/>
        <v>0</v>
      </c>
      <c r="BC43" s="105"/>
      <c r="BD43" s="105"/>
      <c r="BE43" s="105"/>
      <c r="BF43" s="105"/>
      <c r="BG43" s="105"/>
      <c r="BJ43" s="105"/>
      <c r="BK43" s="105"/>
      <c r="BL43" s="105"/>
      <c r="BM43" s="105"/>
      <c r="BN43" s="105"/>
      <c r="BP43" t="s">
        <v>104</v>
      </c>
      <c r="BQ43" s="105">
        <v>2500</v>
      </c>
      <c r="BR43" s="105">
        <v>0</v>
      </c>
      <c r="BS43" s="105">
        <v>0</v>
      </c>
      <c r="BT43" s="105">
        <v>1000</v>
      </c>
      <c r="BU43" s="105">
        <v>0</v>
      </c>
    </row>
    <row r="44" spans="1:73" x14ac:dyDescent="0.35">
      <c r="A44" s="126" t="s">
        <v>92</v>
      </c>
      <c r="B44" s="206">
        <v>1500</v>
      </c>
      <c r="C44" s="107" t="s">
        <v>3226</v>
      </c>
      <c r="D44" s="107">
        <v>2648</v>
      </c>
      <c r="E44" s="107" t="s">
        <v>3224</v>
      </c>
      <c r="F44" s="158">
        <v>2599</v>
      </c>
      <c r="G44" s="163">
        <v>9400</v>
      </c>
      <c r="H44" s="156">
        <v>0</v>
      </c>
      <c r="I44" s="157" t="s">
        <v>3224</v>
      </c>
      <c r="J44" s="157">
        <v>3800</v>
      </c>
      <c r="K44" s="157" t="s">
        <v>3224</v>
      </c>
      <c r="L44" s="157">
        <v>600</v>
      </c>
      <c r="M44" s="157" t="s">
        <v>559</v>
      </c>
      <c r="N44" s="156">
        <f t="shared" si="36"/>
        <v>20547</v>
      </c>
      <c r="O44" s="159"/>
      <c r="P44" s="163" t="s">
        <v>92</v>
      </c>
      <c r="Q44" s="163">
        <v>0</v>
      </c>
      <c r="R44" s="104"/>
      <c r="S44" s="163">
        <v>0</v>
      </c>
      <c r="T44" s="104"/>
      <c r="U44" s="123">
        <v>1000</v>
      </c>
      <c r="V44" s="167" t="s">
        <v>3225</v>
      </c>
      <c r="W44" s="163">
        <v>0</v>
      </c>
      <c r="X44" s="104"/>
      <c r="Y44" s="163">
        <v>4200</v>
      </c>
      <c r="Z44" s="104" t="s">
        <v>3227</v>
      </c>
      <c r="AA44" s="163">
        <f t="shared" ref="AA44:AA51" si="39">Q44+S44+U44+W44+Y44</f>
        <v>5200</v>
      </c>
      <c r="AB44" s="159"/>
      <c r="AC44" s="267" t="s">
        <v>85</v>
      </c>
      <c r="AD44" s="362">
        <v>4750</v>
      </c>
      <c r="AE44" s="357">
        <v>2000</v>
      </c>
      <c r="AF44" s="357">
        <v>739</v>
      </c>
      <c r="AG44" s="357">
        <v>0</v>
      </c>
      <c r="AH44" s="361">
        <v>0</v>
      </c>
      <c r="AI44" s="268">
        <v>7489</v>
      </c>
      <c r="AJ44" s="123">
        <f t="shared" si="37"/>
        <v>5200</v>
      </c>
      <c r="AK44" s="93">
        <f t="shared" si="38"/>
        <v>30947</v>
      </c>
      <c r="AN44" t="s">
        <v>104</v>
      </c>
      <c r="AO44" s="105">
        <f t="shared" si="13"/>
        <v>2500</v>
      </c>
      <c r="AP44" s="105">
        <f t="shared" si="14"/>
        <v>0</v>
      </c>
      <c r="AQ44" s="105">
        <f t="shared" si="15"/>
        <v>0</v>
      </c>
      <c r="AR44" s="105">
        <f t="shared" si="16"/>
        <v>1000</v>
      </c>
      <c r="AS44" s="105">
        <f t="shared" si="17"/>
        <v>0</v>
      </c>
      <c r="AU44" t="str">
        <f t="shared" si="25"/>
        <v>Mercedes-Benz of Chandler</v>
      </c>
      <c r="AV44" s="105">
        <f t="shared" si="31"/>
        <v>2500</v>
      </c>
      <c r="AW44" s="105">
        <f t="shared" si="32"/>
        <v>0</v>
      </c>
      <c r="AX44" s="105">
        <f t="shared" si="33"/>
        <v>0</v>
      </c>
      <c r="AY44" s="105">
        <f t="shared" si="34"/>
        <v>1000</v>
      </c>
      <c r="AZ44" s="105">
        <f t="shared" si="35"/>
        <v>0</v>
      </c>
      <c r="BC44" s="105"/>
      <c r="BD44" s="105"/>
      <c r="BE44" s="105"/>
      <c r="BF44" s="105"/>
      <c r="BG44" s="105"/>
      <c r="BJ44" s="105"/>
      <c r="BK44" s="105"/>
      <c r="BL44" s="105"/>
      <c r="BM44" s="105"/>
      <c r="BN44" s="105"/>
      <c r="BP44" t="s">
        <v>94</v>
      </c>
      <c r="BQ44" s="105">
        <v>3500</v>
      </c>
      <c r="BR44" s="105">
        <v>2500</v>
      </c>
      <c r="BS44" s="105">
        <v>0</v>
      </c>
      <c r="BT44" s="105">
        <v>900</v>
      </c>
      <c r="BU44" s="105">
        <v>0</v>
      </c>
    </row>
    <row r="45" spans="1:73" x14ac:dyDescent="0.35">
      <c r="A45" s="126" t="s">
        <v>3255</v>
      </c>
      <c r="B45" s="208">
        <v>1499</v>
      </c>
      <c r="C45" s="107" t="s">
        <v>3223</v>
      </c>
      <c r="D45" s="107">
        <v>2648</v>
      </c>
      <c r="E45" s="107" t="s">
        <v>3224</v>
      </c>
      <c r="F45" s="178">
        <v>2398</v>
      </c>
      <c r="G45" s="163">
        <v>12500</v>
      </c>
      <c r="H45" s="156">
        <v>0</v>
      </c>
      <c r="I45" s="170" t="s">
        <v>3224</v>
      </c>
      <c r="J45" s="157">
        <v>2500</v>
      </c>
      <c r="K45" s="170" t="s">
        <v>3224</v>
      </c>
      <c r="L45" s="170">
        <v>600</v>
      </c>
      <c r="M45" s="170" t="s">
        <v>559</v>
      </c>
      <c r="N45" s="156">
        <f t="shared" si="36"/>
        <v>22145</v>
      </c>
      <c r="O45" s="159"/>
      <c r="P45" s="163" t="s">
        <v>3255</v>
      </c>
      <c r="Q45" s="163">
        <v>0</v>
      </c>
      <c r="R45" s="104"/>
      <c r="S45" s="163">
        <v>0</v>
      </c>
      <c r="T45" s="104"/>
      <c r="U45" s="123">
        <v>0</v>
      </c>
      <c r="V45" s="104"/>
      <c r="W45" s="163">
        <v>0</v>
      </c>
      <c r="X45" s="104"/>
      <c r="Y45" s="163">
        <v>3220</v>
      </c>
      <c r="Z45" s="104" t="s">
        <v>3227</v>
      </c>
      <c r="AA45" s="163">
        <f t="shared" si="39"/>
        <v>3220</v>
      </c>
      <c r="AB45" s="159"/>
      <c r="AC45" s="267" t="s">
        <v>109</v>
      </c>
      <c r="AD45" s="370">
        <v>1699.99</v>
      </c>
      <c r="AE45" s="358">
        <v>0</v>
      </c>
      <c r="AF45" s="358">
        <v>0</v>
      </c>
      <c r="AG45" s="358">
        <v>700</v>
      </c>
      <c r="AH45" s="361">
        <v>0</v>
      </c>
      <c r="AI45" s="268">
        <v>2399.9899999999998</v>
      </c>
      <c r="AJ45" s="123">
        <f t="shared" si="37"/>
        <v>13800</v>
      </c>
      <c r="AK45" s="93">
        <f t="shared" si="38"/>
        <v>39165</v>
      </c>
      <c r="AN45" t="s">
        <v>88</v>
      </c>
      <c r="AO45" s="105">
        <f t="shared" si="13"/>
        <v>4398</v>
      </c>
      <c r="AP45" s="105">
        <f t="shared" si="14"/>
        <v>0</v>
      </c>
      <c r="AQ45" s="105">
        <f t="shared" si="15"/>
        <v>0</v>
      </c>
      <c r="AR45" s="105">
        <f t="shared" si="16"/>
        <v>3900</v>
      </c>
      <c r="AS45" s="105">
        <f t="shared" si="17"/>
        <v>0</v>
      </c>
      <c r="AU45" t="str">
        <f t="shared" si="25"/>
        <v>Mercedes-Benz of North Scottsdale</v>
      </c>
      <c r="AV45" s="105">
        <f t="shared" si="31"/>
        <v>4398</v>
      </c>
      <c r="AW45" s="105">
        <f t="shared" si="32"/>
        <v>0</v>
      </c>
      <c r="AX45" s="105">
        <f t="shared" si="33"/>
        <v>0</v>
      </c>
      <c r="AY45" s="105">
        <f t="shared" si="34"/>
        <v>3900</v>
      </c>
      <c r="AZ45" s="105">
        <f t="shared" si="35"/>
        <v>0</v>
      </c>
      <c r="BC45" s="105"/>
      <c r="BD45" s="105"/>
      <c r="BE45" s="105"/>
      <c r="BF45" s="105"/>
      <c r="BG45" s="105"/>
      <c r="BJ45" s="105"/>
      <c r="BK45" s="105"/>
      <c r="BL45" s="105"/>
      <c r="BM45" s="105"/>
      <c r="BN45" s="105"/>
      <c r="BP45" t="s">
        <v>112</v>
      </c>
      <c r="BQ45" s="105">
        <v>1500</v>
      </c>
      <c r="BR45" s="105">
        <v>0</v>
      </c>
      <c r="BS45" s="105">
        <v>0</v>
      </c>
      <c r="BT45" s="105">
        <v>900</v>
      </c>
      <c r="BU45" s="105">
        <v>0</v>
      </c>
    </row>
    <row r="46" spans="1:73" x14ac:dyDescent="0.35">
      <c r="A46" s="126" t="s">
        <v>87</v>
      </c>
      <c r="B46" s="208">
        <v>1499</v>
      </c>
      <c r="C46" s="107" t="s">
        <v>3223</v>
      </c>
      <c r="D46" s="107">
        <v>2648</v>
      </c>
      <c r="E46" s="107" t="s">
        <v>3224</v>
      </c>
      <c r="F46" s="171">
        <v>2499</v>
      </c>
      <c r="G46" s="163">
        <v>18000</v>
      </c>
      <c r="H46" s="166">
        <v>0</v>
      </c>
      <c r="I46" s="170" t="s">
        <v>3224</v>
      </c>
      <c r="J46" s="157">
        <v>3000</v>
      </c>
      <c r="K46" s="170" t="s">
        <v>3224</v>
      </c>
      <c r="L46" s="170">
        <v>600</v>
      </c>
      <c r="M46" s="170" t="s">
        <v>559</v>
      </c>
      <c r="N46" s="156">
        <f t="shared" si="36"/>
        <v>28246</v>
      </c>
      <c r="O46" s="159"/>
      <c r="P46" s="163" t="s">
        <v>87</v>
      </c>
      <c r="Q46" s="163">
        <v>0</v>
      </c>
      <c r="R46" s="104"/>
      <c r="S46" s="163">
        <v>0</v>
      </c>
      <c r="T46" s="104"/>
      <c r="U46" s="123">
        <v>2000</v>
      </c>
      <c r="V46" s="167" t="s">
        <v>3225</v>
      </c>
      <c r="W46" s="163">
        <v>0</v>
      </c>
      <c r="X46" s="104"/>
      <c r="Y46" s="163">
        <v>9450</v>
      </c>
      <c r="Z46" s="104" t="s">
        <v>3227</v>
      </c>
      <c r="AA46" s="163">
        <f t="shared" si="39"/>
        <v>11450</v>
      </c>
      <c r="AB46" s="159"/>
      <c r="AC46" s="267" t="s">
        <v>2512</v>
      </c>
      <c r="AD46" s="362">
        <v>0</v>
      </c>
      <c r="AE46" s="357">
        <v>650</v>
      </c>
      <c r="AF46" s="357">
        <v>0</v>
      </c>
      <c r="AG46" s="357">
        <v>0</v>
      </c>
      <c r="AH46" s="361">
        <v>0</v>
      </c>
      <c r="AI46" s="268">
        <v>650</v>
      </c>
      <c r="AJ46" s="123">
        <f t="shared" si="37"/>
        <v>14978</v>
      </c>
      <c r="AK46" s="93">
        <f t="shared" si="38"/>
        <v>54674</v>
      </c>
      <c r="AN46" t="s">
        <v>100</v>
      </c>
      <c r="AO46" s="105">
        <f t="shared" si="13"/>
        <v>2850</v>
      </c>
      <c r="AP46" s="105">
        <f t="shared" si="14"/>
        <v>0</v>
      </c>
      <c r="AQ46" s="105">
        <f t="shared" si="15"/>
        <v>0</v>
      </c>
      <c r="AR46" s="105">
        <f t="shared" si="16"/>
        <v>0</v>
      </c>
      <c r="AS46" s="105">
        <f t="shared" si="17"/>
        <v>0</v>
      </c>
      <c r="AU46" t="str">
        <f t="shared" si="25"/>
        <v>Mercedes-Benz of San Diego</v>
      </c>
      <c r="AV46" s="105">
        <f t="shared" si="31"/>
        <v>2850</v>
      </c>
      <c r="AW46" s="105">
        <f t="shared" si="32"/>
        <v>0</v>
      </c>
      <c r="AX46" s="105">
        <f t="shared" si="33"/>
        <v>0</v>
      </c>
      <c r="AY46" s="105">
        <f t="shared" si="34"/>
        <v>0</v>
      </c>
      <c r="AZ46" s="105">
        <f t="shared" si="35"/>
        <v>0</v>
      </c>
      <c r="BC46" s="105"/>
      <c r="BD46" s="105"/>
      <c r="BE46" s="105"/>
      <c r="BF46" s="105"/>
      <c r="BG46" s="105"/>
      <c r="BJ46" s="105"/>
      <c r="BK46" s="105"/>
      <c r="BL46" s="105"/>
      <c r="BM46" s="105"/>
      <c r="BN46" s="105"/>
      <c r="BP46" t="s">
        <v>116</v>
      </c>
      <c r="BQ46" s="105">
        <v>1500</v>
      </c>
      <c r="BR46" s="105">
        <v>0</v>
      </c>
      <c r="BS46" s="105">
        <v>729</v>
      </c>
      <c r="BT46" s="105">
        <v>800</v>
      </c>
      <c r="BU46" s="105">
        <v>0</v>
      </c>
    </row>
    <row r="47" spans="1:73" x14ac:dyDescent="0.35">
      <c r="A47" s="126" t="s">
        <v>110</v>
      </c>
      <c r="B47" s="208">
        <v>999</v>
      </c>
      <c r="C47" s="107" t="s">
        <v>3228</v>
      </c>
      <c r="D47" s="107">
        <v>1648</v>
      </c>
      <c r="E47" s="107" t="s">
        <v>3224</v>
      </c>
      <c r="F47" s="163">
        <v>1299</v>
      </c>
      <c r="G47" s="165">
        <v>4000</v>
      </c>
      <c r="H47" s="166">
        <v>0</v>
      </c>
      <c r="I47" s="170" t="s">
        <v>3224</v>
      </c>
      <c r="J47" s="157">
        <v>2000</v>
      </c>
      <c r="K47" s="215" t="s">
        <v>3224</v>
      </c>
      <c r="L47" s="170">
        <v>0</v>
      </c>
      <c r="M47" s="170"/>
      <c r="N47" s="156">
        <f t="shared" si="36"/>
        <v>9946</v>
      </c>
      <c r="O47" s="159"/>
      <c r="P47" s="163" t="s">
        <v>110</v>
      </c>
      <c r="Q47" s="163">
        <v>0</v>
      </c>
      <c r="R47" s="104"/>
      <c r="S47" s="163">
        <v>0</v>
      </c>
      <c r="T47" s="104"/>
      <c r="U47" s="123">
        <v>0</v>
      </c>
      <c r="V47" s="104"/>
      <c r="W47" s="163">
        <v>0</v>
      </c>
      <c r="X47" s="104"/>
      <c r="Y47" s="163">
        <v>500</v>
      </c>
      <c r="Z47" s="104" t="s">
        <v>3227</v>
      </c>
      <c r="AA47" s="163">
        <f t="shared" si="39"/>
        <v>500</v>
      </c>
      <c r="AB47" s="159"/>
      <c r="AC47" s="267" t="s">
        <v>128</v>
      </c>
      <c r="AD47" s="370">
        <v>0</v>
      </c>
      <c r="AE47" s="358">
        <v>0</v>
      </c>
      <c r="AF47" s="358">
        <v>0</v>
      </c>
      <c r="AG47" s="358">
        <v>1500</v>
      </c>
      <c r="AH47" s="361">
        <v>0</v>
      </c>
      <c r="AI47" s="268">
        <v>1500</v>
      </c>
      <c r="AJ47" s="123">
        <f t="shared" si="37"/>
        <v>4799.9799999999996</v>
      </c>
      <c r="AK47" s="93">
        <f t="shared" si="38"/>
        <v>15245.98</v>
      </c>
      <c r="AN47" t="s">
        <v>115</v>
      </c>
      <c r="AO47" s="105">
        <f t="shared" si="13"/>
        <v>1500</v>
      </c>
      <c r="AP47" s="105">
        <f t="shared" si="14"/>
        <v>0</v>
      </c>
      <c r="AQ47" s="105">
        <f t="shared" si="15"/>
        <v>0</v>
      </c>
      <c r="AR47" s="105">
        <f t="shared" si="16"/>
        <v>500</v>
      </c>
      <c r="AS47" s="105">
        <f t="shared" si="17"/>
        <v>0</v>
      </c>
      <c r="AU47" t="str">
        <f t="shared" si="25"/>
        <v>MINI North Scottsdale</v>
      </c>
      <c r="AV47" s="105">
        <f t="shared" si="31"/>
        <v>1500</v>
      </c>
      <c r="AW47" s="105">
        <f t="shared" si="32"/>
        <v>0</v>
      </c>
      <c r="AX47" s="105">
        <f t="shared" si="33"/>
        <v>0</v>
      </c>
      <c r="AY47" s="105">
        <f t="shared" si="34"/>
        <v>500</v>
      </c>
      <c r="AZ47" s="105">
        <f t="shared" si="35"/>
        <v>0</v>
      </c>
      <c r="BC47" s="105"/>
      <c r="BD47" s="105"/>
      <c r="BE47" s="105"/>
      <c r="BF47" s="105"/>
      <c r="BG47" s="105"/>
      <c r="BJ47" s="105"/>
      <c r="BK47" s="105"/>
      <c r="BL47" s="105"/>
      <c r="BM47" s="105"/>
      <c r="BN47" s="105"/>
      <c r="BP47" t="s">
        <v>130</v>
      </c>
      <c r="BQ47" s="105">
        <v>0</v>
      </c>
      <c r="BR47" s="105">
        <v>0</v>
      </c>
      <c r="BS47" s="105">
        <v>0</v>
      </c>
      <c r="BT47" s="105">
        <v>800</v>
      </c>
      <c r="BU47" s="105">
        <v>0</v>
      </c>
    </row>
    <row r="48" spans="1:73" x14ac:dyDescent="0.35">
      <c r="A48" s="126" t="s">
        <v>132</v>
      </c>
      <c r="B48" s="208">
        <v>1675</v>
      </c>
      <c r="C48" s="107" t="s">
        <v>3226</v>
      </c>
      <c r="D48" s="107">
        <v>1648</v>
      </c>
      <c r="E48" s="107" t="s">
        <v>3224</v>
      </c>
      <c r="F48" s="163">
        <v>1299</v>
      </c>
      <c r="G48" s="156">
        <v>6300</v>
      </c>
      <c r="H48" s="166">
        <v>0</v>
      </c>
      <c r="I48" s="170" t="s">
        <v>3224</v>
      </c>
      <c r="J48" s="157">
        <v>1200</v>
      </c>
      <c r="K48" s="170" t="s">
        <v>3224</v>
      </c>
      <c r="L48" s="170">
        <v>0</v>
      </c>
      <c r="M48" s="170"/>
      <c r="N48" s="156">
        <f t="shared" si="36"/>
        <v>12122</v>
      </c>
      <c r="O48" s="159"/>
      <c r="P48" s="163" t="s">
        <v>132</v>
      </c>
      <c r="Q48" s="163">
        <v>0</v>
      </c>
      <c r="R48" s="104"/>
      <c r="S48" s="163">
        <v>0</v>
      </c>
      <c r="T48" s="104"/>
      <c r="U48" s="123">
        <v>2000</v>
      </c>
      <c r="V48" s="167" t="s">
        <v>3225</v>
      </c>
      <c r="W48" s="163">
        <v>0</v>
      </c>
      <c r="X48" s="104"/>
      <c r="Y48" s="163">
        <v>0</v>
      </c>
      <c r="Z48" s="104"/>
      <c r="AA48" s="163">
        <f t="shared" si="39"/>
        <v>2000</v>
      </c>
      <c r="AB48" s="159"/>
      <c r="AC48" s="267" t="s">
        <v>108</v>
      </c>
      <c r="AD48" s="370">
        <v>2000</v>
      </c>
      <c r="AE48" s="358">
        <v>0</v>
      </c>
      <c r="AF48" s="358">
        <v>0</v>
      </c>
      <c r="AG48" s="358">
        <v>0</v>
      </c>
      <c r="AH48" s="361">
        <v>0</v>
      </c>
      <c r="AI48" s="268">
        <v>2000</v>
      </c>
      <c r="AJ48" s="123">
        <f t="shared" si="37"/>
        <v>1300</v>
      </c>
      <c r="AK48" s="93">
        <f t="shared" si="38"/>
        <v>15422</v>
      </c>
      <c r="AN48" t="s">
        <v>107</v>
      </c>
      <c r="AO48" s="105">
        <f t="shared" si="13"/>
        <v>2100.19</v>
      </c>
      <c r="AP48" s="105">
        <f t="shared" si="14"/>
        <v>0</v>
      </c>
      <c r="AQ48" s="105">
        <f t="shared" si="15"/>
        <v>0</v>
      </c>
      <c r="AR48" s="105">
        <f t="shared" si="16"/>
        <v>500</v>
      </c>
      <c r="AS48" s="105">
        <f t="shared" si="17"/>
        <v>0</v>
      </c>
      <c r="AU48" t="str">
        <f t="shared" si="25"/>
        <v>Mini of Austin</v>
      </c>
      <c r="AV48" s="105">
        <f t="shared" si="31"/>
        <v>2100.19</v>
      </c>
      <c r="AW48" s="105">
        <f t="shared" si="32"/>
        <v>0</v>
      </c>
      <c r="AX48" s="105">
        <f t="shared" si="33"/>
        <v>0</v>
      </c>
      <c r="AY48" s="105">
        <f t="shared" si="34"/>
        <v>500</v>
      </c>
      <c r="AZ48" s="105">
        <f t="shared" si="35"/>
        <v>0</v>
      </c>
      <c r="BC48" s="105"/>
      <c r="BD48" s="105"/>
      <c r="BE48" s="105"/>
      <c r="BF48" s="105"/>
      <c r="BG48" s="105"/>
      <c r="BJ48" s="105"/>
      <c r="BK48" s="105"/>
      <c r="BL48" s="105"/>
      <c r="BM48" s="105"/>
      <c r="BN48" s="105"/>
      <c r="BP48" t="s">
        <v>109</v>
      </c>
      <c r="BQ48" s="105">
        <v>1699.99</v>
      </c>
      <c r="BR48" s="105">
        <v>0</v>
      </c>
      <c r="BS48" s="105">
        <v>0</v>
      </c>
      <c r="BT48" s="105">
        <v>700</v>
      </c>
      <c r="BU48" s="105">
        <v>0</v>
      </c>
    </row>
    <row r="49" spans="1:77" ht="15" thickBot="1" x14ac:dyDescent="0.4">
      <c r="A49" s="126" t="s">
        <v>2185</v>
      </c>
      <c r="B49" s="208">
        <v>999</v>
      </c>
      <c r="C49" s="107" t="s">
        <v>3228</v>
      </c>
      <c r="D49" s="107">
        <v>1648</v>
      </c>
      <c r="E49" s="107" t="s">
        <v>3224</v>
      </c>
      <c r="F49" s="163">
        <v>1299</v>
      </c>
      <c r="G49" s="156">
        <v>4900</v>
      </c>
      <c r="H49" s="156">
        <v>0</v>
      </c>
      <c r="I49" s="170" t="s">
        <v>3224</v>
      </c>
      <c r="J49" s="157">
        <v>1200</v>
      </c>
      <c r="K49" s="170" t="s">
        <v>3224</v>
      </c>
      <c r="L49" s="170">
        <v>0</v>
      </c>
      <c r="M49" s="170"/>
      <c r="N49" s="156">
        <f t="shared" si="36"/>
        <v>10046</v>
      </c>
      <c r="O49" s="159"/>
      <c r="P49" s="163" t="s">
        <v>2185</v>
      </c>
      <c r="Q49" s="163">
        <v>0</v>
      </c>
      <c r="R49" s="104"/>
      <c r="S49" s="163">
        <v>0</v>
      </c>
      <c r="T49" s="104"/>
      <c r="U49" s="123">
        <v>0</v>
      </c>
      <c r="V49" s="104"/>
      <c r="W49" s="163">
        <v>0</v>
      </c>
      <c r="X49" s="104"/>
      <c r="Y49" s="163">
        <v>800</v>
      </c>
      <c r="Z49" s="104" t="s">
        <v>3227</v>
      </c>
      <c r="AA49" s="163">
        <f t="shared" si="39"/>
        <v>800</v>
      </c>
      <c r="AB49" s="159"/>
      <c r="AC49" s="374" t="s">
        <v>3256</v>
      </c>
      <c r="AD49" s="363">
        <v>13449.99</v>
      </c>
      <c r="AE49" s="261">
        <v>5150</v>
      </c>
      <c r="AF49" s="261">
        <v>739</v>
      </c>
      <c r="AG49" s="261">
        <v>6300</v>
      </c>
      <c r="AH49" s="269">
        <v>0</v>
      </c>
      <c r="AI49" s="270">
        <v>25638.989999999998</v>
      </c>
      <c r="AJ49" s="123">
        <f t="shared" si="37"/>
        <v>3000</v>
      </c>
      <c r="AK49" s="93">
        <f t="shared" si="38"/>
        <v>13846</v>
      </c>
      <c r="AN49" t="s">
        <v>3257</v>
      </c>
      <c r="AO49" s="105">
        <f t="shared" si="13"/>
        <v>0</v>
      </c>
      <c r="AP49" s="105">
        <f t="shared" si="14"/>
        <v>0</v>
      </c>
      <c r="AQ49" s="105">
        <f t="shared" si="15"/>
        <v>0</v>
      </c>
      <c r="AR49" s="105">
        <f t="shared" si="16"/>
        <v>0</v>
      </c>
      <c r="AS49" s="105">
        <f t="shared" si="17"/>
        <v>0</v>
      </c>
      <c r="AU49" t="str">
        <f t="shared" si="25"/>
        <v>MINI of Escondido</v>
      </c>
      <c r="AV49" s="105">
        <f t="shared" si="31"/>
        <v>0</v>
      </c>
      <c r="AW49" s="105">
        <f t="shared" si="32"/>
        <v>0</v>
      </c>
      <c r="AX49" s="105">
        <f t="shared" si="33"/>
        <v>0</v>
      </c>
      <c r="AY49" s="105">
        <f t="shared" si="34"/>
        <v>0</v>
      </c>
      <c r="AZ49" s="105">
        <f t="shared" si="35"/>
        <v>0</v>
      </c>
      <c r="BC49" s="105"/>
      <c r="BD49" s="105"/>
      <c r="BE49" s="105"/>
      <c r="BF49" s="105"/>
      <c r="BG49" s="105"/>
      <c r="BJ49" s="105"/>
      <c r="BK49" s="105"/>
      <c r="BL49" s="105"/>
      <c r="BM49" s="105"/>
      <c r="BN49" s="105"/>
      <c r="BP49" t="s">
        <v>131</v>
      </c>
      <c r="BQ49" s="105">
        <v>0</v>
      </c>
      <c r="BR49" s="105">
        <v>0</v>
      </c>
      <c r="BS49" s="105">
        <v>0</v>
      </c>
      <c r="BT49" s="105">
        <v>700</v>
      </c>
      <c r="BU49" s="105">
        <v>0</v>
      </c>
    </row>
    <row r="50" spans="1:77" ht="15.5" thickTop="1" thickBot="1" x14ac:dyDescent="0.4">
      <c r="A50" s="216" t="s">
        <v>116</v>
      </c>
      <c r="B50" s="208">
        <v>1900</v>
      </c>
      <c r="C50" s="107" t="s">
        <v>3226</v>
      </c>
      <c r="D50" s="107">
        <v>1648</v>
      </c>
      <c r="E50" s="107" t="s">
        <v>3224</v>
      </c>
      <c r="F50" s="171">
        <v>2599</v>
      </c>
      <c r="G50" s="163">
        <v>7900</v>
      </c>
      <c r="H50" s="166">
        <v>0</v>
      </c>
      <c r="I50" s="170" t="s">
        <v>3224</v>
      </c>
      <c r="J50" s="157">
        <v>800</v>
      </c>
      <c r="K50" s="170" t="s">
        <v>3224</v>
      </c>
      <c r="L50" s="170">
        <v>0</v>
      </c>
      <c r="M50" s="170"/>
      <c r="N50" s="156">
        <f t="shared" si="36"/>
        <v>14847</v>
      </c>
      <c r="O50" s="159"/>
      <c r="P50" s="190" t="s">
        <v>116</v>
      </c>
      <c r="Q50" s="190">
        <v>0</v>
      </c>
      <c r="R50" s="104"/>
      <c r="S50" s="190">
        <v>0</v>
      </c>
      <c r="T50" s="104"/>
      <c r="U50" s="123">
        <v>0</v>
      </c>
      <c r="V50" s="167"/>
      <c r="W50" s="190">
        <v>0</v>
      </c>
      <c r="X50" s="104"/>
      <c r="Y50" s="190">
        <v>0</v>
      </c>
      <c r="Z50" s="104"/>
      <c r="AA50" s="163">
        <f t="shared" si="39"/>
        <v>0</v>
      </c>
      <c r="AB50" s="159"/>
      <c r="AC50" s="373" t="s">
        <v>3254</v>
      </c>
      <c r="AD50" s="347" t="s">
        <v>3212</v>
      </c>
      <c r="AE50" s="243" t="s">
        <v>760</v>
      </c>
      <c r="AF50" s="243" t="s">
        <v>11</v>
      </c>
      <c r="AG50" s="244" t="s">
        <v>3213</v>
      </c>
      <c r="AH50" s="245" t="s">
        <v>3214</v>
      </c>
      <c r="AI50" s="264" t="s">
        <v>3201</v>
      </c>
      <c r="AJ50" s="123">
        <f t="shared" si="37"/>
        <v>4000</v>
      </c>
      <c r="AK50" s="93">
        <f t="shared" si="38"/>
        <v>18847</v>
      </c>
      <c r="AN50" t="s">
        <v>109</v>
      </c>
      <c r="AO50" s="105">
        <f t="shared" si="13"/>
        <v>1699.99</v>
      </c>
      <c r="AP50" s="105">
        <f t="shared" si="14"/>
        <v>0</v>
      </c>
      <c r="AQ50" s="105">
        <f t="shared" si="15"/>
        <v>0</v>
      </c>
      <c r="AR50" s="105">
        <f t="shared" si="16"/>
        <v>700</v>
      </c>
      <c r="AS50" s="105">
        <f t="shared" si="17"/>
        <v>0</v>
      </c>
      <c r="AU50" t="str">
        <f t="shared" si="25"/>
        <v>MINI of Marin</v>
      </c>
      <c r="AV50" s="105">
        <f t="shared" si="31"/>
        <v>1699.99</v>
      </c>
      <c r="AW50" s="105">
        <f t="shared" si="32"/>
        <v>0</v>
      </c>
      <c r="AX50" s="105">
        <f t="shared" si="33"/>
        <v>0</v>
      </c>
      <c r="AY50" s="105">
        <f t="shared" si="34"/>
        <v>700</v>
      </c>
      <c r="AZ50" s="105">
        <f t="shared" si="35"/>
        <v>0</v>
      </c>
      <c r="BC50" s="105"/>
      <c r="BD50" s="105"/>
      <c r="BE50" s="105"/>
      <c r="BF50" s="105"/>
      <c r="BG50" s="105"/>
      <c r="BJ50" s="105"/>
      <c r="BK50" s="105"/>
      <c r="BL50" s="105"/>
      <c r="BM50" s="105"/>
      <c r="BN50" s="105"/>
      <c r="BP50" t="s">
        <v>132</v>
      </c>
      <c r="BQ50" s="105">
        <v>0</v>
      </c>
      <c r="BR50" s="105">
        <v>0</v>
      </c>
      <c r="BS50" s="105">
        <v>0</v>
      </c>
      <c r="BT50" s="105">
        <v>600</v>
      </c>
      <c r="BU50" s="105">
        <v>0</v>
      </c>
    </row>
    <row r="51" spans="1:77" x14ac:dyDescent="0.35">
      <c r="A51" s="126" t="s">
        <v>134</v>
      </c>
      <c r="B51" s="208">
        <v>1999</v>
      </c>
      <c r="C51" s="107" t="s">
        <v>3223</v>
      </c>
      <c r="D51" s="107">
        <v>2648</v>
      </c>
      <c r="E51" s="107" t="s">
        <v>3224</v>
      </c>
      <c r="F51" s="158">
        <v>2599</v>
      </c>
      <c r="G51" s="163">
        <v>16525</v>
      </c>
      <c r="H51" s="165">
        <v>0</v>
      </c>
      <c r="I51" s="157" t="s">
        <v>3224</v>
      </c>
      <c r="J51" s="157">
        <v>1750</v>
      </c>
      <c r="K51" s="157" t="s">
        <v>3224</v>
      </c>
      <c r="L51" s="157">
        <v>600</v>
      </c>
      <c r="M51" s="157" t="s">
        <v>559</v>
      </c>
      <c r="N51" s="156">
        <f t="shared" si="36"/>
        <v>26121</v>
      </c>
      <c r="O51" s="159"/>
      <c r="P51" s="163" t="s">
        <v>134</v>
      </c>
      <c r="Q51" s="163">
        <v>0</v>
      </c>
      <c r="R51" s="104"/>
      <c r="S51" s="163">
        <v>0</v>
      </c>
      <c r="T51" s="104"/>
      <c r="U51" s="123">
        <v>2000</v>
      </c>
      <c r="V51" s="167" t="s">
        <v>3225</v>
      </c>
      <c r="W51" s="163">
        <v>0</v>
      </c>
      <c r="X51" s="104"/>
      <c r="Y51" s="163">
        <v>6774</v>
      </c>
      <c r="Z51" s="104" t="s">
        <v>3227</v>
      </c>
      <c r="AA51" s="163">
        <f t="shared" si="39"/>
        <v>8774</v>
      </c>
      <c r="AB51" s="159"/>
      <c r="AC51" s="271" t="s">
        <v>130</v>
      </c>
      <c r="AD51" s="360">
        <v>0</v>
      </c>
      <c r="AE51" s="356">
        <v>0</v>
      </c>
      <c r="AF51" s="356">
        <v>0</v>
      </c>
      <c r="AG51" s="356">
        <v>800</v>
      </c>
      <c r="AH51" s="364">
        <v>0</v>
      </c>
      <c r="AI51" s="266">
        <v>800</v>
      </c>
      <c r="AJ51" s="123">
        <f t="shared" si="37"/>
        <v>51277.979999999996</v>
      </c>
      <c r="AK51" s="93">
        <f t="shared" si="38"/>
        <v>86172.98</v>
      </c>
      <c r="AN51" t="s">
        <v>2185</v>
      </c>
      <c r="AO51" s="105">
        <f t="shared" si="13"/>
        <v>0</v>
      </c>
      <c r="AP51" s="105">
        <f t="shared" si="14"/>
        <v>0</v>
      </c>
      <c r="AQ51" s="105">
        <f t="shared" si="15"/>
        <v>0</v>
      </c>
      <c r="AR51" s="105">
        <f t="shared" si="16"/>
        <v>0</v>
      </c>
      <c r="AS51" s="105">
        <f t="shared" si="17"/>
        <v>0</v>
      </c>
      <c r="AU51" t="str">
        <f t="shared" si="25"/>
        <v>MINI of Ontario</v>
      </c>
      <c r="AV51" s="105">
        <f t="shared" si="31"/>
        <v>0</v>
      </c>
      <c r="AW51" s="105">
        <f t="shared" si="32"/>
        <v>0</v>
      </c>
      <c r="AX51" s="105">
        <f t="shared" si="33"/>
        <v>0</v>
      </c>
      <c r="AY51" s="105">
        <f t="shared" si="34"/>
        <v>0</v>
      </c>
      <c r="AZ51" s="105">
        <f t="shared" si="35"/>
        <v>0</v>
      </c>
      <c r="BC51" s="105"/>
      <c r="BD51" s="105"/>
      <c r="BE51" s="105"/>
      <c r="BF51" s="105"/>
      <c r="BG51" s="105"/>
      <c r="BJ51" s="105"/>
      <c r="BK51" s="105"/>
      <c r="BL51" s="105"/>
      <c r="BM51" s="105"/>
      <c r="BN51" s="105"/>
      <c r="BP51" t="s">
        <v>105</v>
      </c>
      <c r="BQ51" s="105">
        <v>2500</v>
      </c>
      <c r="BR51" s="105">
        <v>0</v>
      </c>
      <c r="BS51" s="105">
        <v>0</v>
      </c>
      <c r="BT51" s="105">
        <v>500</v>
      </c>
      <c r="BU51" s="105">
        <v>0</v>
      </c>
    </row>
    <row r="52" spans="1:77" x14ac:dyDescent="0.35">
      <c r="A52" s="211" t="s">
        <v>3258</v>
      </c>
      <c r="B52" s="212">
        <f>SUM(B43:B51)</f>
        <v>13570</v>
      </c>
      <c r="C52" s="213" t="s">
        <v>141</v>
      </c>
      <c r="D52" s="212">
        <f>SUM(D43:D51)</f>
        <v>19832</v>
      </c>
      <c r="E52" s="213" t="s">
        <v>141</v>
      </c>
      <c r="F52" s="212">
        <f>SUM(F43:F51)</f>
        <v>19190</v>
      </c>
      <c r="G52" s="212">
        <f>SUM(G43:G51)</f>
        <v>88525</v>
      </c>
      <c r="H52" s="212">
        <f>SUM(H43:H51)</f>
        <v>0</v>
      </c>
      <c r="I52" s="213" t="s">
        <v>141</v>
      </c>
      <c r="J52" s="213">
        <f>SUM(J43:J51)</f>
        <v>18950</v>
      </c>
      <c r="K52" s="213" t="s">
        <v>141</v>
      </c>
      <c r="L52" s="212">
        <f>SUM(L43:L51)</f>
        <v>3000</v>
      </c>
      <c r="M52" s="213" t="s">
        <v>141</v>
      </c>
      <c r="N52" s="212">
        <f t="shared" si="36"/>
        <v>163067</v>
      </c>
      <c r="O52" s="214"/>
      <c r="P52" s="124" t="s">
        <v>3258</v>
      </c>
      <c r="Q52" s="212">
        <f>SUM(Q43:Q51)</f>
        <v>0</v>
      </c>
      <c r="R52" s="125" t="s">
        <v>141</v>
      </c>
      <c r="S52" s="212">
        <f>SUM(S43:S51)</f>
        <v>0</v>
      </c>
      <c r="T52" s="125" t="s">
        <v>141</v>
      </c>
      <c r="U52" s="212">
        <f>SUM(U43:U51)</f>
        <v>9000</v>
      </c>
      <c r="V52" s="125" t="s">
        <v>141</v>
      </c>
      <c r="W52" s="212">
        <f>SUM(W43:W51)</f>
        <v>2700</v>
      </c>
      <c r="X52" s="125" t="s">
        <v>141</v>
      </c>
      <c r="Y52" s="212">
        <f>SUM(Y43:Y51)</f>
        <v>30444</v>
      </c>
      <c r="Z52" s="125" t="s">
        <v>141</v>
      </c>
      <c r="AA52" s="212">
        <f>SUM(AA43:AB51)</f>
        <v>42144</v>
      </c>
      <c r="AB52" s="214"/>
      <c r="AC52" s="272" t="s">
        <v>92</v>
      </c>
      <c r="AD52" s="362">
        <v>3500</v>
      </c>
      <c r="AE52" s="357">
        <v>0</v>
      </c>
      <c r="AF52" s="357">
        <v>0</v>
      </c>
      <c r="AG52" s="357">
        <v>2100</v>
      </c>
      <c r="AH52" s="365">
        <v>0</v>
      </c>
      <c r="AI52" s="268">
        <v>5600</v>
      </c>
      <c r="AJ52" s="125">
        <f t="shared" ref="AJ52" si="40">SUM(AJ43:AJ51)</f>
        <v>102555.95999999999</v>
      </c>
      <c r="AK52" s="93">
        <f t="shared" si="38"/>
        <v>307766.95999999996</v>
      </c>
      <c r="AN52" t="s">
        <v>126</v>
      </c>
      <c r="AO52" s="105">
        <f t="shared" si="13"/>
        <v>0</v>
      </c>
      <c r="AP52" s="105">
        <f t="shared" si="14"/>
        <v>0</v>
      </c>
      <c r="AQ52" s="105">
        <f t="shared" si="15"/>
        <v>649</v>
      </c>
      <c r="AR52" s="105">
        <f t="shared" si="16"/>
        <v>300</v>
      </c>
      <c r="AS52" s="105">
        <f t="shared" si="17"/>
        <v>0</v>
      </c>
      <c r="AU52" t="str">
        <f t="shared" si="25"/>
        <v>MINI of San Diego</v>
      </c>
      <c r="AV52" s="105">
        <f t="shared" si="31"/>
        <v>0</v>
      </c>
      <c r="AW52" s="105">
        <f t="shared" si="32"/>
        <v>0</v>
      </c>
      <c r="AX52" s="105">
        <f t="shared" si="33"/>
        <v>649</v>
      </c>
      <c r="AY52" s="105">
        <f t="shared" si="34"/>
        <v>300</v>
      </c>
      <c r="AZ52" s="105">
        <f t="shared" si="35"/>
        <v>0</v>
      </c>
      <c r="BC52" s="105"/>
      <c r="BD52" s="105"/>
      <c r="BE52" s="105"/>
      <c r="BF52" s="105"/>
      <c r="BG52" s="105"/>
      <c r="BJ52" s="105"/>
      <c r="BK52" s="105"/>
      <c r="BL52" s="105"/>
      <c r="BM52" s="105"/>
      <c r="BN52" s="105"/>
      <c r="BP52" t="s">
        <v>107</v>
      </c>
      <c r="BQ52" s="105">
        <v>2100.19</v>
      </c>
      <c r="BR52" s="105">
        <v>0</v>
      </c>
      <c r="BS52" s="105">
        <v>0</v>
      </c>
      <c r="BT52" s="105">
        <v>500</v>
      </c>
      <c r="BU52" s="105">
        <v>0</v>
      </c>
    </row>
    <row r="53" spans="1:77" x14ac:dyDescent="0.35">
      <c r="A53" s="145"/>
      <c r="B53" s="95"/>
      <c r="C53" s="95"/>
      <c r="D53" s="95"/>
      <c r="E53" s="95"/>
      <c r="F53" s="95"/>
      <c r="G53" s="95"/>
      <c r="H53" s="95"/>
      <c r="I53" s="95"/>
      <c r="J53" s="95"/>
      <c r="K53" s="95"/>
      <c r="L53" s="95"/>
      <c r="M53" s="95"/>
      <c r="N53" s="95"/>
      <c r="O53" s="95"/>
      <c r="P53" s="94"/>
      <c r="Q53" s="94"/>
      <c r="R53" s="149"/>
      <c r="S53" s="94"/>
      <c r="T53" s="149"/>
      <c r="U53" s="95"/>
      <c r="V53" s="149"/>
      <c r="W53" s="94"/>
      <c r="X53" s="149"/>
      <c r="Y53" s="94"/>
      <c r="Z53" s="149"/>
      <c r="AA53" s="94"/>
      <c r="AB53" s="95"/>
      <c r="AC53" s="272" t="s">
        <v>3255</v>
      </c>
      <c r="AD53" s="366">
        <v>3499.99</v>
      </c>
      <c r="AE53" s="359">
        <v>0</v>
      </c>
      <c r="AF53" s="359">
        <v>0</v>
      </c>
      <c r="AG53" s="359">
        <v>4700</v>
      </c>
      <c r="AH53" s="367">
        <v>0</v>
      </c>
      <c r="AI53" s="268">
        <v>8199.99</v>
      </c>
      <c r="AJ53" s="95"/>
      <c r="AK53" s="96"/>
      <c r="AN53" t="s">
        <v>105</v>
      </c>
      <c r="AO53" s="105">
        <f t="shared" si="13"/>
        <v>2500</v>
      </c>
      <c r="AP53" s="105">
        <f t="shared" si="14"/>
        <v>0</v>
      </c>
      <c r="AQ53" s="105">
        <f t="shared" si="15"/>
        <v>0</v>
      </c>
      <c r="AR53" s="105">
        <f t="shared" si="16"/>
        <v>500</v>
      </c>
      <c r="AS53" s="105">
        <f t="shared" si="17"/>
        <v>0</v>
      </c>
      <c r="AU53" t="str">
        <f t="shared" si="25"/>
        <v>MINI of Tempe</v>
      </c>
      <c r="AV53" s="105">
        <f t="shared" si="31"/>
        <v>2500</v>
      </c>
      <c r="AW53" s="105">
        <f t="shared" si="32"/>
        <v>0</v>
      </c>
      <c r="AX53" s="105">
        <f t="shared" si="33"/>
        <v>0</v>
      </c>
      <c r="AY53" s="105">
        <f t="shared" si="34"/>
        <v>500</v>
      </c>
      <c r="AZ53" s="105">
        <f t="shared" si="35"/>
        <v>0</v>
      </c>
      <c r="BC53" s="105"/>
      <c r="BD53" s="105"/>
      <c r="BE53" s="105"/>
      <c r="BF53" s="105"/>
      <c r="BG53" s="105"/>
      <c r="BJ53" s="105"/>
      <c r="BK53" s="105"/>
      <c r="BL53" s="105"/>
      <c r="BM53" s="105"/>
      <c r="BN53" s="105"/>
      <c r="BP53" t="s">
        <v>115</v>
      </c>
      <c r="BQ53" s="105">
        <v>1500</v>
      </c>
      <c r="BR53" s="105">
        <v>0</v>
      </c>
      <c r="BS53" s="105">
        <v>0</v>
      </c>
      <c r="BT53" s="105">
        <v>500</v>
      </c>
      <c r="BU53" s="105">
        <v>0</v>
      </c>
    </row>
    <row r="54" spans="1:77" x14ac:dyDescent="0.35">
      <c r="A54" s="204" t="s">
        <v>3259</v>
      </c>
      <c r="B54" s="151" t="s">
        <v>3193</v>
      </c>
      <c r="C54" s="151" t="s">
        <v>3194</v>
      </c>
      <c r="D54" s="151" t="s">
        <v>3195</v>
      </c>
      <c r="E54" s="151" t="s">
        <v>3194</v>
      </c>
      <c r="F54" s="151" t="s">
        <v>3196</v>
      </c>
      <c r="G54" s="151" t="s">
        <v>3197</v>
      </c>
      <c r="H54" s="151" t="s">
        <v>3198</v>
      </c>
      <c r="I54" s="151" t="s">
        <v>3194</v>
      </c>
      <c r="J54" s="151" t="s">
        <v>3199</v>
      </c>
      <c r="K54" s="151" t="s">
        <v>3194</v>
      </c>
      <c r="L54" s="151" t="s">
        <v>3200</v>
      </c>
      <c r="M54" s="151" t="s">
        <v>3194</v>
      </c>
      <c r="N54" s="151" t="s">
        <v>3201</v>
      </c>
      <c r="O54" s="152"/>
      <c r="P54" s="121" t="s">
        <v>3259</v>
      </c>
      <c r="Q54" s="97" t="s">
        <v>3202</v>
      </c>
      <c r="R54" s="97" t="s">
        <v>3194</v>
      </c>
      <c r="S54" s="97" t="s">
        <v>3203</v>
      </c>
      <c r="T54" s="97" t="s">
        <v>3194</v>
      </c>
      <c r="U54" s="154" t="s">
        <v>3204</v>
      </c>
      <c r="V54" s="97" t="s">
        <v>3194</v>
      </c>
      <c r="W54" s="97" t="s">
        <v>3205</v>
      </c>
      <c r="X54" s="97" t="s">
        <v>3194</v>
      </c>
      <c r="Y54" s="97" t="s">
        <v>3206</v>
      </c>
      <c r="Z54" s="97" t="s">
        <v>3194</v>
      </c>
      <c r="AA54" s="97" t="s">
        <v>3201</v>
      </c>
      <c r="AB54" s="152"/>
      <c r="AC54" s="272" t="s">
        <v>87</v>
      </c>
      <c r="AD54" s="362">
        <v>4500.01</v>
      </c>
      <c r="AE54" s="357">
        <v>0</v>
      </c>
      <c r="AF54" s="357">
        <v>0</v>
      </c>
      <c r="AG54" s="357">
        <v>1967</v>
      </c>
      <c r="AH54" s="365">
        <v>0</v>
      </c>
      <c r="AI54" s="268">
        <v>6467.01</v>
      </c>
      <c r="AJ54" s="98" t="s">
        <v>3201</v>
      </c>
      <c r="AK54" s="99" t="s">
        <v>3221</v>
      </c>
      <c r="AN54" t="s">
        <v>76</v>
      </c>
      <c r="AO54" s="105">
        <f t="shared" si="13"/>
        <v>7194</v>
      </c>
      <c r="AP54" s="105">
        <f t="shared" si="14"/>
        <v>0</v>
      </c>
      <c r="AQ54" s="105">
        <f t="shared" si="15"/>
        <v>0</v>
      </c>
      <c r="AR54" s="105">
        <f t="shared" si="16"/>
        <v>3000</v>
      </c>
      <c r="AS54" s="105">
        <f t="shared" si="17"/>
        <v>2750</v>
      </c>
      <c r="AU54" t="str">
        <f t="shared" si="25"/>
        <v>Motorwerks BMW</v>
      </c>
      <c r="AV54" s="105">
        <f t="shared" si="31"/>
        <v>7194</v>
      </c>
      <c r="AW54" s="105">
        <f t="shared" si="32"/>
        <v>0</v>
      </c>
      <c r="AX54" s="105">
        <f t="shared" si="33"/>
        <v>0</v>
      </c>
      <c r="AY54" s="105">
        <f t="shared" si="34"/>
        <v>3000</v>
      </c>
      <c r="AZ54" s="105">
        <f t="shared" si="35"/>
        <v>2750</v>
      </c>
      <c r="BC54" s="105"/>
      <c r="BD54" s="105"/>
      <c r="BE54" s="105"/>
      <c r="BF54" s="105"/>
      <c r="BG54" s="105"/>
      <c r="BJ54" s="105"/>
      <c r="BK54" s="105"/>
      <c r="BL54" s="105"/>
      <c r="BM54" s="105"/>
      <c r="BN54" s="105"/>
      <c r="BP54" t="s">
        <v>133</v>
      </c>
      <c r="BQ54" s="105">
        <v>0</v>
      </c>
      <c r="BR54" s="105">
        <v>0</v>
      </c>
      <c r="BS54" s="105">
        <v>0</v>
      </c>
      <c r="BT54" s="105">
        <v>500</v>
      </c>
      <c r="BU54" s="105">
        <v>0</v>
      </c>
    </row>
    <row r="55" spans="1:77" x14ac:dyDescent="0.35">
      <c r="A55" s="126" t="s">
        <v>133</v>
      </c>
      <c r="B55" s="156">
        <v>1999</v>
      </c>
      <c r="C55" s="157" t="s">
        <v>3223</v>
      </c>
      <c r="D55" s="157">
        <v>1648</v>
      </c>
      <c r="E55" s="157" t="s">
        <v>3224</v>
      </c>
      <c r="F55" s="158">
        <v>1299</v>
      </c>
      <c r="G55" s="156">
        <v>6000</v>
      </c>
      <c r="H55" s="156">
        <v>0</v>
      </c>
      <c r="I55" s="157" t="s">
        <v>3224</v>
      </c>
      <c r="J55" s="157">
        <v>2000</v>
      </c>
      <c r="K55" s="157" t="s">
        <v>3224</v>
      </c>
      <c r="L55" s="157">
        <v>499</v>
      </c>
      <c r="M55" s="157" t="s">
        <v>554</v>
      </c>
      <c r="N55" s="156">
        <f>SUM(B55:L55)</f>
        <v>13445</v>
      </c>
      <c r="O55" s="159"/>
      <c r="P55" s="163" t="s">
        <v>133</v>
      </c>
      <c r="Q55" s="163">
        <v>0</v>
      </c>
      <c r="R55" s="104"/>
      <c r="S55" s="163">
        <v>0</v>
      </c>
      <c r="T55" s="104"/>
      <c r="U55" s="123">
        <v>0</v>
      </c>
      <c r="V55" s="167"/>
      <c r="W55" s="163">
        <v>0</v>
      </c>
      <c r="X55" s="104"/>
      <c r="Y55" s="163">
        <v>0</v>
      </c>
      <c r="Z55" s="104"/>
      <c r="AA55" s="163">
        <f>Q55+S55+U55+W55+Y55</f>
        <v>0</v>
      </c>
      <c r="AB55" s="159"/>
      <c r="AC55" s="272" t="s">
        <v>110</v>
      </c>
      <c r="AD55" s="366">
        <v>1500</v>
      </c>
      <c r="AE55" s="359">
        <v>0</v>
      </c>
      <c r="AF55" s="359">
        <v>0</v>
      </c>
      <c r="AG55" s="359">
        <v>300</v>
      </c>
      <c r="AH55" s="367">
        <v>0</v>
      </c>
      <c r="AI55" s="268">
        <v>1800</v>
      </c>
      <c r="AJ55" s="123">
        <f t="shared" ref="AJ55:AJ67" si="41">SUM(AD53,AG53,AH53,AI53,AF53,AE53)</f>
        <v>16399.98</v>
      </c>
      <c r="AK55" s="93">
        <f t="shared" ref="AK55:AK67" si="42">SUM(N55+AA55+AJ55)</f>
        <v>29844.98</v>
      </c>
      <c r="AN55" t="s">
        <v>101</v>
      </c>
      <c r="AO55" s="105">
        <f t="shared" si="13"/>
        <v>2824.64</v>
      </c>
      <c r="AP55" s="105">
        <f t="shared" si="14"/>
        <v>0</v>
      </c>
      <c r="AQ55" s="105">
        <f t="shared" si="15"/>
        <v>0</v>
      </c>
      <c r="AR55" s="105">
        <f t="shared" si="16"/>
        <v>1000</v>
      </c>
      <c r="AS55" s="105">
        <f t="shared" si="17"/>
        <v>1925</v>
      </c>
      <c r="AU55" t="str">
        <f t="shared" si="25"/>
        <v>Motorwerks MINI</v>
      </c>
      <c r="AV55" s="105">
        <f t="shared" si="31"/>
        <v>2824.64</v>
      </c>
      <c r="AW55" s="105">
        <f t="shared" si="32"/>
        <v>0</v>
      </c>
      <c r="AX55" s="105">
        <f t="shared" si="33"/>
        <v>0</v>
      </c>
      <c r="AY55" s="105">
        <f t="shared" si="34"/>
        <v>1000</v>
      </c>
      <c r="AZ55" s="105">
        <f t="shared" si="35"/>
        <v>1925</v>
      </c>
      <c r="BC55" s="105"/>
      <c r="BD55" s="105"/>
      <c r="BE55" s="105"/>
      <c r="BF55" s="105"/>
      <c r="BG55" s="105"/>
      <c r="BJ55" s="105"/>
      <c r="BK55" s="105"/>
      <c r="BL55" s="105"/>
      <c r="BM55" s="105"/>
      <c r="BN55" s="105"/>
      <c r="BP55" t="s">
        <v>3248</v>
      </c>
      <c r="BQ55" s="105">
        <v>0</v>
      </c>
      <c r="BR55" s="105">
        <v>0</v>
      </c>
      <c r="BS55" s="105">
        <v>0</v>
      </c>
      <c r="BT55" s="105">
        <v>500</v>
      </c>
      <c r="BU55" s="105">
        <v>0</v>
      </c>
    </row>
    <row r="56" spans="1:77" x14ac:dyDescent="0.35">
      <c r="A56" s="126" t="s">
        <v>131</v>
      </c>
      <c r="B56" s="165">
        <v>1500</v>
      </c>
      <c r="C56" s="170" t="s">
        <v>3226</v>
      </c>
      <c r="D56" s="170">
        <v>2648</v>
      </c>
      <c r="E56" s="170" t="s">
        <v>3224</v>
      </c>
      <c r="F56" s="171">
        <v>2599</v>
      </c>
      <c r="G56" s="166">
        <v>6100</v>
      </c>
      <c r="H56" s="166">
        <v>0</v>
      </c>
      <c r="I56" s="170" t="s">
        <v>3224</v>
      </c>
      <c r="J56" s="170">
        <v>1900</v>
      </c>
      <c r="K56" s="170" t="s">
        <v>3224</v>
      </c>
      <c r="L56" s="170">
        <v>499</v>
      </c>
      <c r="M56" s="170" t="s">
        <v>554</v>
      </c>
      <c r="N56" s="156">
        <f t="shared" ref="N56:N66" si="43">SUM(B56:L56)</f>
        <v>15246</v>
      </c>
      <c r="O56" s="159"/>
      <c r="P56" s="163" t="s">
        <v>131</v>
      </c>
      <c r="Q56" s="163">
        <v>0</v>
      </c>
      <c r="R56" s="104"/>
      <c r="S56" s="163">
        <v>0</v>
      </c>
      <c r="T56" s="104"/>
      <c r="U56" s="123">
        <v>2000</v>
      </c>
      <c r="V56" s="167" t="s">
        <v>3225</v>
      </c>
      <c r="W56" s="163">
        <v>2400</v>
      </c>
      <c r="X56" s="104" t="s">
        <v>3231</v>
      </c>
      <c r="Y56" s="163">
        <v>0</v>
      </c>
      <c r="Z56" s="104"/>
      <c r="AA56" s="163">
        <f t="shared" ref="AA56:AA66" si="44">Q56+S56+U56+W56+Y56</f>
        <v>4400</v>
      </c>
      <c r="AB56" s="159"/>
      <c r="AC56" s="272" t="s">
        <v>132</v>
      </c>
      <c r="AD56" s="362">
        <v>0</v>
      </c>
      <c r="AE56" s="357">
        <v>0</v>
      </c>
      <c r="AF56" s="357">
        <v>0</v>
      </c>
      <c r="AG56" s="357">
        <v>600</v>
      </c>
      <c r="AH56" s="365">
        <v>0</v>
      </c>
      <c r="AI56" s="268">
        <v>600</v>
      </c>
      <c r="AJ56" s="123">
        <f t="shared" si="41"/>
        <v>12934.02</v>
      </c>
      <c r="AK56" s="93">
        <f t="shared" si="42"/>
        <v>32580.02</v>
      </c>
      <c r="AN56" t="s">
        <v>72</v>
      </c>
      <c r="AO56" s="105">
        <f t="shared" si="13"/>
        <v>10323.77</v>
      </c>
      <c r="AP56" s="105">
        <f t="shared" si="14"/>
        <v>0</v>
      </c>
      <c r="AQ56" s="105">
        <f t="shared" si="15"/>
        <v>0</v>
      </c>
      <c r="AR56" s="105">
        <f t="shared" si="16"/>
        <v>0</v>
      </c>
      <c r="AS56" s="105">
        <f t="shared" si="17"/>
        <v>3150</v>
      </c>
      <c r="AU56" t="str">
        <f t="shared" si="25"/>
        <v>Penske Chevrolet</v>
      </c>
      <c r="AV56" s="105">
        <f>AV92</f>
        <v>10323.77</v>
      </c>
      <c r="AW56" s="105">
        <f t="shared" ref="AW56:AZ56" si="45">AW92</f>
        <v>0</v>
      </c>
      <c r="AX56" s="105">
        <f t="shared" si="45"/>
        <v>0</v>
      </c>
      <c r="AY56" s="105">
        <f t="shared" si="45"/>
        <v>0</v>
      </c>
      <c r="AZ56" s="105">
        <f t="shared" si="45"/>
        <v>3150</v>
      </c>
      <c r="BC56" s="105"/>
      <c r="BD56" s="105"/>
      <c r="BE56" s="105"/>
      <c r="BF56" s="105"/>
      <c r="BG56" s="105"/>
      <c r="BJ56" s="105"/>
      <c r="BK56" s="105"/>
      <c r="BL56" s="105"/>
      <c r="BM56" s="105"/>
      <c r="BN56" s="105"/>
      <c r="BP56" t="s">
        <v>134</v>
      </c>
      <c r="BQ56" s="105">
        <v>0</v>
      </c>
      <c r="BR56" s="105">
        <v>0</v>
      </c>
      <c r="BS56" s="105">
        <v>0</v>
      </c>
      <c r="BT56" s="105">
        <v>500</v>
      </c>
      <c r="BU56" s="105">
        <v>0</v>
      </c>
    </row>
    <row r="57" spans="1:77" x14ac:dyDescent="0.35">
      <c r="A57" s="128" t="s">
        <v>725</v>
      </c>
      <c r="B57" s="156">
        <v>1999</v>
      </c>
      <c r="C57" s="157" t="s">
        <v>3223</v>
      </c>
      <c r="D57" s="157">
        <v>2648</v>
      </c>
      <c r="E57" s="157" t="s">
        <v>3224</v>
      </c>
      <c r="F57" s="158">
        <v>2398</v>
      </c>
      <c r="G57" s="156">
        <v>7000</v>
      </c>
      <c r="H57" s="166">
        <v>0</v>
      </c>
      <c r="I57" s="157" t="s">
        <v>3224</v>
      </c>
      <c r="J57" s="157">
        <v>1250</v>
      </c>
      <c r="K57" s="157" t="s">
        <v>3224</v>
      </c>
      <c r="L57" s="157">
        <v>600</v>
      </c>
      <c r="M57" s="157" t="s">
        <v>559</v>
      </c>
      <c r="N57" s="156">
        <f t="shared" si="43"/>
        <v>15895</v>
      </c>
      <c r="O57" s="159"/>
      <c r="P57" s="128" t="s">
        <v>725</v>
      </c>
      <c r="Q57" s="163">
        <v>0</v>
      </c>
      <c r="R57" s="104"/>
      <c r="S57" s="163">
        <v>0</v>
      </c>
      <c r="T57" s="104"/>
      <c r="U57" s="123">
        <v>2000</v>
      </c>
      <c r="V57" s="104" t="s">
        <v>3225</v>
      </c>
      <c r="W57" s="163">
        <v>4000</v>
      </c>
      <c r="X57" s="104" t="s">
        <v>3231</v>
      </c>
      <c r="Y57" s="163">
        <v>3220</v>
      </c>
      <c r="Z57" s="104" t="s">
        <v>3227</v>
      </c>
      <c r="AA57" s="163">
        <f t="shared" si="44"/>
        <v>9220</v>
      </c>
      <c r="AB57" s="159"/>
      <c r="AC57" s="272" t="s">
        <v>2185</v>
      </c>
      <c r="AD57" s="366">
        <v>0</v>
      </c>
      <c r="AE57" s="359">
        <v>0</v>
      </c>
      <c r="AF57" s="359">
        <v>0</v>
      </c>
      <c r="AG57" s="359">
        <v>0</v>
      </c>
      <c r="AH57" s="367">
        <v>0</v>
      </c>
      <c r="AI57" s="268">
        <v>0</v>
      </c>
      <c r="AJ57" s="123">
        <f t="shared" si="41"/>
        <v>3600</v>
      </c>
      <c r="AK57" s="93">
        <f t="shared" si="42"/>
        <v>28715</v>
      </c>
      <c r="AN57" t="s">
        <v>82</v>
      </c>
      <c r="AO57" s="105">
        <f t="shared" si="13"/>
        <v>5500</v>
      </c>
      <c r="AP57" s="105">
        <f t="shared" si="14"/>
        <v>0</v>
      </c>
      <c r="AQ57" s="105">
        <f t="shared" si="15"/>
        <v>0</v>
      </c>
      <c r="AR57" s="105">
        <f t="shared" si="16"/>
        <v>0</v>
      </c>
      <c r="AS57" s="105">
        <f t="shared" si="17"/>
        <v>4495</v>
      </c>
      <c r="AU57" t="str">
        <f t="shared" si="25"/>
        <v>Penske Honda</v>
      </c>
      <c r="AV57" s="105">
        <f t="shared" ref="AV57:AV63" si="46">SUMIFS(AD$3:AD$99,$AC$3:$AC$99,$AN57)</f>
        <v>5500</v>
      </c>
      <c r="AW57" s="105">
        <f t="shared" ref="AW57:AW63" si="47">SUMIFS(AE$5:AE$99,$AC$5:$AC$99,$AN57)</f>
        <v>0</v>
      </c>
      <c r="AX57" s="105">
        <f t="shared" ref="AX57:AZ63" si="48">SUMIFS(AF$3:AF$99,$AC$3:$AC$99,$AN57)</f>
        <v>0</v>
      </c>
      <c r="AY57" s="105">
        <f t="shared" si="48"/>
        <v>0</v>
      </c>
      <c r="AZ57" s="105">
        <f t="shared" si="48"/>
        <v>4495</v>
      </c>
      <c r="BC57" s="105"/>
      <c r="BD57" s="105"/>
      <c r="BE57" s="105"/>
      <c r="BF57" s="105"/>
      <c r="BG57" s="105"/>
      <c r="BJ57" s="105"/>
      <c r="BK57" s="105"/>
      <c r="BL57" s="105"/>
      <c r="BM57" s="105"/>
      <c r="BN57" s="105"/>
      <c r="BP57" t="s">
        <v>126</v>
      </c>
      <c r="BQ57" s="105">
        <v>0</v>
      </c>
      <c r="BR57" s="105">
        <v>0</v>
      </c>
      <c r="BS57" s="105">
        <v>649</v>
      </c>
      <c r="BT57" s="105">
        <v>300</v>
      </c>
      <c r="BU57" s="105">
        <v>0</v>
      </c>
    </row>
    <row r="58" spans="1:77" x14ac:dyDescent="0.35">
      <c r="A58" s="126" t="s">
        <v>93</v>
      </c>
      <c r="B58" s="156">
        <v>1499</v>
      </c>
      <c r="C58" s="157" t="s">
        <v>3223</v>
      </c>
      <c r="D58" s="157">
        <v>2648</v>
      </c>
      <c r="E58" s="157" t="s">
        <v>3224</v>
      </c>
      <c r="F58" s="158">
        <v>2398</v>
      </c>
      <c r="G58" s="156">
        <v>14400</v>
      </c>
      <c r="H58" s="166">
        <v>0</v>
      </c>
      <c r="I58" s="157" t="s">
        <v>3224</v>
      </c>
      <c r="J58" s="157">
        <v>4500</v>
      </c>
      <c r="K58" s="157" t="s">
        <v>3224</v>
      </c>
      <c r="L58" s="157">
        <v>600</v>
      </c>
      <c r="M58" s="157" t="s">
        <v>559</v>
      </c>
      <c r="N58" s="156">
        <f t="shared" si="43"/>
        <v>26045</v>
      </c>
      <c r="O58" s="159"/>
      <c r="P58" s="163" t="s">
        <v>93</v>
      </c>
      <c r="Q58" s="163">
        <v>0</v>
      </c>
      <c r="R58" s="104"/>
      <c r="S58" s="163">
        <v>0</v>
      </c>
      <c r="T58" s="104"/>
      <c r="U58" s="123">
        <v>2000</v>
      </c>
      <c r="V58" s="104" t="s">
        <v>3225</v>
      </c>
      <c r="W58" s="163">
        <v>3000</v>
      </c>
      <c r="X58" s="104" t="s">
        <v>3231</v>
      </c>
      <c r="Y58" s="163">
        <v>4200</v>
      </c>
      <c r="Z58" s="104" t="s">
        <v>3227</v>
      </c>
      <c r="AA58" s="163">
        <f t="shared" si="44"/>
        <v>9200</v>
      </c>
      <c r="AB58" s="159"/>
      <c r="AC58" s="273" t="s">
        <v>116</v>
      </c>
      <c r="AD58" s="362">
        <v>1500</v>
      </c>
      <c r="AE58" s="357"/>
      <c r="AF58" s="357">
        <v>729</v>
      </c>
      <c r="AG58" s="357">
        <v>800</v>
      </c>
      <c r="AH58" s="365">
        <v>0</v>
      </c>
      <c r="AI58" s="268">
        <v>3029</v>
      </c>
      <c r="AJ58" s="123">
        <f t="shared" si="41"/>
        <v>1200</v>
      </c>
      <c r="AK58" s="93">
        <f t="shared" si="42"/>
        <v>36445</v>
      </c>
      <c r="AN58" t="s">
        <v>2512</v>
      </c>
      <c r="AO58" s="105">
        <f t="shared" si="13"/>
        <v>0</v>
      </c>
      <c r="AP58" s="105">
        <f t="shared" si="14"/>
        <v>650</v>
      </c>
      <c r="AQ58" s="105">
        <f t="shared" si="15"/>
        <v>0</v>
      </c>
      <c r="AR58" s="105">
        <f t="shared" si="16"/>
        <v>0</v>
      </c>
      <c r="AS58" s="105">
        <f t="shared" si="17"/>
        <v>0</v>
      </c>
      <c r="AU58" t="str">
        <f t="shared" si="25"/>
        <v>Peter Pan BMW</v>
      </c>
      <c r="AV58" s="105">
        <f t="shared" si="46"/>
        <v>0</v>
      </c>
      <c r="AW58" s="105">
        <f t="shared" si="47"/>
        <v>650</v>
      </c>
      <c r="AX58" s="105">
        <f t="shared" si="48"/>
        <v>0</v>
      </c>
      <c r="AY58" s="105">
        <f t="shared" si="48"/>
        <v>0</v>
      </c>
      <c r="AZ58" s="105">
        <f t="shared" si="48"/>
        <v>0</v>
      </c>
      <c r="BC58" s="105"/>
      <c r="BD58" s="105"/>
      <c r="BE58" s="105"/>
      <c r="BF58" s="105"/>
      <c r="BG58" s="105"/>
      <c r="BJ58" s="105"/>
      <c r="BK58" s="105"/>
      <c r="BL58" s="105"/>
      <c r="BM58" s="105"/>
      <c r="BN58" s="105"/>
      <c r="BP58" t="s">
        <v>110</v>
      </c>
      <c r="BQ58" s="105">
        <v>1500</v>
      </c>
      <c r="BR58" s="105">
        <v>0</v>
      </c>
      <c r="BS58" s="105">
        <v>0</v>
      </c>
      <c r="BT58" s="105">
        <v>300</v>
      </c>
      <c r="BU58" s="105">
        <v>0</v>
      </c>
    </row>
    <row r="59" spans="1:77" x14ac:dyDescent="0.35">
      <c r="A59" s="126" t="s">
        <v>97</v>
      </c>
      <c r="B59" s="166">
        <v>1499</v>
      </c>
      <c r="C59" s="170" t="s">
        <v>3223</v>
      </c>
      <c r="D59" s="170">
        <v>2648</v>
      </c>
      <c r="E59" s="170" t="s">
        <v>3224</v>
      </c>
      <c r="F59" s="178">
        <v>2599</v>
      </c>
      <c r="G59" s="166">
        <v>15600</v>
      </c>
      <c r="H59" s="166">
        <v>0</v>
      </c>
      <c r="I59" s="170" t="s">
        <v>3224</v>
      </c>
      <c r="J59" s="170">
        <v>1500</v>
      </c>
      <c r="K59" s="170" t="s">
        <v>3224</v>
      </c>
      <c r="L59" s="170">
        <v>799</v>
      </c>
      <c r="M59" s="170" t="s">
        <v>554</v>
      </c>
      <c r="N59" s="156">
        <f t="shared" si="43"/>
        <v>24645</v>
      </c>
      <c r="O59" s="159"/>
      <c r="P59" s="163" t="s">
        <v>97</v>
      </c>
      <c r="Q59" s="163">
        <v>0</v>
      </c>
      <c r="R59" s="104"/>
      <c r="S59" s="163">
        <v>0</v>
      </c>
      <c r="T59" s="104"/>
      <c r="U59" s="123">
        <v>0</v>
      </c>
      <c r="V59" s="167"/>
      <c r="W59" s="163">
        <v>0</v>
      </c>
      <c r="X59" s="104"/>
      <c r="Y59" s="163">
        <v>0</v>
      </c>
      <c r="Z59" s="104"/>
      <c r="AA59" s="163">
        <f t="shared" si="44"/>
        <v>0</v>
      </c>
      <c r="AB59" s="159"/>
      <c r="AC59" s="272" t="s">
        <v>134</v>
      </c>
      <c r="AD59" s="362">
        <v>0</v>
      </c>
      <c r="AE59" s="357">
        <v>0</v>
      </c>
      <c r="AF59" s="357">
        <v>0</v>
      </c>
      <c r="AG59" s="357">
        <v>500</v>
      </c>
      <c r="AH59" s="365">
        <v>0</v>
      </c>
      <c r="AI59" s="268">
        <v>500</v>
      </c>
      <c r="AJ59" s="123">
        <f t="shared" si="41"/>
        <v>0</v>
      </c>
      <c r="AK59" s="93">
        <f t="shared" si="42"/>
        <v>24645</v>
      </c>
      <c r="AN59" t="s">
        <v>135</v>
      </c>
      <c r="AO59" s="105">
        <f t="shared" si="13"/>
        <v>0</v>
      </c>
      <c r="AP59" s="105">
        <f t="shared" si="14"/>
        <v>0</v>
      </c>
      <c r="AQ59" s="105">
        <f t="shared" si="15"/>
        <v>0</v>
      </c>
      <c r="AR59" s="105">
        <f t="shared" si="16"/>
        <v>0</v>
      </c>
      <c r="AS59" s="105">
        <f t="shared" si="17"/>
        <v>1500</v>
      </c>
      <c r="AU59" t="str">
        <f t="shared" si="25"/>
        <v>Porsche North Scottsdale</v>
      </c>
      <c r="AV59" s="105">
        <f t="shared" si="46"/>
        <v>0</v>
      </c>
      <c r="AW59" s="105">
        <f t="shared" si="47"/>
        <v>0</v>
      </c>
      <c r="AX59" s="105">
        <f t="shared" si="48"/>
        <v>0</v>
      </c>
      <c r="AY59" s="105">
        <f t="shared" si="48"/>
        <v>0</v>
      </c>
      <c r="AZ59" s="105">
        <f t="shared" si="48"/>
        <v>1500</v>
      </c>
      <c r="BC59" s="105"/>
      <c r="BD59" s="105"/>
      <c r="BE59" s="105"/>
      <c r="BF59" s="105"/>
      <c r="BG59" s="105"/>
      <c r="BJ59" s="105"/>
      <c r="BK59" s="105"/>
      <c r="BL59" s="105"/>
      <c r="BM59" s="105"/>
      <c r="BN59" s="105"/>
      <c r="BP59" t="s">
        <v>95</v>
      </c>
      <c r="BQ59" s="105">
        <v>3500</v>
      </c>
      <c r="BR59" s="105">
        <v>0</v>
      </c>
      <c r="BS59" s="105">
        <v>1379</v>
      </c>
      <c r="BT59" s="105">
        <v>0</v>
      </c>
      <c r="BU59" s="105">
        <v>0</v>
      </c>
    </row>
    <row r="60" spans="1:77" ht="15" thickBot="1" x14ac:dyDescent="0.4">
      <c r="A60" s="126" t="s">
        <v>3248</v>
      </c>
      <c r="B60" s="156">
        <v>1999</v>
      </c>
      <c r="C60" s="157" t="s">
        <v>3223</v>
      </c>
      <c r="D60" s="157">
        <v>1648</v>
      </c>
      <c r="E60" s="157" t="s">
        <v>3224</v>
      </c>
      <c r="F60" s="178">
        <v>1299</v>
      </c>
      <c r="G60" s="156">
        <v>6004</v>
      </c>
      <c r="H60" s="156">
        <v>0</v>
      </c>
      <c r="I60" s="157" t="s">
        <v>3224</v>
      </c>
      <c r="J60" s="157">
        <v>2000</v>
      </c>
      <c r="K60" s="157" t="s">
        <v>3224</v>
      </c>
      <c r="L60" s="111">
        <v>499</v>
      </c>
      <c r="M60" s="111" t="s">
        <v>554</v>
      </c>
      <c r="N60" s="156">
        <f t="shared" si="43"/>
        <v>13449</v>
      </c>
      <c r="O60" s="159"/>
      <c r="P60" s="163" t="s">
        <v>3248</v>
      </c>
      <c r="Q60" s="163">
        <v>0</v>
      </c>
      <c r="R60" s="104"/>
      <c r="S60" s="163">
        <v>580</v>
      </c>
      <c r="T60" s="104" t="s">
        <v>3260</v>
      </c>
      <c r="U60" s="123">
        <v>0</v>
      </c>
      <c r="V60" s="104"/>
      <c r="W60" s="163">
        <v>0</v>
      </c>
      <c r="X60" s="104"/>
      <c r="Y60" s="163">
        <v>0</v>
      </c>
      <c r="Z60" s="104"/>
      <c r="AA60" s="163">
        <f t="shared" si="44"/>
        <v>580</v>
      </c>
      <c r="AB60" s="159"/>
      <c r="AC60" s="374" t="s">
        <v>3261</v>
      </c>
      <c r="AD60" s="363">
        <v>14500</v>
      </c>
      <c r="AE60" s="261">
        <v>0</v>
      </c>
      <c r="AF60" s="261">
        <v>729</v>
      </c>
      <c r="AG60" s="261">
        <v>11767</v>
      </c>
      <c r="AH60" s="269">
        <v>0</v>
      </c>
      <c r="AI60" s="263">
        <v>26996</v>
      </c>
      <c r="AJ60" s="123">
        <f t="shared" si="41"/>
        <v>6058</v>
      </c>
      <c r="AK60" s="93">
        <f t="shared" si="42"/>
        <v>20087</v>
      </c>
      <c r="AN60" t="s">
        <v>128</v>
      </c>
      <c r="AO60" s="105">
        <f t="shared" si="13"/>
        <v>0</v>
      </c>
      <c r="AP60" s="105">
        <f t="shared" si="14"/>
        <v>0</v>
      </c>
      <c r="AQ60" s="105">
        <f t="shared" si="15"/>
        <v>0</v>
      </c>
      <c r="AR60" s="105">
        <f t="shared" si="16"/>
        <v>1500</v>
      </c>
      <c r="AS60" s="105">
        <f t="shared" si="17"/>
        <v>0</v>
      </c>
      <c r="AU60" t="str">
        <f t="shared" si="25"/>
        <v>Porsche Stevens Creek</v>
      </c>
      <c r="AV60" s="105">
        <f t="shared" si="46"/>
        <v>0</v>
      </c>
      <c r="AW60" s="105">
        <f t="shared" si="47"/>
        <v>0</v>
      </c>
      <c r="AX60" s="105">
        <f t="shared" si="48"/>
        <v>0</v>
      </c>
      <c r="AY60" s="105">
        <f t="shared" si="48"/>
        <v>1500</v>
      </c>
      <c r="AZ60" s="105">
        <f t="shared" si="48"/>
        <v>0</v>
      </c>
      <c r="BC60" s="105"/>
      <c r="BD60" s="105"/>
      <c r="BE60" s="105"/>
      <c r="BF60" s="105"/>
      <c r="BG60" s="105"/>
      <c r="BJ60" s="105"/>
      <c r="BK60" s="105"/>
      <c r="BL60" s="105"/>
      <c r="BM60" s="105"/>
      <c r="BN60" s="105"/>
      <c r="BP60" t="s">
        <v>83</v>
      </c>
      <c r="BQ60" s="105">
        <v>5300</v>
      </c>
      <c r="BR60" s="105">
        <v>0</v>
      </c>
      <c r="BS60" s="105">
        <v>1049</v>
      </c>
      <c r="BT60" s="105">
        <v>0</v>
      </c>
      <c r="BU60" s="105">
        <v>0</v>
      </c>
    </row>
    <row r="61" spans="1:77" ht="15.5" thickTop="1" thickBot="1" x14ac:dyDescent="0.4">
      <c r="A61" s="126" t="s">
        <v>89</v>
      </c>
      <c r="B61" s="166">
        <v>1350</v>
      </c>
      <c r="C61" s="170" t="s">
        <v>3226</v>
      </c>
      <c r="D61" s="170">
        <v>2648</v>
      </c>
      <c r="E61" s="170" t="s">
        <v>3224</v>
      </c>
      <c r="F61" s="178">
        <v>2599</v>
      </c>
      <c r="G61" s="166">
        <v>20000</v>
      </c>
      <c r="H61" s="156">
        <v>0</v>
      </c>
      <c r="I61" s="170" t="s">
        <v>3224</v>
      </c>
      <c r="J61" s="170">
        <v>2500</v>
      </c>
      <c r="K61" s="170" t="s">
        <v>3224</v>
      </c>
      <c r="L61" s="170">
        <v>649</v>
      </c>
      <c r="M61" s="170" t="s">
        <v>554</v>
      </c>
      <c r="N61" s="156">
        <f t="shared" si="43"/>
        <v>29746</v>
      </c>
      <c r="O61" s="159"/>
      <c r="P61" s="163" t="s">
        <v>89</v>
      </c>
      <c r="Q61" s="163">
        <v>0</v>
      </c>
      <c r="R61" s="104"/>
      <c r="S61" s="163">
        <v>0</v>
      </c>
      <c r="T61" s="104"/>
      <c r="U61" s="123">
        <v>2000</v>
      </c>
      <c r="V61" s="167" t="s">
        <v>3225</v>
      </c>
      <c r="W61" s="163">
        <v>3000</v>
      </c>
      <c r="X61" s="104" t="s">
        <v>3231</v>
      </c>
      <c r="Y61" s="163">
        <v>2000</v>
      </c>
      <c r="Z61" s="104" t="s">
        <v>3227</v>
      </c>
      <c r="AA61" s="163">
        <f t="shared" si="44"/>
        <v>7000</v>
      </c>
      <c r="AB61" s="159"/>
      <c r="AC61" s="373" t="s">
        <v>3259</v>
      </c>
      <c r="AD61" s="347" t="s">
        <v>3212</v>
      </c>
      <c r="AE61" s="243" t="s">
        <v>760</v>
      </c>
      <c r="AF61" s="243" t="s">
        <v>11</v>
      </c>
      <c r="AG61" s="244" t="s">
        <v>3213</v>
      </c>
      <c r="AH61" s="245" t="s">
        <v>3214</v>
      </c>
      <c r="AI61" s="264" t="s">
        <v>3201</v>
      </c>
      <c r="AJ61" s="123">
        <f t="shared" si="41"/>
        <v>1000</v>
      </c>
      <c r="AK61" s="93">
        <f t="shared" si="42"/>
        <v>37746</v>
      </c>
      <c r="AN61" t="s">
        <v>84</v>
      </c>
      <c r="AO61" s="105">
        <f t="shared" si="13"/>
        <v>4999</v>
      </c>
      <c r="AP61" s="105">
        <f t="shared" si="14"/>
        <v>5000</v>
      </c>
      <c r="AQ61" s="105">
        <f t="shared" si="15"/>
        <v>0</v>
      </c>
      <c r="AR61" s="105">
        <f t="shared" si="16"/>
        <v>3750</v>
      </c>
      <c r="AS61" s="105">
        <f t="shared" si="17"/>
        <v>0</v>
      </c>
      <c r="AU61" t="str">
        <f t="shared" si="25"/>
        <v>Round Rock Honda</v>
      </c>
      <c r="AV61" s="105">
        <f t="shared" si="46"/>
        <v>4999</v>
      </c>
      <c r="AW61" s="105">
        <f t="shared" si="47"/>
        <v>5000</v>
      </c>
      <c r="AX61" s="105">
        <f t="shared" si="48"/>
        <v>0</v>
      </c>
      <c r="AY61" s="105">
        <f t="shared" si="48"/>
        <v>3750</v>
      </c>
      <c r="AZ61" s="105">
        <f t="shared" si="48"/>
        <v>0</v>
      </c>
      <c r="BC61" s="105"/>
      <c r="BD61" s="105"/>
      <c r="BE61" s="105"/>
      <c r="BF61" s="105"/>
      <c r="BG61" s="105"/>
      <c r="BJ61" s="105"/>
      <c r="BK61" s="105"/>
      <c r="BL61" s="105"/>
      <c r="BM61" s="105"/>
      <c r="BN61" s="105"/>
      <c r="BP61" t="s">
        <v>85</v>
      </c>
      <c r="BQ61" s="105">
        <v>4750</v>
      </c>
      <c r="BR61" s="105">
        <v>2000</v>
      </c>
      <c r="BS61" s="105">
        <v>739</v>
      </c>
      <c r="BT61" s="105">
        <v>0</v>
      </c>
      <c r="BU61" s="105">
        <v>0</v>
      </c>
    </row>
    <row r="62" spans="1:77" x14ac:dyDescent="0.35">
      <c r="A62" s="126" t="s">
        <v>98</v>
      </c>
      <c r="B62" s="156">
        <v>1299</v>
      </c>
      <c r="C62" s="157" t="s">
        <v>3226</v>
      </c>
      <c r="D62" s="157">
        <v>2648</v>
      </c>
      <c r="E62" s="157" t="s">
        <v>3224</v>
      </c>
      <c r="F62" s="178">
        <v>1299</v>
      </c>
      <c r="G62" s="156">
        <v>1500</v>
      </c>
      <c r="H62" s="156">
        <v>0</v>
      </c>
      <c r="I62" s="157" t="s">
        <v>3224</v>
      </c>
      <c r="J62" s="157">
        <v>1000</v>
      </c>
      <c r="K62" s="157" t="s">
        <v>3224</v>
      </c>
      <c r="L62" s="157">
        <v>799</v>
      </c>
      <c r="M62" s="157" t="s">
        <v>554</v>
      </c>
      <c r="N62" s="156">
        <f t="shared" si="43"/>
        <v>8545</v>
      </c>
      <c r="O62" s="159"/>
      <c r="P62" s="163" t="s">
        <v>98</v>
      </c>
      <c r="Q62" s="163">
        <v>0</v>
      </c>
      <c r="R62" s="104"/>
      <c r="S62" s="163">
        <v>0</v>
      </c>
      <c r="T62" s="104"/>
      <c r="U62" s="123">
        <v>0</v>
      </c>
      <c r="V62" s="167"/>
      <c r="W62" s="163">
        <v>0</v>
      </c>
      <c r="X62" s="104"/>
      <c r="Y62" s="163">
        <v>0</v>
      </c>
      <c r="Z62" s="104"/>
      <c r="AA62" s="163">
        <f t="shared" si="44"/>
        <v>0</v>
      </c>
      <c r="AB62" s="159"/>
      <c r="AC62" s="271" t="s">
        <v>133</v>
      </c>
      <c r="AD62" s="360">
        <v>0</v>
      </c>
      <c r="AE62" s="356">
        <v>0</v>
      </c>
      <c r="AF62" s="356">
        <v>0</v>
      </c>
      <c r="AG62" s="356">
        <v>500</v>
      </c>
      <c r="AH62" s="364">
        <v>0</v>
      </c>
      <c r="AI62" s="266">
        <v>500</v>
      </c>
      <c r="AJ62" s="123">
        <f t="shared" si="41"/>
        <v>53992</v>
      </c>
      <c r="AK62" s="93">
        <f t="shared" si="42"/>
        <v>62537</v>
      </c>
      <c r="AM62" s="27"/>
      <c r="AN62" t="s">
        <v>80</v>
      </c>
      <c r="AO62" s="105">
        <f t="shared" si="13"/>
        <v>5623.74</v>
      </c>
      <c r="AP62" s="105">
        <f t="shared" si="14"/>
        <v>0</v>
      </c>
      <c r="AQ62" s="105">
        <f t="shared" si="15"/>
        <v>0</v>
      </c>
      <c r="AR62" s="105">
        <f t="shared" si="16"/>
        <v>1650</v>
      </c>
      <c r="AS62" s="105">
        <f t="shared" si="17"/>
        <v>2000</v>
      </c>
      <c r="AU62" t="str">
        <f t="shared" si="25"/>
        <v>Round Rock Hyundai</v>
      </c>
      <c r="AV62" s="105">
        <f t="shared" si="46"/>
        <v>5623.74</v>
      </c>
      <c r="AW62" s="105">
        <f t="shared" si="47"/>
        <v>0</v>
      </c>
      <c r="AX62" s="105">
        <f t="shared" si="48"/>
        <v>0</v>
      </c>
      <c r="AY62" s="105">
        <f t="shared" si="48"/>
        <v>1650</v>
      </c>
      <c r="AZ62" s="105">
        <f t="shared" si="48"/>
        <v>2000</v>
      </c>
      <c r="BC62" s="105"/>
      <c r="BD62" s="105"/>
      <c r="BE62" s="105"/>
      <c r="BF62" s="105"/>
      <c r="BG62" s="105"/>
      <c r="BJ62" s="105"/>
      <c r="BK62" s="105"/>
      <c r="BL62" s="105"/>
      <c r="BM62" s="105"/>
      <c r="BN62" s="105"/>
      <c r="BP62" t="s">
        <v>100</v>
      </c>
      <c r="BQ62" s="105">
        <v>2850</v>
      </c>
      <c r="BR62" s="105">
        <v>0</v>
      </c>
      <c r="BS62" s="105">
        <v>0</v>
      </c>
      <c r="BT62" s="105">
        <v>0</v>
      </c>
      <c r="BU62" s="105">
        <v>0</v>
      </c>
      <c r="BW62" s="27"/>
      <c r="BX62" s="27"/>
      <c r="BY62" s="27"/>
    </row>
    <row r="63" spans="1:77" x14ac:dyDescent="0.35">
      <c r="A63" s="126" t="s">
        <v>114</v>
      </c>
      <c r="B63" s="217">
        <v>1999</v>
      </c>
      <c r="C63" s="209" t="s">
        <v>3223</v>
      </c>
      <c r="D63" s="209">
        <v>1648</v>
      </c>
      <c r="E63" s="209" t="s">
        <v>3224</v>
      </c>
      <c r="F63" s="178">
        <v>2599</v>
      </c>
      <c r="G63" s="165">
        <v>10500</v>
      </c>
      <c r="H63" s="165">
        <v>0</v>
      </c>
      <c r="I63" s="111" t="s">
        <v>3224</v>
      </c>
      <c r="J63" s="111">
        <v>2000</v>
      </c>
      <c r="K63" s="111" t="s">
        <v>3224</v>
      </c>
      <c r="L63" s="209">
        <v>799</v>
      </c>
      <c r="M63" s="209" t="s">
        <v>554</v>
      </c>
      <c r="N63" s="156">
        <f t="shared" si="43"/>
        <v>19545</v>
      </c>
      <c r="O63" s="159"/>
      <c r="P63" s="163" t="s">
        <v>114</v>
      </c>
      <c r="Q63" s="163">
        <v>0</v>
      </c>
      <c r="R63" s="104"/>
      <c r="S63" s="163">
        <v>0</v>
      </c>
      <c r="T63" s="104"/>
      <c r="U63" s="123">
        <v>2000</v>
      </c>
      <c r="V63" s="167" t="s">
        <v>3225</v>
      </c>
      <c r="W63" s="163">
        <v>5000</v>
      </c>
      <c r="X63" s="104" t="s">
        <v>3231</v>
      </c>
      <c r="Y63" s="163">
        <v>0</v>
      </c>
      <c r="Z63" s="104"/>
      <c r="AA63" s="163">
        <f t="shared" si="44"/>
        <v>7000</v>
      </c>
      <c r="AB63" s="159"/>
      <c r="AC63" s="272" t="s">
        <v>131</v>
      </c>
      <c r="AD63" s="362">
        <v>0</v>
      </c>
      <c r="AE63" s="357">
        <v>0</v>
      </c>
      <c r="AF63" s="357">
        <v>0</v>
      </c>
      <c r="AG63" s="357">
        <v>700</v>
      </c>
      <c r="AH63" s="365">
        <v>0</v>
      </c>
      <c r="AI63" s="268">
        <v>700</v>
      </c>
      <c r="AJ63" s="123">
        <f t="shared" si="41"/>
        <v>0</v>
      </c>
      <c r="AK63" s="93">
        <f t="shared" si="42"/>
        <v>26545</v>
      </c>
      <c r="AM63" s="27"/>
      <c r="AN63" t="s">
        <v>74</v>
      </c>
      <c r="AO63" s="105">
        <f t="shared" si="13"/>
        <v>8648.99</v>
      </c>
      <c r="AP63" s="105">
        <f t="shared" si="14"/>
        <v>4000</v>
      </c>
      <c r="AQ63" s="105">
        <f t="shared" si="15"/>
        <v>0</v>
      </c>
      <c r="AR63" s="105">
        <f t="shared" si="16"/>
        <v>6700</v>
      </c>
      <c r="AS63" s="105">
        <f t="shared" si="17"/>
        <v>0</v>
      </c>
      <c r="AU63" t="str">
        <f t="shared" si="25"/>
        <v>Round Rock Toyota</v>
      </c>
      <c r="AV63" s="105">
        <f t="shared" si="46"/>
        <v>8648.99</v>
      </c>
      <c r="AW63" s="105">
        <f t="shared" si="47"/>
        <v>4000</v>
      </c>
      <c r="AX63" s="105">
        <f t="shared" si="48"/>
        <v>0</v>
      </c>
      <c r="AY63" s="105">
        <f t="shared" si="48"/>
        <v>6700</v>
      </c>
      <c r="AZ63" s="105">
        <f t="shared" si="48"/>
        <v>0</v>
      </c>
      <c r="BC63" s="105"/>
      <c r="BD63" s="105"/>
      <c r="BE63" s="105"/>
      <c r="BF63" s="105"/>
      <c r="BG63" s="105"/>
      <c r="BJ63" s="105"/>
      <c r="BK63" s="105"/>
      <c r="BL63" s="105"/>
      <c r="BM63" s="105"/>
      <c r="BN63" s="105"/>
      <c r="BP63" t="s">
        <v>106</v>
      </c>
      <c r="BQ63" s="105">
        <v>2500</v>
      </c>
      <c r="BR63" s="105">
        <v>0</v>
      </c>
      <c r="BS63" s="105">
        <v>0</v>
      </c>
      <c r="BT63" s="105">
        <v>0</v>
      </c>
      <c r="BU63" s="105">
        <v>0</v>
      </c>
      <c r="BW63" s="27"/>
      <c r="BX63" s="27"/>
      <c r="BY63" s="27"/>
    </row>
    <row r="64" spans="1:77" x14ac:dyDescent="0.35">
      <c r="A64" s="126" t="s">
        <v>100</v>
      </c>
      <c r="B64" s="217">
        <v>1999</v>
      </c>
      <c r="C64" s="209" t="s">
        <v>3223</v>
      </c>
      <c r="D64" s="209">
        <v>2648</v>
      </c>
      <c r="E64" s="209" t="s">
        <v>3224</v>
      </c>
      <c r="F64" s="210">
        <v>2599</v>
      </c>
      <c r="G64" s="165">
        <v>2750</v>
      </c>
      <c r="H64" s="165">
        <v>0</v>
      </c>
      <c r="I64" s="209" t="s">
        <v>3224</v>
      </c>
      <c r="J64" s="209">
        <v>1500</v>
      </c>
      <c r="K64" s="209" t="s">
        <v>3224</v>
      </c>
      <c r="L64" s="209">
        <v>649</v>
      </c>
      <c r="M64" s="209" t="s">
        <v>554</v>
      </c>
      <c r="N64" s="156">
        <f t="shared" si="43"/>
        <v>12145</v>
      </c>
      <c r="O64" s="159"/>
      <c r="P64" s="163" t="s">
        <v>100</v>
      </c>
      <c r="Q64" s="163">
        <v>0</v>
      </c>
      <c r="R64" s="104"/>
      <c r="S64" s="163">
        <v>0</v>
      </c>
      <c r="T64" s="104"/>
      <c r="U64" s="123">
        <v>0</v>
      </c>
      <c r="V64" s="104"/>
      <c r="W64" s="163">
        <v>0</v>
      </c>
      <c r="X64" s="104"/>
      <c r="Y64" s="163">
        <v>0</v>
      </c>
      <c r="Z64" s="104"/>
      <c r="AA64" s="163">
        <f t="shared" si="44"/>
        <v>0</v>
      </c>
      <c r="AB64" s="159"/>
      <c r="AC64" s="274" t="s">
        <v>725</v>
      </c>
      <c r="AD64" s="366">
        <v>3000.02</v>
      </c>
      <c r="AE64" s="359">
        <v>595</v>
      </c>
      <c r="AF64" s="359">
        <v>1099</v>
      </c>
      <c r="AG64" s="359">
        <v>1500</v>
      </c>
      <c r="AH64" s="367">
        <v>0</v>
      </c>
      <c r="AI64" s="268">
        <v>6194.02</v>
      </c>
      <c r="AJ64" s="123">
        <f t="shared" si="41"/>
        <v>1000</v>
      </c>
      <c r="AK64" s="93">
        <f t="shared" si="42"/>
        <v>13145</v>
      </c>
      <c r="AM64" s="27"/>
      <c r="AN64" t="s">
        <v>129</v>
      </c>
      <c r="AO64" s="105">
        <f t="shared" si="13"/>
        <v>0</v>
      </c>
      <c r="AP64" s="105">
        <f t="shared" si="14"/>
        <v>0</v>
      </c>
      <c r="AQ64" s="105">
        <f t="shared" si="15"/>
        <v>0</v>
      </c>
      <c r="AR64" s="105">
        <f t="shared" si="16"/>
        <v>1000</v>
      </c>
      <c r="AS64" s="105">
        <f t="shared" si="17"/>
        <v>1250</v>
      </c>
      <c r="AU64" t="str">
        <f t="shared" si="25"/>
        <v>Scottsdale Ferrari Maserati</v>
      </c>
      <c r="AV64" s="105">
        <f>AV77+AV79</f>
        <v>0</v>
      </c>
      <c r="AW64" s="105">
        <f t="shared" ref="AW64:AZ64" si="49">AW77+AW79</f>
        <v>0</v>
      </c>
      <c r="AX64" s="105">
        <f t="shared" si="49"/>
        <v>0</v>
      </c>
      <c r="AY64" s="105">
        <f t="shared" si="49"/>
        <v>1000</v>
      </c>
      <c r="AZ64" s="105">
        <f t="shared" si="49"/>
        <v>1250</v>
      </c>
      <c r="BC64" s="105"/>
      <c r="BD64" s="105"/>
      <c r="BE64" s="105"/>
      <c r="BF64" s="105"/>
      <c r="BG64" s="105"/>
      <c r="BJ64" s="105"/>
      <c r="BK64" s="105"/>
      <c r="BL64" s="105"/>
      <c r="BM64" s="105"/>
      <c r="BN64" s="105"/>
      <c r="BP64" t="s">
        <v>108</v>
      </c>
      <c r="BQ64" s="105">
        <v>2000</v>
      </c>
      <c r="BR64" s="105">
        <v>0</v>
      </c>
      <c r="BS64" s="105">
        <v>0</v>
      </c>
      <c r="BT64" s="105">
        <v>0</v>
      </c>
      <c r="BU64" s="105">
        <v>0</v>
      </c>
      <c r="BW64" s="27"/>
      <c r="BX64" s="27"/>
      <c r="BY64" s="27"/>
    </row>
    <row r="65" spans="1:77" x14ac:dyDescent="0.35">
      <c r="A65" s="128" t="s">
        <v>3257</v>
      </c>
      <c r="B65" s="156">
        <v>1999</v>
      </c>
      <c r="C65" s="170" t="s">
        <v>3223</v>
      </c>
      <c r="D65" s="157">
        <v>1648</v>
      </c>
      <c r="E65" s="157" t="s">
        <v>3224</v>
      </c>
      <c r="F65" s="158">
        <v>1299</v>
      </c>
      <c r="G65" s="156">
        <v>2400</v>
      </c>
      <c r="H65" s="166">
        <v>0</v>
      </c>
      <c r="I65" s="157" t="s">
        <v>3224</v>
      </c>
      <c r="J65" s="157">
        <v>500</v>
      </c>
      <c r="K65" s="157" t="s">
        <v>3224</v>
      </c>
      <c r="L65" s="157">
        <v>0</v>
      </c>
      <c r="M65" s="157"/>
      <c r="N65" s="156">
        <f t="shared" si="43"/>
        <v>7846</v>
      </c>
      <c r="O65" s="159"/>
      <c r="P65" s="128" t="s">
        <v>3257</v>
      </c>
      <c r="Q65" s="163">
        <v>0</v>
      </c>
      <c r="R65" s="104"/>
      <c r="S65" s="163">
        <v>0</v>
      </c>
      <c r="T65" s="104"/>
      <c r="U65" s="123">
        <v>0</v>
      </c>
      <c r="V65" s="104"/>
      <c r="W65" s="163">
        <v>0</v>
      </c>
      <c r="X65" s="104"/>
      <c r="Y65" s="163">
        <v>400</v>
      </c>
      <c r="Z65" s="104" t="s">
        <v>3227</v>
      </c>
      <c r="AA65" s="163">
        <f t="shared" si="44"/>
        <v>400</v>
      </c>
      <c r="AB65" s="159"/>
      <c r="AC65" s="272" t="s">
        <v>93</v>
      </c>
      <c r="AD65" s="366">
        <v>3500</v>
      </c>
      <c r="AE65" s="359">
        <v>0</v>
      </c>
      <c r="AF65" s="359">
        <v>0</v>
      </c>
      <c r="AG65" s="359">
        <v>1650</v>
      </c>
      <c r="AH65" s="367">
        <v>0</v>
      </c>
      <c r="AI65" s="268">
        <v>5150</v>
      </c>
      <c r="AJ65" s="123">
        <f t="shared" si="41"/>
        <v>1400</v>
      </c>
      <c r="AK65" s="93">
        <f t="shared" si="42"/>
        <v>9646</v>
      </c>
      <c r="AM65" s="27"/>
      <c r="AN65" t="s">
        <v>116</v>
      </c>
      <c r="AO65" s="105">
        <f t="shared" si="13"/>
        <v>1500</v>
      </c>
      <c r="AP65" s="105">
        <f t="shared" si="14"/>
        <v>0</v>
      </c>
      <c r="AQ65" s="105">
        <f t="shared" si="15"/>
        <v>729</v>
      </c>
      <c r="AR65" s="105">
        <f t="shared" si="16"/>
        <v>800</v>
      </c>
      <c r="AS65" s="105">
        <f t="shared" si="17"/>
        <v>0</v>
      </c>
      <c r="AU65" t="str">
        <f t="shared" si="25"/>
        <v>Subaru Orange Coast</v>
      </c>
      <c r="AV65" s="105">
        <f t="shared" ref="AV65:AV71" si="50">SUMIFS(AD$3:AD$99,$AC$3:$AC$99,$AN65)</f>
        <v>1500</v>
      </c>
      <c r="AW65" s="105">
        <f t="shared" ref="AW65:AW71" si="51">SUMIFS(AE$5:AE$99,$AC$5:$AC$99,$AN65)</f>
        <v>0</v>
      </c>
      <c r="AX65" s="105">
        <f t="shared" ref="AX65:AZ71" si="52">SUMIFS(AF$3:AF$99,$AC$3:$AC$99,$AN65)</f>
        <v>729</v>
      </c>
      <c r="AY65" s="105">
        <f t="shared" si="52"/>
        <v>800</v>
      </c>
      <c r="AZ65" s="105">
        <f t="shared" si="52"/>
        <v>0</v>
      </c>
      <c r="BC65" s="105"/>
      <c r="BD65" s="105"/>
      <c r="BE65" s="105"/>
      <c r="BF65" s="105"/>
      <c r="BG65" s="105"/>
      <c r="BJ65" s="105"/>
      <c r="BK65" s="105"/>
      <c r="BL65" s="105"/>
      <c r="BM65" s="105"/>
      <c r="BN65" s="105"/>
      <c r="BP65" t="s">
        <v>114</v>
      </c>
      <c r="BQ65" s="105">
        <v>1500</v>
      </c>
      <c r="BR65" s="105">
        <v>0</v>
      </c>
      <c r="BS65" s="105">
        <v>0</v>
      </c>
      <c r="BT65" s="105">
        <v>0</v>
      </c>
      <c r="BU65" s="105">
        <v>0</v>
      </c>
      <c r="BW65" s="27"/>
      <c r="BX65" s="27"/>
      <c r="BY65" s="27"/>
    </row>
    <row r="66" spans="1:77" x14ac:dyDescent="0.35">
      <c r="A66" s="126" t="s">
        <v>126</v>
      </c>
      <c r="B66" s="166">
        <v>999</v>
      </c>
      <c r="C66" s="170" t="s">
        <v>3228</v>
      </c>
      <c r="D66" s="170">
        <v>1648</v>
      </c>
      <c r="E66" s="170" t="s">
        <v>3224</v>
      </c>
      <c r="F66" s="171">
        <v>1299</v>
      </c>
      <c r="G66" s="166">
        <v>1300</v>
      </c>
      <c r="H66" s="166">
        <v>0</v>
      </c>
      <c r="I66" s="170" t="s">
        <v>3224</v>
      </c>
      <c r="J66" s="170">
        <v>1500</v>
      </c>
      <c r="K66" s="170" t="s">
        <v>3224</v>
      </c>
      <c r="L66" s="170">
        <v>499</v>
      </c>
      <c r="M66" s="170" t="s">
        <v>554</v>
      </c>
      <c r="N66" s="156">
        <f t="shared" si="43"/>
        <v>7245</v>
      </c>
      <c r="O66" s="159"/>
      <c r="P66" s="163" t="s">
        <v>126</v>
      </c>
      <c r="Q66" s="163">
        <v>0</v>
      </c>
      <c r="R66" s="104"/>
      <c r="S66" s="163">
        <v>0</v>
      </c>
      <c r="T66" s="104"/>
      <c r="U66" s="123">
        <v>0</v>
      </c>
      <c r="V66" s="104"/>
      <c r="W66" s="163">
        <v>0</v>
      </c>
      <c r="X66" s="104"/>
      <c r="Y66" s="163">
        <v>400</v>
      </c>
      <c r="Z66" s="104" t="s">
        <v>3227</v>
      </c>
      <c r="AA66" s="163">
        <f t="shared" si="44"/>
        <v>400</v>
      </c>
      <c r="AB66" s="159"/>
      <c r="AC66" s="272" t="s">
        <v>97</v>
      </c>
      <c r="AD66" s="362">
        <v>3499.99</v>
      </c>
      <c r="AE66" s="357">
        <v>650</v>
      </c>
      <c r="AF66" s="357">
        <v>1199</v>
      </c>
      <c r="AG66" s="357">
        <v>1500</v>
      </c>
      <c r="AH66" s="365">
        <v>0</v>
      </c>
      <c r="AI66" s="268">
        <v>6848.99</v>
      </c>
      <c r="AJ66" s="123">
        <f t="shared" si="41"/>
        <v>12388.04</v>
      </c>
      <c r="AK66" s="93">
        <f t="shared" si="42"/>
        <v>20033.04</v>
      </c>
      <c r="AM66" s="27"/>
      <c r="AN66" t="s">
        <v>75</v>
      </c>
      <c r="AO66" s="105">
        <f t="shared" si="13"/>
        <v>7500</v>
      </c>
      <c r="AP66" s="105">
        <f t="shared" si="14"/>
        <v>0</v>
      </c>
      <c r="AQ66" s="105">
        <f t="shared" si="15"/>
        <v>1699</v>
      </c>
      <c r="AR66" s="105">
        <f t="shared" si="16"/>
        <v>1750</v>
      </c>
      <c r="AS66" s="105">
        <f t="shared" si="17"/>
        <v>0</v>
      </c>
      <c r="AU66" t="str">
        <f t="shared" si="25"/>
        <v>Tempe Honda</v>
      </c>
      <c r="AV66" s="105">
        <f t="shared" si="50"/>
        <v>7500</v>
      </c>
      <c r="AW66" s="105">
        <f t="shared" si="51"/>
        <v>0</v>
      </c>
      <c r="AX66" s="105">
        <f t="shared" si="52"/>
        <v>1699</v>
      </c>
      <c r="AY66" s="105">
        <f t="shared" si="52"/>
        <v>1750</v>
      </c>
      <c r="AZ66" s="105">
        <f t="shared" si="52"/>
        <v>0</v>
      </c>
      <c r="BC66" s="105"/>
      <c r="BD66" s="105"/>
      <c r="BE66" s="105"/>
      <c r="BF66" s="105"/>
      <c r="BG66" s="105"/>
      <c r="BJ66" s="105"/>
      <c r="BK66" s="105"/>
      <c r="BL66" s="105"/>
      <c r="BM66" s="105"/>
      <c r="BN66" s="105"/>
      <c r="BP66" t="s">
        <v>118</v>
      </c>
      <c r="BQ66" s="105">
        <v>1000</v>
      </c>
      <c r="BR66" s="105">
        <v>0</v>
      </c>
      <c r="BS66" s="105">
        <v>0</v>
      </c>
      <c r="BT66" s="105">
        <v>0</v>
      </c>
      <c r="BU66" s="105">
        <v>0</v>
      </c>
      <c r="BW66" s="27"/>
      <c r="BX66" s="27"/>
      <c r="BY66" s="27"/>
    </row>
    <row r="67" spans="1:77" x14ac:dyDescent="0.35">
      <c r="A67" s="218" t="s">
        <v>3262</v>
      </c>
      <c r="B67" s="212">
        <f>SUM(B55:B66)</f>
        <v>20140</v>
      </c>
      <c r="C67" s="213" t="s">
        <v>141</v>
      </c>
      <c r="D67" s="212">
        <f>SUM(D55:D66)</f>
        <v>26776</v>
      </c>
      <c r="E67" s="213" t="s">
        <v>141</v>
      </c>
      <c r="F67" s="212">
        <f>SUM(F55:F66)</f>
        <v>24286</v>
      </c>
      <c r="G67" s="212">
        <f>SUM(G55:G66)</f>
        <v>93554</v>
      </c>
      <c r="H67" s="212">
        <f>SUM(H55:H66)</f>
        <v>0</v>
      </c>
      <c r="I67" s="213" t="s">
        <v>141</v>
      </c>
      <c r="J67" s="213">
        <f>SUM(J55:J66)</f>
        <v>22150</v>
      </c>
      <c r="K67" s="213" t="s">
        <v>141</v>
      </c>
      <c r="L67" s="212">
        <f>SUM(L55:L66)</f>
        <v>6891</v>
      </c>
      <c r="M67" s="213" t="s">
        <v>141</v>
      </c>
      <c r="N67" s="212">
        <f>SUM(B67:L67)</f>
        <v>193797</v>
      </c>
      <c r="O67" s="214"/>
      <c r="P67" s="130" t="s">
        <v>3262</v>
      </c>
      <c r="Q67" s="212">
        <f>SUM(Q55:Q66)</f>
        <v>0</v>
      </c>
      <c r="R67" s="219" t="s">
        <v>141</v>
      </c>
      <c r="S67" s="212">
        <f>SUM(S55:S66)</f>
        <v>580</v>
      </c>
      <c r="T67" s="219" t="s">
        <v>141</v>
      </c>
      <c r="U67" s="212">
        <f>SUM(U55:U66)</f>
        <v>10000</v>
      </c>
      <c r="V67" s="219" t="s">
        <v>141</v>
      </c>
      <c r="W67" s="212">
        <f>SUM(W55:W66)</f>
        <v>17400</v>
      </c>
      <c r="X67" s="219" t="s">
        <v>141</v>
      </c>
      <c r="Y67" s="212">
        <f>SUM(Y55:Y66)</f>
        <v>10220</v>
      </c>
      <c r="Z67" s="219" t="s">
        <v>141</v>
      </c>
      <c r="AA67" s="212">
        <f>SUM(AA55:AA66)</f>
        <v>38200</v>
      </c>
      <c r="AB67" s="214"/>
      <c r="AC67" s="272" t="s">
        <v>3248</v>
      </c>
      <c r="AD67" s="366">
        <v>0</v>
      </c>
      <c r="AE67" s="359">
        <v>0</v>
      </c>
      <c r="AF67" s="359">
        <v>0</v>
      </c>
      <c r="AG67" s="359">
        <v>500</v>
      </c>
      <c r="AH67" s="367">
        <v>0</v>
      </c>
      <c r="AI67" s="268">
        <v>500</v>
      </c>
      <c r="AJ67" s="131">
        <f t="shared" si="41"/>
        <v>10300</v>
      </c>
      <c r="AK67" s="93">
        <f t="shared" si="42"/>
        <v>242297</v>
      </c>
      <c r="AM67" s="27"/>
      <c r="AN67" t="s">
        <v>108</v>
      </c>
      <c r="AO67" s="105">
        <f t="shared" si="13"/>
        <v>2000</v>
      </c>
      <c r="AP67" s="105">
        <f t="shared" si="14"/>
        <v>0</v>
      </c>
      <c r="AQ67" s="105">
        <f t="shared" si="15"/>
        <v>0</v>
      </c>
      <c r="AR67" s="105">
        <f t="shared" si="16"/>
        <v>0</v>
      </c>
      <c r="AS67" s="105">
        <f t="shared" si="17"/>
        <v>0</v>
      </c>
      <c r="AU67" t="str">
        <f t="shared" si="25"/>
        <v>Toyota of Clovis</v>
      </c>
      <c r="AV67" s="105">
        <f t="shared" si="50"/>
        <v>2000</v>
      </c>
      <c r="AW67" s="105">
        <f t="shared" si="51"/>
        <v>0</v>
      </c>
      <c r="AX67" s="105">
        <f t="shared" si="52"/>
        <v>0</v>
      </c>
      <c r="AY67" s="105">
        <f t="shared" si="52"/>
        <v>0</v>
      </c>
      <c r="AZ67" s="105">
        <f t="shared" si="52"/>
        <v>0</v>
      </c>
      <c r="BC67" s="105"/>
      <c r="BD67" s="105"/>
      <c r="BE67" s="105"/>
      <c r="BF67" s="105"/>
      <c r="BG67" s="105"/>
      <c r="BJ67" s="105"/>
      <c r="BK67" s="105"/>
      <c r="BL67" s="105"/>
      <c r="BM67" s="105"/>
      <c r="BN67" s="105"/>
      <c r="BP67" t="s">
        <v>3252</v>
      </c>
      <c r="BQ67" s="105">
        <v>0</v>
      </c>
      <c r="BR67" s="105">
        <v>0</v>
      </c>
      <c r="BS67" s="105">
        <v>0</v>
      </c>
      <c r="BT67" s="105">
        <v>0</v>
      </c>
      <c r="BU67" s="105">
        <v>0</v>
      </c>
      <c r="BW67" s="27"/>
      <c r="BX67" s="27"/>
      <c r="BY67" s="27"/>
    </row>
    <row r="68" spans="1:77" x14ac:dyDescent="0.35">
      <c r="A68" s="145"/>
      <c r="B68" s="95"/>
      <c r="C68" s="95"/>
      <c r="D68" s="95"/>
      <c r="E68" s="95"/>
      <c r="F68" s="95"/>
      <c r="G68" s="95"/>
      <c r="H68" s="95"/>
      <c r="I68" s="95"/>
      <c r="J68" s="95"/>
      <c r="K68" s="95"/>
      <c r="L68" s="95"/>
      <c r="M68" s="95"/>
      <c r="N68" s="95"/>
      <c r="O68" s="95"/>
      <c r="P68" s="94"/>
      <c r="Q68" s="94"/>
      <c r="R68" s="149"/>
      <c r="S68" s="94"/>
      <c r="T68" s="149"/>
      <c r="U68" s="95"/>
      <c r="V68" s="149"/>
      <c r="W68" s="94"/>
      <c r="X68" s="149"/>
      <c r="Y68" s="94"/>
      <c r="Z68" s="149"/>
      <c r="AA68" s="94"/>
      <c r="AB68" s="95"/>
      <c r="AC68" s="272" t="s">
        <v>89</v>
      </c>
      <c r="AD68" s="362">
        <v>4193.53</v>
      </c>
      <c r="AE68" s="357">
        <v>0</v>
      </c>
      <c r="AF68" s="357">
        <v>1009</v>
      </c>
      <c r="AG68" s="357">
        <v>1300</v>
      </c>
      <c r="AH68" s="365">
        <v>0</v>
      </c>
      <c r="AI68" s="268">
        <v>6502.53</v>
      </c>
      <c r="AJ68" s="95"/>
      <c r="AK68" s="96"/>
      <c r="AM68" s="27"/>
      <c r="AN68" t="s">
        <v>3263</v>
      </c>
      <c r="AO68" s="105">
        <f t="shared" si="13"/>
        <v>0</v>
      </c>
      <c r="AP68" s="105">
        <f t="shared" si="14"/>
        <v>0</v>
      </c>
      <c r="AQ68" s="105">
        <f t="shared" si="15"/>
        <v>0</v>
      </c>
      <c r="AR68" s="105">
        <f t="shared" si="16"/>
        <v>0</v>
      </c>
      <c r="AS68" s="105">
        <f t="shared" si="17"/>
        <v>0</v>
      </c>
      <c r="AU68" t="str">
        <f t="shared" si="25"/>
        <v>Toyota of Pharr</v>
      </c>
      <c r="AV68" s="105">
        <f t="shared" si="50"/>
        <v>0</v>
      </c>
      <c r="AW68" s="105">
        <f t="shared" si="51"/>
        <v>0</v>
      </c>
      <c r="AX68" s="105">
        <f t="shared" si="52"/>
        <v>0</v>
      </c>
      <c r="AY68" s="105">
        <f t="shared" si="52"/>
        <v>0</v>
      </c>
      <c r="AZ68" s="105">
        <f t="shared" si="52"/>
        <v>0</v>
      </c>
      <c r="BC68" s="105"/>
      <c r="BD68" s="105"/>
      <c r="BE68" s="105"/>
      <c r="BF68" s="105"/>
      <c r="BG68" s="105"/>
      <c r="BJ68" s="105"/>
      <c r="BK68" s="105"/>
      <c r="BL68" s="105"/>
      <c r="BM68" s="105"/>
      <c r="BN68" s="105"/>
      <c r="BP68" t="s">
        <v>3257</v>
      </c>
      <c r="BQ68" s="105">
        <v>0</v>
      </c>
      <c r="BR68" s="105">
        <v>0</v>
      </c>
      <c r="BS68" s="105">
        <v>0</v>
      </c>
      <c r="BT68" s="105">
        <v>0</v>
      </c>
      <c r="BU68" s="105">
        <v>0</v>
      </c>
      <c r="BW68" s="27"/>
      <c r="BX68" s="27"/>
      <c r="BY68" s="27"/>
    </row>
    <row r="69" spans="1:77" x14ac:dyDescent="0.35">
      <c r="A69" s="220" t="s">
        <v>3264</v>
      </c>
      <c r="B69" s="151" t="s">
        <v>3193</v>
      </c>
      <c r="C69" s="151" t="s">
        <v>3194</v>
      </c>
      <c r="D69" s="151" t="s">
        <v>3195</v>
      </c>
      <c r="E69" s="151" t="s">
        <v>3194</v>
      </c>
      <c r="F69" s="151" t="s">
        <v>3196</v>
      </c>
      <c r="G69" s="151" t="s">
        <v>3197</v>
      </c>
      <c r="H69" s="151" t="s">
        <v>3198</v>
      </c>
      <c r="I69" s="151" t="s">
        <v>3194</v>
      </c>
      <c r="J69" s="151" t="s">
        <v>3199</v>
      </c>
      <c r="K69" s="151" t="s">
        <v>3194</v>
      </c>
      <c r="L69" s="151" t="s">
        <v>3200</v>
      </c>
      <c r="M69" s="151" t="s">
        <v>3194</v>
      </c>
      <c r="N69" s="151" t="s">
        <v>3201</v>
      </c>
      <c r="O69" s="152"/>
      <c r="P69" s="121" t="s">
        <v>3264</v>
      </c>
      <c r="Q69" s="97" t="s">
        <v>3202</v>
      </c>
      <c r="R69" s="97" t="s">
        <v>3194</v>
      </c>
      <c r="S69" s="97" t="s">
        <v>3203</v>
      </c>
      <c r="T69" s="97" t="s">
        <v>3194</v>
      </c>
      <c r="U69" s="154" t="s">
        <v>3204</v>
      </c>
      <c r="V69" s="97" t="s">
        <v>3194</v>
      </c>
      <c r="W69" s="97" t="s">
        <v>3205</v>
      </c>
      <c r="X69" s="97" t="s">
        <v>3194</v>
      </c>
      <c r="Y69" s="97" t="s">
        <v>3206</v>
      </c>
      <c r="Z69" s="97" t="s">
        <v>3194</v>
      </c>
      <c r="AA69" s="97" t="s">
        <v>3201</v>
      </c>
      <c r="AB69" s="152"/>
      <c r="AC69" s="272" t="s">
        <v>98</v>
      </c>
      <c r="AD69" s="362">
        <v>3375</v>
      </c>
      <c r="AE69" s="357">
        <v>650</v>
      </c>
      <c r="AF69" s="357">
        <v>0</v>
      </c>
      <c r="AG69" s="357">
        <v>2900</v>
      </c>
      <c r="AH69" s="365">
        <v>0</v>
      </c>
      <c r="AI69" s="268">
        <v>6925</v>
      </c>
      <c r="AJ69" s="98" t="s">
        <v>3201</v>
      </c>
      <c r="AK69" s="99" t="s">
        <v>3221</v>
      </c>
      <c r="AM69" s="27"/>
      <c r="AN69" t="s">
        <v>95</v>
      </c>
      <c r="AO69" s="105">
        <f t="shared" si="13"/>
        <v>3500</v>
      </c>
      <c r="AP69" s="105">
        <f t="shared" si="14"/>
        <v>0</v>
      </c>
      <c r="AQ69" s="105">
        <f t="shared" si="15"/>
        <v>1379</v>
      </c>
      <c r="AR69" s="105">
        <f t="shared" si="16"/>
        <v>0</v>
      </c>
      <c r="AS69" s="105">
        <f t="shared" si="17"/>
        <v>0</v>
      </c>
      <c r="AU69" t="str">
        <f t="shared" si="25"/>
        <v>Toyota of Surprise</v>
      </c>
      <c r="AV69" s="105">
        <f t="shared" si="50"/>
        <v>3500</v>
      </c>
      <c r="AW69" s="105">
        <f t="shared" si="51"/>
        <v>0</v>
      </c>
      <c r="AX69" s="105">
        <f t="shared" si="52"/>
        <v>1379</v>
      </c>
      <c r="AY69" s="105">
        <f t="shared" si="52"/>
        <v>0</v>
      </c>
      <c r="AZ69" s="105">
        <f t="shared" si="52"/>
        <v>0</v>
      </c>
      <c r="BC69" s="105"/>
      <c r="BD69" s="105"/>
      <c r="BE69" s="105"/>
      <c r="BF69" s="105"/>
      <c r="BG69" s="105"/>
      <c r="BJ69" s="105"/>
      <c r="BK69" s="105"/>
      <c r="BL69" s="105"/>
      <c r="BM69" s="105"/>
      <c r="BN69" s="105"/>
      <c r="BP69" t="s">
        <v>2185</v>
      </c>
      <c r="BQ69" s="105">
        <v>0</v>
      </c>
      <c r="BR69" s="105">
        <v>0</v>
      </c>
      <c r="BS69" s="105">
        <v>0</v>
      </c>
      <c r="BT69" s="105">
        <v>0</v>
      </c>
      <c r="BU69" s="105">
        <v>0</v>
      </c>
      <c r="BW69" s="27"/>
      <c r="BX69" s="27"/>
      <c r="BY69" s="27"/>
    </row>
    <row r="70" spans="1:77" x14ac:dyDescent="0.35">
      <c r="A70" s="172" t="s">
        <v>79</v>
      </c>
      <c r="B70" s="156">
        <v>1499</v>
      </c>
      <c r="C70" s="157" t="s">
        <v>3223</v>
      </c>
      <c r="D70" s="157">
        <v>2648</v>
      </c>
      <c r="E70" s="157" t="s">
        <v>3224</v>
      </c>
      <c r="F70" s="158">
        <v>2499</v>
      </c>
      <c r="G70" s="165">
        <v>12500</v>
      </c>
      <c r="H70" s="156">
        <v>0</v>
      </c>
      <c r="I70" s="157" t="s">
        <v>3224</v>
      </c>
      <c r="J70" s="157">
        <v>2500</v>
      </c>
      <c r="K70" s="157" t="s">
        <v>3224</v>
      </c>
      <c r="L70" s="157">
        <v>799</v>
      </c>
      <c r="M70" s="157" t="s">
        <v>554</v>
      </c>
      <c r="N70" s="156">
        <f>SUM(B70:L70)</f>
        <v>22445</v>
      </c>
      <c r="O70" s="159"/>
      <c r="P70" s="108" t="s">
        <v>79</v>
      </c>
      <c r="Q70" s="165">
        <v>0</v>
      </c>
      <c r="R70" s="167"/>
      <c r="S70" s="108">
        <v>0</v>
      </c>
      <c r="T70" s="167"/>
      <c r="U70" s="123">
        <v>2000</v>
      </c>
      <c r="V70" s="167" t="s">
        <v>3225</v>
      </c>
      <c r="W70" s="108">
        <v>0</v>
      </c>
      <c r="X70" s="167"/>
      <c r="Y70" s="108">
        <v>975</v>
      </c>
      <c r="Z70" s="167" t="s">
        <v>3227</v>
      </c>
      <c r="AA70" s="163">
        <f>Q70+S70+U70+W70+Y70</f>
        <v>2975</v>
      </c>
      <c r="AB70" s="159"/>
      <c r="AC70" s="272" t="s">
        <v>114</v>
      </c>
      <c r="AD70" s="362">
        <v>1500</v>
      </c>
      <c r="AE70" s="357">
        <v>0</v>
      </c>
      <c r="AF70" s="357">
        <v>0</v>
      </c>
      <c r="AG70" s="357">
        <v>0</v>
      </c>
      <c r="AH70" s="365">
        <v>0</v>
      </c>
      <c r="AI70" s="268">
        <v>1500</v>
      </c>
      <c r="AJ70" s="104">
        <f t="shared" ref="AJ70:AJ81" si="53">SUM(AD68,AG68,AH68,AI68,AF68,AE68)</f>
        <v>13005.06</v>
      </c>
      <c r="AK70" s="93">
        <f t="shared" ref="AK70:AK81" si="54">SUM(N70+AA70+AJ70)</f>
        <v>38425.06</v>
      </c>
      <c r="AM70" s="27"/>
      <c r="AN70" t="s">
        <v>106</v>
      </c>
      <c r="AO70" s="105">
        <f t="shared" si="13"/>
        <v>2500</v>
      </c>
      <c r="AP70" s="105">
        <f t="shared" si="14"/>
        <v>0</v>
      </c>
      <c r="AQ70" s="105">
        <f t="shared" si="15"/>
        <v>0</v>
      </c>
      <c r="AR70" s="105">
        <f t="shared" si="16"/>
        <v>0</v>
      </c>
      <c r="AS70" s="105">
        <f t="shared" si="17"/>
        <v>0</v>
      </c>
      <c r="AU70" t="str">
        <f t="shared" si="25"/>
        <v>Volkswagen North Scottsdale</v>
      </c>
      <c r="AV70" s="105">
        <f t="shared" si="50"/>
        <v>2500</v>
      </c>
      <c r="AW70" s="105">
        <f t="shared" si="51"/>
        <v>0</v>
      </c>
      <c r="AX70" s="105">
        <f t="shared" si="52"/>
        <v>0</v>
      </c>
      <c r="AY70" s="105">
        <f t="shared" si="52"/>
        <v>0</v>
      </c>
      <c r="AZ70" s="105">
        <f t="shared" si="52"/>
        <v>0</v>
      </c>
      <c r="BC70" s="105"/>
      <c r="BD70" s="105"/>
      <c r="BE70" s="105"/>
      <c r="BF70" s="105"/>
      <c r="BG70" s="105"/>
      <c r="BJ70" s="105"/>
      <c r="BK70" s="105"/>
      <c r="BL70" s="105"/>
      <c r="BM70" s="105"/>
      <c r="BN70" s="105"/>
      <c r="BP70" t="s">
        <v>2512</v>
      </c>
      <c r="BQ70" s="105">
        <v>0</v>
      </c>
      <c r="BR70" s="105">
        <v>650</v>
      </c>
      <c r="BS70" s="105">
        <v>0</v>
      </c>
      <c r="BT70" s="105">
        <v>0</v>
      </c>
      <c r="BU70" s="105">
        <v>0</v>
      </c>
      <c r="BW70" s="27"/>
      <c r="BX70" s="27"/>
      <c r="BY70" s="27"/>
    </row>
    <row r="71" spans="1:77" x14ac:dyDescent="0.35">
      <c r="A71" s="132" t="s">
        <v>73</v>
      </c>
      <c r="B71" s="165">
        <v>1499</v>
      </c>
      <c r="C71" s="111" t="s">
        <v>3223</v>
      </c>
      <c r="D71" s="111">
        <v>2648</v>
      </c>
      <c r="E71" s="111" t="s">
        <v>3224</v>
      </c>
      <c r="F71" s="178">
        <v>2599</v>
      </c>
      <c r="G71" s="165">
        <v>12350</v>
      </c>
      <c r="H71" s="165">
        <v>0</v>
      </c>
      <c r="I71" s="111" t="s">
        <v>3224</v>
      </c>
      <c r="J71" s="111">
        <v>1450</v>
      </c>
      <c r="K71" s="111" t="s">
        <v>3224</v>
      </c>
      <c r="L71" s="111">
        <v>650</v>
      </c>
      <c r="M71" s="111" t="s">
        <v>940</v>
      </c>
      <c r="N71" s="156">
        <f t="shared" ref="N71:N80" si="55">SUM(B71:L71)</f>
        <v>21196</v>
      </c>
      <c r="O71" s="159"/>
      <c r="P71" s="132" t="s">
        <v>73</v>
      </c>
      <c r="Q71" s="106">
        <v>0</v>
      </c>
      <c r="R71" s="195"/>
      <c r="S71" s="115">
        <v>0</v>
      </c>
      <c r="T71" s="195"/>
      <c r="U71" s="123">
        <v>2000</v>
      </c>
      <c r="V71" s="167" t="s">
        <v>3225</v>
      </c>
      <c r="W71" s="115">
        <v>3000</v>
      </c>
      <c r="X71" s="195" t="s">
        <v>3231</v>
      </c>
      <c r="Y71" s="115">
        <v>6000</v>
      </c>
      <c r="Z71" s="195" t="s">
        <v>3227</v>
      </c>
      <c r="AA71" s="163">
        <f t="shared" ref="AA71:AA80" si="56">Q71+S71+U71+W71+Y71</f>
        <v>11000</v>
      </c>
      <c r="AB71" s="159"/>
      <c r="AC71" s="272" t="s">
        <v>100</v>
      </c>
      <c r="AD71" s="366">
        <v>2850</v>
      </c>
      <c r="AE71" s="359">
        <v>0</v>
      </c>
      <c r="AF71" s="359">
        <v>0</v>
      </c>
      <c r="AG71" s="359">
        <v>0</v>
      </c>
      <c r="AH71" s="367">
        <v>0</v>
      </c>
      <c r="AI71" s="268">
        <v>2850</v>
      </c>
      <c r="AJ71" s="104">
        <f t="shared" si="53"/>
        <v>13850</v>
      </c>
      <c r="AK71" s="93">
        <f t="shared" si="54"/>
        <v>46046</v>
      </c>
      <c r="AM71" s="27"/>
      <c r="AN71" t="s">
        <v>134</v>
      </c>
      <c r="AO71" s="105">
        <f>SUMIFS(BC$5:BC$72,$BB$5:$BB$72,$AN71)+SUMIFS(BJ$5:BJ$72,$BI$5:$BI$72,$AN71)+SUMIFS(BQ$5:BQ$72,$BP$5:$BP$72,$AN71)</f>
        <v>0</v>
      </c>
      <c r="AP71" s="105">
        <f>SUMIFS(BD$5:BD$72,$BB$5:$BB$72,$AN71)+SUMIFS(BK$5:BK$72,$BI$5:$BI$72,$AN71)+SUMIFS(BR$5:BR$72,$BP$5:$BP$72,$AN71)</f>
        <v>0</v>
      </c>
      <c r="AQ71" s="105">
        <f>SUMIFS(BE$5:BE$72,$BB$5:$BB$72,$AN71)+SUMIFS(BL$5:BL$72,$BI$5:$BI$72,$AN71)+SUMIFS(BS$5:BS$72,$BP$5:$BP$72,$AN71)</f>
        <v>0</v>
      </c>
      <c r="AR71" s="105">
        <f>SUMIFS(BF$5:BF$72,$BB$5:$BB$72,$AN71)+SUMIFS(BM$5:BM$72,$BI$5:$BI$72,$AN71)+SUMIFS(BT$5:BT$72,$BP$5:$BP$72,$AN71)</f>
        <v>500</v>
      </c>
      <c r="AS71" s="105">
        <f>SUMIFS(BG$5:BG$72,$BB$5:$BB$72,$AN71)+SUMIFS(BN$5:BN$72,$BI$5:$BI$72,$AN71)+SUMIFS(BU$5:BU$72,$BP$5:$BP$72,$AN71)</f>
        <v>0</v>
      </c>
      <c r="AU71" t="str">
        <f t="shared" si="25"/>
        <v>Volkswagen South Coast</v>
      </c>
      <c r="AV71" s="105">
        <f t="shared" si="50"/>
        <v>0</v>
      </c>
      <c r="AW71" s="105">
        <f t="shared" si="51"/>
        <v>0</v>
      </c>
      <c r="AX71" s="105">
        <f t="shared" si="52"/>
        <v>0</v>
      </c>
      <c r="AY71" s="105">
        <f t="shared" si="52"/>
        <v>500</v>
      </c>
      <c r="AZ71" s="105">
        <f t="shared" si="52"/>
        <v>0</v>
      </c>
      <c r="BC71" s="105"/>
      <c r="BD71" s="105"/>
      <c r="BE71" s="105"/>
      <c r="BF71" s="105"/>
      <c r="BG71" s="105"/>
      <c r="BJ71" s="105"/>
      <c r="BK71" s="105"/>
      <c r="BL71" s="105"/>
      <c r="BM71" s="105"/>
      <c r="BN71" s="105"/>
      <c r="BP71" t="s">
        <v>3263</v>
      </c>
      <c r="BQ71" s="105">
        <v>0</v>
      </c>
      <c r="BR71" s="105">
        <v>0</v>
      </c>
      <c r="BS71" s="105">
        <v>0</v>
      </c>
      <c r="BT71" s="105">
        <v>0</v>
      </c>
      <c r="BU71" s="105">
        <v>0</v>
      </c>
      <c r="BW71" s="27"/>
      <c r="BX71" s="27"/>
      <c r="BY71" s="27"/>
    </row>
    <row r="72" spans="1:77" x14ac:dyDescent="0.35">
      <c r="A72" s="132" t="s">
        <v>3244</v>
      </c>
      <c r="B72" s="165">
        <v>1499</v>
      </c>
      <c r="C72" s="111" t="s">
        <v>3226</v>
      </c>
      <c r="D72" s="111">
        <v>2648</v>
      </c>
      <c r="E72" s="111" t="s">
        <v>3224</v>
      </c>
      <c r="F72" s="178">
        <v>2599</v>
      </c>
      <c r="G72" s="165">
        <v>4500</v>
      </c>
      <c r="H72" s="165">
        <v>0</v>
      </c>
      <c r="I72" s="111" t="s">
        <v>3224</v>
      </c>
      <c r="J72" s="111">
        <v>1000</v>
      </c>
      <c r="K72" s="111"/>
      <c r="L72" s="111">
        <v>600</v>
      </c>
      <c r="M72" s="111" t="s">
        <v>940</v>
      </c>
      <c r="N72" s="156">
        <f t="shared" si="55"/>
        <v>12846</v>
      </c>
      <c r="O72" s="159"/>
      <c r="P72" s="115" t="s">
        <v>3244</v>
      </c>
      <c r="Q72" s="106">
        <v>0</v>
      </c>
      <c r="R72" s="195"/>
      <c r="S72" s="115">
        <v>0</v>
      </c>
      <c r="T72" s="195"/>
      <c r="U72" s="123">
        <v>2000</v>
      </c>
      <c r="V72" s="167" t="s">
        <v>3225</v>
      </c>
      <c r="W72" s="115">
        <v>0</v>
      </c>
      <c r="X72" s="195"/>
      <c r="Y72" s="115">
        <v>0</v>
      </c>
      <c r="Z72" s="195"/>
      <c r="AA72" s="163">
        <f t="shared" si="56"/>
        <v>2000</v>
      </c>
      <c r="AB72" s="159"/>
      <c r="AC72" s="274" t="s">
        <v>3257</v>
      </c>
      <c r="AD72" s="366">
        <v>0</v>
      </c>
      <c r="AE72" s="359">
        <v>0</v>
      </c>
      <c r="AF72" s="359">
        <v>0</v>
      </c>
      <c r="AG72" s="359">
        <v>0</v>
      </c>
      <c r="AH72" s="367">
        <v>0</v>
      </c>
      <c r="AI72" s="268">
        <v>0</v>
      </c>
      <c r="AJ72" s="104">
        <f t="shared" si="53"/>
        <v>3000</v>
      </c>
      <c r="AK72" s="93">
        <f t="shared" si="54"/>
        <v>17846</v>
      </c>
      <c r="AM72" s="27"/>
      <c r="AN72" s="237"/>
      <c r="AO72" s="105"/>
      <c r="AP72" s="105"/>
      <c r="AQ72" s="105"/>
      <c r="AR72" s="105"/>
      <c r="AS72" s="105"/>
      <c r="AV72" s="105"/>
      <c r="AW72" s="105"/>
      <c r="AX72" s="105"/>
      <c r="AY72" s="105"/>
      <c r="AZ72" s="105"/>
      <c r="BB72" s="237"/>
      <c r="BC72" s="238"/>
      <c r="BD72" s="238"/>
      <c r="BE72" s="238"/>
      <c r="BF72" s="238"/>
      <c r="BG72" s="238"/>
      <c r="BJ72" s="105"/>
      <c r="BK72" s="105"/>
      <c r="BL72" s="105"/>
      <c r="BM72" s="105"/>
      <c r="BN72" s="105"/>
      <c r="BQ72" s="105"/>
      <c r="BR72" s="105"/>
      <c r="BS72" s="105"/>
      <c r="BT72" s="105"/>
      <c r="BU72" s="105"/>
      <c r="BV72" s="27"/>
      <c r="BW72" s="27"/>
      <c r="BX72" s="27"/>
      <c r="BY72" s="27"/>
    </row>
    <row r="73" spans="1:77" x14ac:dyDescent="0.35">
      <c r="A73" s="183" t="s">
        <v>83</v>
      </c>
      <c r="B73" s="166">
        <v>1299</v>
      </c>
      <c r="C73" s="170" t="s">
        <v>3226</v>
      </c>
      <c r="D73" s="170">
        <v>2648</v>
      </c>
      <c r="E73" s="170" t="s">
        <v>3224</v>
      </c>
      <c r="F73" s="171">
        <v>2599</v>
      </c>
      <c r="G73" s="166">
        <v>0</v>
      </c>
      <c r="H73" s="166">
        <v>0</v>
      </c>
      <c r="I73" s="170" t="s">
        <v>3224</v>
      </c>
      <c r="J73" s="170">
        <v>1000</v>
      </c>
      <c r="K73" s="170" t="s">
        <v>3224</v>
      </c>
      <c r="L73" s="170">
        <v>599</v>
      </c>
      <c r="M73" s="170" t="s">
        <v>554</v>
      </c>
      <c r="N73" s="156">
        <f t="shared" si="55"/>
        <v>8145</v>
      </c>
      <c r="O73" s="159"/>
      <c r="P73" s="112" t="s">
        <v>83</v>
      </c>
      <c r="Q73" s="106">
        <v>0</v>
      </c>
      <c r="R73" s="184"/>
      <c r="S73" s="112">
        <v>0</v>
      </c>
      <c r="T73" s="184"/>
      <c r="U73" s="123">
        <v>0</v>
      </c>
      <c r="V73" s="167"/>
      <c r="W73" s="112">
        <v>0</v>
      </c>
      <c r="X73" s="184"/>
      <c r="Y73" s="112">
        <v>0</v>
      </c>
      <c r="Z73" s="184"/>
      <c r="AA73" s="163">
        <f t="shared" si="56"/>
        <v>0</v>
      </c>
      <c r="AB73" s="159"/>
      <c r="AC73" s="272" t="s">
        <v>126</v>
      </c>
      <c r="AD73" s="366">
        <v>0</v>
      </c>
      <c r="AE73" s="359">
        <v>0</v>
      </c>
      <c r="AF73" s="359">
        <v>649</v>
      </c>
      <c r="AG73" s="359">
        <v>300</v>
      </c>
      <c r="AH73" s="367">
        <v>0</v>
      </c>
      <c r="AI73" s="268">
        <v>949</v>
      </c>
      <c r="AJ73" s="104">
        <f t="shared" si="53"/>
        <v>5700</v>
      </c>
      <c r="AK73" s="93">
        <f t="shared" si="54"/>
        <v>13845</v>
      </c>
      <c r="AM73" s="27"/>
      <c r="AN73" s="237"/>
      <c r="AO73" s="105"/>
      <c r="AP73" s="105"/>
      <c r="AQ73" s="105"/>
      <c r="AR73" s="105"/>
      <c r="AS73" s="105"/>
      <c r="AV73" s="105"/>
      <c r="AW73" s="105"/>
      <c r="AX73" s="105"/>
      <c r="AY73" s="105"/>
      <c r="AZ73" s="105"/>
      <c r="BB73" s="237"/>
      <c r="BC73" s="238"/>
      <c r="BD73" s="238"/>
      <c r="BE73" s="238"/>
      <c r="BF73" s="238"/>
      <c r="BG73" s="238"/>
      <c r="BJ73" s="105"/>
      <c r="BK73" s="105"/>
      <c r="BL73" s="105"/>
      <c r="BM73" s="105"/>
      <c r="BN73" s="105"/>
      <c r="BQ73" s="105"/>
      <c r="BR73" s="105"/>
      <c r="BS73" s="105"/>
      <c r="BT73" s="105"/>
      <c r="BU73" s="105"/>
      <c r="BV73" s="27"/>
      <c r="BW73" s="27"/>
      <c r="BX73" s="27"/>
      <c r="BY73" s="27"/>
    </row>
    <row r="74" spans="1:77" ht="15" customHeight="1" thickBot="1" x14ac:dyDescent="0.4">
      <c r="A74" s="183" t="s">
        <v>125</v>
      </c>
      <c r="B74" s="156">
        <v>1299</v>
      </c>
      <c r="C74" s="157" t="s">
        <v>3226</v>
      </c>
      <c r="D74" s="157">
        <v>2648</v>
      </c>
      <c r="E74" s="157" t="s">
        <v>3224</v>
      </c>
      <c r="F74" s="158">
        <v>2599</v>
      </c>
      <c r="G74" s="156">
        <v>500</v>
      </c>
      <c r="H74" s="156">
        <v>0</v>
      </c>
      <c r="I74" s="157" t="s">
        <v>3224</v>
      </c>
      <c r="J74" s="157">
        <v>1000</v>
      </c>
      <c r="K74" s="157" t="s">
        <v>3224</v>
      </c>
      <c r="L74" s="157"/>
      <c r="M74" s="157"/>
      <c r="N74" s="156">
        <f t="shared" si="55"/>
        <v>8046</v>
      </c>
      <c r="O74" s="159"/>
      <c r="P74" s="112" t="s">
        <v>125</v>
      </c>
      <c r="Q74" s="106">
        <v>0</v>
      </c>
      <c r="R74" s="184"/>
      <c r="S74" s="112">
        <v>300</v>
      </c>
      <c r="T74" s="221" t="s">
        <v>3260</v>
      </c>
      <c r="U74" s="111">
        <v>2000</v>
      </c>
      <c r="V74" s="221" t="s">
        <v>3225</v>
      </c>
      <c r="W74" s="112">
        <v>0</v>
      </c>
      <c r="X74" s="221"/>
      <c r="Y74" s="112">
        <v>0</v>
      </c>
      <c r="Z74" s="221"/>
      <c r="AA74" s="163">
        <f t="shared" si="56"/>
        <v>2300</v>
      </c>
      <c r="AB74" s="159"/>
      <c r="AC74" s="375" t="s">
        <v>3265</v>
      </c>
      <c r="AD74" s="363">
        <v>21918.54</v>
      </c>
      <c r="AE74" s="261">
        <v>1895</v>
      </c>
      <c r="AF74" s="261">
        <v>3956</v>
      </c>
      <c r="AG74" s="261">
        <v>10850</v>
      </c>
      <c r="AH74" s="269">
        <v>0</v>
      </c>
      <c r="AI74" s="263">
        <v>38619.54</v>
      </c>
      <c r="AJ74" s="104">
        <f t="shared" si="53"/>
        <v>0</v>
      </c>
      <c r="AK74" s="93">
        <f t="shared" si="54"/>
        <v>10346</v>
      </c>
      <c r="AM74" s="27"/>
      <c r="AN74" s="237"/>
      <c r="AO74" s="238"/>
      <c r="AP74" s="238"/>
      <c r="AQ74" s="238"/>
      <c r="AR74" s="238"/>
      <c r="AS74" s="238"/>
      <c r="AU74" s="237"/>
      <c r="AV74" s="238"/>
      <c r="AW74" s="238"/>
      <c r="AX74" s="238"/>
      <c r="AY74" s="238"/>
      <c r="AZ74" s="238"/>
      <c r="BB74" s="237"/>
      <c r="BC74" s="238"/>
      <c r="BD74" s="238"/>
      <c r="BE74" s="238"/>
      <c r="BF74" s="238"/>
      <c r="BG74" s="238"/>
      <c r="BI74" s="237"/>
      <c r="BJ74" s="238"/>
      <c r="BK74" s="238"/>
      <c r="BL74" s="238"/>
      <c r="BM74" s="238"/>
      <c r="BN74" s="238"/>
      <c r="BO74" s="27"/>
      <c r="BP74" s="237"/>
      <c r="BQ74" s="238"/>
      <c r="BR74" s="238"/>
      <c r="BS74" s="238"/>
      <c r="BT74" s="238"/>
      <c r="BU74" s="238"/>
      <c r="BV74" s="27"/>
      <c r="BW74" s="27"/>
      <c r="BX74" s="27"/>
      <c r="BY74" s="27"/>
    </row>
    <row r="75" spans="1:77" ht="15" customHeight="1" thickTop="1" thickBot="1" x14ac:dyDescent="0.4">
      <c r="A75" s="164" t="s">
        <v>107</v>
      </c>
      <c r="B75" s="166">
        <v>999</v>
      </c>
      <c r="C75" s="170" t="s">
        <v>3228</v>
      </c>
      <c r="D75" s="170">
        <v>1648</v>
      </c>
      <c r="E75" s="170" t="s">
        <v>3224</v>
      </c>
      <c r="F75" s="171">
        <v>1299</v>
      </c>
      <c r="G75" s="166">
        <v>3000</v>
      </c>
      <c r="H75" s="166">
        <v>0</v>
      </c>
      <c r="I75" s="170" t="s">
        <v>3224</v>
      </c>
      <c r="J75" s="170">
        <v>1000</v>
      </c>
      <c r="K75" s="170" t="s">
        <v>3224</v>
      </c>
      <c r="L75" s="170"/>
      <c r="M75" s="170"/>
      <c r="N75" s="156">
        <f t="shared" si="55"/>
        <v>7946</v>
      </c>
      <c r="O75" s="159"/>
      <c r="P75" s="133" t="s">
        <v>107</v>
      </c>
      <c r="Q75" s="106">
        <v>0</v>
      </c>
      <c r="R75" s="221"/>
      <c r="S75" s="133">
        <v>0</v>
      </c>
      <c r="T75" s="221"/>
      <c r="U75" s="111">
        <v>0</v>
      </c>
      <c r="V75" s="221"/>
      <c r="W75" s="133">
        <v>0</v>
      </c>
      <c r="X75" s="221"/>
      <c r="Y75" s="133">
        <v>0</v>
      </c>
      <c r="Z75" s="221"/>
      <c r="AA75" s="163">
        <f t="shared" si="56"/>
        <v>0</v>
      </c>
      <c r="AB75" s="159"/>
      <c r="AC75" s="373" t="s">
        <v>3266</v>
      </c>
      <c r="AD75" s="347" t="s">
        <v>3212</v>
      </c>
      <c r="AE75" s="243" t="s">
        <v>760</v>
      </c>
      <c r="AF75" s="243" t="s">
        <v>11</v>
      </c>
      <c r="AG75" s="244" t="s">
        <v>3213</v>
      </c>
      <c r="AH75" s="245" t="s">
        <v>3214</v>
      </c>
      <c r="AI75" s="264" t="s">
        <v>3201</v>
      </c>
      <c r="AJ75" s="104">
        <f t="shared" si="53"/>
        <v>1898</v>
      </c>
      <c r="AK75" s="93">
        <f t="shared" si="54"/>
        <v>9844</v>
      </c>
      <c r="AM75" s="27"/>
      <c r="AN75" s="27" t="s">
        <v>118</v>
      </c>
      <c r="AO75" s="129"/>
      <c r="AP75" s="129"/>
      <c r="AQ75" s="129"/>
      <c r="AR75" s="129"/>
      <c r="AS75" s="129"/>
      <c r="AT75" s="27"/>
      <c r="AU75" s="278" t="str">
        <f t="shared" ref="AU75:AU83" si="57">$AN75</f>
        <v>Bentley Scottsdale</v>
      </c>
      <c r="AV75" s="279">
        <f t="shared" ref="AV75:AV92" si="58">SUMIFS(AD$1:AD$110,$AC$1:$AC$110,$AU75)</f>
        <v>1000</v>
      </c>
      <c r="AW75" s="279">
        <f t="shared" ref="AW75:AW92" si="59">SUMIFS(AE$1:AE$110,$AC$1:$AC$110,$AU75)</f>
        <v>0</v>
      </c>
      <c r="AX75" s="279">
        <f t="shared" ref="AX75:AX92" si="60">SUMIFS(AF$1:AF$110,$AC$1:$AC$110,$AU75)</f>
        <v>0</v>
      </c>
      <c r="AY75" s="279">
        <f t="shared" ref="AY75:AY92" si="61">SUMIFS(AG$1:AG$110,$AC$1:$AC$110,$AU75)</f>
        <v>0</v>
      </c>
      <c r="AZ75" s="279">
        <f t="shared" ref="AZ75:AZ92" si="62">SUMIFS(AH$1:AH$110,$AC$1:$AC$110,$AU75)</f>
        <v>0</v>
      </c>
      <c r="BA75" s="27"/>
      <c r="BB75" s="27"/>
      <c r="BC75" s="129"/>
      <c r="BD75" s="129"/>
      <c r="BE75" s="129"/>
      <c r="BF75" s="129"/>
      <c r="BG75" s="129"/>
      <c r="BH75" s="27"/>
      <c r="BI75" s="27"/>
      <c r="BJ75" s="129"/>
      <c r="BK75" s="129"/>
      <c r="BL75" s="129"/>
      <c r="BM75" s="129"/>
      <c r="BN75" s="129"/>
      <c r="BO75" s="27"/>
      <c r="BP75" s="27"/>
      <c r="BQ75" s="129"/>
      <c r="BR75" s="129"/>
      <c r="BS75" s="129"/>
      <c r="BT75" s="129"/>
      <c r="BU75" s="129"/>
      <c r="BV75" s="27"/>
      <c r="BW75" s="27"/>
      <c r="BX75" s="27"/>
      <c r="BY75" s="27"/>
    </row>
    <row r="76" spans="1:77" ht="15" customHeight="1" x14ac:dyDescent="0.35">
      <c r="A76" s="172" t="s">
        <v>3267</v>
      </c>
      <c r="B76" s="166">
        <v>1199</v>
      </c>
      <c r="C76" s="170" t="s">
        <v>3226</v>
      </c>
      <c r="D76" s="170">
        <v>1648</v>
      </c>
      <c r="E76" s="170" t="s">
        <v>3224</v>
      </c>
      <c r="F76" s="178">
        <v>2599</v>
      </c>
      <c r="G76" s="165">
        <v>5800</v>
      </c>
      <c r="H76" s="165">
        <v>0</v>
      </c>
      <c r="I76" s="111" t="s">
        <v>3224</v>
      </c>
      <c r="J76" s="170">
        <v>600</v>
      </c>
      <c r="K76" s="157" t="s">
        <v>3224</v>
      </c>
      <c r="L76" s="170"/>
      <c r="M76" s="170"/>
      <c r="N76" s="156">
        <f t="shared" si="55"/>
        <v>11846</v>
      </c>
      <c r="O76" s="159"/>
      <c r="P76" s="134" t="s">
        <v>3267</v>
      </c>
      <c r="Q76" s="106">
        <v>0</v>
      </c>
      <c r="R76" s="222"/>
      <c r="S76" s="134">
        <v>0</v>
      </c>
      <c r="T76" s="222"/>
      <c r="U76" s="111">
        <v>0</v>
      </c>
      <c r="V76" s="222"/>
      <c r="W76" s="134">
        <v>0</v>
      </c>
      <c r="X76" s="222"/>
      <c r="Y76" s="134">
        <v>1800</v>
      </c>
      <c r="Z76" s="222" t="s">
        <v>3227</v>
      </c>
      <c r="AA76" s="163">
        <f t="shared" si="56"/>
        <v>1800</v>
      </c>
      <c r="AB76" s="159"/>
      <c r="AC76" s="275" t="s">
        <v>79</v>
      </c>
      <c r="AD76" s="368">
        <v>5926.39</v>
      </c>
      <c r="AE76" s="305">
        <v>0</v>
      </c>
      <c r="AF76" s="305">
        <v>0</v>
      </c>
      <c r="AG76" s="305">
        <v>3900</v>
      </c>
      <c r="AH76" s="361">
        <v>0</v>
      </c>
      <c r="AI76" s="248">
        <v>9826.39</v>
      </c>
      <c r="AJ76" s="104">
        <f t="shared" si="53"/>
        <v>77239.08</v>
      </c>
      <c r="AK76" s="93">
        <f t="shared" si="54"/>
        <v>90885.08</v>
      </c>
      <c r="AM76" s="27"/>
      <c r="AN76" s="27" t="s">
        <v>3236</v>
      </c>
      <c r="AO76" s="129"/>
      <c r="AP76" s="129"/>
      <c r="AQ76" s="129"/>
      <c r="AR76" s="129"/>
      <c r="AS76" s="129"/>
      <c r="AT76" s="27"/>
      <c r="AU76" s="278" t="str">
        <f t="shared" si="57"/>
        <v>Scottsdale Aston Martin</v>
      </c>
      <c r="AV76" s="279">
        <f t="shared" si="58"/>
        <v>0</v>
      </c>
      <c r="AW76" s="279">
        <f t="shared" si="59"/>
        <v>0</v>
      </c>
      <c r="AX76" s="279">
        <f t="shared" si="60"/>
        <v>0</v>
      </c>
      <c r="AY76" s="279">
        <f t="shared" si="61"/>
        <v>0</v>
      </c>
      <c r="AZ76" s="279">
        <f t="shared" si="62"/>
        <v>0</v>
      </c>
      <c r="BA76" s="27"/>
      <c r="BB76" s="27"/>
      <c r="BC76" s="129"/>
      <c r="BD76" s="129"/>
      <c r="BE76" s="129"/>
      <c r="BF76" s="129"/>
      <c r="BG76" s="129"/>
      <c r="BH76" s="27"/>
      <c r="BI76" s="27"/>
      <c r="BJ76" s="129"/>
      <c r="BK76" s="129"/>
      <c r="BL76" s="129"/>
      <c r="BM76" s="129"/>
      <c r="BN76" s="129"/>
      <c r="BO76" s="27"/>
      <c r="BP76" s="27"/>
      <c r="BQ76" s="129"/>
      <c r="BR76" s="129"/>
      <c r="BS76" s="129"/>
      <c r="BT76" s="129"/>
      <c r="BU76" s="129"/>
      <c r="BV76" s="27"/>
      <c r="BW76" s="27"/>
      <c r="BX76" s="27"/>
      <c r="BY76" s="27"/>
    </row>
    <row r="77" spans="1:77" ht="15" customHeight="1" x14ac:dyDescent="0.35">
      <c r="A77" s="223" t="s">
        <v>84</v>
      </c>
      <c r="B77" s="165">
        <v>1499</v>
      </c>
      <c r="C77" s="111" t="s">
        <v>3223</v>
      </c>
      <c r="D77" s="111">
        <v>2648</v>
      </c>
      <c r="E77" s="111" t="s">
        <v>3224</v>
      </c>
      <c r="F77" s="178">
        <v>2599</v>
      </c>
      <c r="G77" s="165">
        <v>8150</v>
      </c>
      <c r="H77" s="165">
        <v>0</v>
      </c>
      <c r="I77" s="157" t="s">
        <v>3224</v>
      </c>
      <c r="J77" s="170">
        <v>2000</v>
      </c>
      <c r="K77" s="157" t="s">
        <v>3224</v>
      </c>
      <c r="L77" s="157">
        <v>650</v>
      </c>
      <c r="M77" s="157" t="s">
        <v>940</v>
      </c>
      <c r="N77" s="156">
        <f t="shared" si="55"/>
        <v>17546</v>
      </c>
      <c r="O77" s="159"/>
      <c r="P77" s="115" t="s">
        <v>84</v>
      </c>
      <c r="Q77" s="106">
        <v>0</v>
      </c>
      <c r="R77" s="195"/>
      <c r="S77" s="115">
        <v>0</v>
      </c>
      <c r="T77" s="195"/>
      <c r="U77" s="123">
        <v>2000</v>
      </c>
      <c r="V77" s="167" t="s">
        <v>3225</v>
      </c>
      <c r="W77" s="115">
        <v>0</v>
      </c>
      <c r="X77" s="195"/>
      <c r="Y77" s="115">
        <v>5000</v>
      </c>
      <c r="Z77" s="195" t="s">
        <v>3227</v>
      </c>
      <c r="AA77" s="163">
        <f t="shared" si="56"/>
        <v>7000</v>
      </c>
      <c r="AB77" s="159"/>
      <c r="AC77" s="251" t="s">
        <v>119</v>
      </c>
      <c r="AD77" s="368">
        <v>750.01</v>
      </c>
      <c r="AE77" s="305">
        <v>0</v>
      </c>
      <c r="AF77" s="305">
        <v>0</v>
      </c>
      <c r="AG77" s="305">
        <v>900</v>
      </c>
      <c r="AH77" s="361">
        <v>1000</v>
      </c>
      <c r="AI77" s="250">
        <v>2650.01</v>
      </c>
      <c r="AJ77" s="104">
        <f t="shared" si="53"/>
        <v>0</v>
      </c>
      <c r="AK77" s="93">
        <f t="shared" si="54"/>
        <v>24546</v>
      </c>
      <c r="AM77" s="27"/>
      <c r="AN77" s="27" t="s">
        <v>3237</v>
      </c>
      <c r="AO77" s="129"/>
      <c r="AP77" s="129"/>
      <c r="AQ77" s="129"/>
      <c r="AR77" s="129"/>
      <c r="AS77" s="129"/>
      <c r="AT77" s="27"/>
      <c r="AU77" s="278" t="str">
        <f t="shared" si="57"/>
        <v>Scottsdale Ferrari</v>
      </c>
      <c r="AV77" s="279">
        <f t="shared" si="58"/>
        <v>0</v>
      </c>
      <c r="AW77" s="279">
        <f t="shared" si="59"/>
        <v>0</v>
      </c>
      <c r="AX77" s="279">
        <f t="shared" si="60"/>
        <v>0</v>
      </c>
      <c r="AY77" s="279">
        <f t="shared" si="61"/>
        <v>1000</v>
      </c>
      <c r="AZ77" s="279">
        <f t="shared" si="62"/>
        <v>0</v>
      </c>
      <c r="BA77" s="27"/>
      <c r="BB77" s="27"/>
      <c r="BC77" s="129"/>
      <c r="BD77" s="129"/>
      <c r="BE77" s="129"/>
      <c r="BF77" s="129"/>
      <c r="BG77" s="129"/>
      <c r="BH77" s="27"/>
      <c r="BI77" s="27"/>
      <c r="BJ77" s="129"/>
      <c r="BK77" s="129"/>
      <c r="BL77" s="129"/>
      <c r="BM77" s="129"/>
      <c r="BN77" s="129"/>
      <c r="BO77" s="27"/>
      <c r="BP77" s="27"/>
      <c r="BQ77" s="129"/>
      <c r="BR77" s="129"/>
      <c r="BS77" s="129"/>
      <c r="BT77" s="129"/>
      <c r="BU77" s="129"/>
      <c r="BV77" s="27"/>
      <c r="BW77" s="27"/>
      <c r="BX77" s="27"/>
      <c r="BY77" s="27"/>
    </row>
    <row r="78" spans="1:77" ht="15" customHeight="1" x14ac:dyDescent="0.35">
      <c r="A78" s="223" t="s">
        <v>80</v>
      </c>
      <c r="B78" s="156">
        <v>1499</v>
      </c>
      <c r="C78" s="157" t="s">
        <v>3226</v>
      </c>
      <c r="D78" s="157">
        <v>2648</v>
      </c>
      <c r="E78" s="157" t="s">
        <v>3224</v>
      </c>
      <c r="F78" s="158">
        <v>2599</v>
      </c>
      <c r="G78" s="165">
        <v>11100</v>
      </c>
      <c r="H78" s="165">
        <v>0</v>
      </c>
      <c r="I78" s="111" t="s">
        <v>3224</v>
      </c>
      <c r="J78" s="170">
        <v>2900</v>
      </c>
      <c r="K78" s="157" t="s">
        <v>3224</v>
      </c>
      <c r="L78" s="157">
        <v>799</v>
      </c>
      <c r="M78" s="157" t="s">
        <v>554</v>
      </c>
      <c r="N78" s="156">
        <f t="shared" si="55"/>
        <v>21545</v>
      </c>
      <c r="O78" s="159"/>
      <c r="P78" s="115" t="s">
        <v>80</v>
      </c>
      <c r="Q78" s="106">
        <v>0</v>
      </c>
      <c r="R78" s="195"/>
      <c r="S78" s="115">
        <v>0</v>
      </c>
      <c r="T78" s="195"/>
      <c r="U78" s="123">
        <v>2000</v>
      </c>
      <c r="V78" s="167" t="s">
        <v>3225</v>
      </c>
      <c r="W78" s="115">
        <v>0</v>
      </c>
      <c r="X78" s="195"/>
      <c r="Y78" s="115">
        <v>1500</v>
      </c>
      <c r="Z78" s="195" t="s">
        <v>3227</v>
      </c>
      <c r="AA78" s="163">
        <f t="shared" si="56"/>
        <v>3500</v>
      </c>
      <c r="AB78" s="159"/>
      <c r="AC78" s="276" t="s">
        <v>73</v>
      </c>
      <c r="AD78" s="368">
        <v>9940</v>
      </c>
      <c r="AE78" s="305">
        <v>3325</v>
      </c>
      <c r="AF78" s="305">
        <v>0</v>
      </c>
      <c r="AG78" s="305">
        <v>2500</v>
      </c>
      <c r="AH78" s="361">
        <v>0</v>
      </c>
      <c r="AI78" s="250">
        <v>15765</v>
      </c>
      <c r="AJ78" s="104">
        <f t="shared" si="53"/>
        <v>19652.78</v>
      </c>
      <c r="AK78" s="93">
        <f t="shared" si="54"/>
        <v>44697.78</v>
      </c>
      <c r="AM78" s="27"/>
      <c r="AN78" s="27" t="s">
        <v>3238</v>
      </c>
      <c r="AO78" s="129"/>
      <c r="AP78" s="129"/>
      <c r="AQ78" s="129"/>
      <c r="AR78" s="129"/>
      <c r="AS78" s="129"/>
      <c r="AT78" s="27"/>
      <c r="AU78" s="278" t="str">
        <f t="shared" si="57"/>
        <v>Scottsdale Lamborghini</v>
      </c>
      <c r="AV78" s="279">
        <f t="shared" si="58"/>
        <v>1500</v>
      </c>
      <c r="AW78" s="279">
        <f t="shared" si="59"/>
        <v>0</v>
      </c>
      <c r="AX78" s="279">
        <f t="shared" si="60"/>
        <v>0</v>
      </c>
      <c r="AY78" s="279">
        <f t="shared" si="61"/>
        <v>500</v>
      </c>
      <c r="AZ78" s="279">
        <f t="shared" si="62"/>
        <v>1195</v>
      </c>
      <c r="BA78" s="27"/>
      <c r="BB78" s="27"/>
      <c r="BC78" s="129"/>
      <c r="BD78" s="129"/>
      <c r="BE78" s="129"/>
      <c r="BF78" s="129"/>
      <c r="BG78" s="129"/>
      <c r="BH78" s="27"/>
      <c r="BI78" s="27"/>
      <c r="BJ78" s="129"/>
      <c r="BK78" s="129"/>
      <c r="BL78" s="129"/>
      <c r="BM78" s="129"/>
      <c r="BN78" s="129"/>
      <c r="BO78" s="27"/>
      <c r="BP78" s="27"/>
      <c r="BQ78" s="129"/>
      <c r="BR78" s="129"/>
      <c r="BS78" s="129"/>
      <c r="BT78" s="129"/>
      <c r="BU78" s="129"/>
      <c r="BV78" s="27"/>
      <c r="BW78" s="27"/>
      <c r="BX78" s="27"/>
      <c r="BY78" s="27"/>
    </row>
    <row r="79" spans="1:77" ht="15" customHeight="1" x14ac:dyDescent="0.35">
      <c r="A79" s="197" t="s">
        <v>74</v>
      </c>
      <c r="B79" s="217">
        <v>1350</v>
      </c>
      <c r="C79" s="209" t="s">
        <v>3226</v>
      </c>
      <c r="D79" s="209">
        <v>2648</v>
      </c>
      <c r="E79" s="209" t="s">
        <v>3224</v>
      </c>
      <c r="F79" s="163">
        <v>2599</v>
      </c>
      <c r="G79" s="156">
        <v>11800</v>
      </c>
      <c r="H79" s="217">
        <v>0</v>
      </c>
      <c r="I79" s="209" t="s">
        <v>3224</v>
      </c>
      <c r="J79" s="170">
        <v>2000</v>
      </c>
      <c r="K79" s="209" t="s">
        <v>3224</v>
      </c>
      <c r="L79" s="209">
        <v>699</v>
      </c>
      <c r="M79" s="209" t="s">
        <v>554</v>
      </c>
      <c r="N79" s="156">
        <f t="shared" si="55"/>
        <v>21096</v>
      </c>
      <c r="O79" s="159"/>
      <c r="P79" s="110" t="s">
        <v>74</v>
      </c>
      <c r="Q79" s="106">
        <v>0</v>
      </c>
      <c r="R79" s="180"/>
      <c r="S79" s="110">
        <v>0</v>
      </c>
      <c r="T79" s="180"/>
      <c r="U79" s="111">
        <v>0</v>
      </c>
      <c r="V79" s="180"/>
      <c r="W79" s="110">
        <v>0</v>
      </c>
      <c r="X79" s="180"/>
      <c r="Y79" s="110">
        <v>5000</v>
      </c>
      <c r="Z79" s="180" t="s">
        <v>3227</v>
      </c>
      <c r="AA79" s="163">
        <f t="shared" si="56"/>
        <v>5000</v>
      </c>
      <c r="AB79" s="159"/>
      <c r="AC79" s="276" t="s">
        <v>3244</v>
      </c>
      <c r="AD79" s="368">
        <v>2500</v>
      </c>
      <c r="AE79" s="305">
        <v>0</v>
      </c>
      <c r="AF79" s="305">
        <v>0</v>
      </c>
      <c r="AG79" s="305">
        <v>1650</v>
      </c>
      <c r="AH79" s="361">
        <v>0</v>
      </c>
      <c r="AI79" s="250">
        <v>4150</v>
      </c>
      <c r="AJ79" s="104">
        <f t="shared" si="53"/>
        <v>5300.02</v>
      </c>
      <c r="AK79" s="93">
        <f t="shared" si="54"/>
        <v>31396.02</v>
      </c>
      <c r="AM79" s="27"/>
      <c r="AN79" s="27" t="s">
        <v>3239</v>
      </c>
      <c r="AO79" s="129"/>
      <c r="AP79" s="129"/>
      <c r="AQ79" s="129"/>
      <c r="AR79" s="129"/>
      <c r="AS79" s="129"/>
      <c r="AT79" s="27"/>
      <c r="AU79" s="278" t="str">
        <f t="shared" si="57"/>
        <v>Scottsdale Maserati</v>
      </c>
      <c r="AV79" s="279">
        <f t="shared" si="58"/>
        <v>0</v>
      </c>
      <c r="AW79" s="279">
        <f t="shared" si="59"/>
        <v>0</v>
      </c>
      <c r="AX79" s="279">
        <f t="shared" si="60"/>
        <v>0</v>
      </c>
      <c r="AY79" s="279">
        <f t="shared" si="61"/>
        <v>0</v>
      </c>
      <c r="AZ79" s="279">
        <f t="shared" si="62"/>
        <v>1250</v>
      </c>
      <c r="BA79" s="27"/>
      <c r="BB79" s="27"/>
      <c r="BC79" s="129"/>
      <c r="BD79" s="129"/>
      <c r="BE79" s="129"/>
      <c r="BF79" s="129"/>
      <c r="BG79" s="129"/>
      <c r="BH79" s="27"/>
      <c r="BI79" s="27"/>
      <c r="BJ79" s="129"/>
      <c r="BK79" s="129"/>
      <c r="BL79" s="129"/>
      <c r="BM79" s="129"/>
      <c r="BN79" s="129"/>
      <c r="BO79" s="27"/>
      <c r="BP79" s="27"/>
      <c r="BQ79" s="129"/>
      <c r="BR79" s="129"/>
      <c r="BS79" s="129"/>
      <c r="BT79" s="129"/>
      <c r="BU79" s="129"/>
      <c r="BV79" s="27"/>
      <c r="BW79" s="27"/>
      <c r="BX79" s="27"/>
      <c r="BY79" s="27"/>
    </row>
    <row r="80" spans="1:77" ht="15" customHeight="1" x14ac:dyDescent="0.35">
      <c r="A80" s="197" t="s">
        <v>3263</v>
      </c>
      <c r="B80" s="217">
        <v>1350</v>
      </c>
      <c r="C80" s="209" t="s">
        <v>3226</v>
      </c>
      <c r="D80" s="209">
        <v>2648</v>
      </c>
      <c r="E80" s="209" t="s">
        <v>3224</v>
      </c>
      <c r="F80" s="163">
        <v>2599</v>
      </c>
      <c r="G80" s="156">
        <v>24150</v>
      </c>
      <c r="H80" s="217">
        <v>0</v>
      </c>
      <c r="I80" s="209" t="s">
        <v>3224</v>
      </c>
      <c r="J80" s="209">
        <v>2000</v>
      </c>
      <c r="K80" s="209" t="s">
        <v>3224</v>
      </c>
      <c r="L80" s="209">
        <v>650</v>
      </c>
      <c r="M80" s="209" t="s">
        <v>940</v>
      </c>
      <c r="N80" s="156">
        <f t="shared" si="55"/>
        <v>33397</v>
      </c>
      <c r="O80" s="159"/>
      <c r="P80" s="135" t="s">
        <v>3263</v>
      </c>
      <c r="Q80" s="106">
        <v>0</v>
      </c>
      <c r="R80" s="182"/>
      <c r="S80" s="135">
        <v>0</v>
      </c>
      <c r="T80" s="182"/>
      <c r="U80" s="123">
        <v>2000</v>
      </c>
      <c r="V80" s="167" t="s">
        <v>3225</v>
      </c>
      <c r="W80" s="135">
        <v>0</v>
      </c>
      <c r="X80" s="182"/>
      <c r="Y80" s="135">
        <v>9750</v>
      </c>
      <c r="Z80" s="182" t="s">
        <v>3227</v>
      </c>
      <c r="AA80" s="163">
        <f t="shared" si="56"/>
        <v>11750</v>
      </c>
      <c r="AB80" s="159"/>
      <c r="AC80" s="254" t="s">
        <v>83</v>
      </c>
      <c r="AD80" s="368">
        <v>5300</v>
      </c>
      <c r="AE80" s="305">
        <v>0</v>
      </c>
      <c r="AF80" s="305">
        <v>1049</v>
      </c>
      <c r="AG80" s="305">
        <v>0</v>
      </c>
      <c r="AH80" s="361">
        <v>0</v>
      </c>
      <c r="AI80" s="250">
        <v>6349</v>
      </c>
      <c r="AJ80" s="104">
        <f t="shared" si="53"/>
        <v>31530</v>
      </c>
      <c r="AK80" s="93">
        <f t="shared" si="54"/>
        <v>76677</v>
      </c>
      <c r="AM80" s="27"/>
      <c r="AN80" s="27" t="s">
        <v>3233</v>
      </c>
      <c r="AO80" s="129"/>
      <c r="AP80" s="129"/>
      <c r="AQ80" s="129"/>
      <c r="AR80" s="129"/>
      <c r="AS80" s="129"/>
      <c r="AT80" s="27"/>
      <c r="AU80" s="278" t="str">
        <f t="shared" si="57"/>
        <v>Rolls-Royce Motor Cars Scottsdale</v>
      </c>
      <c r="AV80" s="279">
        <f t="shared" si="58"/>
        <v>0</v>
      </c>
      <c r="AW80" s="279">
        <f t="shared" si="59"/>
        <v>0</v>
      </c>
      <c r="AX80" s="279">
        <f t="shared" si="60"/>
        <v>0</v>
      </c>
      <c r="AY80" s="279">
        <f t="shared" si="61"/>
        <v>0</v>
      </c>
      <c r="AZ80" s="279">
        <f t="shared" si="62"/>
        <v>0</v>
      </c>
      <c r="BA80" s="27"/>
      <c r="BB80" s="27"/>
      <c r="BC80" s="129"/>
      <c r="BD80" s="129"/>
      <c r="BE80" s="129"/>
      <c r="BF80" s="129"/>
      <c r="BG80" s="129"/>
      <c r="BH80" s="27"/>
      <c r="BI80" s="27"/>
      <c r="BJ80" s="129"/>
      <c r="BK80" s="129"/>
      <c r="BL80" s="129"/>
      <c r="BM80" s="129"/>
      <c r="BN80" s="129"/>
      <c r="BO80" s="27"/>
      <c r="BP80" s="27"/>
      <c r="BQ80" s="129"/>
      <c r="BR80" s="129"/>
      <c r="BS80" s="129"/>
      <c r="BT80" s="129"/>
      <c r="BU80" s="129"/>
      <c r="BV80" s="27"/>
      <c r="BW80" s="27"/>
      <c r="BX80" s="27"/>
      <c r="BY80" s="27"/>
    </row>
    <row r="81" spans="1:77" ht="15" customHeight="1" thickBot="1" x14ac:dyDescent="0.4">
      <c r="A81" s="224" t="s">
        <v>3268</v>
      </c>
      <c r="B81" s="225">
        <f>SUM(B70:B80)</f>
        <v>14991</v>
      </c>
      <c r="C81" s="226" t="s">
        <v>141</v>
      </c>
      <c r="D81" s="225">
        <f>SUM(D70:D80)</f>
        <v>27128</v>
      </c>
      <c r="E81" s="226" t="s">
        <v>141</v>
      </c>
      <c r="F81" s="225">
        <f>SUM(F70:F80)</f>
        <v>27189</v>
      </c>
      <c r="G81" s="225">
        <f>SUM(G70:G80)</f>
        <v>93850</v>
      </c>
      <c r="H81" s="225">
        <f>SUM(H70:H80)</f>
        <v>0</v>
      </c>
      <c r="I81" s="226" t="s">
        <v>141</v>
      </c>
      <c r="J81" s="226">
        <f>SUM(J70:J80)</f>
        <v>17450</v>
      </c>
      <c r="K81" s="226" t="s">
        <v>141</v>
      </c>
      <c r="L81" s="225">
        <f>SUM(L70:L80)</f>
        <v>5446</v>
      </c>
      <c r="M81" s="226" t="s">
        <v>141</v>
      </c>
      <c r="N81" s="225">
        <f>SUM(N70:N80)</f>
        <v>186054</v>
      </c>
      <c r="O81" s="227"/>
      <c r="P81" s="136" t="s">
        <v>3268</v>
      </c>
      <c r="Q81" s="225">
        <f>SUM(Q70:Q80)</f>
        <v>0</v>
      </c>
      <c r="R81" s="228" t="s">
        <v>141</v>
      </c>
      <c r="S81" s="225">
        <f>SUM(S70:S80)</f>
        <v>300</v>
      </c>
      <c r="T81" s="228" t="s">
        <v>141</v>
      </c>
      <c r="U81" s="225">
        <f>SUM(U70:U80)</f>
        <v>14000</v>
      </c>
      <c r="V81" s="228" t="s">
        <v>141</v>
      </c>
      <c r="W81" s="225">
        <f>SUM(W70:W80)</f>
        <v>3000</v>
      </c>
      <c r="X81" s="228" t="s">
        <v>141</v>
      </c>
      <c r="Y81" s="225">
        <f>SUM(Y70:Y80)</f>
        <v>30025</v>
      </c>
      <c r="Z81" s="228" t="s">
        <v>141</v>
      </c>
      <c r="AA81" s="225">
        <f>SUM(AA70:AA80)</f>
        <v>47325</v>
      </c>
      <c r="AB81" s="227"/>
      <c r="AC81" s="254" t="s">
        <v>125</v>
      </c>
      <c r="AD81" s="368">
        <v>0</v>
      </c>
      <c r="AE81" s="305">
        <v>0</v>
      </c>
      <c r="AF81" s="305">
        <v>908.6</v>
      </c>
      <c r="AG81" s="305">
        <v>1800</v>
      </c>
      <c r="AH81" s="361">
        <v>0</v>
      </c>
      <c r="AI81" s="250">
        <v>2708.6</v>
      </c>
      <c r="AJ81" s="137">
        <f t="shared" si="53"/>
        <v>8300</v>
      </c>
      <c r="AK81" s="138">
        <f t="shared" si="54"/>
        <v>241679</v>
      </c>
      <c r="AM81" s="27"/>
      <c r="AN81" s="27"/>
      <c r="AO81" s="129"/>
      <c r="AP81" s="129"/>
      <c r="AQ81" s="129"/>
      <c r="AR81" s="129"/>
      <c r="AS81" s="129"/>
      <c r="AT81" s="27"/>
      <c r="AU81" s="278"/>
      <c r="AV81" s="279">
        <f t="shared" si="58"/>
        <v>0</v>
      </c>
      <c r="AW81" s="279">
        <f t="shared" si="59"/>
        <v>0</v>
      </c>
      <c r="AX81" s="279">
        <f t="shared" si="60"/>
        <v>0</v>
      </c>
      <c r="AY81" s="279">
        <f t="shared" si="61"/>
        <v>0</v>
      </c>
      <c r="AZ81" s="279">
        <f t="shared" si="62"/>
        <v>0</v>
      </c>
      <c r="BA81" s="27"/>
      <c r="BB81" s="27"/>
      <c r="BC81" s="129"/>
      <c r="BD81" s="129"/>
      <c r="BE81" s="129"/>
      <c r="BF81" s="129"/>
      <c r="BG81" s="129"/>
      <c r="BH81" s="27"/>
      <c r="BI81" s="27"/>
      <c r="BJ81" s="129"/>
      <c r="BK81" s="129"/>
      <c r="BL81" s="129"/>
      <c r="BM81" s="129"/>
      <c r="BN81" s="129"/>
      <c r="BO81" s="27"/>
      <c r="BP81" s="27"/>
      <c r="BQ81" s="129"/>
      <c r="BR81" s="129"/>
      <c r="BS81" s="129"/>
      <c r="BT81" s="129"/>
      <c r="BU81" s="129"/>
      <c r="BV81" s="27"/>
      <c r="BW81" s="27"/>
      <c r="BX81" s="27"/>
      <c r="BY81" s="27"/>
    </row>
    <row r="82" spans="1:77" ht="15" customHeight="1" thickTop="1" x14ac:dyDescent="0.35">
      <c r="U82"/>
      <c r="AC82" s="249" t="s">
        <v>107</v>
      </c>
      <c r="AD82" s="368">
        <v>2100.19</v>
      </c>
      <c r="AE82" s="305">
        <v>0</v>
      </c>
      <c r="AF82" s="305">
        <v>0</v>
      </c>
      <c r="AG82" s="305">
        <v>500</v>
      </c>
      <c r="AH82" s="361">
        <v>0</v>
      </c>
      <c r="AI82" s="250">
        <v>2600.19</v>
      </c>
      <c r="AM82" s="27"/>
      <c r="AN82" s="27" t="s">
        <v>725</v>
      </c>
      <c r="AO82" s="129"/>
      <c r="AP82" s="129"/>
      <c r="AQ82" s="129"/>
      <c r="AR82" s="129"/>
      <c r="AS82" s="129"/>
      <c r="AT82" s="27"/>
      <c r="AU82" s="278" t="str">
        <f t="shared" si="57"/>
        <v>BMW of Escondido</v>
      </c>
      <c r="AV82" s="279">
        <f t="shared" si="58"/>
        <v>3000.02</v>
      </c>
      <c r="AW82" s="279">
        <f t="shared" si="59"/>
        <v>595</v>
      </c>
      <c r="AX82" s="279">
        <f t="shared" si="60"/>
        <v>1099</v>
      </c>
      <c r="AY82" s="279">
        <f t="shared" si="61"/>
        <v>1500</v>
      </c>
      <c r="AZ82" s="279">
        <f t="shared" si="62"/>
        <v>0</v>
      </c>
      <c r="BA82" s="27"/>
      <c r="BB82" s="27"/>
      <c r="BC82" s="129"/>
      <c r="BD82" s="129"/>
      <c r="BE82" s="129"/>
      <c r="BF82" s="129"/>
      <c r="BG82" s="129"/>
      <c r="BH82" s="27"/>
      <c r="BI82" s="27"/>
      <c r="BJ82" s="129"/>
      <c r="BK82" s="129"/>
      <c r="BL82" s="129"/>
      <c r="BM82" s="129"/>
      <c r="BN82" s="129"/>
      <c r="BO82" s="27"/>
      <c r="BP82" s="27"/>
      <c r="BQ82" s="129"/>
      <c r="BR82" s="129"/>
      <c r="BS82" s="129"/>
      <c r="BT82" s="129"/>
      <c r="BU82" s="129"/>
      <c r="BV82" s="27"/>
      <c r="BW82" s="27"/>
      <c r="BX82" s="27"/>
      <c r="BY82" s="27"/>
    </row>
    <row r="83" spans="1:77" ht="15" customHeight="1" x14ac:dyDescent="0.35">
      <c r="A83" s="233" t="s">
        <v>3269</v>
      </c>
      <c r="B83" s="234"/>
      <c r="C83" s="234"/>
      <c r="D83" s="234"/>
      <c r="E83" s="234"/>
      <c r="F83" s="233"/>
      <c r="G83" s="233"/>
      <c r="H83" s="233"/>
      <c r="I83" s="233"/>
      <c r="J83" s="233"/>
      <c r="K83" s="233"/>
      <c r="L83" s="233"/>
      <c r="M83" s="233"/>
      <c r="N83" s="233"/>
      <c r="U83"/>
      <c r="AC83" s="277" t="s">
        <v>84</v>
      </c>
      <c r="AD83" s="368">
        <v>4999</v>
      </c>
      <c r="AE83" s="305">
        <v>5000</v>
      </c>
      <c r="AF83" s="305">
        <v>0</v>
      </c>
      <c r="AG83" s="305">
        <v>3750</v>
      </c>
      <c r="AH83" s="361">
        <v>0</v>
      </c>
      <c r="AI83" s="250">
        <v>13749</v>
      </c>
      <c r="AM83" s="27"/>
      <c r="AN83" s="27" t="s">
        <v>3257</v>
      </c>
      <c r="AO83" s="129"/>
      <c r="AP83" s="129"/>
      <c r="AQ83" s="129"/>
      <c r="AR83" s="129"/>
      <c r="AS83" s="129"/>
      <c r="AT83" s="27"/>
      <c r="AU83" s="278" t="str">
        <f t="shared" si="57"/>
        <v>MINI of Escondido</v>
      </c>
      <c r="AV83" s="279">
        <f t="shared" si="58"/>
        <v>0</v>
      </c>
      <c r="AW83" s="279">
        <f t="shared" si="59"/>
        <v>0</v>
      </c>
      <c r="AX83" s="279">
        <f t="shared" si="60"/>
        <v>0</v>
      </c>
      <c r="AY83" s="279">
        <f t="shared" si="61"/>
        <v>0</v>
      </c>
      <c r="AZ83" s="279">
        <f t="shared" si="62"/>
        <v>0</v>
      </c>
      <c r="BA83" s="27"/>
      <c r="BB83" s="27"/>
      <c r="BC83" s="129"/>
      <c r="BD83" s="129"/>
      <c r="BE83" s="129"/>
      <c r="BF83" s="129"/>
      <c r="BG83" s="129"/>
      <c r="BH83" s="27"/>
      <c r="BI83" s="27"/>
      <c r="BJ83" s="129"/>
      <c r="BK83" s="129"/>
      <c r="BL83" s="129"/>
      <c r="BM83" s="129"/>
      <c r="BN83" s="129"/>
      <c r="BO83" s="27"/>
      <c r="BP83" s="27"/>
      <c r="BQ83" s="129"/>
      <c r="BR83" s="129"/>
      <c r="BS83" s="129"/>
      <c r="BT83" s="129"/>
      <c r="BU83" s="129"/>
      <c r="BV83" s="27"/>
      <c r="BW83" s="27"/>
      <c r="BX83" s="27"/>
      <c r="BY83" s="27"/>
    </row>
    <row r="84" spans="1:77" ht="15" customHeight="1" x14ac:dyDescent="0.35">
      <c r="A84" s="233"/>
      <c r="B84" s="234"/>
      <c r="C84" s="234"/>
      <c r="D84" s="234"/>
      <c r="E84" s="234"/>
      <c r="F84" s="233"/>
      <c r="G84" s="233"/>
      <c r="H84" s="233"/>
      <c r="I84" s="233"/>
      <c r="J84" s="233"/>
      <c r="K84" s="233"/>
      <c r="L84" s="233"/>
      <c r="M84" s="233"/>
      <c r="N84" s="233"/>
      <c r="AC84" s="277" t="s">
        <v>80</v>
      </c>
      <c r="AD84" s="368">
        <v>5623.74</v>
      </c>
      <c r="AE84" s="305">
        <v>0</v>
      </c>
      <c r="AF84" s="305">
        <v>0</v>
      </c>
      <c r="AG84" s="305">
        <v>1650</v>
      </c>
      <c r="AH84" s="361">
        <v>2000</v>
      </c>
      <c r="AI84" s="250">
        <v>9273.74</v>
      </c>
      <c r="AM84" s="27"/>
      <c r="AN84" s="27"/>
      <c r="AO84" s="129"/>
      <c r="AP84" s="129"/>
      <c r="AQ84" s="129"/>
      <c r="AR84" s="129"/>
      <c r="AS84" s="129"/>
      <c r="AT84" s="27"/>
      <c r="AU84" s="278"/>
      <c r="AV84" s="279">
        <f t="shared" si="58"/>
        <v>0</v>
      </c>
      <c r="AW84" s="279">
        <f t="shared" si="59"/>
        <v>0</v>
      </c>
      <c r="AX84" s="279">
        <f t="shared" si="60"/>
        <v>0</v>
      </c>
      <c r="AY84" s="279">
        <f t="shared" si="61"/>
        <v>0</v>
      </c>
      <c r="AZ84" s="279">
        <f t="shared" si="62"/>
        <v>0</v>
      </c>
      <c r="BA84" s="27"/>
      <c r="BB84" s="27"/>
      <c r="BC84" s="129"/>
      <c r="BD84" s="129"/>
      <c r="BE84" s="129"/>
      <c r="BF84" s="129"/>
      <c r="BG84" s="129"/>
      <c r="BH84" s="27"/>
      <c r="BI84" s="27"/>
      <c r="BJ84" s="129"/>
      <c r="BK84" s="129"/>
      <c r="BL84" s="129"/>
      <c r="BM84" s="129"/>
      <c r="BN84" s="129"/>
      <c r="BO84" s="27"/>
      <c r="BP84" s="27"/>
      <c r="BQ84" s="129"/>
      <c r="BR84" s="129"/>
      <c r="BS84" s="129"/>
      <c r="BT84" s="129"/>
      <c r="BU84" s="129"/>
      <c r="BV84" s="27"/>
      <c r="BW84" s="27"/>
      <c r="BX84" s="27"/>
      <c r="BY84" s="27"/>
    </row>
    <row r="85" spans="1:77" ht="15" customHeight="1" x14ac:dyDescent="0.35">
      <c r="A85" s="233"/>
      <c r="AC85" s="258" t="s">
        <v>74</v>
      </c>
      <c r="AD85" s="368">
        <v>8648.99</v>
      </c>
      <c r="AE85" s="305">
        <v>4000</v>
      </c>
      <c r="AF85" s="305">
        <v>0</v>
      </c>
      <c r="AG85" s="305">
        <v>6700</v>
      </c>
      <c r="AH85" s="361">
        <v>0</v>
      </c>
      <c r="AI85" s="250">
        <v>19348.989999999998</v>
      </c>
      <c r="AM85" s="27"/>
      <c r="AN85" s="27" t="s">
        <v>3229</v>
      </c>
      <c r="AO85" s="129"/>
      <c r="AP85" s="129"/>
      <c r="AQ85" s="129"/>
      <c r="AR85" s="129"/>
      <c r="AS85" s="129"/>
      <c r="AT85" s="27"/>
      <c r="AU85" s="278" t="str">
        <f t="shared" ref="AU85:AU86" si="63">$AN85</f>
        <v>Jaguar Chandler</v>
      </c>
      <c r="AV85" s="279">
        <f t="shared" si="58"/>
        <v>0</v>
      </c>
      <c r="AW85" s="279">
        <f t="shared" si="59"/>
        <v>0</v>
      </c>
      <c r="AX85" s="279">
        <f t="shared" si="60"/>
        <v>0</v>
      </c>
      <c r="AY85" s="279">
        <f t="shared" si="61"/>
        <v>0</v>
      </c>
      <c r="AZ85" s="279">
        <f t="shared" si="62"/>
        <v>0</v>
      </c>
      <c r="BA85" s="27"/>
      <c r="BB85" s="27"/>
      <c r="BC85" s="129"/>
      <c r="BD85" s="129"/>
      <c r="BE85" s="129"/>
      <c r="BF85" s="129"/>
      <c r="BG85" s="129"/>
      <c r="BH85" s="27"/>
      <c r="BI85" s="27"/>
      <c r="BJ85" s="129"/>
      <c r="BK85" s="129"/>
      <c r="BL85" s="129"/>
      <c r="BM85" s="129"/>
      <c r="BN85" s="129"/>
      <c r="BO85" s="27"/>
      <c r="BP85" s="27"/>
      <c r="BQ85" s="129"/>
      <c r="BR85" s="129"/>
      <c r="BS85" s="129"/>
      <c r="BT85" s="129"/>
      <c r="BU85" s="129"/>
      <c r="BV85" s="27"/>
      <c r="BW85" s="27"/>
      <c r="BX85" s="27"/>
      <c r="BY85" s="27"/>
    </row>
    <row r="86" spans="1:77" ht="15" customHeight="1" x14ac:dyDescent="0.35">
      <c r="AC86" s="258" t="s">
        <v>86</v>
      </c>
      <c r="AD86" s="368">
        <v>4730</v>
      </c>
      <c r="AE86" s="305">
        <v>0</v>
      </c>
      <c r="AF86" s="305">
        <v>0</v>
      </c>
      <c r="AG86" s="305">
        <v>3100</v>
      </c>
      <c r="AH86" s="361">
        <v>0</v>
      </c>
      <c r="AI86" s="250">
        <v>7830</v>
      </c>
      <c r="AN86" s="27" t="s">
        <v>112</v>
      </c>
      <c r="AO86" s="129"/>
      <c r="AP86" s="129"/>
      <c r="AQ86" s="129"/>
      <c r="AR86" s="129"/>
      <c r="AS86" s="129"/>
      <c r="AT86" s="27"/>
      <c r="AU86" s="278" t="str">
        <f t="shared" si="63"/>
        <v>Land Rover Chandler</v>
      </c>
      <c r="AV86" s="279">
        <f t="shared" si="58"/>
        <v>1500</v>
      </c>
      <c r="AW86" s="279">
        <f t="shared" si="59"/>
        <v>0</v>
      </c>
      <c r="AX86" s="279">
        <f t="shared" si="60"/>
        <v>0</v>
      </c>
      <c r="AY86" s="279">
        <f t="shared" si="61"/>
        <v>900</v>
      </c>
      <c r="AZ86" s="279">
        <f t="shared" si="62"/>
        <v>0</v>
      </c>
      <c r="BA86" s="27"/>
      <c r="BB86" s="27"/>
      <c r="BC86" s="129"/>
      <c r="BD86" s="129"/>
      <c r="BE86" s="129"/>
      <c r="BF86" s="129"/>
      <c r="BG86" s="129"/>
      <c r="BH86" s="27"/>
      <c r="BI86" s="27"/>
      <c r="BJ86" s="129"/>
      <c r="BK86" s="129"/>
      <c r="BL86" s="129"/>
      <c r="BM86" s="129"/>
      <c r="BN86" s="129"/>
      <c r="BO86" s="27"/>
      <c r="BP86" s="27"/>
      <c r="BQ86" s="129"/>
      <c r="BR86" s="129"/>
      <c r="BS86" s="129"/>
      <c r="BT86" s="129"/>
      <c r="BU86" s="129"/>
      <c r="BV86" s="27"/>
      <c r="BW86" s="27"/>
      <c r="BX86" s="27"/>
      <c r="BY86" s="27"/>
    </row>
    <row r="87" spans="1:77" ht="15" customHeight="1" thickBot="1" x14ac:dyDescent="0.4">
      <c r="AC87" s="376" t="s">
        <v>3270</v>
      </c>
      <c r="AD87" s="369">
        <v>50518.32</v>
      </c>
      <c r="AE87" s="260">
        <v>12325</v>
      </c>
      <c r="AF87" s="260">
        <v>1957.6</v>
      </c>
      <c r="AG87" s="261">
        <v>26450</v>
      </c>
      <c r="AH87" s="269">
        <v>3000</v>
      </c>
      <c r="AI87" s="263">
        <v>94250.920000000013</v>
      </c>
      <c r="AN87" s="27"/>
      <c r="AO87" s="129"/>
      <c r="AP87" s="129"/>
      <c r="AQ87" s="129"/>
      <c r="AR87" s="129"/>
      <c r="AS87" s="129"/>
      <c r="AT87" s="27"/>
      <c r="AU87" s="278"/>
      <c r="AV87" s="279">
        <f t="shared" si="58"/>
        <v>0</v>
      </c>
      <c r="AW87" s="279">
        <f t="shared" si="59"/>
        <v>0</v>
      </c>
      <c r="AX87" s="279">
        <f t="shared" si="60"/>
        <v>0</v>
      </c>
      <c r="AY87" s="279">
        <f t="shared" si="61"/>
        <v>0</v>
      </c>
      <c r="AZ87" s="279">
        <f t="shared" si="62"/>
        <v>0</v>
      </c>
      <c r="BA87" s="27"/>
      <c r="BB87" s="27"/>
      <c r="BC87" s="129"/>
      <c r="BD87" s="129"/>
      <c r="BE87" s="129"/>
      <c r="BF87" s="129"/>
      <c r="BG87" s="129"/>
      <c r="BH87" s="27"/>
      <c r="BI87" s="27"/>
      <c r="BJ87" s="129"/>
      <c r="BK87" s="129"/>
      <c r="BL87" s="129"/>
      <c r="BM87" s="129"/>
      <c r="BN87" s="129"/>
      <c r="BO87" s="27"/>
      <c r="BP87" s="27"/>
      <c r="BQ87" s="129"/>
      <c r="BR87" s="129"/>
      <c r="BS87" s="129"/>
      <c r="BT87" s="129"/>
      <c r="BU87" s="129"/>
      <c r="BV87" s="27"/>
      <c r="BW87" s="27"/>
      <c r="BX87" s="27"/>
      <c r="BY87" s="27"/>
    </row>
    <row r="88" spans="1:77" ht="15" customHeight="1" thickTop="1" thickBot="1" x14ac:dyDescent="0.4">
      <c r="AC88" s="346" t="s">
        <v>3271</v>
      </c>
      <c r="AD88" s="347" t="s">
        <v>3212</v>
      </c>
      <c r="AE88" s="243" t="s">
        <v>760</v>
      </c>
      <c r="AF88" s="243" t="s">
        <v>11</v>
      </c>
      <c r="AG88" s="244" t="s">
        <v>3213</v>
      </c>
      <c r="AH88" s="245" t="s">
        <v>3214</v>
      </c>
      <c r="AI88" s="246" t="s">
        <v>3201</v>
      </c>
      <c r="AN88" s="27" t="s">
        <v>3230</v>
      </c>
      <c r="AO88" s="129"/>
      <c r="AP88" s="129"/>
      <c r="AQ88" s="129"/>
      <c r="AR88" s="129"/>
      <c r="AS88" s="129"/>
      <c r="AT88" s="27"/>
      <c r="AU88" s="278" t="s">
        <v>3230</v>
      </c>
      <c r="AV88" s="279">
        <f t="shared" si="58"/>
        <v>0</v>
      </c>
      <c r="AW88" s="279">
        <f t="shared" si="59"/>
        <v>0</v>
      </c>
      <c r="AX88" s="279">
        <f t="shared" si="60"/>
        <v>0</v>
      </c>
      <c r="AY88" s="279">
        <f t="shared" si="61"/>
        <v>0</v>
      </c>
      <c r="AZ88" s="279">
        <f t="shared" si="62"/>
        <v>0</v>
      </c>
      <c r="BA88" s="27"/>
      <c r="BB88" s="27"/>
      <c r="BC88" s="129"/>
      <c r="BD88" s="129"/>
      <c r="BE88" s="129"/>
      <c r="BF88" s="129"/>
      <c r="BG88" s="129"/>
      <c r="BH88" s="27"/>
      <c r="BI88" s="27"/>
      <c r="BJ88" s="129"/>
      <c r="BK88" s="129"/>
      <c r="BL88" s="129"/>
      <c r="BM88" s="129"/>
      <c r="BN88" s="129"/>
      <c r="BO88" s="27"/>
      <c r="BP88" s="27"/>
      <c r="BQ88" s="129"/>
      <c r="BR88" s="129"/>
      <c r="BS88" s="129"/>
      <c r="BT88" s="129"/>
      <c r="BU88" s="129"/>
      <c r="BV88" s="27"/>
      <c r="BW88" s="27"/>
      <c r="BX88" s="27"/>
      <c r="BY88" s="27"/>
    </row>
    <row r="89" spans="1:77" ht="15" customHeight="1" x14ac:dyDescent="0.35">
      <c r="AC89" s="247" t="s">
        <v>77</v>
      </c>
      <c r="AD89" s="348">
        <v>6975</v>
      </c>
      <c r="AE89" s="345">
        <v>0</v>
      </c>
      <c r="AF89" s="345">
        <v>1599</v>
      </c>
      <c r="AG89" s="345">
        <v>0</v>
      </c>
      <c r="AH89" s="349">
        <v>2050</v>
      </c>
      <c r="AI89" s="248">
        <v>10624</v>
      </c>
      <c r="AN89" s="27" t="s">
        <v>117</v>
      </c>
      <c r="AO89" s="129"/>
      <c r="AP89" s="129"/>
      <c r="AQ89" s="129"/>
      <c r="AR89" s="129"/>
      <c r="AS89" s="129"/>
      <c r="AT89" s="27"/>
      <c r="AU89" s="278" t="s">
        <v>117</v>
      </c>
      <c r="AV89" s="279">
        <f t="shared" si="58"/>
        <v>1418.45</v>
      </c>
      <c r="AW89" s="279">
        <f t="shared" si="59"/>
        <v>650</v>
      </c>
      <c r="AX89" s="279">
        <f t="shared" si="60"/>
        <v>799.5</v>
      </c>
      <c r="AY89" s="279">
        <f t="shared" si="61"/>
        <v>0</v>
      </c>
      <c r="AZ89" s="279">
        <f t="shared" si="62"/>
        <v>1950</v>
      </c>
      <c r="BA89" s="27"/>
      <c r="BB89" s="27"/>
      <c r="BC89" s="129"/>
      <c r="BD89" s="129"/>
      <c r="BE89" s="129"/>
      <c r="BF89" s="129"/>
      <c r="BG89" s="129"/>
      <c r="BH89" s="27"/>
      <c r="BI89" s="27"/>
      <c r="BJ89" s="235"/>
      <c r="BK89" s="236"/>
      <c r="BL89" s="235"/>
      <c r="BM89" s="235"/>
      <c r="BN89" s="235"/>
      <c r="BO89" s="27"/>
      <c r="BP89" s="27"/>
      <c r="BQ89" s="129"/>
      <c r="BR89" s="129"/>
      <c r="BS89" s="129"/>
      <c r="BT89" s="129"/>
      <c r="BU89" s="129"/>
      <c r="BV89" s="27"/>
      <c r="BW89" s="27"/>
      <c r="BX89" s="27"/>
      <c r="BY89" s="27"/>
    </row>
    <row r="90" spans="1:77" ht="15" customHeight="1" thickBot="1" x14ac:dyDescent="0.4">
      <c r="AC90" s="350" t="s">
        <v>3250</v>
      </c>
      <c r="AD90" s="354">
        <v>6975</v>
      </c>
      <c r="AE90" s="355">
        <v>0</v>
      </c>
      <c r="AF90" s="260">
        <v>1599</v>
      </c>
      <c r="AG90" s="260">
        <v>0</v>
      </c>
      <c r="AH90" s="262">
        <v>2050</v>
      </c>
      <c r="AI90" s="263">
        <v>10624</v>
      </c>
      <c r="AN90" s="27"/>
      <c r="AO90" s="235"/>
      <c r="AP90" s="236"/>
      <c r="AQ90" s="235"/>
      <c r="AR90" s="235"/>
      <c r="AS90" s="235"/>
      <c r="AT90" s="27"/>
      <c r="AU90" s="278"/>
      <c r="AV90" s="279">
        <f t="shared" si="58"/>
        <v>0</v>
      </c>
      <c r="AW90" s="279">
        <f t="shared" si="59"/>
        <v>0</v>
      </c>
      <c r="AX90" s="279">
        <f t="shared" si="60"/>
        <v>0</v>
      </c>
      <c r="AY90" s="279">
        <f t="shared" si="61"/>
        <v>0</v>
      </c>
      <c r="AZ90" s="279">
        <f t="shared" si="62"/>
        <v>0</v>
      </c>
      <c r="BA90" s="27"/>
      <c r="BB90" s="27"/>
      <c r="BC90" s="235"/>
      <c r="BD90" s="236"/>
      <c r="BE90" s="235"/>
      <c r="BF90" s="235"/>
      <c r="BG90" s="235"/>
      <c r="BH90" s="27"/>
      <c r="BI90" s="27"/>
      <c r="BJ90" s="129"/>
      <c r="BK90" s="129"/>
      <c r="BL90" s="129"/>
      <c r="BM90" s="129"/>
      <c r="BN90" s="129"/>
      <c r="BO90" s="27"/>
      <c r="BP90" s="27"/>
      <c r="BQ90" s="235"/>
      <c r="BR90" s="236"/>
      <c r="BS90" s="235"/>
      <c r="BT90" s="235"/>
      <c r="BU90" s="235"/>
      <c r="BV90" s="27"/>
      <c r="BW90" s="27"/>
      <c r="BX90" s="27"/>
      <c r="BY90" s="27"/>
    </row>
    <row r="91" spans="1:77" ht="15" customHeight="1" thickTop="1" x14ac:dyDescent="0.35">
      <c r="AC91" s="302"/>
      <c r="AD91" s="302"/>
      <c r="AE91" s="302"/>
      <c r="AF91" s="303"/>
      <c r="AG91" s="302"/>
      <c r="AH91" s="302"/>
      <c r="AI91" s="302"/>
      <c r="AN91" s="27" t="s">
        <v>3255</v>
      </c>
      <c r="AO91" s="129"/>
      <c r="AP91" s="129"/>
      <c r="AQ91" s="129"/>
      <c r="AR91" s="129"/>
      <c r="AS91" s="129"/>
      <c r="AT91" s="27"/>
      <c r="AU91" s="278" t="s">
        <v>3255</v>
      </c>
      <c r="AV91" s="279">
        <f t="shared" si="58"/>
        <v>3499.99</v>
      </c>
      <c r="AW91" s="279">
        <f t="shared" si="59"/>
        <v>0</v>
      </c>
      <c r="AX91" s="279">
        <f t="shared" si="60"/>
        <v>0</v>
      </c>
      <c r="AY91" s="279">
        <f t="shared" si="61"/>
        <v>4700</v>
      </c>
      <c r="AZ91" s="279">
        <f t="shared" si="62"/>
        <v>0</v>
      </c>
      <c r="BA91" s="27"/>
      <c r="BB91" s="27"/>
      <c r="BC91" s="129"/>
      <c r="BD91" s="129"/>
      <c r="BE91" s="129"/>
      <c r="BF91" s="129"/>
      <c r="BG91" s="129"/>
      <c r="BH91" s="27"/>
      <c r="BI91" s="27"/>
      <c r="BJ91" s="235"/>
      <c r="BK91" s="236"/>
      <c r="BL91" s="235"/>
      <c r="BM91" s="235"/>
      <c r="BN91" s="235"/>
      <c r="BO91" s="27"/>
      <c r="BP91" s="27"/>
      <c r="BQ91" s="129"/>
      <c r="BR91" s="129"/>
      <c r="BS91" s="129"/>
      <c r="BT91" s="129"/>
      <c r="BU91" s="129"/>
      <c r="BV91" s="27"/>
      <c r="BW91" s="27"/>
      <c r="BX91" s="27"/>
      <c r="BY91" s="27"/>
    </row>
    <row r="92" spans="1:77" ht="15" customHeight="1" x14ac:dyDescent="0.35">
      <c r="AC92" s="302"/>
      <c r="AD92" s="302"/>
      <c r="AE92" s="302"/>
      <c r="AF92" s="303"/>
      <c r="AG92" s="302"/>
      <c r="AH92" s="302"/>
      <c r="AI92" s="302"/>
      <c r="AN92" s="27"/>
      <c r="AO92" s="235"/>
      <c r="AP92" s="236"/>
      <c r="AQ92" s="235"/>
      <c r="AR92" s="235"/>
      <c r="AS92" s="235"/>
      <c r="AT92" s="27"/>
      <c r="AU92" s="278" t="s">
        <v>3243</v>
      </c>
      <c r="AV92" s="279">
        <f t="shared" si="58"/>
        <v>10323.77</v>
      </c>
      <c r="AW92" s="279">
        <f t="shared" si="59"/>
        <v>0</v>
      </c>
      <c r="AX92" s="279">
        <f t="shared" si="60"/>
        <v>0</v>
      </c>
      <c r="AY92" s="279">
        <f t="shared" si="61"/>
        <v>0</v>
      </c>
      <c r="AZ92" s="279">
        <f t="shared" si="62"/>
        <v>3150</v>
      </c>
      <c r="BA92" s="27"/>
      <c r="BB92" s="27"/>
      <c r="BC92" s="235"/>
      <c r="BD92" s="236"/>
      <c r="BE92" s="235"/>
      <c r="BF92" s="235"/>
      <c r="BG92" s="235"/>
      <c r="BH92" s="27"/>
      <c r="BI92" s="27"/>
      <c r="BJ92" s="235"/>
      <c r="BK92" s="236"/>
      <c r="BL92" s="235"/>
      <c r="BM92" s="235"/>
      <c r="BN92" s="235"/>
      <c r="BO92" s="27"/>
      <c r="BP92" s="27"/>
      <c r="BQ92" s="235"/>
      <c r="BR92" s="236"/>
      <c r="BS92" s="235"/>
      <c r="BT92" s="235"/>
      <c r="BU92" s="235"/>
      <c r="BV92" s="27"/>
      <c r="BW92" s="27"/>
      <c r="BX92" s="27"/>
      <c r="BY92" s="27"/>
    </row>
    <row r="93" spans="1:77" ht="15" customHeight="1" x14ac:dyDescent="0.35">
      <c r="AC93" s="302"/>
      <c r="AD93" s="302"/>
      <c r="AE93" s="302"/>
      <c r="AF93" s="303"/>
      <c r="AG93" s="302"/>
      <c r="AH93" s="302"/>
      <c r="AI93" s="302"/>
      <c r="AN93" s="27"/>
      <c r="AO93" s="235"/>
      <c r="AP93" s="236"/>
      <c r="AQ93" s="235"/>
      <c r="AR93" s="235"/>
      <c r="AS93" s="235"/>
      <c r="AT93" s="27"/>
      <c r="AU93" s="278"/>
      <c r="AV93" s="280"/>
      <c r="AW93" s="281"/>
      <c r="AX93" s="280"/>
      <c r="AY93" s="280"/>
      <c r="AZ93" s="280"/>
      <c r="BA93" s="27"/>
      <c r="BB93" s="27"/>
      <c r="BC93" s="235"/>
      <c r="BD93" s="236"/>
      <c r="BE93" s="235"/>
      <c r="BF93" s="235"/>
      <c r="BG93" s="235"/>
      <c r="BH93" s="27"/>
      <c r="BI93" s="27"/>
      <c r="BJ93" s="235"/>
      <c r="BK93" s="236"/>
      <c r="BL93" s="235"/>
      <c r="BM93" s="235"/>
      <c r="BN93" s="235"/>
      <c r="BO93" s="27"/>
      <c r="BP93" s="27"/>
      <c r="BQ93" s="235"/>
      <c r="BR93" s="236"/>
      <c r="BS93" s="235"/>
      <c r="BT93" s="235"/>
      <c r="BU93" s="235"/>
      <c r="BV93" s="27"/>
      <c r="BW93" s="27"/>
      <c r="BX93" s="27"/>
      <c r="BY93" s="27"/>
    </row>
    <row r="94" spans="1:77" ht="15" customHeight="1" x14ac:dyDescent="0.35">
      <c r="AC94" s="302"/>
      <c r="AD94" s="302"/>
      <c r="AE94" s="302"/>
      <c r="AF94" s="303"/>
      <c r="AG94" s="302"/>
      <c r="AH94" s="302"/>
      <c r="AI94" s="302"/>
      <c r="AN94" s="27"/>
      <c r="AO94" s="235"/>
      <c r="AP94" s="236"/>
      <c r="AQ94" s="235"/>
      <c r="AR94" s="235"/>
      <c r="AS94" s="235"/>
      <c r="AT94" s="27"/>
      <c r="AU94" s="278"/>
      <c r="AV94" s="280"/>
      <c r="AW94" s="281"/>
      <c r="AX94" s="280"/>
      <c r="AY94" s="280"/>
      <c r="AZ94" s="280"/>
      <c r="BA94" s="27"/>
      <c r="BB94" s="27"/>
      <c r="BC94" s="235"/>
      <c r="BD94" s="236"/>
      <c r="BE94" s="235"/>
      <c r="BF94" s="235"/>
      <c r="BG94" s="235"/>
      <c r="BH94" s="27"/>
      <c r="BI94" s="27"/>
      <c r="BJ94" s="235"/>
      <c r="BK94" s="236"/>
      <c r="BL94" s="235"/>
      <c r="BM94" s="235"/>
      <c r="BN94" s="235"/>
      <c r="BO94" s="27"/>
      <c r="BP94" s="27"/>
      <c r="BQ94" s="235"/>
      <c r="BR94" s="236"/>
      <c r="BS94" s="235"/>
      <c r="BT94" s="235"/>
      <c r="BU94" s="235"/>
      <c r="BV94" s="27"/>
      <c r="BW94" s="27"/>
      <c r="BX94" s="27"/>
      <c r="BY94" s="27"/>
    </row>
    <row r="95" spans="1:77" ht="15" customHeight="1" x14ac:dyDescent="0.35">
      <c r="AC95" s="302"/>
      <c r="AD95" s="302"/>
      <c r="AE95" s="302"/>
      <c r="AF95" s="303"/>
      <c r="AG95" s="302"/>
      <c r="AH95" s="302"/>
      <c r="AI95" s="302"/>
      <c r="AN95" s="27"/>
      <c r="AO95" s="235"/>
      <c r="AP95" s="236"/>
      <c r="AQ95" s="235"/>
      <c r="AR95" s="235"/>
      <c r="AS95" s="235"/>
      <c r="AT95" s="27"/>
      <c r="AU95" s="278"/>
      <c r="AV95" s="280"/>
      <c r="AW95" s="281"/>
      <c r="AX95" s="280"/>
      <c r="AY95" s="280"/>
      <c r="AZ95" s="280"/>
      <c r="BA95" s="27"/>
      <c r="BB95" s="27"/>
      <c r="BC95" s="235"/>
      <c r="BD95" s="236"/>
      <c r="BE95" s="235"/>
      <c r="BF95" s="235"/>
      <c r="BG95" s="235"/>
      <c r="BH95" s="27"/>
      <c r="BI95" s="27"/>
      <c r="BJ95" s="235"/>
      <c r="BK95" s="236"/>
      <c r="BL95" s="235"/>
      <c r="BM95" s="235"/>
      <c r="BN95" s="235"/>
      <c r="BO95" s="27"/>
      <c r="BP95" s="27"/>
      <c r="BQ95" s="235"/>
      <c r="BR95" s="236"/>
      <c r="BS95" s="235"/>
      <c r="BT95" s="235"/>
      <c r="BU95" s="235"/>
      <c r="BV95" s="27"/>
      <c r="BW95" s="27"/>
      <c r="BX95" s="27"/>
      <c r="BY95" s="27"/>
    </row>
    <row r="96" spans="1:77" ht="15" customHeight="1" x14ac:dyDescent="0.35">
      <c r="AC96" s="302"/>
      <c r="AD96" s="302"/>
      <c r="AE96" s="302"/>
      <c r="AF96" s="303"/>
      <c r="AG96" s="302"/>
      <c r="AH96" s="302"/>
      <c r="AI96" s="302"/>
      <c r="AN96" s="27"/>
      <c r="AO96" s="235"/>
      <c r="AP96" s="236"/>
      <c r="AQ96" s="235"/>
      <c r="AR96" s="235"/>
      <c r="AS96" s="235"/>
      <c r="AT96" s="27"/>
      <c r="AU96" s="278"/>
      <c r="AV96" s="280"/>
      <c r="AW96" s="281"/>
      <c r="AX96" s="280"/>
      <c r="AY96" s="280"/>
      <c r="AZ96" s="280"/>
      <c r="BA96" s="27"/>
      <c r="BB96" s="27"/>
      <c r="BC96" s="235"/>
      <c r="BD96" s="236"/>
      <c r="BE96" s="235"/>
      <c r="BF96" s="235"/>
      <c r="BG96" s="235"/>
      <c r="BH96" s="27"/>
      <c r="BI96" s="27"/>
      <c r="BJ96" s="235"/>
      <c r="BK96" s="236"/>
      <c r="BL96" s="235"/>
      <c r="BM96" s="235"/>
      <c r="BN96" s="235"/>
      <c r="BO96" s="27"/>
      <c r="BP96" s="27"/>
      <c r="BQ96" s="235"/>
      <c r="BR96" s="236"/>
      <c r="BS96" s="235"/>
      <c r="BT96" s="235"/>
      <c r="BU96" s="235"/>
      <c r="BV96" s="27"/>
    </row>
    <row r="97" spans="29:74" ht="15" customHeight="1" x14ac:dyDescent="0.35">
      <c r="AC97" s="302"/>
      <c r="AD97" s="302"/>
      <c r="AE97" s="302"/>
      <c r="AF97" s="303"/>
      <c r="AG97" s="302"/>
      <c r="AH97" s="302"/>
      <c r="AI97" s="302"/>
      <c r="AN97" s="27"/>
      <c r="AO97" s="235"/>
      <c r="AP97" s="236"/>
      <c r="AQ97" s="235"/>
      <c r="AR97" s="235"/>
      <c r="AS97" s="235"/>
      <c r="AT97" s="27"/>
      <c r="AU97" s="278"/>
      <c r="AV97" s="280"/>
      <c r="AW97" s="281"/>
      <c r="AX97" s="280"/>
      <c r="AY97" s="280"/>
      <c r="AZ97" s="280"/>
      <c r="BA97" s="27"/>
      <c r="BB97" s="27"/>
      <c r="BC97" s="235"/>
      <c r="BD97" s="236"/>
      <c r="BE97" s="235"/>
      <c r="BF97" s="235"/>
      <c r="BG97" s="235"/>
      <c r="BH97" s="27"/>
      <c r="BI97" s="27"/>
      <c r="BJ97" s="235"/>
      <c r="BK97" s="236"/>
      <c r="BL97" s="235"/>
      <c r="BM97" s="235"/>
      <c r="BN97" s="235"/>
      <c r="BO97" s="27"/>
      <c r="BP97" s="27"/>
      <c r="BQ97" s="235"/>
      <c r="BR97" s="236"/>
      <c r="BS97" s="235"/>
      <c r="BT97" s="235"/>
      <c r="BU97" s="235"/>
      <c r="BV97" s="27"/>
    </row>
    <row r="98" spans="29:74" ht="15" customHeight="1" x14ac:dyDescent="0.35">
      <c r="AC98" s="302"/>
      <c r="AD98" s="302"/>
      <c r="AE98" s="302"/>
      <c r="AF98" s="303"/>
      <c r="AG98" s="302"/>
      <c r="AH98" s="302"/>
      <c r="AI98" s="302"/>
      <c r="AN98" s="27"/>
      <c r="AO98" s="240">
        <f>SUM(AO6:AO73)</f>
        <v>183520.69999999998</v>
      </c>
      <c r="AP98" s="241"/>
      <c r="AQ98" s="240">
        <f>SUM(AQ6:AQ73)</f>
        <v>18375.099999999999</v>
      </c>
      <c r="AR98" s="240">
        <f>SUM(AR6:AR73)</f>
        <v>83917</v>
      </c>
      <c r="AS98" s="240">
        <f>SUM(AS6:AS73)</f>
        <v>32204</v>
      </c>
      <c r="AT98" s="27"/>
      <c r="AU98" s="278"/>
      <c r="AV98" s="280"/>
      <c r="AW98" s="281"/>
      <c r="AX98" s="280"/>
      <c r="AY98" s="280"/>
      <c r="AZ98" s="280"/>
      <c r="BA98" s="27"/>
      <c r="BB98" s="27"/>
      <c r="BC98" s="235"/>
      <c r="BD98" s="236"/>
      <c r="BE98" s="235"/>
      <c r="BF98" s="235"/>
      <c r="BG98" s="235"/>
      <c r="BH98" s="27"/>
      <c r="BI98" s="27"/>
      <c r="BJ98" s="235"/>
      <c r="BK98" s="236"/>
      <c r="BL98" s="235"/>
      <c r="BM98" s="235"/>
      <c r="BN98" s="235"/>
      <c r="BO98" s="27"/>
      <c r="BP98" s="27"/>
      <c r="BQ98" s="235"/>
      <c r="BR98" s="236"/>
      <c r="BS98" s="235"/>
      <c r="BT98" s="235"/>
      <c r="BU98" s="235"/>
      <c r="BV98" s="27"/>
    </row>
    <row r="99" spans="29:74" ht="15" customHeight="1" x14ac:dyDescent="0.35">
      <c r="AC99" s="302"/>
      <c r="AD99" s="302"/>
      <c r="AE99" s="302"/>
      <c r="AF99" s="303"/>
      <c r="AG99" s="302"/>
      <c r="AH99" s="302"/>
      <c r="AI99" s="302"/>
      <c r="AN99" s="27"/>
      <c r="AO99" s="235"/>
      <c r="AP99" s="236"/>
      <c r="AQ99" s="235"/>
      <c r="AR99" s="235"/>
      <c r="AS99" s="235"/>
      <c r="AT99" s="27"/>
      <c r="AU99" s="278"/>
      <c r="AV99" s="280"/>
      <c r="AW99" s="281"/>
      <c r="AX99" s="280"/>
      <c r="AY99" s="280"/>
      <c r="AZ99" s="280"/>
      <c r="BA99" s="27"/>
      <c r="BB99" s="27"/>
      <c r="BC99" s="235"/>
      <c r="BD99" s="236"/>
      <c r="BE99" s="235"/>
      <c r="BF99" s="235"/>
      <c r="BG99" s="235"/>
      <c r="BH99" s="27"/>
      <c r="BI99" s="27"/>
      <c r="BJ99" s="235"/>
      <c r="BK99" s="236"/>
      <c r="BL99" s="235"/>
      <c r="BM99" s="235"/>
      <c r="BN99" s="235"/>
      <c r="BO99" s="27"/>
      <c r="BP99" s="27"/>
      <c r="BQ99" s="235"/>
      <c r="BR99" s="236"/>
      <c r="BS99" s="235"/>
      <c r="BT99" s="235"/>
      <c r="BU99" s="235"/>
      <c r="BV99" s="27"/>
    </row>
    <row r="100" spans="29:74" ht="15" customHeight="1" x14ac:dyDescent="0.35">
      <c r="AC100" s="302"/>
      <c r="AD100" s="302"/>
      <c r="AE100" s="302"/>
      <c r="AF100" s="303"/>
      <c r="AG100" s="302"/>
      <c r="AH100" s="302"/>
      <c r="AI100" s="302"/>
      <c r="AN100" s="27"/>
      <c r="AO100" s="235"/>
      <c r="AP100" s="236"/>
      <c r="AQ100" s="235"/>
      <c r="AR100" s="235"/>
      <c r="AS100" s="235"/>
      <c r="AT100" s="27"/>
      <c r="AU100" s="278"/>
      <c r="AV100" s="280"/>
      <c r="AW100" s="281"/>
      <c r="AX100" s="280"/>
      <c r="AY100" s="280"/>
      <c r="AZ100" s="280"/>
      <c r="BA100" s="27"/>
      <c r="BB100" s="27"/>
      <c r="BC100" s="235"/>
      <c r="BD100" s="236"/>
      <c r="BE100" s="235"/>
      <c r="BF100" s="235"/>
      <c r="BG100" s="235"/>
      <c r="BH100" s="27"/>
      <c r="BI100" s="27"/>
      <c r="BJ100" s="235"/>
      <c r="BK100" s="236"/>
      <c r="BL100" s="235"/>
      <c r="BM100" s="235"/>
      <c r="BN100" s="235"/>
      <c r="BO100" s="27"/>
      <c r="BP100" s="27"/>
      <c r="BQ100" s="235"/>
      <c r="BR100" s="236"/>
      <c r="BS100" s="235"/>
      <c r="BT100" s="235"/>
      <c r="BU100" s="235"/>
      <c r="BV100" s="27"/>
    </row>
    <row r="101" spans="29:74" x14ac:dyDescent="0.35">
      <c r="AC101" s="302"/>
      <c r="AD101" s="302"/>
      <c r="AE101" s="302"/>
      <c r="AF101" s="303"/>
      <c r="AG101" s="302"/>
      <c r="AH101" s="302"/>
      <c r="AI101" s="302"/>
      <c r="AN101" s="27"/>
      <c r="AO101" s="235"/>
      <c r="AP101" s="236"/>
      <c r="AQ101" s="235"/>
      <c r="AR101" s="235"/>
      <c r="AS101" s="235"/>
      <c r="AT101" s="27"/>
      <c r="AU101" s="278"/>
      <c r="AV101" s="280"/>
      <c r="AW101" s="281"/>
      <c r="AX101" s="280"/>
      <c r="AY101" s="280"/>
      <c r="AZ101" s="280"/>
      <c r="BA101" s="27"/>
      <c r="BB101" s="27"/>
      <c r="BC101" s="235"/>
      <c r="BD101" s="236"/>
      <c r="BE101" s="235"/>
      <c r="BF101" s="235"/>
      <c r="BG101" s="235"/>
      <c r="BH101" s="27"/>
      <c r="BI101" s="27"/>
      <c r="BJ101" s="235"/>
      <c r="BK101" s="236"/>
      <c r="BL101" s="235"/>
      <c r="BM101" s="235"/>
      <c r="BN101" s="235"/>
      <c r="BO101" s="27"/>
      <c r="BP101" s="27"/>
      <c r="BQ101" s="235"/>
      <c r="BR101" s="236"/>
      <c r="BS101" s="235"/>
      <c r="BT101" s="235"/>
      <c r="BU101" s="235"/>
      <c r="BV101" s="27"/>
    </row>
    <row r="102" spans="29:74" x14ac:dyDescent="0.35">
      <c r="AC102" s="302"/>
      <c r="AD102" s="302"/>
      <c r="AE102" s="302"/>
      <c r="AF102" s="303"/>
      <c r="AG102" s="302"/>
      <c r="AH102" s="302"/>
      <c r="AI102" s="302"/>
      <c r="AN102" s="27"/>
      <c r="AO102" s="235"/>
      <c r="AP102" s="236"/>
      <c r="AQ102" s="235"/>
      <c r="AR102" s="235"/>
      <c r="AS102" s="235"/>
      <c r="AT102" s="27"/>
      <c r="AU102" s="278"/>
      <c r="AV102" s="280"/>
      <c r="AW102" s="281"/>
      <c r="AX102" s="280"/>
      <c r="AY102" s="280"/>
      <c r="AZ102" s="280"/>
      <c r="BA102" s="27"/>
      <c r="BB102" s="27"/>
      <c r="BC102" s="235"/>
      <c r="BD102" s="236"/>
      <c r="BE102" s="235"/>
      <c r="BF102" s="235"/>
      <c r="BG102" s="235"/>
      <c r="BH102" s="27"/>
      <c r="BI102" s="27"/>
      <c r="BJ102" s="235"/>
      <c r="BK102" s="236"/>
      <c r="BL102" s="235"/>
      <c r="BM102" s="235"/>
      <c r="BN102" s="235"/>
      <c r="BO102" s="27"/>
      <c r="BP102" s="27"/>
      <c r="BQ102" s="235"/>
      <c r="BR102" s="236"/>
      <c r="BS102" s="235"/>
      <c r="BT102" s="235"/>
      <c r="BU102" s="235"/>
      <c r="BV102" s="27"/>
    </row>
    <row r="103" spans="29:74" x14ac:dyDescent="0.35">
      <c r="AC103" s="302"/>
      <c r="AD103" s="302"/>
      <c r="AE103" s="302"/>
      <c r="AF103" s="303"/>
      <c r="AG103" s="302"/>
      <c r="AH103" s="302"/>
      <c r="AI103" s="302"/>
      <c r="AN103" s="27"/>
      <c r="AO103" s="235"/>
      <c r="AP103" s="236"/>
      <c r="AQ103" s="235"/>
      <c r="AR103" s="235"/>
      <c r="AS103" s="235"/>
      <c r="AT103" s="27"/>
      <c r="AU103" s="278"/>
      <c r="AV103" s="280"/>
      <c r="AW103" s="281"/>
      <c r="AX103" s="280"/>
      <c r="AY103" s="280"/>
      <c r="AZ103" s="280"/>
      <c r="BA103" s="27"/>
      <c r="BB103" s="27"/>
      <c r="BC103" s="235"/>
      <c r="BD103" s="236"/>
      <c r="BE103" s="235"/>
      <c r="BF103" s="235"/>
      <c r="BG103" s="235"/>
      <c r="BH103" s="27"/>
      <c r="BI103" s="27"/>
      <c r="BJ103" s="235"/>
      <c r="BK103" s="236"/>
      <c r="BL103" s="235"/>
      <c r="BM103" s="235"/>
      <c r="BN103" s="235"/>
      <c r="BO103" s="27"/>
      <c r="BP103" s="27"/>
      <c r="BQ103" s="235"/>
      <c r="BR103" s="236"/>
      <c r="BS103" s="235"/>
      <c r="BT103" s="235"/>
      <c r="BU103" s="235"/>
      <c r="BV103" s="27"/>
    </row>
    <row r="104" spans="29:74" x14ac:dyDescent="0.35">
      <c r="AC104" s="302"/>
      <c r="AD104" s="302"/>
      <c r="AE104" s="302"/>
      <c r="AF104" s="303"/>
      <c r="AG104" s="302"/>
      <c r="AH104" s="302"/>
      <c r="AI104" s="302"/>
      <c r="AN104" s="27"/>
      <c r="AO104" s="235"/>
      <c r="AP104" s="236"/>
      <c r="AQ104" s="235"/>
      <c r="AR104" s="235"/>
      <c r="AS104" s="235"/>
      <c r="AT104" s="27"/>
      <c r="AU104" s="278"/>
      <c r="AV104" s="280"/>
      <c r="AW104" s="281"/>
      <c r="AX104" s="280"/>
      <c r="AY104" s="280"/>
      <c r="AZ104" s="280"/>
      <c r="BA104" s="27"/>
      <c r="BB104" s="27"/>
      <c r="BC104" s="235"/>
      <c r="BD104" s="236"/>
      <c r="BE104" s="235"/>
      <c r="BF104" s="235"/>
      <c r="BG104" s="235"/>
      <c r="BH104" s="27"/>
      <c r="BI104" s="27"/>
      <c r="BJ104" s="235"/>
      <c r="BK104" s="236"/>
      <c r="BL104" s="235"/>
      <c r="BM104" s="235"/>
      <c r="BN104" s="235"/>
      <c r="BO104" s="27"/>
      <c r="BP104" s="27"/>
      <c r="BQ104" s="235"/>
      <c r="BR104" s="236"/>
      <c r="BS104" s="235"/>
      <c r="BT104" s="235"/>
      <c r="BU104" s="235"/>
      <c r="BV104" s="27"/>
    </row>
    <row r="105" spans="29:74" x14ac:dyDescent="0.35">
      <c r="AC105" s="302"/>
      <c r="AD105" s="302"/>
      <c r="AE105" s="302"/>
      <c r="AF105" s="303"/>
      <c r="AG105" s="302"/>
      <c r="AH105" s="302"/>
      <c r="AI105" s="302"/>
      <c r="AN105" s="27"/>
      <c r="AO105" s="235"/>
      <c r="AP105" s="236"/>
      <c r="AQ105" s="235"/>
      <c r="AR105" s="235"/>
      <c r="AS105" s="235"/>
      <c r="AT105" s="27"/>
      <c r="AU105" s="278"/>
      <c r="AV105" s="280"/>
      <c r="AW105" s="281"/>
      <c r="AX105" s="280"/>
      <c r="AY105" s="280"/>
      <c r="AZ105" s="280"/>
      <c r="BA105" s="27"/>
      <c r="BB105" s="27"/>
      <c r="BC105" s="235"/>
      <c r="BD105" s="236"/>
      <c r="BE105" s="235"/>
      <c r="BF105" s="235"/>
      <c r="BG105" s="235"/>
      <c r="BH105" s="27"/>
      <c r="BI105" s="27"/>
      <c r="BJ105" s="235"/>
      <c r="BK105" s="236"/>
      <c r="BL105" s="235"/>
      <c r="BM105" s="235"/>
      <c r="BN105" s="235"/>
      <c r="BO105" s="27"/>
      <c r="BP105" s="27"/>
      <c r="BQ105" s="235"/>
      <c r="BR105" s="236"/>
      <c r="BS105" s="235"/>
      <c r="BT105" s="235"/>
      <c r="BU105" s="235"/>
      <c r="BV105" s="27"/>
    </row>
    <row r="106" spans="29:74" x14ac:dyDescent="0.35">
      <c r="AC106" s="302"/>
      <c r="AD106" s="302"/>
      <c r="AE106" s="302"/>
      <c r="AF106" s="303"/>
      <c r="AG106" s="302"/>
      <c r="AH106" s="302"/>
      <c r="AI106" s="302"/>
      <c r="AN106" s="27"/>
      <c r="AO106" s="235"/>
      <c r="AP106" s="236"/>
      <c r="AQ106" s="235"/>
      <c r="AR106" s="235"/>
      <c r="AS106" s="235"/>
      <c r="AT106" s="27"/>
      <c r="AU106" s="278"/>
      <c r="AV106" s="280"/>
      <c r="AW106" s="281"/>
      <c r="AX106" s="280"/>
      <c r="AY106" s="280"/>
      <c r="AZ106" s="280"/>
      <c r="BA106" s="27"/>
      <c r="BB106" s="27"/>
      <c r="BC106" s="235"/>
      <c r="BD106" s="236"/>
      <c r="BE106" s="235"/>
      <c r="BF106" s="235"/>
      <c r="BG106" s="235"/>
      <c r="BH106" s="27"/>
      <c r="BI106" s="27"/>
      <c r="BJ106" s="235"/>
      <c r="BK106" s="236"/>
      <c r="BL106" s="235"/>
      <c r="BM106" s="235"/>
      <c r="BN106" s="235"/>
      <c r="BO106" s="27"/>
      <c r="BP106" s="27"/>
      <c r="BQ106" s="235"/>
      <c r="BR106" s="236"/>
      <c r="BS106" s="235"/>
      <c r="BT106" s="235"/>
      <c r="BU106" s="235"/>
    </row>
    <row r="107" spans="29:74" x14ac:dyDescent="0.35">
      <c r="AC107" s="302"/>
      <c r="AD107" s="302"/>
      <c r="AE107" s="302"/>
      <c r="AF107" s="303"/>
      <c r="AG107" s="302"/>
      <c r="AH107" s="302"/>
      <c r="AI107" s="302"/>
      <c r="AN107" s="27"/>
      <c r="AO107" s="235"/>
      <c r="AP107" s="236"/>
      <c r="AQ107" s="235"/>
      <c r="AR107" s="235"/>
      <c r="AS107" s="235"/>
      <c r="AT107" s="27"/>
      <c r="AU107" s="278"/>
      <c r="AV107" s="280"/>
      <c r="AW107" s="281"/>
      <c r="AX107" s="280"/>
      <c r="AY107" s="280"/>
      <c r="AZ107" s="280"/>
      <c r="BA107" s="27"/>
      <c r="BB107" s="27"/>
      <c r="BC107" s="235"/>
      <c r="BD107" s="236"/>
      <c r="BE107" s="235"/>
      <c r="BF107" s="235"/>
      <c r="BG107" s="235"/>
      <c r="BH107" s="27"/>
      <c r="BI107" s="27"/>
      <c r="BJ107" s="235"/>
      <c r="BK107" s="236"/>
      <c r="BL107" s="235"/>
      <c r="BM107" s="235"/>
      <c r="BN107" s="235"/>
      <c r="BO107" s="27"/>
      <c r="BP107" s="27"/>
      <c r="BQ107" s="235"/>
      <c r="BR107" s="236"/>
      <c r="BS107" s="235"/>
      <c r="BT107" s="235"/>
      <c r="BU107" s="235"/>
    </row>
    <row r="108" spans="29:74" x14ac:dyDescent="0.35">
      <c r="AC108" s="302"/>
      <c r="AD108" s="302"/>
      <c r="AE108" s="302"/>
      <c r="AF108" s="303"/>
      <c r="AG108" s="302"/>
      <c r="AH108" s="302"/>
      <c r="AI108" s="302"/>
      <c r="AN108" s="27"/>
      <c r="AO108" s="235"/>
      <c r="AP108" s="236"/>
      <c r="AQ108" s="235"/>
      <c r="AR108" s="235"/>
      <c r="AS108" s="235"/>
      <c r="AT108" s="27"/>
      <c r="AU108" s="278"/>
      <c r="AV108" s="280"/>
      <c r="AW108" s="281"/>
      <c r="AX108" s="280"/>
      <c r="AY108" s="280"/>
      <c r="AZ108" s="280"/>
      <c r="BA108" s="27"/>
      <c r="BB108" s="27"/>
      <c r="BC108" s="235"/>
      <c r="BD108" s="236"/>
      <c r="BE108" s="235"/>
      <c r="BF108" s="235"/>
      <c r="BG108" s="235"/>
      <c r="BH108" s="27"/>
      <c r="BI108" s="27"/>
      <c r="BP108" s="27"/>
      <c r="BQ108" s="235"/>
      <c r="BR108" s="236"/>
      <c r="BS108" s="235"/>
      <c r="BT108" s="235"/>
      <c r="BU108" s="235"/>
    </row>
    <row r="109" spans="29:74" x14ac:dyDescent="0.35">
      <c r="AC109" s="302"/>
      <c r="AD109" s="302"/>
      <c r="AE109" s="302"/>
      <c r="AF109" s="303"/>
      <c r="AG109" s="302"/>
      <c r="AH109" s="302"/>
      <c r="AI109" s="302"/>
      <c r="AU109" s="278"/>
      <c r="AV109" s="280"/>
      <c r="AW109" s="281"/>
      <c r="AX109" s="280"/>
      <c r="AY109" s="280"/>
      <c r="AZ109" s="280"/>
    </row>
    <row r="110" spans="29:74" x14ac:dyDescent="0.35">
      <c r="AU110" s="278"/>
      <c r="AV110" s="280"/>
      <c r="AW110" s="281"/>
      <c r="AX110" s="280"/>
      <c r="AY110" s="280"/>
      <c r="AZ110" s="280"/>
    </row>
    <row r="111" spans="29:74" x14ac:dyDescent="0.35">
      <c r="AU111" s="278"/>
      <c r="AV111" s="280"/>
      <c r="AW111" s="281"/>
      <c r="AX111" s="280"/>
      <c r="AY111" s="280"/>
      <c r="AZ111" s="280"/>
    </row>
    <row r="112" spans="29:74" x14ac:dyDescent="0.35">
      <c r="AU112" s="278"/>
      <c r="AV112" s="280"/>
      <c r="AW112" s="281"/>
      <c r="AX112" s="280"/>
      <c r="AY112" s="280"/>
      <c r="AZ112" s="280"/>
    </row>
    <row r="113" spans="47:52" x14ac:dyDescent="0.35">
      <c r="AU113" s="278"/>
      <c r="AV113" s="280"/>
      <c r="AW113" s="281"/>
      <c r="AX113" s="280"/>
      <c r="AY113" s="280"/>
      <c r="AZ113" s="280"/>
    </row>
  </sheetData>
  <sortState xmlns:xlrd2="http://schemas.microsoft.com/office/spreadsheetml/2017/richdata2" ref="BP5:BU71">
    <sortCondition descending="1" ref="BU5:BU71"/>
  </sortState>
  <conditionalFormatting sqref="F47:F49">
    <cfRule type="cellIs" dxfId="9" priority="5" operator="equal">
      <formula>"y"</formula>
    </cfRule>
    <cfRule type="cellIs" dxfId="8" priority="6" operator="equal">
      <formula>"N"</formula>
    </cfRule>
  </conditionalFormatting>
  <conditionalFormatting sqref="F79:F80">
    <cfRule type="cellIs" dxfId="7" priority="3" operator="equal">
      <formula>"y"</formula>
    </cfRule>
    <cfRule type="cellIs" dxfId="6" priority="4" operator="equal">
      <formula>"N"</formula>
    </cfRule>
  </conditionalFormatting>
  <conditionalFormatting sqref="G32:G39">
    <cfRule type="cellIs" dxfId="5" priority="7" operator="equal">
      <formula>"y"</formula>
    </cfRule>
    <cfRule type="cellIs" dxfId="4" priority="8" operator="equal">
      <formula>"N"</formula>
    </cfRule>
  </conditionalFormatting>
  <conditionalFormatting sqref="G43:G46">
    <cfRule type="cellIs" dxfId="3" priority="1" operator="equal">
      <formula>"y"</formula>
    </cfRule>
    <cfRule type="cellIs" dxfId="2" priority="2" operator="equal">
      <formula>"N"</formula>
    </cfRule>
  </conditionalFormatting>
  <conditionalFormatting sqref="G50:G51">
    <cfRule type="cellIs" dxfId="1" priority="9" operator="equal">
      <formula>"y"</formula>
    </cfRule>
    <cfRule type="cellIs" dxfId="0" priority="10" operator="equal">
      <formula>"N"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5777A6026CA264E840623CAB184EC0F" ma:contentTypeVersion="13" ma:contentTypeDescription="Create a new document." ma:contentTypeScope="" ma:versionID="6bc11aaec2e39a200ab2491399c2b394">
  <xsd:schema xmlns:xsd="http://www.w3.org/2001/XMLSchema" xmlns:xs="http://www.w3.org/2001/XMLSchema" xmlns:p="http://schemas.microsoft.com/office/2006/metadata/properties" xmlns:ns3="13a92da7-5a32-46db-8148-efbf2d526ed7" xmlns:ns4="a8ce37ad-e8e4-47dd-a9a9-53c4bce416ea" targetNamespace="http://schemas.microsoft.com/office/2006/metadata/properties" ma:root="true" ma:fieldsID="459b59d72e854eeaf6224bf4d7bb27ed" ns3:_="" ns4:_="">
    <xsd:import namespace="13a92da7-5a32-46db-8148-efbf2d526ed7"/>
    <xsd:import namespace="a8ce37ad-e8e4-47dd-a9a9-53c4bce416e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a92da7-5a32-46db-8148-efbf2d526ed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ce37ad-e8e4-47dd-a9a9-53c4bce416ea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9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284FCAB-251A-4A11-AB07-34B2CF75939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3297E7F-7B20-412A-B3BE-8C5C85811AB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3a92da7-5a32-46db-8148-efbf2d526ed7"/>
    <ds:schemaRef ds:uri="a8ce37ad-e8e4-47dd-a9a9-53c4bce416e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27CC371-A019-4474-8A6F-2DB96F3C5914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5</vt:i4>
      </vt:variant>
    </vt:vector>
  </HeadingPairs>
  <TitlesOfParts>
    <vt:vector size="16" baseType="lpstr">
      <vt:lpstr>Region Summary</vt:lpstr>
      <vt:lpstr>AutoTrader</vt:lpstr>
      <vt:lpstr>CARFAX</vt:lpstr>
      <vt:lpstr>CarGurus</vt:lpstr>
      <vt:lpstr>Cars.com</vt:lpstr>
      <vt:lpstr>By Market</vt:lpstr>
      <vt:lpstr>DATA_FINAL</vt:lpstr>
      <vt:lpstr>INP_EOMDATA</vt:lpstr>
      <vt:lpstr>WORKSHEET_VC</vt:lpstr>
      <vt:lpstr>Clipboard</vt:lpstr>
      <vt:lpstr>KEY</vt:lpstr>
      <vt:lpstr>AutoTrader!Print_Area</vt:lpstr>
      <vt:lpstr>'By Market'!Print_Area</vt:lpstr>
      <vt:lpstr>CARFAX!Print_Area</vt:lpstr>
      <vt:lpstr>CarGurus!Print_Area</vt:lpstr>
      <vt:lpstr>Cars.com!Print_Area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Wiebe,Kala</dc:creator>
  <cp:keywords/>
  <dc:description/>
  <cp:lastModifiedBy>Gilbert,Preston</cp:lastModifiedBy>
  <cp:revision/>
  <dcterms:created xsi:type="dcterms:W3CDTF">2021-01-12T18:21:20Z</dcterms:created>
  <dcterms:modified xsi:type="dcterms:W3CDTF">2026-01-07T16:17:35Z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0x01010005777A6026CA264E840623CAB184EC0F</vt:lpwstr>
  </property>
</Properties>
</file>